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57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E20" i="24" l="1"/>
  <c r="D20" i="24"/>
  <c r="C30" i="16"/>
  <c r="C24" i="14"/>
  <c r="I51" i="16" l="1"/>
  <c r="I53" i="16" s="1"/>
  <c r="G51" i="16"/>
  <c r="G53" i="16" s="1"/>
  <c r="I47" i="16"/>
  <c r="G47" i="16"/>
  <c r="C46" i="16"/>
  <c r="B25" i="28" l="1"/>
  <c r="B40" i="28"/>
  <c r="B39" i="28"/>
  <c r="B38" i="28"/>
  <c r="B37" i="28"/>
  <c r="B35" i="28"/>
  <c r="B30" i="28"/>
  <c r="B28" i="28"/>
  <c r="B21" i="28"/>
  <c r="B20" i="28"/>
  <c r="B19" i="28"/>
  <c r="B17" i="28"/>
  <c r="B15" i="28"/>
  <c r="E36" i="25"/>
  <c r="E33" i="25"/>
  <c r="E31" i="25"/>
  <c r="C29" i="25"/>
  <c r="C28" i="25"/>
  <c r="C72" i="21" l="1"/>
  <c r="C71" i="21"/>
  <c r="C38" i="21"/>
  <c r="C37" i="21"/>
  <c r="C36" i="21"/>
  <c r="C31" i="21"/>
  <c r="C30" i="21"/>
  <c r="C88" i="5"/>
  <c r="C179" i="4"/>
  <c r="H22" i="24" l="1"/>
  <c r="I34" i="1" l="1"/>
  <c r="I30" i="1"/>
  <c r="I48" i="1" s="1"/>
  <c r="I61" i="1" s="1"/>
  <c r="J46" i="2"/>
  <c r="J59" i="2" s="1"/>
  <c r="J22" i="2"/>
  <c r="J41" i="2"/>
  <c r="L41" i="2"/>
  <c r="L46" i="2" s="1"/>
  <c r="L59" i="2" s="1"/>
  <c r="L22" i="2"/>
  <c r="N214" i="4"/>
  <c r="L214" i="4"/>
  <c r="L212" i="4"/>
  <c r="N212" i="4"/>
  <c r="L164" i="4"/>
  <c r="L217" i="4" s="1"/>
  <c r="L156" i="4"/>
  <c r="N156" i="4"/>
  <c r="L125" i="4"/>
  <c r="N125" i="4"/>
  <c r="N164" i="4" s="1"/>
  <c r="N217" i="4" s="1"/>
  <c r="F130" i="5"/>
  <c r="H130" i="5"/>
  <c r="F125" i="5"/>
  <c r="F132" i="5" s="1"/>
  <c r="H125" i="5"/>
  <c r="H132" i="5" s="1"/>
  <c r="F75" i="5"/>
  <c r="H75" i="5"/>
  <c r="F48" i="5"/>
  <c r="H48" i="5"/>
  <c r="F28" i="5"/>
  <c r="F83" i="5" s="1"/>
  <c r="H28" i="5"/>
  <c r="H83" i="5" s="1"/>
  <c r="H135" i="5" s="1"/>
  <c r="E115" i="6"/>
  <c r="G115" i="6"/>
  <c r="G106" i="6"/>
  <c r="G120" i="6" s="1"/>
  <c r="E106" i="6"/>
  <c r="E120" i="6" s="1"/>
  <c r="E53" i="6"/>
  <c r="G53" i="6"/>
  <c r="E41" i="6"/>
  <c r="G41" i="6"/>
  <c r="E30" i="6"/>
  <c r="E64" i="6" s="1"/>
  <c r="E123" i="6" s="1"/>
  <c r="G30" i="6"/>
  <c r="G64" i="6" s="1"/>
  <c r="G123" i="6" s="1"/>
  <c r="H43" i="7"/>
  <c r="H41" i="7"/>
  <c r="J41" i="7"/>
  <c r="J43" i="7" s="1"/>
  <c r="J23" i="7"/>
  <c r="H23" i="7"/>
  <c r="H46" i="7" s="1"/>
  <c r="H21" i="7"/>
  <c r="J21" i="7"/>
  <c r="F28" i="10"/>
  <c r="F30" i="10" s="1"/>
  <c r="F33" i="10" s="1"/>
  <c r="J93" i="12"/>
  <c r="J80" i="12"/>
  <c r="J69" i="12"/>
  <c r="L69" i="12"/>
  <c r="L80" i="12" s="1"/>
  <c r="L93" i="12" s="1"/>
  <c r="L33" i="14"/>
  <c r="N25" i="14"/>
  <c r="L25" i="14"/>
  <c r="L21" i="14"/>
  <c r="N21" i="14"/>
  <c r="N33" i="14" s="1"/>
  <c r="G43" i="16"/>
  <c r="I43" i="16"/>
  <c r="G31" i="16"/>
  <c r="I31" i="16"/>
  <c r="I33" i="16" s="1"/>
  <c r="G24" i="16"/>
  <c r="G33" i="16" s="1"/>
  <c r="G56" i="16" s="1"/>
  <c r="I24" i="16"/>
  <c r="I65" i="19"/>
  <c r="I46" i="19"/>
  <c r="G38" i="19"/>
  <c r="I38" i="19"/>
  <c r="G33" i="19"/>
  <c r="G46" i="19" s="1"/>
  <c r="G65" i="19" s="1"/>
  <c r="I33" i="19"/>
  <c r="J79" i="21"/>
  <c r="L79" i="21"/>
  <c r="J58" i="21"/>
  <c r="L58" i="21"/>
  <c r="J40" i="21"/>
  <c r="L40" i="21"/>
  <c r="J21" i="21"/>
  <c r="J60" i="21" s="1"/>
  <c r="J82" i="21" s="1"/>
  <c r="L21" i="21"/>
  <c r="L60" i="21" s="1"/>
  <c r="L82" i="21" s="1"/>
  <c r="H24" i="24"/>
  <c r="H34" i="24" s="1"/>
  <c r="J46" i="7" l="1"/>
  <c r="B22" i="28" s="1"/>
  <c r="B16" i="28" s="1"/>
  <c r="I56" i="16"/>
  <c r="B32" i="28" s="1"/>
  <c r="F135" i="5"/>
  <c r="B27" i="28" l="1"/>
  <c r="B42" i="28" l="1"/>
  <c r="K46" i="16" l="1"/>
  <c r="K50" i="16"/>
  <c r="C22" i="28"/>
  <c r="C40" i="28"/>
  <c r="C17" i="28"/>
  <c r="C39" i="28"/>
  <c r="C16" i="28"/>
  <c r="C21" i="28"/>
  <c r="C24" i="28"/>
  <c r="C23" i="28"/>
  <c r="C25" i="28"/>
  <c r="C34" i="28"/>
  <c r="C18" i="28"/>
  <c r="C36" i="28"/>
  <c r="C29" i="28"/>
  <c r="C35" i="28"/>
  <c r="C38" i="28"/>
  <c r="C37" i="28"/>
  <c r="C19" i="28"/>
  <c r="C33" i="28"/>
  <c r="C28" i="28"/>
  <c r="C26" i="28"/>
  <c r="C15" i="28"/>
  <c r="C31" i="28"/>
  <c r="C20" i="28"/>
  <c r="C30" i="28"/>
  <c r="J26" i="19"/>
  <c r="J30" i="19"/>
  <c r="J37" i="19"/>
  <c r="J28" i="19"/>
  <c r="J23" i="19"/>
  <c r="J29" i="19"/>
  <c r="M20" i="21"/>
  <c r="M21" i="21" s="1"/>
  <c r="J27" i="19"/>
  <c r="J31" i="19"/>
  <c r="J36" i="19"/>
  <c r="J24" i="19"/>
  <c r="J32" i="19"/>
  <c r="J25" i="19"/>
  <c r="I21" i="24"/>
  <c r="H33" i="23"/>
  <c r="M32" i="22"/>
  <c r="M77" i="21"/>
  <c r="M71" i="21"/>
  <c r="M56" i="21"/>
  <c r="M46" i="21"/>
  <c r="M37" i="21"/>
  <c r="M33" i="21"/>
  <c r="M27" i="21"/>
  <c r="P51" i="20"/>
  <c r="P35" i="20"/>
  <c r="P23" i="20"/>
  <c r="J51" i="19"/>
  <c r="K51" i="18"/>
  <c r="K39" i="18"/>
  <c r="K23" i="18"/>
  <c r="K42" i="16"/>
  <c r="K27" i="16"/>
  <c r="J30" i="15"/>
  <c r="P37" i="14"/>
  <c r="P20" i="14"/>
  <c r="P21" i="14" s="1"/>
  <c r="P29" i="13"/>
  <c r="N88" i="12"/>
  <c r="N72" i="12"/>
  <c r="N65" i="12"/>
  <c r="N61" i="12"/>
  <c r="N57" i="12"/>
  <c r="N53" i="12"/>
  <c r="N49" i="12"/>
  <c r="N45" i="12"/>
  <c r="N41" i="12"/>
  <c r="N37" i="12"/>
  <c r="N33" i="12"/>
  <c r="N29" i="12"/>
  <c r="N25" i="12"/>
  <c r="P57" i="11"/>
  <c r="P45" i="11"/>
  <c r="P29" i="11"/>
  <c r="J48" i="9"/>
  <c r="J36" i="9"/>
  <c r="J20" i="9"/>
  <c r="L37" i="7"/>
  <c r="L33" i="7"/>
  <c r="L30" i="7"/>
  <c r="L20" i="7"/>
  <c r="L21" i="7" s="1"/>
  <c r="L23" i="7" s="1"/>
  <c r="I112" i="6"/>
  <c r="I103" i="6"/>
  <c r="I99" i="6"/>
  <c r="I95" i="6"/>
  <c r="I91" i="6"/>
  <c r="I87" i="6"/>
  <c r="I83" i="6"/>
  <c r="I79" i="6"/>
  <c r="I75" i="6"/>
  <c r="I71" i="6"/>
  <c r="I59" i="6"/>
  <c r="I50" i="6"/>
  <c r="I46" i="6"/>
  <c r="I39" i="6"/>
  <c r="I35" i="6"/>
  <c r="I28" i="6"/>
  <c r="I24" i="6"/>
  <c r="I20" i="6"/>
  <c r="J123" i="5"/>
  <c r="J119" i="5"/>
  <c r="J115" i="5"/>
  <c r="J111" i="5"/>
  <c r="J107" i="5"/>
  <c r="J103" i="5"/>
  <c r="J99" i="5"/>
  <c r="J95" i="5"/>
  <c r="J91" i="5"/>
  <c r="J81" i="5"/>
  <c r="J72" i="5"/>
  <c r="J68" i="5"/>
  <c r="J64" i="5"/>
  <c r="J60" i="5"/>
  <c r="J56" i="5"/>
  <c r="J52" i="5"/>
  <c r="H30" i="23"/>
  <c r="M29" i="22"/>
  <c r="M74" i="21"/>
  <c r="M79" i="21" s="1"/>
  <c r="M82" i="21" s="1"/>
  <c r="M68" i="21"/>
  <c r="M55" i="21"/>
  <c r="M43" i="21"/>
  <c r="M36" i="21"/>
  <c r="M32" i="21"/>
  <c r="M24" i="21"/>
  <c r="P48" i="20"/>
  <c r="P32" i="20"/>
  <c r="J60" i="19"/>
  <c r="J44" i="19"/>
  <c r="K48" i="18"/>
  <c r="K32" i="18"/>
  <c r="K27" i="17"/>
  <c r="K41" i="16"/>
  <c r="K23" i="16"/>
  <c r="K24" i="16" s="1"/>
  <c r="J27" i="15"/>
  <c r="P36" i="14"/>
  <c r="P19" i="14"/>
  <c r="P26" i="13"/>
  <c r="N85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P54" i="11"/>
  <c r="P42" i="11"/>
  <c r="P26" i="11"/>
  <c r="J45" i="9"/>
  <c r="J29" i="9"/>
  <c r="L40" i="7"/>
  <c r="L36" i="7"/>
  <c r="L32" i="7"/>
  <c r="I118" i="6"/>
  <c r="I109" i="6"/>
  <c r="I102" i="6"/>
  <c r="I98" i="6"/>
  <c r="I94" i="6"/>
  <c r="I90" i="6"/>
  <c r="I86" i="6"/>
  <c r="I82" i="6"/>
  <c r="I78" i="6"/>
  <c r="I74" i="6"/>
  <c r="I70" i="6"/>
  <c r="I56" i="6"/>
  <c r="I49" i="6"/>
  <c r="I45" i="6"/>
  <c r="I38" i="6"/>
  <c r="I34" i="6"/>
  <c r="I27" i="6"/>
  <c r="I23" i="6"/>
  <c r="J129" i="5"/>
  <c r="J122" i="5"/>
  <c r="J118" i="5"/>
  <c r="J114" i="5"/>
  <c r="J110" i="5"/>
  <c r="J106" i="5"/>
  <c r="J102" i="5"/>
  <c r="J98" i="5"/>
  <c r="J94" i="5"/>
  <c r="J90" i="5"/>
  <c r="J78" i="5"/>
  <c r="J71" i="5"/>
  <c r="J67" i="5"/>
  <c r="J63" i="5"/>
  <c r="J59" i="5"/>
  <c r="J55" i="5"/>
  <c r="J51" i="5"/>
  <c r="J44" i="5"/>
  <c r="J40" i="5"/>
  <c r="J36" i="5"/>
  <c r="J32" i="5"/>
  <c r="J25" i="5"/>
  <c r="J21" i="5"/>
  <c r="H23" i="23"/>
  <c r="M73" i="21"/>
  <c r="M52" i="21"/>
  <c r="M35" i="21"/>
  <c r="P57" i="20"/>
  <c r="P29" i="20"/>
  <c r="J41" i="19"/>
  <c r="K29" i="18"/>
  <c r="K38" i="16"/>
  <c r="J20" i="15"/>
  <c r="P39" i="13"/>
  <c r="N78" i="12"/>
  <c r="N63" i="12"/>
  <c r="N55" i="12"/>
  <c r="N47" i="12"/>
  <c r="N39" i="12"/>
  <c r="N31" i="12"/>
  <c r="N23" i="12"/>
  <c r="P35" i="11"/>
  <c r="J42" i="9"/>
  <c r="L39" i="7"/>
  <c r="L31" i="7"/>
  <c r="I114" i="6"/>
  <c r="I101" i="6"/>
  <c r="I93" i="6"/>
  <c r="I85" i="6"/>
  <c r="I77" i="6"/>
  <c r="I69" i="6"/>
  <c r="I48" i="6"/>
  <c r="I37" i="6"/>
  <c r="I26" i="6"/>
  <c r="J128" i="5"/>
  <c r="J117" i="5"/>
  <c r="J109" i="5"/>
  <c r="J101" i="5"/>
  <c r="J93" i="5"/>
  <c r="J74" i="5"/>
  <c r="J66" i="5"/>
  <c r="J58" i="5"/>
  <c r="J47" i="5"/>
  <c r="J42" i="5"/>
  <c r="J37" i="5"/>
  <c r="J31" i="5"/>
  <c r="J23" i="5"/>
  <c r="P210" i="4"/>
  <c r="P206" i="4"/>
  <c r="P202" i="4"/>
  <c r="P198" i="4"/>
  <c r="P194" i="4"/>
  <c r="P190" i="4"/>
  <c r="P186" i="4"/>
  <c r="P182" i="4"/>
  <c r="P178" i="4"/>
  <c r="P174" i="4"/>
  <c r="P162" i="4"/>
  <c r="P153" i="4"/>
  <c r="P149" i="4"/>
  <c r="P145" i="4"/>
  <c r="P141" i="4"/>
  <c r="P137" i="4"/>
  <c r="P133" i="4"/>
  <c r="P129" i="4"/>
  <c r="P122" i="4"/>
  <c r="P118" i="4"/>
  <c r="P114" i="4"/>
  <c r="P110" i="4"/>
  <c r="P106" i="4"/>
  <c r="P102" i="4"/>
  <c r="P98" i="4"/>
  <c r="P94" i="4"/>
  <c r="P90" i="4"/>
  <c r="P86" i="4"/>
  <c r="P82" i="4"/>
  <c r="P78" i="4"/>
  <c r="P74" i="4"/>
  <c r="P70" i="4"/>
  <c r="P66" i="4"/>
  <c r="P62" i="4"/>
  <c r="P58" i="4"/>
  <c r="P54" i="4"/>
  <c r="P50" i="4"/>
  <c r="P46" i="4"/>
  <c r="P42" i="4"/>
  <c r="P38" i="4"/>
  <c r="P34" i="4"/>
  <c r="M39" i="22"/>
  <c r="M72" i="21"/>
  <c r="M49" i="21"/>
  <c r="M34" i="21"/>
  <c r="P54" i="20"/>
  <c r="P26" i="20"/>
  <c r="K26" i="18"/>
  <c r="K30" i="16"/>
  <c r="K31" i="16" s="1"/>
  <c r="P38" i="14"/>
  <c r="P36" i="13"/>
  <c r="N75" i="12"/>
  <c r="N62" i="12"/>
  <c r="N54" i="12"/>
  <c r="N46" i="12"/>
  <c r="N38" i="12"/>
  <c r="N30" i="12"/>
  <c r="N20" i="12"/>
  <c r="P32" i="11"/>
  <c r="J39" i="9"/>
  <c r="L38" i="7"/>
  <c r="I113" i="6"/>
  <c r="I100" i="6"/>
  <c r="I92" i="6"/>
  <c r="I84" i="6"/>
  <c r="I76" i="6"/>
  <c r="I62" i="6"/>
  <c r="I47" i="6"/>
  <c r="I36" i="6"/>
  <c r="I25" i="6"/>
  <c r="J124" i="5"/>
  <c r="J116" i="5"/>
  <c r="J108" i="5"/>
  <c r="J100" i="5"/>
  <c r="J92" i="5"/>
  <c r="J73" i="5"/>
  <c r="J65" i="5"/>
  <c r="J57" i="5"/>
  <c r="J46" i="5"/>
  <c r="J41" i="5"/>
  <c r="J35" i="5"/>
  <c r="J27" i="5"/>
  <c r="J22" i="5"/>
  <c r="P209" i="4"/>
  <c r="P205" i="4"/>
  <c r="P201" i="4"/>
  <c r="P197" i="4"/>
  <c r="P193" i="4"/>
  <c r="P189" i="4"/>
  <c r="P185" i="4"/>
  <c r="P181" i="4"/>
  <c r="P177" i="4"/>
  <c r="P173" i="4"/>
  <c r="P159" i="4"/>
  <c r="P152" i="4"/>
  <c r="P148" i="4"/>
  <c r="P144" i="4"/>
  <c r="P140" i="4"/>
  <c r="P136" i="4"/>
  <c r="P132" i="4"/>
  <c r="P128" i="4"/>
  <c r="P121" i="4"/>
  <c r="P117" i="4"/>
  <c r="P113" i="4"/>
  <c r="P109" i="4"/>
  <c r="P105" i="4"/>
  <c r="P101" i="4"/>
  <c r="P97" i="4"/>
  <c r="P93" i="4"/>
  <c r="P89" i="4"/>
  <c r="P85" i="4"/>
  <c r="P81" i="4"/>
  <c r="P77" i="4"/>
  <c r="P73" i="4"/>
  <c r="M26" i="22"/>
  <c r="M39" i="21"/>
  <c r="P45" i="20"/>
  <c r="K45" i="18"/>
  <c r="J27" i="8"/>
  <c r="P23" i="13"/>
  <c r="N59" i="12"/>
  <c r="N43" i="12"/>
  <c r="N27" i="12"/>
  <c r="P23" i="11"/>
  <c r="L35" i="7"/>
  <c r="I105" i="6"/>
  <c r="I89" i="6"/>
  <c r="I73" i="6"/>
  <c r="I44" i="6"/>
  <c r="I22" i="6"/>
  <c r="J113" i="5"/>
  <c r="J97" i="5"/>
  <c r="J70" i="5"/>
  <c r="J54" i="5"/>
  <c r="J39" i="5"/>
  <c r="J26" i="5"/>
  <c r="P208" i="4"/>
  <c r="P200" i="4"/>
  <c r="P192" i="4"/>
  <c r="P184" i="4"/>
  <c r="P176" i="4"/>
  <c r="P155" i="4"/>
  <c r="P147" i="4"/>
  <c r="P139" i="4"/>
  <c r="P131" i="4"/>
  <c r="P120" i="4"/>
  <c r="P112" i="4"/>
  <c r="P104" i="4"/>
  <c r="P96" i="4"/>
  <c r="P88" i="4"/>
  <c r="P80" i="4"/>
  <c r="P72" i="4"/>
  <c r="P67" i="4"/>
  <c r="P61" i="4"/>
  <c r="P56" i="4"/>
  <c r="P51" i="4"/>
  <c r="P45" i="4"/>
  <c r="P40" i="4"/>
  <c r="P35" i="4"/>
  <c r="P30" i="4"/>
  <c r="P26" i="4"/>
  <c r="P22" i="4"/>
  <c r="P36" i="3"/>
  <c r="P20" i="3"/>
  <c r="N40" i="2"/>
  <c r="N36" i="2"/>
  <c r="N32" i="2"/>
  <c r="N28" i="2"/>
  <c r="N21" i="2"/>
  <c r="J46" i="1"/>
  <c r="J33" i="1"/>
  <c r="J34" i="1" s="1"/>
  <c r="J26" i="1"/>
  <c r="J20" i="1"/>
  <c r="M65" i="21"/>
  <c r="M31" i="21"/>
  <c r="J57" i="19"/>
  <c r="K51" i="16"/>
  <c r="P28" i="14"/>
  <c r="N51" i="12"/>
  <c r="J26" i="9"/>
  <c r="I81" i="6"/>
  <c r="I33" i="6"/>
  <c r="I41" i="6" s="1"/>
  <c r="J105" i="5"/>
  <c r="J62" i="5"/>
  <c r="J20" i="5"/>
  <c r="P196" i="4"/>
  <c r="P172" i="4"/>
  <c r="P135" i="4"/>
  <c r="P116" i="4"/>
  <c r="P100" i="4"/>
  <c r="P84" i="4"/>
  <c r="P69" i="4"/>
  <c r="P59" i="4"/>
  <c r="P48" i="4"/>
  <c r="P37" i="4"/>
  <c r="P28" i="4"/>
  <c r="P20" i="4"/>
  <c r="N51" i="2"/>
  <c r="N30" i="2"/>
  <c r="J56" i="1"/>
  <c r="J24" i="1"/>
  <c r="I20" i="24"/>
  <c r="I22" i="24" s="1"/>
  <c r="I24" i="24" s="1"/>
  <c r="I34" i="24" s="1"/>
  <c r="J54" i="19"/>
  <c r="P24" i="14"/>
  <c r="P25" i="14" s="1"/>
  <c r="N50" i="12"/>
  <c r="P48" i="11"/>
  <c r="L28" i="7"/>
  <c r="I80" i="6"/>
  <c r="I29" i="6"/>
  <c r="J104" i="5"/>
  <c r="J61" i="5"/>
  <c r="J33" i="5"/>
  <c r="P203" i="4"/>
  <c r="P187" i="4"/>
  <c r="P179" i="4"/>
  <c r="P150" i="4"/>
  <c r="P123" i="4"/>
  <c r="P107" i="4"/>
  <c r="P91" i="4"/>
  <c r="P68" i="4"/>
  <c r="P57" i="4"/>
  <c r="P41" i="4"/>
  <c r="P31" i="4"/>
  <c r="P23" i="4"/>
  <c r="P23" i="3"/>
  <c r="N37" i="2"/>
  <c r="N25" i="2"/>
  <c r="J37" i="1"/>
  <c r="J23" i="1"/>
  <c r="M23" i="22"/>
  <c r="M38" i="21"/>
  <c r="P42" i="20"/>
  <c r="K42" i="18"/>
  <c r="J20" i="8"/>
  <c r="P20" i="13"/>
  <c r="N58" i="12"/>
  <c r="N42" i="12"/>
  <c r="N26" i="12"/>
  <c r="P20" i="11"/>
  <c r="L34" i="7"/>
  <c r="I104" i="6"/>
  <c r="I88" i="6"/>
  <c r="I72" i="6"/>
  <c r="I40" i="6"/>
  <c r="I21" i="6"/>
  <c r="J112" i="5"/>
  <c r="J96" i="5"/>
  <c r="J69" i="5"/>
  <c r="J53" i="5"/>
  <c r="J38" i="5"/>
  <c r="J24" i="5"/>
  <c r="P207" i="4"/>
  <c r="P199" i="4"/>
  <c r="P191" i="4"/>
  <c r="P183" i="4"/>
  <c r="P175" i="4"/>
  <c r="P154" i="4"/>
  <c r="P146" i="4"/>
  <c r="P138" i="4"/>
  <c r="P130" i="4"/>
  <c r="P119" i="4"/>
  <c r="P111" i="4"/>
  <c r="P103" i="4"/>
  <c r="P95" i="4"/>
  <c r="P87" i="4"/>
  <c r="P79" i="4"/>
  <c r="P71" i="4"/>
  <c r="P65" i="4"/>
  <c r="P60" i="4"/>
  <c r="P55" i="4"/>
  <c r="P49" i="4"/>
  <c r="P44" i="4"/>
  <c r="P39" i="4"/>
  <c r="P33" i="4"/>
  <c r="P29" i="4"/>
  <c r="P25" i="4"/>
  <c r="P21" i="4"/>
  <c r="P29" i="3"/>
  <c r="N54" i="2"/>
  <c r="N56" i="2" s="1"/>
  <c r="N39" i="2"/>
  <c r="N35" i="2"/>
  <c r="N31" i="2"/>
  <c r="N27" i="2"/>
  <c r="N20" i="2"/>
  <c r="J43" i="1"/>
  <c r="J29" i="1"/>
  <c r="J25" i="1"/>
  <c r="I29" i="24"/>
  <c r="N67" i="12"/>
  <c r="N35" i="12"/>
  <c r="P51" i="11"/>
  <c r="L29" i="7"/>
  <c r="I97" i="6"/>
  <c r="I52" i="6"/>
  <c r="J121" i="5"/>
  <c r="J89" i="5"/>
  <c r="J45" i="5"/>
  <c r="J34" i="5"/>
  <c r="P204" i="4"/>
  <c r="P188" i="4"/>
  <c r="P180" i="4"/>
  <c r="P151" i="4"/>
  <c r="P143" i="4"/>
  <c r="P124" i="4"/>
  <c r="P108" i="4"/>
  <c r="P92" i="4"/>
  <c r="P76" i="4"/>
  <c r="P64" i="4"/>
  <c r="P53" i="4"/>
  <c r="P43" i="4"/>
  <c r="P32" i="4"/>
  <c r="P24" i="4"/>
  <c r="P26" i="3"/>
  <c r="N38" i="2"/>
  <c r="N34" i="2"/>
  <c r="N26" i="2"/>
  <c r="J40" i="1"/>
  <c r="J28" i="1"/>
  <c r="M57" i="21"/>
  <c r="M30" i="21"/>
  <c r="K47" i="16"/>
  <c r="N66" i="12"/>
  <c r="N34" i="12"/>
  <c r="J23" i="9"/>
  <c r="I96" i="6"/>
  <c r="I51" i="6"/>
  <c r="J120" i="5"/>
  <c r="J88" i="5"/>
  <c r="J43" i="5"/>
  <c r="P211" i="4"/>
  <c r="P195" i="4"/>
  <c r="P169" i="4"/>
  <c r="P142" i="4"/>
  <c r="P134" i="4"/>
  <c r="P115" i="4"/>
  <c r="P99" i="4"/>
  <c r="P83" i="4"/>
  <c r="P75" i="4"/>
  <c r="P63" i="4"/>
  <c r="P52" i="4"/>
  <c r="P47" i="4"/>
  <c r="P36" i="4"/>
  <c r="P27" i="4"/>
  <c r="P39" i="3"/>
  <c r="N44" i="2"/>
  <c r="N33" i="2"/>
  <c r="N29" i="2"/>
  <c r="J53" i="1"/>
  <c r="J27" i="1"/>
  <c r="C32" i="28"/>
  <c r="C27" i="28"/>
  <c r="K43" i="16" l="1"/>
  <c r="K53" i="16" s="1"/>
  <c r="J38" i="19"/>
  <c r="J33" i="19"/>
  <c r="J46" i="19" s="1"/>
  <c r="J65" i="19" s="1"/>
  <c r="C42" i="28"/>
  <c r="J30" i="1"/>
  <c r="J48" i="1" s="1"/>
  <c r="J61" i="1" s="1"/>
  <c r="J28" i="5"/>
  <c r="P156" i="4"/>
  <c r="N69" i="12"/>
  <c r="N80" i="12" s="1"/>
  <c r="N93" i="12" s="1"/>
  <c r="J75" i="5"/>
  <c r="I115" i="6"/>
  <c r="J125" i="5"/>
  <c r="M40" i="21"/>
  <c r="N22" i="2"/>
  <c r="K33" i="16"/>
  <c r="P33" i="14"/>
  <c r="J48" i="5"/>
  <c r="I30" i="6"/>
  <c r="P125" i="4"/>
  <c r="I53" i="6"/>
  <c r="N41" i="2"/>
  <c r="L41" i="7"/>
  <c r="L43" i="7" s="1"/>
  <c r="L46" i="7" s="1"/>
  <c r="P212" i="4"/>
  <c r="P214" i="4" s="1"/>
  <c r="J130" i="5"/>
  <c r="I106" i="6"/>
  <c r="I120" i="6" s="1"/>
  <c r="M58" i="21"/>
  <c r="J132" i="5" l="1"/>
  <c r="K56" i="16"/>
  <c r="P164" i="4"/>
  <c r="P217" i="4" s="1"/>
  <c r="J83" i="5"/>
  <c r="J135" i="5" s="1"/>
  <c r="I64" i="6"/>
  <c r="I123" i="6" s="1"/>
  <c r="N46" i="2"/>
  <c r="N59" i="2" s="1"/>
</calcChain>
</file>

<file path=xl/sharedStrings.xml><?xml version="1.0" encoding="utf-8"?>
<sst xmlns="http://schemas.openxmlformats.org/spreadsheetml/2006/main" count="3339" uniqueCount="1429">
  <si>
    <t>רשימת נכסים ליום ל-31/03/2015 בקבוצה מקיפה - כללי</t>
  </si>
  <si>
    <t>מזומנים ושווי מזומנים</t>
  </si>
  <si>
    <t>הופק ב 13:44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</si>
  <si>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</si>
  <si>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</si>
  <si>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</si>
  <si>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</si>
  <si>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</si>
  <si>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</si>
  <si>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</si>
  <si>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</si>
  <si>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</si>
  <si>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</si>
  <si>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</si>
  <si>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</si>
  <si>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</si>
  <si>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</si>
  <si>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</si>
  <si>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</si>
  <si>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</si>
  <si>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</si>
  <si>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פת"ז</t>
  </si>
  <si>
    <t>12-01000280</t>
  </si>
  <si>
    <t>גמול</t>
  </si>
  <si>
    <t>AAA</t>
  </si>
  <si>
    <t>דולר ארה"ב</t>
  </si>
  <si>
    <t>יורו בטחונות</t>
  </si>
  <si>
    <t>12-01000652</t>
  </si>
  <si>
    <t>אירו</t>
  </si>
  <si>
    <t>ליש"ט פת"ז</t>
  </si>
  <si>
    <t>12-01000306</t>
  </si>
  <si>
    <t>שטרלינג</t>
  </si>
  <si>
    <t>מזומן אירו</t>
  </si>
  <si>
    <t>12-00001010</t>
  </si>
  <si>
    <t>פועלים</t>
  </si>
  <si>
    <t>מזומן דולר ארה"ב</t>
  </si>
  <si>
    <t>12-00000014</t>
  </si>
  <si>
    <t>מזומן פזו מקסיקני</t>
  </si>
  <si>
    <t>12-00001021</t>
  </si>
  <si>
    <t>פזו מקסיקני</t>
  </si>
  <si>
    <t>מזומן שטרלינג</t>
  </si>
  <si>
    <t>12-00001004</t>
  </si>
  <si>
    <t>סה"כ יתרות מזומנים ועו"ש נקובים במט"ח</t>
  </si>
  <si>
    <t>פח"ק/פר"י</t>
  </si>
  <si>
    <t>פר"י - 21851</t>
  </si>
  <si>
    <t>12-00010190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</si>
  <si>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</si>
  <si>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</si>
  <si>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</si>
  <si>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</si>
  <si>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</si>
  <si>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</si>
  <si>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</si>
  <si>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</si>
  <si>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</si>
  <si>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</si>
  <si>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</si>
  <si>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</si>
  <si>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</si>
  <si>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</si>
  <si>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</si>
  <si>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</si>
  <si>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</si>
  <si>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</si>
  <si>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</si>
  <si>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</si>
  <si>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</si>
  <si>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</si>
  <si>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</si>
  <si>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</si>
  <si>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</si>
  <si>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</si>
  <si>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</si>
  <si>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</si>
  <si>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</si>
  <si>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 צמודה 0922</t>
  </si>
  <si>
    <t>RF</t>
  </si>
  <si>
    <t>ממשלתי צמוד 0841</t>
  </si>
  <si>
    <t>סה"כ ממשלתי צמוד מדד</t>
  </si>
  <si>
    <t>ממשלתי לא צמוד</t>
  </si>
  <si>
    <t>מ.ק.מ 1015</t>
  </si>
  <si>
    <t>מ.ק.מ 1115</t>
  </si>
  <si>
    <t>מ.ק.מ 1215</t>
  </si>
  <si>
    <t>מ.ק.מ 216</t>
  </si>
  <si>
    <t>מ.ק.מ 615</t>
  </si>
  <si>
    <t>מ.ק.מ 725</t>
  </si>
  <si>
    <t>מ.ק.מ 815</t>
  </si>
  <si>
    <t>מ.ק.מ 915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</si>
  <si>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</si>
  <si>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</si>
  <si>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</si>
  <si>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</si>
  <si>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</si>
  <si>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1026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</si>
  <si>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</si>
  <si>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</si>
  <si>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</si>
  <si>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</si>
  <si>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</si>
  <si>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</si>
  <si>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</si>
  <si>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</si>
  <si>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</si>
  <si>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</si>
  <si>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</si>
  <si>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</si>
  <si>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</si>
  <si>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</si>
  <si>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</si>
  <si>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</si>
  <si>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</si>
  <si>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</si>
  <si>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</si>
  <si>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</si>
  <si>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</si>
  <si>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</si>
  <si>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</si>
  <si>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</si>
  <si>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</si>
  <si>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</si>
  <si>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</si>
  <si>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</si>
  <si>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</si>
  <si>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</si>
  <si>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</si>
  <si>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</si>
  <si>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</si>
  <si>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</si>
  <si>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</si>
  <si>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</si>
  <si>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</si>
  <si>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</si>
  <si>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</si>
  <si>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</si>
  <si>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</si>
  <si>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</si>
  <si>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</si>
  <si>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</si>
  <si>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</si>
  <si>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</si>
  <si>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</si>
  <si>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</si>
  <si>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פועלים סדרה 334</t>
  </si>
  <si>
    <t>פעלה.ק31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</si>
  <si>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</si>
  <si>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</si>
  <si>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</si>
  <si>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</si>
  <si>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</si>
  <si>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מימון ח'</t>
  </si>
  <si>
    <t>מזהנ.ק30</t>
  </si>
  <si>
    <t>פועלים הנפ הת14</t>
  </si>
  <si>
    <t>בזק אג5</t>
  </si>
  <si>
    <t>בזק החברה הישראלית לתקשורת בעמ</t>
  </si>
  <si>
    <t>תקשורת ומדיה</t>
  </si>
  <si>
    <t>AA</t>
  </si>
  <si>
    <t>בינלאומי הנפקות הת20</t>
  </si>
  <si>
    <t>הראל הנפקות אג1</t>
  </si>
  <si>
    <t>הראל ביטוח מימון והנפקות בעמ</t>
  </si>
  <si>
    <t>ביטוח</t>
  </si>
  <si>
    <t>לאומי ש"ה 300</t>
  </si>
  <si>
    <t>נצבא אג5</t>
  </si>
  <si>
    <t>נצבא‎</t>
  </si>
  <si>
    <t>נדל"ן ובינוי</t>
  </si>
  <si>
    <t>אגוד הנפקות סד' ו</t>
  </si>
  <si>
    <t>אגוד הנפקות בעמ</t>
  </si>
  <si>
    <t>AA-</t>
  </si>
  <si>
    <t>מידרוג</t>
  </si>
  <si>
    <t>אמות אג3</t>
  </si>
  <si>
    <t>אמות השקעות בעמ</t>
  </si>
  <si>
    <t>גב ים אג5</t>
  </si>
  <si>
    <t>גב ים‎</t>
  </si>
  <si>
    <t>גב ים אג6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</si>
  <si>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</si>
  <si>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</si>
  <si>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</si>
  <si>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</si>
  <si>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</si>
  <si>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הת8</t>
  </si>
  <si>
    <t>דיסקונט מנפיקים בעמ</t>
  </si>
  <si>
    <t>דסקונט מנפקים</t>
  </si>
  <si>
    <t>דסקמנ.ק4</t>
  </si>
  <si>
    <t>דקאהנ.ק7</t>
  </si>
  <si>
    <t>דקסיה ישראל הנפקות בעמ</t>
  </si>
  <si>
    <t>דקסיה ישראל סד</t>
  </si>
  <si>
    <t>הראל הנפקות אג7</t>
  </si>
  <si>
    <t>כללביט אג3</t>
  </si>
  <si>
    <t>כללביט מימון בעמ</t>
  </si>
  <si>
    <t>כללביט מימון ז'</t>
  </si>
  <si>
    <t>מנורה מבטחים אג1</t>
  </si>
  <si>
    <t>מנורה מבטחים החזקות בעמ</t>
  </si>
  <si>
    <t>פניקס הון אג2</t>
  </si>
  <si>
    <t>פניקס הון הת1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</si>
  <si>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</si>
  <si>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</si>
  <si>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</si>
  <si>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</si>
  <si>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</si>
  <si>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</si>
  <si>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</si>
  <si>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1מזט.ק</t>
  </si>
  <si>
    <t>בנק מזרחי טפחות בעמ</t>
  </si>
  <si>
    <t>A+</t>
  </si>
  <si>
    <t>1מזט.ק לקבל</t>
  </si>
  <si>
    <t>6אלחץ.ק</t>
  </si>
  <si>
    <t>אלוני-חץ נכסים והשקעות בעמ</t>
  </si>
  <si>
    <t>אגוד הנפקות הת19</t>
  </si>
  <si>
    <t>ביג אג3</t>
  </si>
  <si>
    <t>ביג מרכזי קניות (2004) בעמ</t>
  </si>
  <si>
    <t>ביג אג4</t>
  </si>
  <si>
    <t>ביג אג5</t>
  </si>
  <si>
    <t>בריטיש ישראל אג1</t>
  </si>
  <si>
    <t>בריטיש-ישראל השקעות בעמ</t>
  </si>
  <si>
    <t>בריטיש ישראל אג3</t>
  </si>
  <si>
    <t>חברה לישראל אג6</t>
  </si>
  <si>
    <t>החברה לישראל בעמ</t>
  </si>
  <si>
    <t>השקעה ואחזקות</t>
  </si>
  <si>
    <t>חברה לישראל אג7</t>
  </si>
  <si>
    <t>ירושלים הנפקות סדרה ט</t>
  </si>
  <si>
    <t>ירושלים מימון והנפקות (2005) ב</t>
  </si>
  <si>
    <t>מליסרון אג8</t>
  </si>
  <si>
    <t>מליסרון בעמ</t>
  </si>
  <si>
    <t>מליסרון סד' ד</t>
  </si>
  <si>
    <t>סלקום אג4</t>
  </si>
  <si>
    <t>סלקום ישראל בעמ</t>
  </si>
  <si>
    <t>סלקום אגח ו</t>
  </si>
  <si>
    <t>סלקום סדרה ח' 4</t>
  </si>
  <si>
    <t>חקלאות</t>
  </si>
  <si>
    <t>רבוע נדלן אג1</t>
  </si>
  <si>
    <t>רבוע כחול נדלן בעמ</t>
  </si>
  <si>
    <t>רבוע נדלן אג2</t>
  </si>
  <si>
    <t>רבוע נדלן אג3</t>
  </si>
  <si>
    <t>רבוע נדלן אג4</t>
  </si>
  <si>
    <t>שופרסל אג2</t>
  </si>
  <si>
    <t>שופרסל בעמ</t>
  </si>
  <si>
    <t>מסחר</t>
  </si>
  <si>
    <t>שיכון ובנוי אג"ח 5</t>
  </si>
  <si>
    <t>שיכון ובינוי בעמ</t>
  </si>
  <si>
    <t>5אשנכ.ק</t>
  </si>
  <si>
    <t>אשטרום נכסים בעמ</t>
  </si>
  <si>
    <t>A</t>
  </si>
  <si>
    <t>אגוד הנפקות שה1</t>
  </si>
  <si>
    <t>איי.די.או גרופ</t>
  </si>
  <si>
    <t>איידיאו אירופה</t>
  </si>
  <si>
    <t>אלרוב נדל"ן סד' א'</t>
  </si>
  <si>
    <t>אלרוב נדלן ומלונאות בעמ</t>
  </si>
  <si>
    <t>אלרוב נדלן אג"ח ג</t>
  </si>
  <si>
    <t>אפריקה ישראל נכסים</t>
  </si>
  <si>
    <t>אפריקה ישראל נכסים בעמ</t>
  </si>
  <si>
    <t>אשטרום נכסים אג7</t>
  </si>
  <si>
    <t>גירון אג3</t>
  </si>
  <si>
    <t>גירון פיתוח ובניה בעמ</t>
  </si>
  <si>
    <t>דיסקונט מנפיקים שה1</t>
  </si>
  <si>
    <t>דקסיה סד' יג'</t>
  </si>
  <si>
    <t>ישפרו אג2</t>
  </si>
  <si>
    <t>ישפרו‎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</si>
  <si>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</si>
  <si>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</si>
  <si>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</si>
  <si>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</si>
  <si>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</si>
  <si>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</si>
  <si>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</si>
  <si>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</si>
  <si>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</si>
  <si>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</si>
  <si>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אדגר אג8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</si>
  <si>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</si>
  <si>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</si>
  <si>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</si>
  <si>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</si>
  <si>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</si>
  <si>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</si>
  <si>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</si>
  <si>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אפריקה נכסים אג5</t>
  </si>
  <si>
    <t>ירושלים מימון סדרה 1</t>
  </si>
  <si>
    <t>אפריקה אגח כז</t>
  </si>
  <si>
    <t>אפריקה-ישראל להשקעות בעמ</t>
  </si>
  <si>
    <t>BBB+</t>
  </si>
  <si>
    <t>אפריקה השקעות אג26</t>
  </si>
  <si>
    <t>כלכלית אג5</t>
  </si>
  <si>
    <t>כלכלית ירושלים בעמ</t>
  </si>
  <si>
    <t>כלכלית אג7</t>
  </si>
  <si>
    <t>בזן אג2</t>
  </si>
  <si>
    <t>בתי זקוק לנפט בעמ</t>
  </si>
  <si>
    <t>כימיה גומי ופלסטיק</t>
  </si>
  <si>
    <t>BBB</t>
  </si>
  <si>
    <t>דיסקונט השקעות אג6</t>
  </si>
  <si>
    <t>דיסקונט השקעות‎</t>
  </si>
  <si>
    <t>BBB-</t>
  </si>
  <si>
    <t>פלאזה אג2</t>
  </si>
  <si>
    <t>פלאזה סנטרס אן.וי</t>
  </si>
  <si>
    <t>אדרי-אל אג2</t>
  </si>
  <si>
    <t>אדרי-אל החזקות בעמ</t>
  </si>
  <si>
    <t>B+</t>
  </si>
  <si>
    <t>פטרוכימים אג4</t>
  </si>
  <si>
    <t>מפעלים פטרוכימיים בישראל בעמ</t>
  </si>
  <si>
    <t>CC</t>
  </si>
  <si>
    <t>5חלל.ק</t>
  </si>
  <si>
    <t>חלל-תקשורת בעמ</t>
  </si>
  <si>
    <t>אורתם סהר אג4</t>
  </si>
  <si>
    <t>אורתם סהר הנדסה בעמ</t>
  </si>
  <si>
    <t>דור אלון אג2</t>
  </si>
  <si>
    <t>דור אלון אנרגיה בישראל (1988)</t>
  </si>
  <si>
    <t>דלק אנרגיה אג3</t>
  </si>
  <si>
    <t>דלק מערכות אנרגיה בעמ</t>
  </si>
  <si>
    <t>חיפושי נפט וגז</t>
  </si>
  <si>
    <t>דלק אנרגיה אג5</t>
  </si>
  <si>
    <t>חבס אג4</t>
  </si>
  <si>
    <t>חבס ח.צ. השקעות )0691( בעמ</t>
  </si>
  <si>
    <t>חלל אג2</t>
  </si>
  <si>
    <t>יאיר אג2</t>
  </si>
  <si>
    <t>ב.יאיר חברה קבלנית לעבודות בני</t>
  </si>
  <si>
    <t>נפטא אג1</t>
  </si>
  <si>
    <t>נפטא</t>
  </si>
  <si>
    <t>סה"כ אגרות חוב קונצרניות צמודות</t>
  </si>
  <si>
    <t>אגרות חוב קונצרניות לא צמודות</t>
  </si>
  <si>
    <t>מזרחי הנפקות אג34</t>
  </si>
  <si>
    <t>פועלים הנפקות אג29</t>
  </si>
  <si>
    <t>פועלים הנפקות אג30</t>
  </si>
  <si>
    <t>אלביט מערכות אג1</t>
  </si>
  <si>
    <t>אלביט מערכות‎</t>
  </si>
  <si>
    <t>טכנולוגיה</t>
  </si>
  <si>
    <t>לאומי למימון סד</t>
  </si>
  <si>
    <t>פועלים הנפ אג11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</si>
  <si>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</si>
  <si>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</si>
  <si>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</si>
  <si>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</si>
  <si>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</si>
  <si>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וילאר אג5</t>
  </si>
  <si>
    <t>וילאר אינטרנשיונל בעמ</t>
  </si>
  <si>
    <t>כללביט אג6</t>
  </si>
  <si>
    <t>פרטנר אג5</t>
  </si>
  <si>
    <t>אגוד הנפקות הת18</t>
  </si>
  <si>
    <t>אגוד הנפקות הת3</t>
  </si>
  <si>
    <t>דלק קבוצה אג16</t>
  </si>
  <si>
    <t>סלקום אג5</t>
  </si>
  <si>
    <t>סלקום אגח ז</t>
  </si>
  <si>
    <t>סלקום סד' ט' 25</t>
  </si>
  <si>
    <t>פז נפט אג3</t>
  </si>
  <si>
    <t>פז חברת הנפט בעמ</t>
  </si>
  <si>
    <t>שופרסל אג3</t>
  </si>
  <si>
    <t>אבגול אג2</t>
  </si>
  <si>
    <t>אבגול תעשיות 1953 בעמ</t>
  </si>
  <si>
    <t>תעשיה</t>
  </si>
  <si>
    <t>אלבר אג12</t>
  </si>
  <si>
    <t>ויליפוד אג4</t>
  </si>
  <si>
    <t>וילי פוד השקעות בעמ</t>
  </si>
  <si>
    <t>נייר חדרה אג5</t>
  </si>
  <si>
    <t>נייר חדרה בעמ</t>
  </si>
  <si>
    <t>עץ דפוס ונייר</t>
  </si>
  <si>
    <t>אידיבי פתוח אג10</t>
  </si>
  <si>
    <t>אידיבי פיתוח‎</t>
  </si>
  <si>
    <t>B</t>
  </si>
  <si>
    <t>דלק אנרגיה אג4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</si>
  <si>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</si>
  <si>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</si>
  <si>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</si>
  <si>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</si>
  <si>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</si>
  <si>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</si>
  <si>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</si>
  <si>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</si>
  <si>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</si>
  <si>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</si>
  <si>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</si>
  <si>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</si>
  <si>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ABN AMRO</t>
  </si>
  <si>
    <t>S&amp;P</t>
  </si>
  <si>
    <t>דולר אוסטרלי</t>
  </si>
  <si>
    <t>ANZ FLOAT 6/23</t>
  </si>
  <si>
    <t>AU3FN0017612</t>
  </si>
  <si>
    <t>AUST &amp; NZ BANKING GROUP</t>
  </si>
  <si>
    <t>BIDU 3.5 11/22</t>
  </si>
  <si>
    <t>BIDU</t>
  </si>
  <si>
    <t>JPM 4.25 11/18</t>
  </si>
  <si>
    <t>XS0925035692</t>
  </si>
  <si>
    <t>JPMORGAN CHASE</t>
  </si>
  <si>
    <t>דולר ניו זילנד</t>
  </si>
  <si>
    <t>WFC 4.125 08/23</t>
  </si>
  <si>
    <t>US94974BFN55</t>
  </si>
  <si>
    <t>WFC</t>
  </si>
  <si>
    <t>Banks (4010)</t>
  </si>
  <si>
    <t>EDF 5 1/4 01/29</t>
  </si>
  <si>
    <t>USF2893TAF33</t>
  </si>
  <si>
    <t>ELEC DE FRANCE</t>
  </si>
  <si>
    <t>Utilities (5510)</t>
  </si>
  <si>
    <t>GS 5 08/19</t>
  </si>
  <si>
    <t>AU3CB0218709</t>
  </si>
  <si>
    <t>GOLDMAN SACHS GP</t>
  </si>
  <si>
    <t>Diversified Financials (4020)</t>
  </si>
  <si>
    <t>JPM 3 3/8 05/01</t>
  </si>
  <si>
    <t>PRUFIN6.5%06/49</t>
  </si>
  <si>
    <t>XS0170488992</t>
  </si>
  <si>
    <t>PRUDENTIAL PLC</t>
  </si>
  <si>
    <t>Insurance (4030)</t>
  </si>
  <si>
    <t>SRENVX 6 3/8 09</t>
  </si>
  <si>
    <t>XS0901578681</t>
  </si>
  <si>
    <t>AQUARIUS + INV S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</si>
  <si>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</si>
  <si>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</si>
  <si>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</si>
  <si>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</si>
  <si>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</si>
  <si>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</si>
  <si>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</si>
  <si>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</si>
  <si>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</si>
  <si>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</si>
  <si>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</si>
  <si>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</si>
  <si>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</si>
  <si>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</si>
  <si>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</si>
  <si>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</si>
  <si>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</si>
  <si>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</si>
  <si>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</si>
  <si>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</si>
  <si>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BAC 0 09/15/26</t>
  </si>
  <si>
    <t>US59022CAA18</t>
  </si>
  <si>
    <t>BANK OF AMERICA CORP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</si>
  <si>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</si>
  <si>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</si>
  <si>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</si>
  <si>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</si>
  <si>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</si>
  <si>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</si>
  <si>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</si>
  <si>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0 08/25/36</t>
  </si>
  <si>
    <t>US172967DS78</t>
  </si>
  <si>
    <t>CITIGROUP</t>
  </si>
  <si>
    <t>C 4 08/05/24</t>
  </si>
  <si>
    <t>US172967HV61</t>
  </si>
  <si>
    <t>CITIGROUP INC</t>
  </si>
  <si>
    <t>COH 4 1/4 04/01</t>
  </si>
  <si>
    <t>US189754AA23</t>
  </si>
  <si>
    <t>COACH INC</t>
  </si>
  <si>
    <t>Consumer Durables &amp; Apparel (2520)</t>
  </si>
  <si>
    <t>HSBC 5.625 LD</t>
  </si>
  <si>
    <t>US404280AR04</t>
  </si>
  <si>
    <t>HSBC HOLDINGS</t>
  </si>
  <si>
    <t>LLOYDS 5.75  25</t>
  </si>
  <si>
    <t>XS0195762991</t>
  </si>
  <si>
    <t>LLOYDS</t>
  </si>
  <si>
    <t>אג"ח חו"ל</t>
  </si>
  <si>
    <t>MS 4 7/8 11/01/</t>
  </si>
  <si>
    <t>US6174824M37</t>
  </si>
  <si>
    <t>MORGAN STANLEY</t>
  </si>
  <si>
    <t>NNGRNV 4 1/2 07</t>
  </si>
  <si>
    <t>XS1028950290</t>
  </si>
  <si>
    <t>NN GROUP NV</t>
  </si>
  <si>
    <t>NWL 4 06/22</t>
  </si>
  <si>
    <t>NWL</t>
  </si>
  <si>
    <t>Consumer Services (2530)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</si>
  <si>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</si>
  <si>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</si>
  <si>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</si>
  <si>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</si>
  <si>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</si>
  <si>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</si>
  <si>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</si>
  <si>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</si>
  <si>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</si>
  <si>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</si>
  <si>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SHBASS 12/49</t>
  </si>
  <si>
    <t>SHBASS</t>
  </si>
  <si>
    <t>STX 4.75 06/23</t>
  </si>
  <si>
    <t>USG79456AD42</t>
  </si>
  <si>
    <t>SEAGATE HDD CAYM</t>
  </si>
  <si>
    <t>TSS3.75 06/23</t>
  </si>
  <si>
    <t>US891906AB53</t>
  </si>
  <si>
    <t>TOTAL SYSTEM SVC</t>
  </si>
  <si>
    <t>Software &amp; Services (4510)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</si>
  <si>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</si>
  <si>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</si>
  <si>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</si>
  <si>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</si>
  <si>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</si>
  <si>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</si>
  <si>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</si>
  <si>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</si>
  <si>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</si>
  <si>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</si>
  <si>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</si>
  <si>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</si>
  <si>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</si>
  <si>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</si>
  <si>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</si>
  <si>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SOCGEN 7 7/8 12</t>
  </si>
  <si>
    <t>USF8586CRW49</t>
  </si>
  <si>
    <t>SOCIETE GENERALE</t>
  </si>
  <si>
    <t>BB</t>
  </si>
  <si>
    <t>MKTLN 2 03/31/2</t>
  </si>
  <si>
    <t>MARKET TECH</t>
  </si>
  <si>
    <t>Real Estate (4040)</t>
  </si>
  <si>
    <t>PRMCTY 4 11/13/</t>
  </si>
  <si>
    <t>XS1137260086</t>
  </si>
  <si>
    <t>PRIMECITY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</si>
  <si>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</si>
  <si>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</si>
  <si>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</si>
  <si>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</si>
  <si>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</si>
  <si>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</si>
  <si>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</si>
  <si>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</si>
  <si>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</si>
  <si>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גזית גלוב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</si>
  <si>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</si>
  <si>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</si>
  <si>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</si>
  <si>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</si>
  <si>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</si>
  <si>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</si>
  <si>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</si>
  <si>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פז נפט</t>
  </si>
  <si>
    <t>נייס</t>
  </si>
  <si>
    <t>נייס מערכות בעמ</t>
  </si>
  <si>
    <t>תוכנה ואינטרנט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</si>
  <si>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</si>
  <si>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</si>
  <si>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</si>
  <si>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</si>
  <si>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</si>
  <si>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</si>
  <si>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</si>
  <si>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שופרסל</t>
  </si>
  <si>
    <t>אלוני חץ</t>
  </si>
  <si>
    <t>אפריקה נכסים</t>
  </si>
  <si>
    <t>אשטרום נכסים</t>
  </si>
  <si>
    <t>גב ים</t>
  </si>
  <si>
    <t>גב ים לקבל</t>
  </si>
  <si>
    <t>נכסים בנין</t>
  </si>
  <si>
    <t>נצבא</t>
  </si>
  <si>
    <t>ריט1</t>
  </si>
  <si>
    <t>שיכון ובינוי</t>
  </si>
  <si>
    <t>דלתא גליל</t>
  </si>
  <si>
    <t>דלתא-גליל תעשיות בעמ</t>
  </si>
  <si>
    <t>אופנה והלבשה</t>
  </si>
  <si>
    <t>פלסאון תעשיות</t>
  </si>
  <si>
    <t>פלסאון תעשיות בעמ</t>
  </si>
  <si>
    <t>אבגול</t>
  </si>
  <si>
    <t>סלקום</t>
  </si>
  <si>
    <t>פרטנר</t>
  </si>
  <si>
    <t>מטריקס</t>
  </si>
  <si>
    <t>מטריקס אי.טי בעמ</t>
  </si>
  <si>
    <t>סה"כ מניות תל אביב 75</t>
  </si>
  <si>
    <t>מניות מניות היתר</t>
  </si>
  <si>
    <t>אילקס מדיקל</t>
  </si>
  <si>
    <t>אילקס מדיקל בעמ</t>
  </si>
  <si>
    <t>ברימאג</t>
  </si>
  <si>
    <t>ברימאג דיגיטל אייג בעמ</t>
  </si>
  <si>
    <t>טלסיס</t>
  </si>
  <si>
    <t>טלסיס בעמ</t>
  </si>
  <si>
    <t>דנאל כא</t>
  </si>
  <si>
    <t>חבס</t>
  </si>
  <si>
    <t>מגה אור לקבל</t>
  </si>
  <si>
    <t>פלאזה סנטר</t>
  </si>
  <si>
    <t>מעברות</t>
  </si>
  <si>
    <t>מעברות‎</t>
  </si>
  <si>
    <t>נטו</t>
  </si>
  <si>
    <t>נטו מ.ע. אחזקות בעמ</t>
  </si>
  <si>
    <t>בריל</t>
  </si>
  <si>
    <t>בריל תעשיות נעליים  בעמ</t>
  </si>
  <si>
    <t>פמס</t>
  </si>
  <si>
    <t>מפעלי פ.מ.ס. מיגון בעמ</t>
  </si>
  <si>
    <t>המלט</t>
  </si>
  <si>
    <t>המ-לט )ישראל-קנדה( בעמ</t>
  </si>
  <si>
    <t>מרחב</t>
  </si>
  <si>
    <t>מרחב-מרכז חומרי בניה וקרמיקה ב</t>
  </si>
  <si>
    <t>קליל</t>
  </si>
  <si>
    <t>קליל‎</t>
  </si>
  <si>
    <t>ארד</t>
  </si>
  <si>
    <t>ארד בעמ</t>
  </si>
  <si>
    <t>אלקטרוניקה ואופטיקה</t>
  </si>
  <si>
    <t>מיטרוניקס</t>
  </si>
  <si>
    <t>ספקטרוניקס</t>
  </si>
  <si>
    <t>סנו 1</t>
  </si>
  <si>
    <t>סנו‎</t>
  </si>
  <si>
    <t>רימוני</t>
  </si>
  <si>
    <t>רימוני תעשיות בעמ</t>
  </si>
  <si>
    <t> מץד'טפ_ למט_</t>
  </si>
  <si>
    <t>אנרגיקס</t>
  </si>
  <si>
    <t>אמת</t>
  </si>
  <si>
    <t>א.מ.ת. מיחשוב בעמ</t>
  </si>
  <si>
    <t>טלדור</t>
  </si>
  <si>
    <t>טלדור מערכות מחשבים )6891( בעמ</t>
  </si>
  <si>
    <t>אפקון תעשיות 1</t>
  </si>
  <si>
    <t>אפקון תעשיות בעמ</t>
  </si>
  <si>
    <t>חשמל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</si>
  <si>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</si>
  <si>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</si>
  <si>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</si>
  <si>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</si>
  <si>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</si>
  <si>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</si>
  <si>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</si>
  <si>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</si>
  <si>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</si>
  <si>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IL0010834765</t>
  </si>
  <si>
    <t>מחשבים</t>
  </si>
  <si>
    <t>MKT LN</t>
  </si>
  <si>
    <t>GG00BSSWD59X</t>
  </si>
  <si>
    <t>BAKER HUGHES IN</t>
  </si>
  <si>
    <t>US0572241075</t>
  </si>
  <si>
    <t>BAKER HUGHES INC</t>
  </si>
  <si>
    <t>Energy (1010)</t>
  </si>
  <si>
    <t>HALLIBURTON CO</t>
  </si>
  <si>
    <t>US4062161017</t>
  </si>
  <si>
    <t>HALLIBURTON</t>
  </si>
  <si>
    <t>SCHLUMBERGER LT</t>
  </si>
  <si>
    <t>AN80686571086</t>
  </si>
  <si>
    <t>SCHLUMBERGER LTD</t>
  </si>
  <si>
    <t>SCHLUMBERGER LT לקבל</t>
  </si>
  <si>
    <t>ISRAEL CHEMICAL</t>
  </si>
  <si>
    <t>IL0002810146</t>
  </si>
  <si>
    <t>ISRAEL CHHEMICALS</t>
  </si>
  <si>
    <t>Materials (1510)</t>
  </si>
  <si>
    <t>UNITED REN)URI(</t>
  </si>
  <si>
    <t>US9113631090</t>
  </si>
  <si>
    <t>ANITED RENTALS</t>
  </si>
  <si>
    <t>Capital Goods (2010)</t>
  </si>
  <si>
    <t>DEUTSCHE POST A</t>
  </si>
  <si>
    <t>DE0005552004</t>
  </si>
  <si>
    <t>DEUTSCHE POST-RG</t>
  </si>
  <si>
    <t>Transportation (2030)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</si>
  <si>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</si>
  <si>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</si>
  <si>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</si>
  <si>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</si>
  <si>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</si>
  <si>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</si>
  <si>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</si>
  <si>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</si>
  <si>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</si>
  <si>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LAS VEGAS SANDS</t>
  </si>
  <si>
    <t>US5178341070</t>
  </si>
  <si>
    <t>COMCAST CORP</t>
  </si>
  <si>
    <t>US20030N1019</t>
  </si>
  <si>
    <t>COMCAST CORP-A</t>
  </si>
  <si>
    <t>Media (2540)</t>
  </si>
  <si>
    <t>COMCAST CORP לקבל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</si>
  <si>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</si>
  <si>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</si>
  <si>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</si>
  <si>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</si>
  <si>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</si>
  <si>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</si>
  <si>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</si>
  <si>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</si>
  <si>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</si>
  <si>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</si>
  <si>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</si>
  <si>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</si>
  <si>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</si>
  <si>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</si>
  <si>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</si>
  <si>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</si>
  <si>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</si>
  <si>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</si>
  <si>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NOVARTIS AG לקבל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</si>
  <si>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</si>
  <si>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</si>
  <si>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</si>
  <si>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</si>
  <si>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</si>
  <si>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</si>
  <si>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</si>
  <si>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</si>
  <si>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US1729674242</t>
  </si>
  <si>
    <t>US0605051046</t>
  </si>
  <si>
    <t>AMERICAN INTERN</t>
  </si>
  <si>
    <t>US0268747849</t>
  </si>
  <si>
    <t>AMERICAN INTERNA</t>
  </si>
  <si>
    <t>GRAND CITY PROP</t>
  </si>
  <si>
    <t>LU0775917882</t>
  </si>
  <si>
    <t>GRAND CITY PROPE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</si>
  <si>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</si>
  <si>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</si>
  <si>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</si>
  <si>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</si>
  <si>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</si>
  <si>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</si>
  <si>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</si>
  <si>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</si>
  <si>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</si>
  <si>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</si>
  <si>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</si>
  <si>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US38259P5089</t>
  </si>
  <si>
    <t>GOOGLE INC-A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</si>
  <si>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</si>
  <si>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</si>
  <si>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</si>
  <si>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</si>
  <si>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</si>
  <si>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</si>
  <si>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</si>
  <si>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</si>
  <si>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</si>
  <si>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</si>
  <si>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</si>
  <si>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</si>
  <si>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</si>
  <si>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</si>
  <si>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</si>
  <si>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</si>
  <si>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MICHAEL KORS HO</t>
  </si>
  <si>
    <t>VGG607541015</t>
  </si>
  <si>
    <t>MICHAEL KORS HOIDINGS</t>
  </si>
  <si>
    <t>MERCK &amp; CO INC</t>
  </si>
  <si>
    <t>US58933Y1055</t>
  </si>
  <si>
    <t>MERCK INC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</si>
  <si>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</si>
  <si>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</si>
  <si>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</si>
  <si>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</si>
  <si>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</si>
  <si>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</si>
  <si>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</si>
  <si>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</si>
  <si>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</si>
  <si>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בנקים</t>
  </si>
  <si>
    <t>הראל סל בעמ</t>
  </si>
  <si>
    <t>הראל סל תא 25</t>
  </si>
  <si>
    <t>הראל סל תא100</t>
  </si>
  <si>
    <t>מבט תא75</t>
  </si>
  <si>
    <t>פסגות מוצרי מדדים בעמ</t>
  </si>
  <si>
    <t>מט100.ס2</t>
  </si>
  <si>
    <t>מט25.ס1</t>
  </si>
  <si>
    <t>קסם תא 100</t>
  </si>
  <si>
    <t>קסם תעודות סל ומוצרי מדדים בעמ</t>
  </si>
  <si>
    <t>תכלית תא 100</t>
  </si>
  <si>
    <t>תכלית תעודות סל בעמ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</si>
  <si>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</si>
  <si>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</si>
  <si>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</si>
  <si>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</si>
  <si>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פסגות מדד קפג</t>
  </si>
  <si>
    <t>פסגות תעודות סל מדדים בעמ</t>
  </si>
  <si>
    <t>פסגות סל 500S&amp;P</t>
  </si>
  <si>
    <t>פסגות סל 600 STOXX E</t>
  </si>
  <si>
    <t>פסגות סל Retail</t>
  </si>
  <si>
    <t>פסגות מוצרי מטח בעמ</t>
  </si>
  <si>
    <t>פסגות סל US BUYBACK</t>
  </si>
  <si>
    <t>פסגות סל שקלי 500 S&amp;</t>
  </si>
  <si>
    <t>תכלית נסדק</t>
  </si>
  <si>
    <t>סה"כ תעודות סל שמחקות מדדי מניות בחו"ל</t>
  </si>
  <si>
    <t>תעודות סל שמחקות מדדים אחרים בישראל</t>
  </si>
  <si>
    <t>הראל סל תל בונד שקלי</t>
  </si>
  <si>
    <t>מבט תל בונד</t>
  </si>
  <si>
    <t>מבט תל בנד שקלי REIN</t>
  </si>
  <si>
    <t>פסגות סל בונד 60 סד1</t>
  </si>
  <si>
    <t>פסגות סל בונד שקלי ס</t>
  </si>
  <si>
    <t>פסגות סל תל בונד תשו</t>
  </si>
  <si>
    <t>תאמ4.ס12</t>
  </si>
  <si>
    <t>תכלית תל בונד שקלי</t>
  </si>
  <si>
    <t>תכלית גלובל בעמ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</si>
  <si>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</si>
  <si>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</si>
  <si>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</si>
  <si>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</si>
  <si>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</si>
  <si>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</si>
  <si>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</si>
  <si>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</si>
  <si>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</si>
  <si>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</si>
  <si>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</si>
  <si>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</si>
  <si>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</si>
  <si>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</si>
  <si>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</si>
  <si>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</si>
  <si>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</si>
  <si>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DEUTSCHE X-TRAC</t>
  </si>
  <si>
    <t>US2330518794</t>
  </si>
  <si>
    <t>DEUTSCHE X TRACKERS</t>
  </si>
  <si>
    <t>EGSHARES EMERGI</t>
  </si>
  <si>
    <t>US2684617796</t>
  </si>
  <si>
    <t>EGS EM CONSUMER</t>
  </si>
  <si>
    <t>ENERGY SELECT S</t>
  </si>
  <si>
    <t>US81369Y5069</t>
  </si>
  <si>
    <t>SPDR-ENERGY SEL</t>
  </si>
  <si>
    <t>INDUSTRIAL SELE</t>
  </si>
  <si>
    <t>US81369Y7040</t>
  </si>
  <si>
    <t>SPDR-INDU SELECT</t>
  </si>
  <si>
    <t>ISHARES INDIA 5</t>
  </si>
  <si>
    <t>US4642895290</t>
  </si>
  <si>
    <t>ISHARES INDIA</t>
  </si>
  <si>
    <t>ISHARES JAP</t>
  </si>
  <si>
    <t>US4642868487</t>
  </si>
  <si>
    <t>ISHARES MSCI JPN</t>
  </si>
  <si>
    <t>ISHARES MSCI AL</t>
  </si>
  <si>
    <t>US4642881829</t>
  </si>
  <si>
    <t>ISHARES MSCI</t>
  </si>
  <si>
    <t>ISHARES MSCI IN</t>
  </si>
  <si>
    <t>US46429B5984</t>
  </si>
  <si>
    <t>ISHARES MSCI SO</t>
  </si>
  <si>
    <t>US4642867729</t>
  </si>
  <si>
    <t>ISHARES MSCI SOUTH KOREA</t>
  </si>
  <si>
    <t>ISHARES MSCI SW</t>
  </si>
  <si>
    <t>US4642867497</t>
  </si>
  <si>
    <t>ISHARES MSCI SWI</t>
  </si>
  <si>
    <t>ISHARES RUSSELL</t>
  </si>
  <si>
    <t>US4642876308</t>
  </si>
  <si>
    <t>ISHARES-BRAZIL</t>
  </si>
  <si>
    <t>US4642864007</t>
  </si>
  <si>
    <t>ISHARES MSCI BRA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</si>
  <si>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</si>
  <si>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</si>
  <si>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</si>
  <si>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</si>
  <si>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</si>
  <si>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</si>
  <si>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</si>
  <si>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</si>
  <si>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</si>
  <si>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ISHARES-UK</t>
  </si>
  <si>
    <t>US4642866994</t>
  </si>
  <si>
    <t>ISHARES MSCI UNI</t>
  </si>
  <si>
    <t>JAPAN SMALLER C</t>
  </si>
  <si>
    <t>US47109U1043</t>
  </si>
  <si>
    <t>JAPAN SM CAP FD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</si>
  <si>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</si>
  <si>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</si>
  <si>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</si>
  <si>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</si>
  <si>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</si>
  <si>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</si>
  <si>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</si>
  <si>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POWERSHRES)PBJ</t>
  </si>
  <si>
    <t>US7395X8496</t>
  </si>
  <si>
    <t>POWERSH-FOOD&amp;BEV</t>
  </si>
  <si>
    <t>SOURCE STOXX EU</t>
  </si>
  <si>
    <t>IE00B60SWW18</t>
  </si>
  <si>
    <t>SOURCE STOXX EUR</t>
  </si>
  <si>
    <t>IE00B5MTXJ97</t>
  </si>
  <si>
    <t>SPDR DIVIDE -SDY</t>
  </si>
  <si>
    <t>US78464A7634</t>
  </si>
  <si>
    <t>BAC</t>
  </si>
  <si>
    <t>SPDR S&amp;P CHINA</t>
  </si>
  <si>
    <t>US78463X4007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</si>
  <si>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</si>
  <si>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</si>
  <si>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</si>
  <si>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</si>
  <si>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</si>
  <si>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</si>
  <si>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S&amp;P RETAIL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</si>
  <si>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</si>
  <si>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</si>
  <si>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</si>
  <si>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</si>
  <si>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</si>
  <si>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</si>
  <si>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</si>
  <si>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</si>
  <si>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</si>
  <si>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</si>
  <si>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</si>
  <si>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US9220428588</t>
  </si>
  <si>
    <t>VANGUARD FTSE EM</t>
  </si>
  <si>
    <t>US9220428745</t>
  </si>
  <si>
    <t>VANGUARD FTSE EU</t>
  </si>
  <si>
    <t>WISDOMTREE JAPA</t>
  </si>
  <si>
    <t>US97717W8516</t>
  </si>
  <si>
    <t>WISDOMTREE JPN H</t>
  </si>
  <si>
    <t>סה"כ תעודות סל שמחקות מדדי מניות</t>
  </si>
  <si>
    <t>תעודות סל שמחקות מדדים אחרים</t>
  </si>
  <si>
    <t>סה"כ תעודות סל שמחקות מדדים אחרים</t>
  </si>
  <si>
    <t>FINANC SPDR</t>
  </si>
  <si>
    <t>US81369Y605</t>
  </si>
  <si>
    <t>SPDR-FINL SELECT</t>
  </si>
  <si>
    <t>HEALTH CARE SEL</t>
  </si>
  <si>
    <t>US81369Y2090</t>
  </si>
  <si>
    <t>SPDR-HEALTH CARE</t>
  </si>
  <si>
    <t>WISDOMTREE EURO</t>
  </si>
  <si>
    <t>US97717X7012</t>
  </si>
  <si>
    <t>WISDOM TREE EUROPE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</si>
  <si>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</si>
  <si>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</si>
  <si>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</si>
  <si>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</si>
  <si>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</si>
  <si>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</si>
  <si>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</si>
  <si>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</si>
  <si>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</si>
  <si>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</si>
  <si>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</si>
  <si>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</si>
  <si>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</si>
  <si>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</si>
  <si>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</si>
  <si>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</si>
  <si>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קרן חו"ל</t>
  </si>
  <si>
    <t>AMUNDI FDS BOND</t>
  </si>
  <si>
    <t>LU1103162241</t>
  </si>
  <si>
    <t>AMUNDI FDS</t>
  </si>
  <si>
    <t>CIM FUND VIII</t>
  </si>
  <si>
    <t>XS5444FF1111</t>
  </si>
  <si>
    <t>קרן נדלן</t>
  </si>
  <si>
    <t>CREDIT SUISSE N</t>
  </si>
  <si>
    <t>LU0635707705</t>
  </si>
  <si>
    <t>CS-NOVA G SL-MB$</t>
  </si>
  <si>
    <t>FIRS TIME</t>
  </si>
  <si>
    <t>XS222DDXXXX0</t>
  </si>
  <si>
    <t>FRANKLIN TEMPLE</t>
  </si>
  <si>
    <t>LU0195953152</t>
  </si>
  <si>
    <t>TEMP-FT GTR-IA$</t>
  </si>
  <si>
    <t>HEPTAGON FUND P</t>
  </si>
  <si>
    <t>IE00B6ZZNB36</t>
  </si>
  <si>
    <t>HEPT-OPP D M-CUS</t>
  </si>
  <si>
    <t>INVESCO ZODIAC</t>
  </si>
  <si>
    <t>LU0564079282</t>
  </si>
  <si>
    <t>LNVESCO ZOBIAC</t>
  </si>
  <si>
    <t>PICTET - JAPANE</t>
  </si>
  <si>
    <t>LU0155301467</t>
  </si>
  <si>
    <t>PICTET</t>
  </si>
  <si>
    <t>יין</t>
  </si>
  <si>
    <t>PIMCO )PIMGAII(</t>
  </si>
  <si>
    <t>IE00B4QHG263</t>
  </si>
  <si>
    <t>PIMCO-G INV-IAH</t>
  </si>
  <si>
    <t>ROBECO CAPITAL</t>
  </si>
  <si>
    <t>LU0398248921</t>
  </si>
  <si>
    <t>ROB-HY BD-I$</t>
  </si>
  <si>
    <t>SANDS CAPITAL F</t>
  </si>
  <si>
    <t>IE00B87KLW75</t>
  </si>
  <si>
    <t>SANDS-US S GR-H$</t>
  </si>
  <si>
    <t>T ROWE GLB HYLD</t>
  </si>
  <si>
    <t>LU0133083492</t>
  </si>
  <si>
    <t>GE VAR 11/67</t>
  </si>
  <si>
    <t>TCW FUNDS - EME</t>
  </si>
  <si>
    <t>LU0726519282</t>
  </si>
  <si>
    <t>TCW-EMMK IN-IU</t>
  </si>
  <si>
    <t>UBAM - GLOBAL H</t>
  </si>
  <si>
    <t>LU0569863243</t>
  </si>
  <si>
    <t>UBAM- GLOBAL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</si>
  <si>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</si>
  <si>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</si>
  <si>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</si>
  <si>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</si>
  <si>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</si>
  <si>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</si>
  <si>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</si>
  <si>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</si>
  <si>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</si>
  <si>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</si>
  <si>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</si>
  <si>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</si>
  <si>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</si>
  <si>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</si>
  <si>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</si>
  <si>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</si>
  <si>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</si>
  <si>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</si>
  <si>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</si>
  <si>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</si>
  <si>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</si>
  <si>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</si>
  <si>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</si>
  <si>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</si>
  <si>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</si>
  <si>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</si>
  <si>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</si>
  <si>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</si>
  <si>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</si>
  <si>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</si>
  <si>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</si>
  <si>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</si>
  <si>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</si>
  <si>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</si>
  <si>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</si>
  <si>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</si>
  <si>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</si>
  <si>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</si>
  <si>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VGM5 INDEX</t>
  </si>
  <si>
    <t>חוזים ואופציות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</si>
  <si>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</si>
  <si>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</si>
  <si>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</si>
  <si>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</si>
  <si>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</si>
  <si>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</si>
  <si>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</si>
  <si>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</si>
  <si>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</si>
  <si>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</si>
  <si>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</si>
  <si>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</si>
  <si>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</si>
  <si>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</si>
  <si>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</si>
  <si>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</si>
  <si>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</si>
  <si>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</si>
  <si>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</si>
  <si>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</si>
  <si>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</si>
  <si>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</si>
  <si>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</si>
  <si>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</si>
  <si>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</si>
  <si>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</si>
  <si>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</si>
  <si>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</si>
  <si>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</si>
  <si>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</si>
  <si>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</si>
  <si>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</si>
  <si>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</si>
  <si>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</si>
  <si>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</si>
  <si>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</si>
  <si>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</si>
  <si>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</si>
  <si>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</si>
  <si>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</si>
  <si>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</si>
  <si>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</si>
  <si>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</si>
  <si>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</si>
  <si>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</si>
  <si>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</si>
  <si>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</si>
  <si>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</si>
  <si>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</si>
  <si>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</si>
  <si>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</si>
  <si>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</si>
  <si>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</si>
  <si>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</si>
  <si>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</si>
  <si>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</si>
  <si>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</si>
  <si>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</si>
  <si>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</si>
  <si>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</si>
  <si>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</si>
  <si>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</si>
  <si>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</si>
  <si>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</si>
  <si>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</si>
  <si>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</si>
  <si>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</si>
  <si>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</si>
  <si>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</si>
  <si>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</si>
  <si>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</si>
  <si>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</si>
  <si>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</si>
  <si>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</si>
  <si>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</si>
  <si>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</si>
  <si>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</si>
  <si>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</si>
  <si>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</si>
  <si>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</si>
  <si>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</si>
  <si>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</si>
  <si>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</si>
  <si>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</si>
  <si>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</si>
  <si>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</si>
  <si>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</si>
  <si>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</si>
  <si>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</si>
  <si>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</si>
  <si>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</si>
  <si>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</si>
  <si>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</si>
  <si>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</si>
  <si>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</si>
  <si>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</si>
  <si>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</si>
  <si>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</si>
  <si>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</si>
  <si>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</si>
  <si>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</si>
  <si>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</si>
  <si>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</si>
  <si>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</si>
  <si>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</si>
  <si>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</si>
  <si>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</si>
  <si>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</si>
  <si>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</si>
  <si>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</si>
  <si>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</si>
  <si>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</si>
  <si>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</si>
  <si>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</si>
  <si>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</si>
  <si>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</si>
  <si>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</si>
  <si>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</si>
  <si>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</si>
  <si>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</si>
  <si>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</si>
  <si>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</si>
  <si>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</si>
  <si>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</si>
  <si>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</si>
  <si>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</si>
  <si>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</si>
  <si>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</si>
  <si>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</si>
  <si>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</si>
  <si>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</si>
  <si>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</si>
  <si>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</si>
  <si>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</si>
  <si>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</si>
  <si>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</si>
  <si>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</si>
  <si>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</si>
  <si>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</si>
  <si>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</si>
  <si>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</si>
  <si>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</si>
  <si>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</si>
  <si>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</si>
  <si>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</si>
  <si>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</si>
  <si>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</si>
  <si>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</si>
  <si>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</si>
  <si>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</si>
  <si>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</si>
  <si>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</si>
  <si>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</si>
  <si>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חבס אג"ח 12</t>
  </si>
  <si>
    <t>סה"כ אג"ח קונצרני צמוד מדד</t>
  </si>
  <si>
    <t>אג"ח קונצרני לא צמוד</t>
  </si>
  <si>
    <t>אמקור סד' א 022</t>
  </si>
  <si>
    <t>21/09/2014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</si>
  <si>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</si>
  <si>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</si>
  <si>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</si>
  <si>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</si>
  <si>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</si>
  <si>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</si>
  <si>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</si>
  <si>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</si>
  <si>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</si>
  <si>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</si>
  <si>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</si>
  <si>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</si>
  <si>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</si>
  <si>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</si>
  <si>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</si>
  <si>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</si>
  <si>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</si>
  <si>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</si>
  <si>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</si>
  <si>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</si>
  <si>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</si>
  <si>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</si>
  <si>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</si>
  <si>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</si>
  <si>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</si>
  <si>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</si>
  <si>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אלפא קרן גידור</t>
  </si>
  <si>
    <t>אלפא</t>
  </si>
  <si>
    <t>קרן גידור</t>
  </si>
  <si>
    <t>12/04/2007</t>
  </si>
  <si>
    <t>סה"כ קרנות גידור</t>
  </si>
  <si>
    <t>קרנות נדל"ן</t>
  </si>
  <si>
    <t>סה"כ קרנות נדל"ן</t>
  </si>
  <si>
    <t>קרנות השקעה אחרות</t>
  </si>
  <si>
    <t>ARES SPECIAL SI</t>
  </si>
  <si>
    <t>קרן השקעה</t>
  </si>
  <si>
    <t>סה"כ קרנות השקעה אחרות</t>
  </si>
  <si>
    <t>סה"כ קרנות השקעה ל"ס בישראל</t>
  </si>
  <si>
    <t>קרנות השקעה ל"ס בחו"ל</t>
  </si>
  <si>
    <t>GOLDEN TREE PS</t>
  </si>
  <si>
    <t>XS222555XXX1</t>
  </si>
  <si>
    <t>THIRD POINT</t>
  </si>
  <si>
    <t>XS522255XXXX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</si>
  <si>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</si>
  <si>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</si>
  <si>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</si>
  <si>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</si>
  <si>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</si>
  <si>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</si>
  <si>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</si>
  <si>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</si>
  <si>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</si>
  <si>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</si>
  <si>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</si>
  <si>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</si>
  <si>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</si>
  <si>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</si>
  <si>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</si>
  <si>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</si>
  <si>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</si>
  <si>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</si>
  <si>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</si>
  <si>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</si>
  <si>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</si>
  <si>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</si>
  <si>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</si>
  <si>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</si>
  <si>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</si>
  <si>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</si>
  <si>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</si>
  <si>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</si>
  <si>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</si>
  <si>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</si>
  <si>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</si>
  <si>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</si>
  <si>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</si>
  <si>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</si>
  <si>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</si>
  <si>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</si>
  <si>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16/09FW4.03050$</t>
  </si>
  <si>
    <t>פועלים‎</t>
  </si>
  <si>
    <t>11/03/2015</t>
  </si>
  <si>
    <t>E16/04FW4.68450</t>
  </si>
  <si>
    <t>9/04/2015</t>
  </si>
  <si>
    <t>E16/04FW4.85030</t>
  </si>
  <si>
    <t>E16/09FW4.34700</t>
  </si>
  <si>
    <t>10/03/2015</t>
  </si>
  <si>
    <t>FX FORWARD</t>
  </si>
  <si>
    <t>24/10/2014</t>
  </si>
  <si>
    <t>FX SWAP</t>
  </si>
  <si>
    <t>21/05/2014</t>
  </si>
  <si>
    <t>5/06/2014</t>
  </si>
  <si>
    <t>12/06/2014</t>
  </si>
  <si>
    <t>16/01/2014</t>
  </si>
  <si>
    <t>10/04/2014</t>
  </si>
  <si>
    <t>סה"כ חוזים ₪ / מט"ח</t>
  </si>
  <si>
    <t>חוזים מט"ח/ מט"ח</t>
  </si>
  <si>
    <t>בראקליס 2026</t>
  </si>
  <si>
    <t>שונות</t>
  </si>
  <si>
    <t>2/06/2014</t>
  </si>
  <si>
    <t>ברקליס 04/2026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</si>
  <si>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</si>
  <si>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</si>
  <si>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</si>
  <si>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</si>
  <si>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</si>
  <si>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</si>
  <si>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</si>
  <si>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</si>
  <si>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</si>
  <si>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</si>
  <si>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</si>
  <si>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</si>
  <si>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</si>
  <si>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</si>
  <si>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</si>
  <si>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</si>
  <si>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</si>
  <si>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</si>
  <si>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</si>
  <si>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</si>
  <si>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</si>
  <si>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</si>
  <si>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</si>
  <si>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</si>
  <si>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</si>
  <si>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</si>
  <si>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</si>
  <si>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</si>
  <si>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</si>
  <si>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ALON-B2</t>
  </si>
  <si>
    <t>מגלים סולאר אנר</t>
  </si>
  <si>
    <t>ORBOTECH INC</t>
  </si>
  <si>
    <t>ORBOTECH</t>
  </si>
  <si>
    <t>יורוקום נדלן 1</t>
  </si>
  <si>
    <t>יורוקום נדל"ן 1</t>
  </si>
  <si>
    <t>יורוקום נדלן 2</t>
  </si>
  <si>
    <t>יורוקום נדל"ן 2</t>
  </si>
  <si>
    <t>יורוקום נדלן 3</t>
  </si>
  <si>
    <t>יורוקום נדל"ן 3</t>
  </si>
  <si>
    <t>גלובוס מקס משיכ</t>
  </si>
  <si>
    <t>אלדן הלוואה 016</t>
  </si>
  <si>
    <t>אלדן תחבורה בע"מ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</si>
  <si>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</si>
  <si>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</si>
  <si>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</si>
  <si>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</si>
  <si>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</si>
  <si>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</si>
  <si>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</si>
  <si>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</si>
  <si>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</si>
  <si>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</si>
  <si>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חמית הנפקות הלו</t>
  </si>
  <si>
    <t>חמית הנפקות 12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</si>
  <si>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</si>
  <si>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</si>
  <si>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</si>
  <si>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</si>
  <si>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</si>
  <si>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</si>
  <si>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</si>
  <si>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</si>
  <si>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ALON-A</t>
  </si>
  <si>
    <t>ALON-B</t>
  </si>
  <si>
    <t>XSGG222DDD22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</si>
  <si>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</si>
  <si>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</si>
  <si>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</si>
  <si>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</si>
  <si>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</si>
  <si>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</si>
  <si>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</si>
  <si>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</si>
  <si>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</si>
  <si>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</si>
  <si>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</si>
  <si>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</si>
  <si>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</si>
  <si>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</si>
  <si>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</si>
  <si>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</si>
  <si>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</si>
  <si>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</si>
  <si>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</si>
  <si>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</si>
  <si>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</si>
  <si>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</si>
  <si>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</si>
  <si>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</si>
  <si>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</si>
  <si>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</si>
  <si>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</si>
  <si>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</si>
  <si>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</si>
  <si>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</si>
  <si>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</si>
  <si>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</si>
  <si>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</si>
  <si>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</si>
  <si>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</si>
  <si>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</si>
  <si>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</si>
  <si>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</si>
  <si>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</si>
  <si>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</si>
  <si>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התחייבות  נכות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</si>
  <si>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</si>
  <si>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</si>
  <si>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</si>
  <si>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</si>
  <si>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</si>
  <si>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</si>
  <si>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</si>
  <si>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</si>
  <si>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</si>
  <si>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</si>
  <si>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</si>
  <si>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</si>
  <si>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</si>
  <si>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</si>
  <si>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</si>
  <si>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</si>
  <si>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מקיפה - כללי, מספר אישור: 1531, קידוד: 513765347-00000000001531-0001,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</si>
  <si>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</si>
  <si>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</si>
  <si>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</si>
  <si>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</si>
  <si>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</si>
  <si>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</si>
  <si>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</si>
  <si>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</si>
  <si>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</si>
  <si>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</si>
  <si>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</si>
  <si>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</si>
  <si>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</si>
  <si>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</si>
  <si>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</si>
  <si>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</si>
  <si>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</si>
  <si>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</si>
  <si>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</si>
  <si>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</si>
  <si>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</si>
  <si>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</si>
  <si>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</si>
  <si>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</si>
  <si>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</si>
  <si>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</si>
  <si>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</si>
  <si>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</si>
  <si>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</si>
  <si>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</si>
  <si>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</si>
  <si>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</si>
  <si>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</si>
  <si>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</si>
  <si>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</si>
  <si>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</si>
  <si>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</si>
  <si>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</si>
  <si>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</si>
  <si>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</si>
  <si>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</si>
  <si>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</si>
  <si>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</si>
  <si>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</si>
  <si>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</si>
  <si>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</si>
  <si>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</si>
  <si>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</si>
  <si>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</si>
  <si>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</si>
  <si>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</si>
  <si>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</si>
  <si>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</si>
  <si>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</si>
  <si>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>אחרים</t>
  </si>
  <si>
    <t xml:space="preserve">  שונות  </t>
  </si>
  <si>
    <t xml:space="preserve">  לא מדורג  </t>
  </si>
  <si>
    <t xml:space="preserve">לא מדורג </t>
  </si>
  <si>
    <t>לא מדורג</t>
  </si>
  <si>
    <t>US056752AB41</t>
  </si>
  <si>
    <t xml:space="preserve">US46625HJJ05 </t>
  </si>
  <si>
    <t>US482480AE03</t>
  </si>
  <si>
    <t>US651229AM82</t>
  </si>
  <si>
    <t>xs1194054166</t>
  </si>
  <si>
    <t xml:space="preserve">XS1209164919 </t>
  </si>
  <si>
    <t>מזרחי לונדון הש'</t>
  </si>
  <si>
    <t xml:space="preserve">קרן השקעה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</si>
</sst>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,##0.00_ ;\-#,##0.00\ 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  <family val="2"/>
    </font>
    <font>
      <sz val="10"/>
      <color indexed="8"/>
      <name val="Ariel"/>
    </font>
    <font>
      <sz val="10"/>
      <color indexed="12"/>
      <name val="Arie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0" fontId="5" fillId="0" borderId="4" xfId="0" applyFont="1" applyBorder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0" fontId="4" fillId="0" borderId="4" xfId="0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10" fontId="0" fillId="0" borderId="4" xfId="0" applyNumberFormat="1" applyBorder="1"/>
    <xf numFmtId="4" fontId="0" fillId="0" borderId="4" xfId="0" applyNumberFormat="1" applyBorder="1"/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8" fillId="0" borderId="0" xfId="2" applyFont="1"/>
    <xf numFmtId="10" fontId="9" fillId="0" borderId="0" xfId="1" applyNumberFormat="1" applyFont="1" applyAlignment="1">
      <alignment horizontal="right" readingOrder="2"/>
    </xf>
    <xf numFmtId="166" fontId="6" fillId="0" borderId="0" xfId="1" applyNumberFormat="1" applyFont="1" applyAlignment="1">
      <alignment horizontal="right" readingOrder="2"/>
    </xf>
    <xf numFmtId="0" fontId="8" fillId="0" borderId="0" xfId="3"/>
    <xf numFmtId="0" fontId="4" fillId="0" borderId="0" xfId="3" applyFont="1" applyAlignment="1">
      <alignment horizontal="right" readingOrder="2"/>
    </xf>
    <xf numFmtId="0" fontId="4" fillId="0" borderId="1" xfId="3" applyFont="1" applyBorder="1" applyAlignment="1">
      <alignment horizontal="right" readingOrder="2"/>
    </xf>
    <xf numFmtId="0" fontId="5" fillId="0" borderId="0" xfId="3" applyFont="1" applyAlignment="1">
      <alignment horizontal="right" readingOrder="2"/>
    </xf>
    <xf numFmtId="0" fontId="6" fillId="0" borderId="0" xfId="3" applyFont="1" applyAlignment="1">
      <alignment horizontal="right" readingOrder="2"/>
    </xf>
    <xf numFmtId="2" fontId="5" fillId="0" borderId="4" xfId="3" applyNumberFormat="1" applyFont="1" applyBorder="1" applyAlignment="1">
      <alignment horizontal="right" readingOrder="2"/>
    </xf>
    <xf numFmtId="2" fontId="0" fillId="0" borderId="0" xfId="0" applyNumberFormat="1"/>
    <xf numFmtId="2" fontId="4" fillId="0" borderId="4" xfId="3" applyNumberFormat="1" applyFont="1" applyBorder="1" applyAlignment="1">
      <alignment horizontal="right" readingOrder="2"/>
    </xf>
    <xf numFmtId="2" fontId="4" fillId="0" borderId="0" xfId="3" applyNumberFormat="1" applyFont="1" applyAlignment="1">
      <alignment horizontal="right" readingOrder="2"/>
    </xf>
    <xf numFmtId="2" fontId="5" fillId="0" borderId="0" xfId="3" applyNumberFormat="1" applyFont="1" applyAlignment="1">
      <alignment horizontal="right" readingOrder="2"/>
    </xf>
    <xf numFmtId="2" fontId="6" fillId="0" borderId="0" xfId="3" applyNumberFormat="1" applyFont="1" applyAlignment="1">
      <alignment horizontal="right" readingOrder="2"/>
    </xf>
    <xf numFmtId="14" fontId="10" fillId="0" borderId="0" xfId="0" applyNumberFormat="1" applyFont="1" applyAlignment="1">
      <alignment horizontal="right" readingOrder="2"/>
    </xf>
    <xf numFmtId="0" fontId="10" fillId="0" borderId="0" xfId="1" applyNumberFormat="1" applyFont="1" applyAlignment="1">
      <alignment horizontal="right" readingOrder="2"/>
    </xf>
    <xf numFmtId="43" fontId="5" fillId="0" borderId="0" xfId="1" applyFont="1" applyAlignment="1">
      <alignment horizontal="right" readingOrder="2"/>
    </xf>
    <xf numFmtId="43" fontId="5" fillId="0" borderId="4" xfId="0" applyNumberFormat="1" applyFont="1" applyBorder="1" applyAlignment="1">
      <alignment horizontal="right" readingOrder="2"/>
    </xf>
    <xf numFmtId="43" fontId="4" fillId="0" borderId="4" xfId="0" applyNumberFormat="1" applyFont="1" applyBorder="1" applyAlignment="1">
      <alignment horizontal="right" readingOrder="2"/>
    </xf>
    <xf numFmtId="43" fontId="0" fillId="0" borderId="0" xfId="1" applyFont="1"/>
    <xf numFmtId="0" fontId="6" fillId="0" borderId="0" xfId="3" applyFont="1" applyAlignment="1">
      <alignment horizontal="right" readingOrder="2"/>
    </xf>
    <xf numFmtId="4" fontId="6" fillId="0" borderId="0" xfId="3" applyNumberFormat="1" applyFont="1" applyAlignment="1">
      <alignment horizontal="right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rightToLeft="1" topLeftCell="A34" workbookViewId="0">
      <selection activeCell="G71" sqref="G71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4.7109375" customWidth="1"/>
    <col min="7" max="7" width="14.7109375" style="30" customWidth="1"/>
    <col min="8" max="8" width="16.7109375" style="30" customWidth="1"/>
    <col min="9" max="9" width="12.7109375" style="33" customWidth="1"/>
    <col min="10" max="10" width="20.7109375" style="30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2" t="s">
        <v>10</v>
      </c>
      <c r="H11" s="22" t="s">
        <v>11</v>
      </c>
      <c r="I11" s="34" t="s">
        <v>12</v>
      </c>
      <c r="J11" s="22" t="s">
        <v>13</v>
      </c>
    </row>
    <row r="12" spans="1:10">
      <c r="A12" s="5"/>
      <c r="B12" s="5"/>
      <c r="C12" s="5"/>
      <c r="D12" s="5"/>
      <c r="E12" s="5"/>
      <c r="F12" s="5"/>
      <c r="G12" s="31" t="s">
        <v>14</v>
      </c>
      <c r="H12" s="31" t="s">
        <v>14</v>
      </c>
      <c r="I12" s="35" t="s">
        <v>15</v>
      </c>
      <c r="J12" s="31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2"/>
      <c r="H15" s="22"/>
      <c r="I15" s="34"/>
      <c r="J15" s="22"/>
    </row>
    <row r="18" spans="1:10">
      <c r="A18" s="4" t="s">
        <v>17</v>
      </c>
      <c r="B18" s="4"/>
      <c r="C18" s="4"/>
      <c r="D18" s="4"/>
      <c r="E18" s="4"/>
      <c r="F18" s="4"/>
      <c r="G18" s="22"/>
      <c r="H18" s="22"/>
      <c r="I18" s="34"/>
      <c r="J18" s="22"/>
    </row>
    <row r="19" spans="1:10">
      <c r="A19" s="6" t="s">
        <v>18</v>
      </c>
      <c r="B19" s="6"/>
      <c r="C19" s="6"/>
      <c r="D19" s="6"/>
      <c r="E19" s="6"/>
      <c r="F19" s="6"/>
      <c r="G19" s="19"/>
      <c r="H19" s="19"/>
      <c r="I19" s="36"/>
      <c r="J19" s="19"/>
    </row>
    <row r="20" spans="1:10" ht="13.5" thickBot="1">
      <c r="A20" s="6" t="s">
        <v>19</v>
      </c>
      <c r="B20" s="6"/>
      <c r="C20" s="6"/>
      <c r="D20" s="6"/>
      <c r="E20" s="6"/>
      <c r="F20" s="6"/>
      <c r="G20" s="19"/>
      <c r="H20" s="19"/>
      <c r="I20" s="27">
        <v>0</v>
      </c>
      <c r="J20" s="20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9"/>
      <c r="H22" s="19"/>
      <c r="I22" s="36"/>
      <c r="J22" s="19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29">
        <v>0</v>
      </c>
      <c r="F23" s="7" t="s">
        <v>25</v>
      </c>
      <c r="G23" s="18">
        <v>0</v>
      </c>
      <c r="H23" s="18">
        <v>0</v>
      </c>
      <c r="I23" s="26">
        <v>197.14</v>
      </c>
      <c r="J23" s="18">
        <f>I23/סיכום!$B$42</f>
        <v>3.1195435185926007E-4</v>
      </c>
    </row>
    <row r="24" spans="1:10">
      <c r="A24" s="7" t="s">
        <v>26</v>
      </c>
      <c r="B24" s="7" t="s">
        <v>27</v>
      </c>
      <c r="C24" s="7" t="s">
        <v>23</v>
      </c>
      <c r="D24" s="7" t="s">
        <v>24</v>
      </c>
      <c r="E24" s="29">
        <v>0</v>
      </c>
      <c r="F24" s="7" t="s">
        <v>28</v>
      </c>
      <c r="G24" s="18">
        <v>0</v>
      </c>
      <c r="H24" s="18">
        <v>0</v>
      </c>
      <c r="I24" s="26">
        <v>145.85</v>
      </c>
      <c r="J24" s="18">
        <f>I24/סיכום!$B$42</f>
        <v>2.3079305173314947E-4</v>
      </c>
    </row>
    <row r="25" spans="1:10">
      <c r="A25" s="7" t="s">
        <v>29</v>
      </c>
      <c r="B25" s="7" t="s">
        <v>30</v>
      </c>
      <c r="C25" s="7" t="s">
        <v>23</v>
      </c>
      <c r="D25" s="7" t="s">
        <v>24</v>
      </c>
      <c r="E25" s="29">
        <v>0</v>
      </c>
      <c r="F25" s="7" t="s">
        <v>31</v>
      </c>
      <c r="G25" s="18">
        <v>0</v>
      </c>
      <c r="H25" s="18">
        <v>0</v>
      </c>
      <c r="I25" s="26">
        <v>46.16</v>
      </c>
      <c r="J25" s="18">
        <f>I25/סיכום!$B$42</f>
        <v>7.3043587713419122E-5</v>
      </c>
    </row>
    <row r="26" spans="1:10">
      <c r="A26" s="7" t="s">
        <v>32</v>
      </c>
      <c r="B26" s="7" t="s">
        <v>33</v>
      </c>
      <c r="C26" s="7" t="s">
        <v>34</v>
      </c>
      <c r="D26" s="7" t="s">
        <v>24</v>
      </c>
      <c r="E26" s="29">
        <v>0</v>
      </c>
      <c r="F26" s="7" t="s">
        <v>28</v>
      </c>
      <c r="G26" s="18">
        <v>0</v>
      </c>
      <c r="H26" s="18">
        <v>0</v>
      </c>
      <c r="I26" s="26">
        <v>1288.56</v>
      </c>
      <c r="J26" s="18">
        <f>I26/סיכום!$B$42</f>
        <v>2.0390174476603846E-3</v>
      </c>
    </row>
    <row r="27" spans="1:10">
      <c r="A27" s="7" t="s">
        <v>35</v>
      </c>
      <c r="B27" s="7" t="s">
        <v>36</v>
      </c>
      <c r="C27" s="7" t="s">
        <v>34</v>
      </c>
      <c r="D27" s="7" t="s">
        <v>24</v>
      </c>
      <c r="E27" s="29">
        <v>0</v>
      </c>
      <c r="F27" s="7" t="s">
        <v>25</v>
      </c>
      <c r="G27" s="18">
        <v>0</v>
      </c>
      <c r="H27" s="18">
        <v>0</v>
      </c>
      <c r="I27" s="26">
        <v>283.35000000000002</v>
      </c>
      <c r="J27" s="18">
        <f>I27/סיכום!$B$42</f>
        <v>4.4837306279456914E-4</v>
      </c>
    </row>
    <row r="28" spans="1:10">
      <c r="A28" s="7" t="s">
        <v>37</v>
      </c>
      <c r="B28" s="7" t="s">
        <v>38</v>
      </c>
      <c r="C28" s="7" t="s">
        <v>34</v>
      </c>
      <c r="D28" s="7" t="s">
        <v>24</v>
      </c>
      <c r="E28" s="29">
        <v>0</v>
      </c>
      <c r="F28" s="7" t="s">
        <v>39</v>
      </c>
      <c r="G28" s="18">
        <v>0</v>
      </c>
      <c r="H28" s="18">
        <v>0</v>
      </c>
      <c r="I28" s="26">
        <v>0</v>
      </c>
      <c r="J28" s="18">
        <f>I28/סיכום!$B$42</f>
        <v>0</v>
      </c>
    </row>
    <row r="29" spans="1:10">
      <c r="A29" s="7" t="s">
        <v>40</v>
      </c>
      <c r="B29" s="7" t="s">
        <v>41</v>
      </c>
      <c r="C29" s="7" t="s">
        <v>34</v>
      </c>
      <c r="D29" s="7" t="s">
        <v>24</v>
      </c>
      <c r="E29" s="29">
        <v>0</v>
      </c>
      <c r="F29" s="7" t="s">
        <v>31</v>
      </c>
      <c r="G29" s="18">
        <v>0</v>
      </c>
      <c r="H29" s="18">
        <v>0</v>
      </c>
      <c r="I29" s="26">
        <v>646.94000000000005</v>
      </c>
      <c r="J29" s="18">
        <f>I29/סיכום!$B$42</f>
        <v>1.0237179080441806E-3</v>
      </c>
    </row>
    <row r="30" spans="1:10" ht="13.5" thickBot="1">
      <c r="A30" s="6" t="s">
        <v>42</v>
      </c>
      <c r="B30" s="6"/>
      <c r="C30" s="6"/>
      <c r="D30" s="6"/>
      <c r="E30" s="6"/>
      <c r="F30" s="6"/>
      <c r="G30" s="19"/>
      <c r="H30" s="19"/>
      <c r="I30" s="27">
        <f>SUM(I23:I29)</f>
        <v>2608</v>
      </c>
      <c r="J30" s="20">
        <f>SUM(J23:J29)</f>
        <v>4.1268994098049632E-3</v>
      </c>
    </row>
    <row r="31" spans="1:10" ht="13.5" thickTop="1"/>
    <row r="32" spans="1:10">
      <c r="A32" s="6" t="s">
        <v>43</v>
      </c>
      <c r="B32" s="6"/>
      <c r="C32" s="6"/>
      <c r="D32" s="6"/>
      <c r="E32" s="6"/>
      <c r="F32" s="6"/>
      <c r="G32" s="19"/>
      <c r="H32" s="19"/>
      <c r="I32" s="36"/>
      <c r="J32" s="19"/>
    </row>
    <row r="33" spans="1:10">
      <c r="A33" s="7" t="s">
        <v>44</v>
      </c>
      <c r="B33" s="7" t="s">
        <v>45</v>
      </c>
      <c r="C33" s="7" t="s">
        <v>23</v>
      </c>
      <c r="D33" s="7" t="s">
        <v>24</v>
      </c>
      <c r="E33" s="7">
        <v>0</v>
      </c>
      <c r="F33" s="7" t="s">
        <v>46</v>
      </c>
      <c r="G33" s="18">
        <v>0</v>
      </c>
      <c r="H33" s="18">
        <v>0</v>
      </c>
      <c r="I33" s="26">
        <v>26126.69</v>
      </c>
      <c r="J33" s="18">
        <f>I33/סיכום!$B$42</f>
        <v>4.1342876357805682E-2</v>
      </c>
    </row>
    <row r="34" spans="1:10" ht="13.5" thickBot="1">
      <c r="A34" s="6" t="s">
        <v>47</v>
      </c>
      <c r="B34" s="6"/>
      <c r="C34" s="6"/>
      <c r="D34" s="6"/>
      <c r="E34" s="6"/>
      <c r="F34" s="6"/>
      <c r="G34" s="19"/>
      <c r="H34" s="19"/>
      <c r="I34" s="27">
        <f>SUM(I33)</f>
        <v>26126.69</v>
      </c>
      <c r="J34" s="20">
        <f>SUM(J33)</f>
        <v>4.1342876357805682E-2</v>
      </c>
    </row>
    <row r="35" spans="1:10" ht="13.5" thickTop="1"/>
    <row r="36" spans="1:10">
      <c r="A36" s="6" t="s">
        <v>48</v>
      </c>
      <c r="B36" s="6"/>
      <c r="C36" s="6"/>
      <c r="D36" s="6"/>
      <c r="E36" s="6"/>
      <c r="F36" s="6"/>
      <c r="G36" s="19"/>
      <c r="H36" s="19"/>
      <c r="I36" s="36"/>
      <c r="J36" s="19"/>
    </row>
    <row r="37" spans="1:10" ht="13.5" thickBot="1">
      <c r="A37" s="6" t="s">
        <v>49</v>
      </c>
      <c r="B37" s="6"/>
      <c r="C37" s="6"/>
      <c r="D37" s="6"/>
      <c r="E37" s="6"/>
      <c r="F37" s="6"/>
      <c r="G37" s="19"/>
      <c r="H37" s="19"/>
      <c r="I37" s="27">
        <v>0</v>
      </c>
      <c r="J37" s="20">
        <f>I37/סיכום!$B$42</f>
        <v>0</v>
      </c>
    </row>
    <row r="38" spans="1:10" ht="13.5" thickTop="1"/>
    <row r="39" spans="1:10">
      <c r="A39" s="6" t="s">
        <v>50</v>
      </c>
      <c r="B39" s="6"/>
      <c r="C39" s="6"/>
      <c r="D39" s="6"/>
      <c r="E39" s="6"/>
      <c r="F39" s="6"/>
      <c r="G39" s="19"/>
      <c r="H39" s="19"/>
      <c r="I39" s="36"/>
      <c r="J39" s="19"/>
    </row>
    <row r="40" spans="1:10" ht="13.5" thickBot="1">
      <c r="A40" s="6" t="s">
        <v>51</v>
      </c>
      <c r="B40" s="6"/>
      <c r="C40" s="6"/>
      <c r="D40" s="6"/>
      <c r="E40" s="6"/>
      <c r="F40" s="6"/>
      <c r="G40" s="19"/>
      <c r="H40" s="19"/>
      <c r="I40" s="27">
        <v>0</v>
      </c>
      <c r="J40" s="20">
        <f>I40/סיכום!$B$42</f>
        <v>0</v>
      </c>
    </row>
    <row r="41" spans="1:10" ht="13.5" thickTop="1"/>
    <row r="42" spans="1:10">
      <c r="A42" s="6" t="s">
        <v>52</v>
      </c>
      <c r="B42" s="6"/>
      <c r="C42" s="6"/>
      <c r="D42" s="6"/>
      <c r="E42" s="6"/>
      <c r="F42" s="6"/>
      <c r="G42" s="19"/>
      <c r="H42" s="19"/>
      <c r="I42" s="36"/>
      <c r="J42" s="19"/>
    </row>
    <row r="43" spans="1:10" ht="13.5" thickBot="1">
      <c r="A43" s="6" t="s">
        <v>53</v>
      </c>
      <c r="B43" s="6"/>
      <c r="C43" s="6"/>
      <c r="D43" s="6"/>
      <c r="E43" s="6"/>
      <c r="F43" s="6"/>
      <c r="G43" s="19"/>
      <c r="H43" s="19"/>
      <c r="I43" s="27">
        <v>0</v>
      </c>
      <c r="J43" s="20">
        <f>I43/סיכום!$B$42</f>
        <v>0</v>
      </c>
    </row>
    <row r="44" spans="1:10" ht="13.5" thickTop="1"/>
    <row r="45" spans="1:10">
      <c r="A45" s="6" t="s">
        <v>54</v>
      </c>
      <c r="B45" s="6"/>
      <c r="C45" s="6"/>
      <c r="D45" s="6"/>
      <c r="E45" s="6"/>
      <c r="F45" s="6"/>
      <c r="G45" s="19"/>
      <c r="H45" s="19"/>
      <c r="I45" s="36"/>
      <c r="J45" s="19"/>
    </row>
    <row r="46" spans="1:10" ht="13.5" thickBot="1">
      <c r="A46" s="6" t="s">
        <v>55</v>
      </c>
      <c r="B46" s="6"/>
      <c r="C46" s="6"/>
      <c r="D46" s="6"/>
      <c r="E46" s="6"/>
      <c r="F46" s="6"/>
      <c r="G46" s="19"/>
      <c r="H46" s="19"/>
      <c r="I46" s="27">
        <v>0</v>
      </c>
      <c r="J46" s="20">
        <f>I46/סיכום!$B$42</f>
        <v>0</v>
      </c>
    </row>
    <row r="47" spans="1:10" ht="13.5" thickTop="1"/>
    <row r="48" spans="1:10" ht="13.5" thickBot="1">
      <c r="A48" s="4" t="s">
        <v>56</v>
      </c>
      <c r="B48" s="4"/>
      <c r="C48" s="4"/>
      <c r="D48" s="4"/>
      <c r="E48" s="4"/>
      <c r="F48" s="4"/>
      <c r="G48" s="22"/>
      <c r="H48" s="22"/>
      <c r="I48" s="28">
        <f>SUM(I30+I34)</f>
        <v>28734.69</v>
      </c>
      <c r="J48" s="23">
        <f>SUM(J30+J34)</f>
        <v>4.5469775767610646E-2</v>
      </c>
    </row>
    <row r="49" spans="1:10" ht="13.5" thickTop="1"/>
    <row r="51" spans="1:10">
      <c r="A51" s="4" t="s">
        <v>57</v>
      </c>
      <c r="B51" s="4"/>
      <c r="C51" s="4"/>
      <c r="D51" s="4"/>
      <c r="E51" s="4"/>
      <c r="F51" s="4"/>
      <c r="G51" s="22"/>
      <c r="H51" s="22"/>
      <c r="I51" s="34"/>
      <c r="J51" s="22"/>
    </row>
    <row r="52" spans="1:10">
      <c r="A52" s="6" t="s">
        <v>20</v>
      </c>
      <c r="B52" s="6"/>
      <c r="C52" s="6"/>
      <c r="D52" s="6"/>
      <c r="E52" s="6"/>
      <c r="F52" s="6"/>
      <c r="G52" s="19"/>
      <c r="H52" s="19"/>
      <c r="I52" s="36"/>
      <c r="J52" s="19"/>
    </row>
    <row r="53" spans="1:10" ht="13.5" thickBot="1">
      <c r="A53" s="6" t="s">
        <v>42</v>
      </c>
      <c r="B53" s="6"/>
      <c r="C53" s="6"/>
      <c r="D53" s="6"/>
      <c r="E53" s="6"/>
      <c r="F53" s="6"/>
      <c r="G53" s="19"/>
      <c r="H53" s="19"/>
      <c r="I53" s="27">
        <v>0</v>
      </c>
      <c r="J53" s="20">
        <f>I53/סיכום!$B$42</f>
        <v>0</v>
      </c>
    </row>
    <row r="54" spans="1:10" ht="13.5" thickTop="1"/>
    <row r="55" spans="1:10">
      <c r="A55" s="6" t="s">
        <v>54</v>
      </c>
      <c r="B55" s="6"/>
      <c r="C55" s="6"/>
      <c r="D55" s="6"/>
      <c r="E55" s="6"/>
      <c r="F55" s="6"/>
      <c r="G55" s="19"/>
      <c r="H55" s="19"/>
      <c r="I55" s="36"/>
      <c r="J55" s="19"/>
    </row>
    <row r="56" spans="1:10" ht="13.5" thickBot="1">
      <c r="A56" s="6" t="s">
        <v>55</v>
      </c>
      <c r="B56" s="6"/>
      <c r="C56" s="6"/>
      <c r="D56" s="6"/>
      <c r="E56" s="6"/>
      <c r="F56" s="6"/>
      <c r="G56" s="19"/>
      <c r="H56" s="19"/>
      <c r="I56" s="27">
        <v>0</v>
      </c>
      <c r="J56" s="20">
        <f>I56/סיכום!$B$42</f>
        <v>0</v>
      </c>
    </row>
    <row r="57" spans="1:10" ht="13.5" thickTop="1"/>
    <row r="58" spans="1:10" ht="13.5" thickBot="1">
      <c r="A58" s="4" t="s">
        <v>58</v>
      </c>
      <c r="B58" s="4"/>
      <c r="C58" s="4"/>
      <c r="D58" s="4"/>
      <c r="E58" s="4"/>
      <c r="F58" s="4"/>
      <c r="G58" s="22"/>
      <c r="H58" s="22"/>
      <c r="I58" s="28">
        <v>0</v>
      </c>
      <c r="J58" s="23">
        <v>0</v>
      </c>
    </row>
    <row r="59" spans="1:10" ht="13.5" thickTop="1"/>
    <row r="61" spans="1:10" ht="13.5" thickBot="1">
      <c r="A61" s="4" t="s">
        <v>59</v>
      </c>
      <c r="B61" s="4"/>
      <c r="C61" s="4"/>
      <c r="D61" s="4"/>
      <c r="E61" s="4"/>
      <c r="F61" s="4"/>
      <c r="G61" s="22"/>
      <c r="H61" s="22"/>
      <c r="I61" s="28">
        <f>SUM(I48+I58)</f>
        <v>28734.69</v>
      </c>
      <c r="J61" s="23">
        <f>SUM(J48+J58)</f>
        <v>4.5469775767610646E-2</v>
      </c>
    </row>
    <row r="62" spans="1:10" ht="13.5" thickTop="1"/>
    <row r="64" spans="1:10">
      <c r="A64" s="7" t="s">
        <v>60</v>
      </c>
      <c r="B64" s="7"/>
      <c r="C64" s="7"/>
      <c r="D64" s="7"/>
      <c r="E64" s="7"/>
      <c r="F64" s="7"/>
      <c r="G64" s="18"/>
      <c r="H64" s="18"/>
      <c r="I64" s="26"/>
      <c r="J64" s="18"/>
    </row>
    <row r="68" spans="1:1">
      <c r="A68" s="2" t="s">
        <v>61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rightToLeft="1" workbookViewId="0">
      <selection activeCell="H33" sqref="H33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7.7109375" customWidth="1"/>
    <col min="5" max="7" width="11.7109375" customWidth="1"/>
  </cols>
  <sheetData>
    <row r="2" spans="1:8" ht="18">
      <c r="A2" s="1" t="s">
        <v>0</v>
      </c>
      <c r="H2" s="44"/>
    </row>
    <row r="4" spans="1:8" ht="18">
      <c r="A4" s="1" t="s">
        <v>969</v>
      </c>
      <c r="H4" s="44"/>
    </row>
    <row r="6" spans="1:8">
      <c r="A6" s="2" t="s">
        <v>2</v>
      </c>
      <c r="H6" s="44"/>
    </row>
    <row r="8" spans="1:8" ht="15">
      <c r="A8" s="3" t="s">
        <v>3</v>
      </c>
      <c r="H8" s="44"/>
    </row>
    <row r="11" spans="1:8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4" t="s">
        <v>65</v>
      </c>
      <c r="G11" s="4" t="s">
        <v>66</v>
      </c>
      <c r="H11" s="45" t="s">
        <v>12</v>
      </c>
    </row>
    <row r="12" spans="1:8" ht="13.5" thickBot="1">
      <c r="A12" s="5"/>
      <c r="B12" s="5"/>
      <c r="C12" s="5"/>
      <c r="D12" s="5"/>
      <c r="E12" s="5"/>
      <c r="F12" s="5" t="s">
        <v>70</v>
      </c>
      <c r="G12" s="5" t="s">
        <v>71</v>
      </c>
      <c r="H12" s="46" t="s">
        <v>15</v>
      </c>
    </row>
    <row r="13" spans="1:8" ht="13.5" thickTop="1"/>
    <row r="15" spans="1:8">
      <c r="A15" s="4" t="s">
        <v>970</v>
      </c>
      <c r="B15" s="4"/>
      <c r="C15" s="4"/>
      <c r="D15" s="4"/>
      <c r="E15" s="4"/>
      <c r="F15" s="4"/>
      <c r="G15" s="4"/>
      <c r="H15" s="45"/>
    </row>
    <row r="18" spans="1:8">
      <c r="A18" s="4" t="s">
        <v>971</v>
      </c>
      <c r="B18" s="4"/>
      <c r="C18" s="4"/>
      <c r="D18" s="4"/>
      <c r="E18" s="4"/>
      <c r="F18" s="4"/>
      <c r="G18" s="4"/>
      <c r="H18" s="45"/>
    </row>
    <row r="19" spans="1:8">
      <c r="A19" s="6" t="s">
        <v>972</v>
      </c>
      <c r="B19" s="6"/>
      <c r="C19" s="6"/>
      <c r="D19" s="6"/>
      <c r="E19" s="6"/>
      <c r="F19" s="6"/>
      <c r="G19" s="6"/>
      <c r="H19" s="47"/>
    </row>
    <row r="20" spans="1:8" ht="13.5" thickBot="1">
      <c r="A20" s="6" t="s">
        <v>973</v>
      </c>
      <c r="B20" s="6"/>
      <c r="C20" s="6"/>
      <c r="D20" s="6"/>
      <c r="E20" s="6"/>
      <c r="F20" s="24">
        <v>0</v>
      </c>
      <c r="G20" s="6"/>
      <c r="H20" s="49">
        <v>0</v>
      </c>
    </row>
    <row r="21" spans="1:8" ht="13.5" thickTop="1">
      <c r="H21" s="50"/>
    </row>
    <row r="22" spans="1:8" ht="13.5" thickBot="1">
      <c r="A22" s="4" t="s">
        <v>974</v>
      </c>
      <c r="B22" s="4"/>
      <c r="C22" s="4"/>
      <c r="D22" s="4"/>
      <c r="E22" s="4"/>
      <c r="F22" s="25">
        <v>0</v>
      </c>
      <c r="G22" s="4"/>
      <c r="H22" s="51">
        <v>0</v>
      </c>
    </row>
    <row r="23" spans="1:8" ht="13.5" thickTop="1">
      <c r="H23" s="50"/>
    </row>
    <row r="24" spans="1:8">
      <c r="H24" s="50"/>
    </row>
    <row r="25" spans="1:8">
      <c r="A25" s="4" t="s">
        <v>975</v>
      </c>
      <c r="B25" s="4"/>
      <c r="C25" s="4"/>
      <c r="D25" s="4"/>
      <c r="E25" s="4"/>
      <c r="F25" s="4"/>
      <c r="G25" s="4"/>
      <c r="H25" s="52"/>
    </row>
    <row r="26" spans="1:8">
      <c r="A26" s="6" t="s">
        <v>976</v>
      </c>
      <c r="B26" s="6"/>
      <c r="C26" s="6"/>
      <c r="D26" s="6"/>
      <c r="E26" s="6"/>
      <c r="F26" s="6"/>
      <c r="G26" s="6"/>
      <c r="H26" s="53"/>
    </row>
    <row r="27" spans="1:8">
      <c r="A27" s="7" t="s">
        <v>977</v>
      </c>
      <c r="B27" s="7" t="s">
        <v>978</v>
      </c>
      <c r="C27" s="7"/>
      <c r="D27" s="7" t="s">
        <v>979</v>
      </c>
      <c r="E27" s="7" t="s">
        <v>28</v>
      </c>
      <c r="F27" s="7">
        <v>51.28</v>
      </c>
      <c r="G27" s="7">
        <v>12000</v>
      </c>
      <c r="H27" s="54">
        <v>6.15</v>
      </c>
    </row>
    <row r="28" spans="1:8" ht="13.5" thickBot="1">
      <c r="A28" s="6" t="s">
        <v>980</v>
      </c>
      <c r="B28" s="6"/>
      <c r="C28" s="6"/>
      <c r="D28" s="6"/>
      <c r="E28" s="6"/>
      <c r="F28" s="17">
        <f>SUM(F27)</f>
        <v>51.28</v>
      </c>
      <c r="G28" s="6"/>
      <c r="H28" s="49">
        <v>6.15</v>
      </c>
    </row>
    <row r="29" spans="1:8" ht="13.5" thickTop="1">
      <c r="H29" s="50"/>
    </row>
    <row r="30" spans="1:8" ht="13.5" thickBot="1">
      <c r="A30" s="4" t="s">
        <v>981</v>
      </c>
      <c r="B30" s="4"/>
      <c r="C30" s="4"/>
      <c r="D30" s="4"/>
      <c r="E30" s="4"/>
      <c r="F30" s="21">
        <f>SUM(F28)</f>
        <v>51.28</v>
      </c>
      <c r="G30" s="4"/>
      <c r="H30" s="51">
        <v>6.15</v>
      </c>
    </row>
    <row r="31" spans="1:8" ht="13.5" thickTop="1">
      <c r="H31" s="50"/>
    </row>
    <row r="32" spans="1:8">
      <c r="H32" s="50"/>
    </row>
    <row r="33" spans="1:8" ht="13.5" thickBot="1">
      <c r="A33" s="4" t="s">
        <v>982</v>
      </c>
      <c r="B33" s="4"/>
      <c r="C33" s="4"/>
      <c r="D33" s="4"/>
      <c r="E33" s="4"/>
      <c r="F33" s="21">
        <f>SUM(F30)</f>
        <v>51.28</v>
      </c>
      <c r="G33" s="4"/>
      <c r="H33" s="51">
        <v>6.15</v>
      </c>
    </row>
    <row r="34" spans="1:8" ht="13.5" thickTop="1"/>
    <row r="36" spans="1:8">
      <c r="A36" s="7" t="s">
        <v>60</v>
      </c>
      <c r="B36" s="7"/>
      <c r="C36" s="7"/>
      <c r="D36" s="7"/>
      <c r="E36" s="7"/>
      <c r="F36" s="7"/>
      <c r="G36" s="7"/>
      <c r="H36" s="48"/>
    </row>
    <row r="40" spans="1:8">
      <c r="A40" s="2" t="s">
        <v>61</v>
      </c>
      <c r="H40" s="44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22" workbookViewId="0">
      <selection activeCell="K30" sqref="K30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983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984</v>
      </c>
      <c r="E11" s="4" t="s">
        <v>7</v>
      </c>
      <c r="F11" s="4" t="s">
        <v>8</v>
      </c>
      <c r="G11" s="4" t="s">
        <v>63</v>
      </c>
      <c r="H11" s="4" t="s">
        <v>64</v>
      </c>
      <c r="I11" s="4" t="s">
        <v>9</v>
      </c>
      <c r="J11" s="4" t="s">
        <v>10</v>
      </c>
      <c r="K11" s="4" t="s">
        <v>11</v>
      </c>
      <c r="L11" s="4" t="s">
        <v>65</v>
      </c>
      <c r="M11" s="4" t="s">
        <v>66</v>
      </c>
      <c r="N11" s="4" t="s">
        <v>12</v>
      </c>
      <c r="O11" s="4" t="s">
        <v>67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68</v>
      </c>
      <c r="H12" s="5" t="s">
        <v>69</v>
      </c>
      <c r="I12" s="5"/>
      <c r="J12" s="5" t="s">
        <v>14</v>
      </c>
      <c r="K12" s="5" t="s">
        <v>14</v>
      </c>
      <c r="L12" s="5" t="s">
        <v>70</v>
      </c>
      <c r="M12" s="5" t="s">
        <v>71</v>
      </c>
      <c r="N12" s="5" t="s">
        <v>15</v>
      </c>
      <c r="O12" s="5" t="s">
        <v>14</v>
      </c>
      <c r="P12" s="5" t="s">
        <v>14</v>
      </c>
    </row>
    <row r="15" spans="1:16">
      <c r="A15" s="4" t="s">
        <v>985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987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988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989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990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991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992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993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994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>
      <c r="A31" s="6" t="s">
        <v>995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996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20">
        <f>N32/סיכום!$B$42</f>
        <v>0</v>
      </c>
    </row>
    <row r="33" spans="1:16" ht="13.5" thickTop="1"/>
    <row r="34" spans="1:16">
      <c r="A34" s="6" t="s">
        <v>997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998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20">
        <f>N35/סיכום!$B$42</f>
        <v>0</v>
      </c>
    </row>
    <row r="36" spans="1:16" ht="13.5" thickTop="1"/>
    <row r="37" spans="1:16" ht="13.5" thickBot="1">
      <c r="A37" s="4" t="s">
        <v>999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3">
        <v>0</v>
      </c>
    </row>
    <row r="38" spans="1:16" ht="13.5" thickTop="1"/>
    <row r="40" spans="1:16">
      <c r="A40" s="4" t="s">
        <v>1000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987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988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20">
        <f>N42/סיכום!$B$42</f>
        <v>0</v>
      </c>
    </row>
    <row r="43" spans="1:16" ht="13.5" thickTop="1"/>
    <row r="44" spans="1:16">
      <c r="A44" s="6" t="s">
        <v>989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990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20">
        <f>N45/סיכום!$B$42</f>
        <v>0</v>
      </c>
    </row>
    <row r="46" spans="1:16" ht="13.5" thickTop="1"/>
    <row r="47" spans="1:16">
      <c r="A47" s="6" t="s">
        <v>991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992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20">
        <f>N48/סיכום!$B$42</f>
        <v>0</v>
      </c>
    </row>
    <row r="49" spans="1:16" ht="13.5" thickTop="1"/>
    <row r="50" spans="1:16">
      <c r="A50" s="6" t="s">
        <v>993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994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20">
        <f>N51/סיכום!$B$42</f>
        <v>0</v>
      </c>
    </row>
    <row r="52" spans="1:16" ht="13.5" thickTop="1"/>
    <row r="53" spans="1:16">
      <c r="A53" s="6" t="s">
        <v>995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996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20">
        <f>N54/סיכום!$B$42</f>
        <v>0</v>
      </c>
    </row>
    <row r="55" spans="1:16" ht="13.5" thickTop="1"/>
    <row r="56" spans="1:16">
      <c r="A56" s="6" t="s">
        <v>997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998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20">
        <f>N57/סיכום!$B$42</f>
        <v>0</v>
      </c>
    </row>
    <row r="58" spans="1:16" ht="13.5" thickTop="1"/>
    <row r="59" spans="1:16" ht="13.5" thickBot="1">
      <c r="A59" s="4" t="s">
        <v>1001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3">
        <v>0</v>
      </c>
    </row>
    <row r="60" spans="1:16" ht="13.5" thickTop="1"/>
    <row r="62" spans="1:16" ht="13.5" thickBot="1">
      <c r="A62" s="4" t="s">
        <v>1002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3">
        <v>0</v>
      </c>
    </row>
    <row r="63" spans="1:16" ht="13.5" thickTop="1"/>
    <row r="65" spans="1:16">
      <c r="A65" s="7" t="s">
        <v>60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61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"/>
  <sheetViews>
    <sheetView rightToLeft="1" topLeftCell="A61" workbookViewId="0">
      <selection activeCell="A65" sqref="A65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0" customWidth="1"/>
    <col min="9" max="9" width="16.7109375" style="30" customWidth="1"/>
    <col min="10" max="10" width="17.7109375" style="33" customWidth="1"/>
    <col min="11" max="11" width="9.7109375" style="33" customWidth="1"/>
    <col min="12" max="12" width="13.7109375" style="33" customWidth="1"/>
    <col min="13" max="13" width="24.7109375" style="30" customWidth="1"/>
    <col min="14" max="14" width="20.7109375" style="30" customWidth="1"/>
  </cols>
  <sheetData>
    <row r="2" spans="1:14" ht="18">
      <c r="A2" s="1" t="s">
        <v>0</v>
      </c>
    </row>
    <row r="4" spans="1:14" ht="18">
      <c r="A4" s="1" t="s">
        <v>1003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63</v>
      </c>
      <c r="F11" s="4" t="s">
        <v>64</v>
      </c>
      <c r="G11" s="4" t="s">
        <v>9</v>
      </c>
      <c r="H11" s="22" t="s">
        <v>10</v>
      </c>
      <c r="I11" s="22" t="s">
        <v>11</v>
      </c>
      <c r="J11" s="34" t="s">
        <v>65</v>
      </c>
      <c r="K11" s="34" t="s">
        <v>66</v>
      </c>
      <c r="L11" s="34" t="s">
        <v>1004</v>
      </c>
      <c r="M11" s="22" t="s">
        <v>67</v>
      </c>
      <c r="N11" s="22" t="s">
        <v>13</v>
      </c>
    </row>
    <row r="12" spans="1:14">
      <c r="A12" s="5"/>
      <c r="B12" s="5"/>
      <c r="C12" s="5"/>
      <c r="D12" s="5"/>
      <c r="E12" s="5" t="s">
        <v>68</v>
      </c>
      <c r="F12" s="5" t="s">
        <v>69</v>
      </c>
      <c r="G12" s="5"/>
      <c r="H12" s="31" t="s">
        <v>14</v>
      </c>
      <c r="I12" s="31" t="s">
        <v>14</v>
      </c>
      <c r="J12" s="35" t="s">
        <v>70</v>
      </c>
      <c r="K12" s="35" t="s">
        <v>71</v>
      </c>
      <c r="L12" s="35" t="s">
        <v>15</v>
      </c>
      <c r="M12" s="31" t="s">
        <v>14</v>
      </c>
      <c r="N12" s="31" t="s">
        <v>14</v>
      </c>
    </row>
    <row r="15" spans="1:14">
      <c r="A15" s="4" t="s">
        <v>72</v>
      </c>
      <c r="B15" s="4"/>
      <c r="C15" s="4"/>
      <c r="D15" s="4"/>
      <c r="E15" s="4"/>
      <c r="F15" s="4"/>
      <c r="G15" s="4"/>
      <c r="H15" s="22"/>
      <c r="I15" s="22"/>
      <c r="J15" s="34"/>
      <c r="K15" s="34"/>
      <c r="L15" s="34"/>
      <c r="M15" s="22"/>
      <c r="N15" s="22"/>
    </row>
    <row r="18" spans="1:14">
      <c r="A18" s="4" t="s">
        <v>1005</v>
      </c>
      <c r="B18" s="4"/>
      <c r="C18" s="4"/>
      <c r="D18" s="4"/>
      <c r="E18" s="4"/>
      <c r="F18" s="4"/>
      <c r="G18" s="4"/>
      <c r="H18" s="22"/>
      <c r="I18" s="22"/>
      <c r="J18" s="34"/>
      <c r="K18" s="34"/>
      <c r="L18" s="34"/>
      <c r="M18" s="22"/>
      <c r="N18" s="22"/>
    </row>
    <row r="19" spans="1:14">
      <c r="A19" s="6" t="s">
        <v>1006</v>
      </c>
      <c r="B19" s="6"/>
      <c r="C19" s="6"/>
      <c r="D19" s="6"/>
      <c r="E19" s="6"/>
      <c r="F19" s="6"/>
      <c r="G19" s="6"/>
      <c r="H19" s="19"/>
      <c r="I19" s="19"/>
      <c r="J19" s="36"/>
      <c r="K19" s="36"/>
      <c r="L19" s="36"/>
      <c r="M19" s="19"/>
      <c r="N19" s="19"/>
    </row>
    <row r="20" spans="1:14" ht="13.5" thickBot="1">
      <c r="A20" s="6" t="s">
        <v>1007</v>
      </c>
      <c r="B20" s="6"/>
      <c r="C20" s="6"/>
      <c r="D20" s="6"/>
      <c r="E20" s="6"/>
      <c r="F20" s="6"/>
      <c r="G20" s="6"/>
      <c r="H20" s="19"/>
      <c r="I20" s="19"/>
      <c r="J20" s="27">
        <v>0</v>
      </c>
      <c r="K20" s="36"/>
      <c r="L20" s="27">
        <v>0</v>
      </c>
      <c r="M20" s="19"/>
      <c r="N20" s="20">
        <f>L20/סיכום!$B$42</f>
        <v>0</v>
      </c>
    </row>
    <row r="21" spans="1:14" ht="13.5" thickTop="1"/>
    <row r="22" spans="1:14">
      <c r="A22" s="6" t="s">
        <v>1008</v>
      </c>
      <c r="B22" s="6"/>
      <c r="C22" s="6"/>
      <c r="D22" s="6"/>
      <c r="E22" s="6"/>
      <c r="F22" s="6"/>
      <c r="G22" s="6"/>
      <c r="H22" s="19"/>
      <c r="I22" s="19"/>
      <c r="J22" s="36"/>
      <c r="K22" s="36"/>
      <c r="L22" s="36"/>
      <c r="M22" s="19"/>
      <c r="N22" s="19"/>
    </row>
    <row r="23" spans="1:14">
      <c r="A23" s="7" t="s">
        <v>1009</v>
      </c>
      <c r="B23" s="7">
        <v>8287914</v>
      </c>
      <c r="C23" s="7" t="s">
        <v>76</v>
      </c>
      <c r="D23" s="29">
        <v>0</v>
      </c>
      <c r="E23" s="7" t="s">
        <v>1010</v>
      </c>
      <c r="F23" s="7">
        <v>9.2200000000000006</v>
      </c>
      <c r="G23" s="7" t="s">
        <v>46</v>
      </c>
      <c r="H23" s="18">
        <v>4.8000000000000001E-2</v>
      </c>
      <c r="I23" s="18">
        <v>4.8599999999999997E-2</v>
      </c>
      <c r="J23" s="26">
        <v>1647000</v>
      </c>
      <c r="K23" s="26">
        <v>101.96</v>
      </c>
      <c r="L23" s="26">
        <v>1679.26</v>
      </c>
      <c r="M23" s="18">
        <v>6.3299999999999995E-2</v>
      </c>
      <c r="N23" s="18">
        <f>L23/סיכום!$B$42</f>
        <v>2.6572611590909056E-3</v>
      </c>
    </row>
    <row r="24" spans="1:14">
      <c r="A24" s="7" t="s">
        <v>1011</v>
      </c>
      <c r="B24" s="7">
        <v>8287831</v>
      </c>
      <c r="C24" s="7" t="s">
        <v>76</v>
      </c>
      <c r="D24" s="29">
        <v>0</v>
      </c>
      <c r="E24" s="7" t="s">
        <v>1012</v>
      </c>
      <c r="F24" s="7">
        <v>8.77</v>
      </c>
      <c r="G24" s="7" t="s">
        <v>46</v>
      </c>
      <c r="H24" s="18">
        <v>4.8000000000000001E-2</v>
      </c>
      <c r="I24" s="18">
        <v>4.8599999999999997E-2</v>
      </c>
      <c r="J24" s="26">
        <v>1000000</v>
      </c>
      <c r="K24" s="26">
        <v>103.84</v>
      </c>
      <c r="L24" s="26">
        <v>1038.3499999999999</v>
      </c>
      <c r="M24" s="18">
        <v>3.0300000000000001E-2</v>
      </c>
      <c r="N24" s="18">
        <f>L24/סיכום!$B$42</f>
        <v>1.6430851235318185E-3</v>
      </c>
    </row>
    <row r="25" spans="1:14">
      <c r="A25" s="7" t="s">
        <v>1013</v>
      </c>
      <c r="B25" s="7">
        <v>8287815</v>
      </c>
      <c r="C25" s="7" t="s">
        <v>76</v>
      </c>
      <c r="D25" s="29">
        <v>0</v>
      </c>
      <c r="E25" s="7" t="s">
        <v>1014</v>
      </c>
      <c r="F25" s="7">
        <v>8.81</v>
      </c>
      <c r="G25" s="7" t="s">
        <v>46</v>
      </c>
      <c r="H25" s="18">
        <v>4.8000000000000001E-2</v>
      </c>
      <c r="I25" s="18">
        <v>4.8500000000000001E-2</v>
      </c>
      <c r="J25" s="26">
        <v>1309000</v>
      </c>
      <c r="K25" s="26">
        <v>102.4</v>
      </c>
      <c r="L25" s="26">
        <v>1340.47</v>
      </c>
      <c r="M25" s="18">
        <v>2.8E-3</v>
      </c>
      <c r="N25" s="18">
        <f>L25/סיכום!$B$42</f>
        <v>2.1211598358363724E-3</v>
      </c>
    </row>
    <row r="26" spans="1:14">
      <c r="A26" s="7" t="s">
        <v>1015</v>
      </c>
      <c r="B26" s="7">
        <v>8287823</v>
      </c>
      <c r="C26" s="7" t="s">
        <v>76</v>
      </c>
      <c r="D26" s="29">
        <v>0</v>
      </c>
      <c r="E26" s="7" t="s">
        <v>1016</v>
      </c>
      <c r="F26" s="7">
        <v>8.9</v>
      </c>
      <c r="G26" s="7" t="s">
        <v>46</v>
      </c>
      <c r="H26" s="18">
        <v>4.8000000000000001E-2</v>
      </c>
      <c r="I26" s="18">
        <v>4.8500000000000001E-2</v>
      </c>
      <c r="J26" s="26">
        <v>1139000</v>
      </c>
      <c r="K26" s="26">
        <v>102.33</v>
      </c>
      <c r="L26" s="26">
        <v>1165.49</v>
      </c>
      <c r="M26" s="18">
        <v>2.07E-2</v>
      </c>
      <c r="N26" s="18">
        <f>L26/סיכום!$B$42</f>
        <v>1.8442714697598107E-3</v>
      </c>
    </row>
    <row r="27" spans="1:14">
      <c r="A27" s="7" t="s">
        <v>1017</v>
      </c>
      <c r="B27" s="7">
        <v>8287948</v>
      </c>
      <c r="C27" s="7" t="s">
        <v>76</v>
      </c>
      <c r="D27" s="29">
        <v>0</v>
      </c>
      <c r="E27" s="7" t="s">
        <v>1018</v>
      </c>
      <c r="F27" s="7">
        <v>9.4700000000000006</v>
      </c>
      <c r="G27" s="7" t="s">
        <v>46</v>
      </c>
      <c r="H27" s="18">
        <v>4.8000000000000001E-2</v>
      </c>
      <c r="I27" s="18">
        <v>4.8500000000000001E-2</v>
      </c>
      <c r="J27" s="26">
        <v>4920000</v>
      </c>
      <c r="K27" s="26">
        <v>100.95</v>
      </c>
      <c r="L27" s="26">
        <v>4966.7</v>
      </c>
      <c r="M27" s="18">
        <v>3.2000000000000002E-3</v>
      </c>
      <c r="N27" s="18">
        <f>L27/סיכום!$B$42</f>
        <v>7.8593064795545661E-3</v>
      </c>
    </row>
    <row r="28" spans="1:14">
      <c r="A28" s="7" t="s">
        <v>1019</v>
      </c>
      <c r="B28" s="7">
        <v>8287963</v>
      </c>
      <c r="C28" s="7" t="s">
        <v>76</v>
      </c>
      <c r="D28" s="29">
        <v>0</v>
      </c>
      <c r="E28" s="7" t="s">
        <v>1020</v>
      </c>
      <c r="F28" s="7">
        <v>9.41</v>
      </c>
      <c r="G28" s="7" t="s">
        <v>46</v>
      </c>
      <c r="H28" s="18">
        <v>4.8000000000000001E-2</v>
      </c>
      <c r="I28" s="18">
        <v>4.8599999999999997E-2</v>
      </c>
      <c r="J28" s="26">
        <v>7601000</v>
      </c>
      <c r="K28" s="26">
        <v>101.96</v>
      </c>
      <c r="L28" s="26">
        <v>7749.94</v>
      </c>
      <c r="M28" s="18">
        <v>4.4999999999999997E-3</v>
      </c>
      <c r="N28" s="18">
        <f>L28/סיכום!$B$42</f>
        <v>1.2263505679457005E-2</v>
      </c>
    </row>
    <row r="29" spans="1:14">
      <c r="A29" s="7" t="s">
        <v>1021</v>
      </c>
      <c r="B29" s="7">
        <v>8287971</v>
      </c>
      <c r="C29" s="7" t="s">
        <v>76</v>
      </c>
      <c r="D29" s="29">
        <v>0</v>
      </c>
      <c r="E29" s="7" t="s">
        <v>1022</v>
      </c>
      <c r="F29" s="7">
        <v>9.5</v>
      </c>
      <c r="G29" s="7" t="s">
        <v>46</v>
      </c>
      <c r="H29" s="18">
        <v>4.8000000000000001E-2</v>
      </c>
      <c r="I29" s="18">
        <v>4.8500000000000001E-2</v>
      </c>
      <c r="J29" s="26">
        <v>3857000</v>
      </c>
      <c r="K29" s="26">
        <v>101.56</v>
      </c>
      <c r="L29" s="26">
        <v>3917.36</v>
      </c>
      <c r="M29" s="18">
        <v>2E-3</v>
      </c>
      <c r="N29" s="18">
        <f>L29/סיכום!$B$42</f>
        <v>6.1988307791386388E-3</v>
      </c>
    </row>
    <row r="30" spans="1:14">
      <c r="A30" s="7" t="s">
        <v>1023</v>
      </c>
      <c r="B30" s="7">
        <v>8287997</v>
      </c>
      <c r="C30" s="7" t="s">
        <v>76</v>
      </c>
      <c r="D30" s="29">
        <v>0</v>
      </c>
      <c r="E30" s="7" t="s">
        <v>1024</v>
      </c>
      <c r="F30" s="7">
        <v>9.66</v>
      </c>
      <c r="G30" s="7" t="s">
        <v>46</v>
      </c>
      <c r="H30" s="18">
        <v>4.8000000000000001E-2</v>
      </c>
      <c r="I30" s="18">
        <v>4.8500000000000001E-2</v>
      </c>
      <c r="J30" s="26">
        <v>5123000</v>
      </c>
      <c r="K30" s="26">
        <v>100.76</v>
      </c>
      <c r="L30" s="26">
        <v>5162.08</v>
      </c>
      <c r="M30" s="18">
        <v>1.8E-3</v>
      </c>
      <c r="N30" s="18">
        <f>L30/סיכום!$B$42</f>
        <v>8.1684758072722401E-3</v>
      </c>
    </row>
    <row r="31" spans="1:14">
      <c r="A31" s="7" t="s">
        <v>1025</v>
      </c>
      <c r="B31" s="7">
        <v>8288052</v>
      </c>
      <c r="C31" s="7" t="s">
        <v>76</v>
      </c>
      <c r="D31" s="29">
        <v>0</v>
      </c>
      <c r="E31" s="7" t="s">
        <v>1026</v>
      </c>
      <c r="F31" s="7">
        <v>9.93</v>
      </c>
      <c r="G31" s="7" t="s">
        <v>46</v>
      </c>
      <c r="H31" s="18">
        <v>4.8000000000000001E-2</v>
      </c>
      <c r="I31" s="18">
        <v>4.8500000000000001E-2</v>
      </c>
      <c r="J31" s="26">
        <v>5481000</v>
      </c>
      <c r="K31" s="26">
        <v>100.76</v>
      </c>
      <c r="L31" s="26">
        <v>5522.81</v>
      </c>
      <c r="M31" s="18">
        <v>4.7999999999999996E-3</v>
      </c>
      <c r="N31" s="18">
        <f>L31/סיכום!$B$42</f>
        <v>8.7392949882917747E-3</v>
      </c>
    </row>
    <row r="32" spans="1:14">
      <c r="A32" s="7" t="s">
        <v>1027</v>
      </c>
      <c r="B32" s="7">
        <v>8287781</v>
      </c>
      <c r="C32" s="7" t="s">
        <v>76</v>
      </c>
      <c r="D32" s="29">
        <v>0</v>
      </c>
      <c r="E32" s="7" t="s">
        <v>1028</v>
      </c>
      <c r="F32" s="7">
        <v>8.56</v>
      </c>
      <c r="G32" s="7" t="s">
        <v>46</v>
      </c>
      <c r="H32" s="18">
        <v>4.8000000000000001E-2</v>
      </c>
      <c r="I32" s="18">
        <v>4.8599999999999997E-2</v>
      </c>
      <c r="J32" s="26">
        <v>300000</v>
      </c>
      <c r="K32" s="26">
        <v>105.14</v>
      </c>
      <c r="L32" s="26">
        <v>315.41000000000003</v>
      </c>
      <c r="M32" s="18">
        <v>5.9999999999999995E-4</v>
      </c>
      <c r="N32" s="18">
        <f>L32/סיכום!$B$42</f>
        <v>4.9910480937368992E-4</v>
      </c>
    </row>
    <row r="33" spans="1:14">
      <c r="A33" s="7" t="s">
        <v>1029</v>
      </c>
      <c r="B33" s="7">
        <v>8287898</v>
      </c>
      <c r="C33" s="7" t="s">
        <v>76</v>
      </c>
      <c r="D33" s="29">
        <v>0</v>
      </c>
      <c r="E33" s="7" t="s">
        <v>1030</v>
      </c>
      <c r="F33" s="7">
        <v>9.0500000000000007</v>
      </c>
      <c r="G33" s="7" t="s">
        <v>46</v>
      </c>
      <c r="H33" s="18">
        <v>4.8000000000000001E-2</v>
      </c>
      <c r="I33" s="18">
        <v>4.8599999999999997E-2</v>
      </c>
      <c r="J33" s="26">
        <v>3495000</v>
      </c>
      <c r="K33" s="26">
        <v>104.05</v>
      </c>
      <c r="L33" s="26">
        <v>3636.49</v>
      </c>
      <c r="M33" s="18">
        <v>4.1999999999999997E-3</v>
      </c>
      <c r="N33" s="18">
        <f>L33/סיכום!$B$42</f>
        <v>5.7543820685435768E-3</v>
      </c>
    </row>
    <row r="34" spans="1:14">
      <c r="A34" s="7" t="s">
        <v>1031</v>
      </c>
      <c r="B34" s="7">
        <v>8287906</v>
      </c>
      <c r="C34" s="7" t="s">
        <v>76</v>
      </c>
      <c r="D34" s="29">
        <v>0</v>
      </c>
      <c r="E34" s="7" t="s">
        <v>1032</v>
      </c>
      <c r="F34" s="7">
        <v>9.1300000000000008</v>
      </c>
      <c r="G34" s="7" t="s">
        <v>46</v>
      </c>
      <c r="H34" s="18">
        <v>4.8000000000000001E-2</v>
      </c>
      <c r="I34" s="18">
        <v>4.8599999999999997E-2</v>
      </c>
      <c r="J34" s="26">
        <v>3220000</v>
      </c>
      <c r="K34" s="26">
        <v>103.22</v>
      </c>
      <c r="L34" s="26">
        <v>3323.8</v>
      </c>
      <c r="M34" s="18">
        <v>5.1999999999999998E-3</v>
      </c>
      <c r="N34" s="18">
        <f>L34/סיכום!$B$42</f>
        <v>5.2595813873887029E-3</v>
      </c>
    </row>
    <row r="35" spans="1:14">
      <c r="A35" s="7" t="s">
        <v>1033</v>
      </c>
      <c r="B35" s="7">
        <v>8287922</v>
      </c>
      <c r="C35" s="7" t="s">
        <v>76</v>
      </c>
      <c r="D35" s="29">
        <v>0</v>
      </c>
      <c r="E35" s="7" t="s">
        <v>1034</v>
      </c>
      <c r="F35" s="7">
        <v>9.3000000000000007</v>
      </c>
      <c r="G35" s="7" t="s">
        <v>46</v>
      </c>
      <c r="H35" s="18">
        <v>4.8000000000000001E-2</v>
      </c>
      <c r="I35" s="18">
        <v>4.8599999999999997E-2</v>
      </c>
      <c r="J35" s="26">
        <v>3340000</v>
      </c>
      <c r="K35" s="26">
        <v>101.55</v>
      </c>
      <c r="L35" s="26">
        <v>3391.75</v>
      </c>
      <c r="M35" s="18">
        <v>2.7799999999999998E-2</v>
      </c>
      <c r="N35" s="18">
        <f>L35/סיכום!$B$42</f>
        <v>5.3671054728550551E-3</v>
      </c>
    </row>
    <row r="36" spans="1:14">
      <c r="A36" s="7" t="s">
        <v>1035</v>
      </c>
      <c r="B36" s="7">
        <v>8287930</v>
      </c>
      <c r="C36" s="7" t="s">
        <v>76</v>
      </c>
      <c r="D36" s="29">
        <v>0</v>
      </c>
      <c r="E36" s="7" t="s">
        <v>1036</v>
      </c>
      <c r="F36" s="7">
        <v>9.3800000000000008</v>
      </c>
      <c r="G36" s="7" t="s">
        <v>46</v>
      </c>
      <c r="H36" s="18">
        <v>4.8000000000000001E-2</v>
      </c>
      <c r="I36" s="18">
        <v>4.8599999999999997E-2</v>
      </c>
      <c r="J36" s="26">
        <v>5100000</v>
      </c>
      <c r="K36" s="26">
        <v>101.43</v>
      </c>
      <c r="L36" s="26">
        <v>5172.8900000000003</v>
      </c>
      <c r="M36" s="18">
        <v>4.7000000000000002E-3</v>
      </c>
      <c r="N36" s="18">
        <f>L36/סיכום!$B$42</f>
        <v>8.1855815521418695E-3</v>
      </c>
    </row>
    <row r="37" spans="1:14">
      <c r="A37" s="7" t="s">
        <v>1037</v>
      </c>
      <c r="B37" s="7">
        <v>8288060</v>
      </c>
      <c r="C37" s="7" t="s">
        <v>76</v>
      </c>
      <c r="D37" s="29">
        <v>0</v>
      </c>
      <c r="E37" s="7" t="s">
        <v>1038</v>
      </c>
      <c r="F37" s="7">
        <v>10.02</v>
      </c>
      <c r="G37" s="7" t="s">
        <v>46</v>
      </c>
      <c r="H37" s="18">
        <v>4.8000000000000001E-2</v>
      </c>
      <c r="I37" s="18">
        <v>4.8500000000000001E-2</v>
      </c>
      <c r="J37" s="26">
        <v>3090000</v>
      </c>
      <c r="K37" s="26">
        <v>100.39</v>
      </c>
      <c r="L37" s="26">
        <v>3102.19</v>
      </c>
      <c r="M37" s="18">
        <v>2.8999999999999998E-3</v>
      </c>
      <c r="N37" s="18">
        <f>L37/סיכום!$B$42</f>
        <v>4.9089057055609116E-3</v>
      </c>
    </row>
    <row r="38" spans="1:14">
      <c r="A38" s="7" t="s">
        <v>1039</v>
      </c>
      <c r="B38" s="7">
        <v>8287799</v>
      </c>
      <c r="C38" s="7" t="s">
        <v>76</v>
      </c>
      <c r="D38" s="29">
        <v>0</v>
      </c>
      <c r="E38" s="7" t="s">
        <v>1040</v>
      </c>
      <c r="F38" s="7">
        <v>8.64</v>
      </c>
      <c r="G38" s="7" t="s">
        <v>46</v>
      </c>
      <c r="H38" s="18">
        <v>4.8000000000000001E-2</v>
      </c>
      <c r="I38" s="18">
        <v>4.8500000000000001E-2</v>
      </c>
      <c r="J38" s="26">
        <v>1000000</v>
      </c>
      <c r="K38" s="26">
        <v>104.13</v>
      </c>
      <c r="L38" s="26">
        <v>1041.3399999999999</v>
      </c>
      <c r="M38" s="18">
        <v>1.47E-2</v>
      </c>
      <c r="N38" s="18">
        <f>L38/סיכום!$B$42</f>
        <v>1.6478164997723542E-3</v>
      </c>
    </row>
    <row r="39" spans="1:14">
      <c r="A39" s="7" t="s">
        <v>1041</v>
      </c>
      <c r="B39" s="7">
        <v>8287807</v>
      </c>
      <c r="C39" s="7" t="s">
        <v>76</v>
      </c>
      <c r="D39" s="29">
        <v>0</v>
      </c>
      <c r="E39" s="7" t="s">
        <v>1040</v>
      </c>
      <c r="F39" s="7">
        <v>8.73</v>
      </c>
      <c r="G39" s="7" t="s">
        <v>46</v>
      </c>
      <c r="H39" s="18">
        <v>4.8000000000000001E-2</v>
      </c>
      <c r="I39" s="18">
        <v>4.8599999999999997E-2</v>
      </c>
      <c r="J39" s="26">
        <v>740000</v>
      </c>
      <c r="K39" s="26">
        <v>103.22</v>
      </c>
      <c r="L39" s="26">
        <v>763.8</v>
      </c>
      <c r="M39" s="18">
        <v>8.2000000000000007E-3</v>
      </c>
      <c r="N39" s="18">
        <f>L39/סיכום!$B$42</f>
        <v>1.2086371814451803E-3</v>
      </c>
    </row>
    <row r="40" spans="1:14">
      <c r="A40" s="7" t="s">
        <v>1042</v>
      </c>
      <c r="B40" s="7">
        <v>8287849</v>
      </c>
      <c r="C40" s="7" t="s">
        <v>76</v>
      </c>
      <c r="D40" s="29">
        <v>0</v>
      </c>
      <c r="E40" s="7" t="s">
        <v>1043</v>
      </c>
      <c r="F40" s="7">
        <v>8.85</v>
      </c>
      <c r="G40" s="7" t="s">
        <v>46</v>
      </c>
      <c r="H40" s="18">
        <v>4.8000000000000001E-2</v>
      </c>
      <c r="I40" s="18">
        <v>4.8599999999999997E-2</v>
      </c>
      <c r="J40" s="26">
        <v>1025000</v>
      </c>
      <c r="K40" s="26">
        <v>103.62</v>
      </c>
      <c r="L40" s="26">
        <v>1062.1099999999999</v>
      </c>
      <c r="M40" s="18">
        <v>1.1999999999999999E-3</v>
      </c>
      <c r="N40" s="18">
        <f>L40/סיכום!$B$42</f>
        <v>1.6806829494432319E-3</v>
      </c>
    </row>
    <row r="41" spans="1:14">
      <c r="A41" s="7" t="s">
        <v>1044</v>
      </c>
      <c r="B41" s="7">
        <v>8287856</v>
      </c>
      <c r="C41" s="7" t="s">
        <v>76</v>
      </c>
      <c r="D41" s="29">
        <v>0</v>
      </c>
      <c r="E41" s="7" t="s">
        <v>1045</v>
      </c>
      <c r="F41" s="7">
        <v>8.93</v>
      </c>
      <c r="G41" s="7" t="s">
        <v>46</v>
      </c>
      <c r="H41" s="18">
        <v>4.8000000000000001E-2</v>
      </c>
      <c r="I41" s="18">
        <v>4.8500000000000001E-2</v>
      </c>
      <c r="J41" s="26">
        <v>1200000</v>
      </c>
      <c r="K41" s="26">
        <v>103.13</v>
      </c>
      <c r="L41" s="26">
        <v>1237.6099999999999</v>
      </c>
      <c r="M41" s="18">
        <v>4.6199999999999998E-2</v>
      </c>
      <c r="N41" s="18">
        <f>L41/סיכום!$B$42</f>
        <v>1.9583941635616256E-3</v>
      </c>
    </row>
    <row r="42" spans="1:14">
      <c r="A42" s="7" t="s">
        <v>1046</v>
      </c>
      <c r="B42" s="7">
        <v>8287864</v>
      </c>
      <c r="C42" s="7" t="s">
        <v>76</v>
      </c>
      <c r="D42" s="29">
        <v>0</v>
      </c>
      <c r="E42" s="7" t="s">
        <v>1047</v>
      </c>
      <c r="F42" s="7">
        <v>9.02</v>
      </c>
      <c r="G42" s="7" t="s">
        <v>46</v>
      </c>
      <c r="H42" s="18">
        <v>4.8000000000000001E-2</v>
      </c>
      <c r="I42" s="18">
        <v>4.8599999999999997E-2</v>
      </c>
      <c r="J42" s="26">
        <v>2618000</v>
      </c>
      <c r="K42" s="26">
        <v>102.82</v>
      </c>
      <c r="L42" s="26">
        <v>2691.8</v>
      </c>
      <c r="M42" s="18">
        <v>5.4999999999999997E-3</v>
      </c>
      <c r="N42" s="18">
        <f>L42/סיכום!$B$42</f>
        <v>4.2595045365463957E-3</v>
      </c>
    </row>
    <row r="43" spans="1:14">
      <c r="A43" s="7" t="s">
        <v>1048</v>
      </c>
      <c r="B43" s="7">
        <v>8287872</v>
      </c>
      <c r="C43" s="7" t="s">
        <v>76</v>
      </c>
      <c r="D43" s="29">
        <v>0</v>
      </c>
      <c r="E43" s="7" t="s">
        <v>1049</v>
      </c>
      <c r="F43" s="7">
        <v>9.1</v>
      </c>
      <c r="G43" s="7" t="s">
        <v>46</v>
      </c>
      <c r="H43" s="18">
        <v>4.8000000000000001E-2</v>
      </c>
      <c r="I43" s="18">
        <v>4.8500000000000001E-2</v>
      </c>
      <c r="J43" s="26">
        <v>3171000</v>
      </c>
      <c r="K43" s="26">
        <v>102.4</v>
      </c>
      <c r="L43" s="26">
        <v>3247.25</v>
      </c>
      <c r="M43" s="18">
        <v>2.5000000000000001E-3</v>
      </c>
      <c r="N43" s="18">
        <f>L43/סיכום!$B$42</f>
        <v>5.1384486612305082E-3</v>
      </c>
    </row>
    <row r="44" spans="1:14">
      <c r="A44" s="7" t="s">
        <v>1050</v>
      </c>
      <c r="B44" s="7">
        <v>8287880</v>
      </c>
      <c r="C44" s="7" t="s">
        <v>76</v>
      </c>
      <c r="D44" s="29">
        <v>0</v>
      </c>
      <c r="E44" s="7" t="s">
        <v>1051</v>
      </c>
      <c r="F44" s="7">
        <v>9.18</v>
      </c>
      <c r="G44" s="7" t="s">
        <v>46</v>
      </c>
      <c r="H44" s="18">
        <v>4.8000000000000001E-2</v>
      </c>
      <c r="I44" s="18">
        <v>4.8500000000000001E-2</v>
      </c>
      <c r="J44" s="26">
        <v>3882000</v>
      </c>
      <c r="K44" s="26">
        <v>102.03</v>
      </c>
      <c r="L44" s="26">
        <v>3960.81</v>
      </c>
      <c r="M44" s="18">
        <v>5.4000000000000003E-3</v>
      </c>
      <c r="N44" s="18">
        <f>L44/סיכום!$B$42</f>
        <v>6.2675860626340467E-3</v>
      </c>
    </row>
    <row r="45" spans="1:14">
      <c r="A45" s="7" t="s">
        <v>1052</v>
      </c>
      <c r="B45" s="7">
        <v>8287989</v>
      </c>
      <c r="C45" s="7" t="s">
        <v>76</v>
      </c>
      <c r="D45" s="29">
        <v>0</v>
      </c>
      <c r="E45" s="7" t="s">
        <v>1053</v>
      </c>
      <c r="F45" s="7">
        <v>9.58</v>
      </c>
      <c r="G45" s="7" t="s">
        <v>46</v>
      </c>
      <c r="H45" s="18">
        <v>4.8000000000000001E-2</v>
      </c>
      <c r="I45" s="18">
        <v>4.8500000000000001E-2</v>
      </c>
      <c r="J45" s="26">
        <v>4019000</v>
      </c>
      <c r="K45" s="26">
        <v>101.36</v>
      </c>
      <c r="L45" s="26">
        <v>4073.53</v>
      </c>
      <c r="M45" s="18">
        <v>2.2000000000000001E-3</v>
      </c>
      <c r="N45" s="18">
        <f>L45/סיכום!$B$42</f>
        <v>6.4459541997019983E-3</v>
      </c>
    </row>
    <row r="46" spans="1:14">
      <c r="A46" s="7" t="s">
        <v>1054</v>
      </c>
      <c r="B46" s="7">
        <v>8288003</v>
      </c>
      <c r="C46" s="7" t="s">
        <v>76</v>
      </c>
      <c r="D46" s="29">
        <v>0</v>
      </c>
      <c r="E46" s="7" t="s">
        <v>1055</v>
      </c>
      <c r="F46" s="7">
        <v>9.74</v>
      </c>
      <c r="G46" s="7" t="s">
        <v>46</v>
      </c>
      <c r="H46" s="18">
        <v>4.8000000000000001E-2</v>
      </c>
      <c r="I46" s="18">
        <v>4.8500000000000001E-2</v>
      </c>
      <c r="J46" s="26">
        <v>3748000</v>
      </c>
      <c r="K46" s="26">
        <v>100.56</v>
      </c>
      <c r="L46" s="26">
        <v>3769.17</v>
      </c>
      <c r="M46" s="18">
        <v>2.8E-3</v>
      </c>
      <c r="N46" s="18">
        <f>L46/סיכום!$B$42</f>
        <v>5.964334911217244E-3</v>
      </c>
    </row>
    <row r="47" spans="1:14">
      <c r="A47" s="7" t="s">
        <v>1056</v>
      </c>
      <c r="B47" s="7">
        <v>8288011</v>
      </c>
      <c r="C47" s="7" t="s">
        <v>76</v>
      </c>
      <c r="D47" s="29">
        <v>0</v>
      </c>
      <c r="E47" s="7" t="s">
        <v>1057</v>
      </c>
      <c r="F47" s="7">
        <v>9.6</v>
      </c>
      <c r="G47" s="7" t="s">
        <v>46</v>
      </c>
      <c r="H47" s="18">
        <v>4.8000000000000001E-2</v>
      </c>
      <c r="I47" s="18">
        <v>4.8599999999999997E-2</v>
      </c>
      <c r="J47" s="26">
        <v>4073000</v>
      </c>
      <c r="K47" s="26">
        <v>102.54</v>
      </c>
      <c r="L47" s="26">
        <v>4176.4799999999996</v>
      </c>
      <c r="M47" s="18">
        <v>3.3E-3</v>
      </c>
      <c r="N47" s="18">
        <f>L47/סיכום!$B$42</f>
        <v>6.608862287983984E-3</v>
      </c>
    </row>
    <row r="48" spans="1:14">
      <c r="A48" s="7" t="s">
        <v>1058</v>
      </c>
      <c r="B48" s="7">
        <v>8288029</v>
      </c>
      <c r="C48" s="7" t="s">
        <v>76</v>
      </c>
      <c r="D48" s="29">
        <v>0</v>
      </c>
      <c r="E48" s="7" t="s">
        <v>1059</v>
      </c>
      <c r="F48" s="7">
        <v>9.68</v>
      </c>
      <c r="G48" s="7" t="s">
        <v>46</v>
      </c>
      <c r="H48" s="18">
        <v>4.8000000000000001E-2</v>
      </c>
      <c r="I48" s="18">
        <v>4.8599999999999997E-2</v>
      </c>
      <c r="J48" s="26">
        <v>5453000</v>
      </c>
      <c r="K48" s="26">
        <v>101.96</v>
      </c>
      <c r="L48" s="26">
        <v>5559.85</v>
      </c>
      <c r="M48" s="18">
        <v>3.3E-3</v>
      </c>
      <c r="N48" s="18">
        <f>L48/סיכום!$B$42</f>
        <v>8.7979070872715205E-3</v>
      </c>
    </row>
    <row r="49" spans="1:14">
      <c r="A49" s="7" t="s">
        <v>1060</v>
      </c>
      <c r="B49" s="7">
        <v>8288037</v>
      </c>
      <c r="C49" s="7" t="s">
        <v>76</v>
      </c>
      <c r="D49" s="29">
        <v>0</v>
      </c>
      <c r="E49" s="7" t="s">
        <v>1061</v>
      </c>
      <c r="F49" s="7">
        <v>9.77</v>
      </c>
      <c r="G49" s="7" t="s">
        <v>46</v>
      </c>
      <c r="H49" s="18">
        <v>4.8000000000000001E-2</v>
      </c>
      <c r="I49" s="18">
        <v>4.8500000000000001E-2</v>
      </c>
      <c r="J49" s="26">
        <v>5171000</v>
      </c>
      <c r="K49" s="26">
        <v>101.56</v>
      </c>
      <c r="L49" s="26">
        <v>5251.92</v>
      </c>
      <c r="M49" s="18">
        <v>2.3E-3</v>
      </c>
      <c r="N49" s="18">
        <f>L49/סיכום!$B$42</f>
        <v>8.3106386304995714E-3</v>
      </c>
    </row>
    <row r="50" spans="1:14">
      <c r="A50" s="7" t="s">
        <v>1062</v>
      </c>
      <c r="B50" s="7">
        <v>8288045</v>
      </c>
      <c r="C50" s="7" t="s">
        <v>76</v>
      </c>
      <c r="D50" s="29">
        <v>0</v>
      </c>
      <c r="E50" s="7" t="s">
        <v>1063</v>
      </c>
      <c r="F50" s="7">
        <v>9.85</v>
      </c>
      <c r="G50" s="7" t="s">
        <v>46</v>
      </c>
      <c r="H50" s="18">
        <v>4.8000000000000001E-2</v>
      </c>
      <c r="I50" s="18">
        <v>4.8599999999999997E-2</v>
      </c>
      <c r="J50" s="26">
        <v>2470000</v>
      </c>
      <c r="K50" s="26">
        <v>101.17</v>
      </c>
      <c r="L50" s="26">
        <v>2498.91</v>
      </c>
      <c r="M50" s="18">
        <v>3.2000000000000002E-3</v>
      </c>
      <c r="N50" s="18">
        <f>L50/סיכום!$B$42</f>
        <v>3.9542753850290331E-3</v>
      </c>
    </row>
    <row r="51" spans="1:14">
      <c r="A51" s="7" t="s">
        <v>1064</v>
      </c>
      <c r="B51" s="7">
        <v>8288078</v>
      </c>
      <c r="C51" s="7" t="s">
        <v>76</v>
      </c>
      <c r="D51" s="29">
        <v>0</v>
      </c>
      <c r="E51" s="7" t="s">
        <v>1065</v>
      </c>
      <c r="F51" s="7">
        <v>9.86</v>
      </c>
      <c r="G51" s="7" t="s">
        <v>46</v>
      </c>
      <c r="H51" s="18">
        <v>4.8000000000000001E-2</v>
      </c>
      <c r="I51" s="18">
        <v>4.8599999999999997E-2</v>
      </c>
      <c r="J51" s="26">
        <v>5547000</v>
      </c>
      <c r="K51" s="26">
        <v>102.38</v>
      </c>
      <c r="L51" s="26">
        <v>5679.03</v>
      </c>
      <c r="M51" s="18">
        <v>3.3999999999999998E-3</v>
      </c>
      <c r="N51" s="18">
        <f>L51/סיכום!$B$42</f>
        <v>8.9864975288591557E-3</v>
      </c>
    </row>
    <row r="52" spans="1:14">
      <c r="A52" s="7" t="s">
        <v>1066</v>
      </c>
      <c r="B52" s="7">
        <v>8288086</v>
      </c>
      <c r="C52" s="7" t="s">
        <v>76</v>
      </c>
      <c r="D52" s="29">
        <v>0</v>
      </c>
      <c r="E52" s="7" t="s">
        <v>1067</v>
      </c>
      <c r="F52" s="7">
        <v>9.94</v>
      </c>
      <c r="G52" s="7" t="s">
        <v>46</v>
      </c>
      <c r="H52" s="18">
        <v>4.8000000000000001E-2</v>
      </c>
      <c r="I52" s="18">
        <v>4.8599999999999997E-2</v>
      </c>
      <c r="J52" s="26">
        <v>5026000</v>
      </c>
      <c r="K52" s="26">
        <v>101.96</v>
      </c>
      <c r="L52" s="26">
        <v>5124.4799999999996</v>
      </c>
      <c r="M52" s="18">
        <v>1.8E-3</v>
      </c>
      <c r="N52" s="18">
        <f>L52/סיכום!$B$42</f>
        <v>8.1089775642474438E-3</v>
      </c>
    </row>
    <row r="53" spans="1:14">
      <c r="A53" s="7" t="s">
        <v>1068</v>
      </c>
      <c r="B53" s="7">
        <v>8288094</v>
      </c>
      <c r="C53" s="7" t="s">
        <v>76</v>
      </c>
      <c r="D53" s="29">
        <v>0</v>
      </c>
      <c r="E53" s="7" t="s">
        <v>1069</v>
      </c>
      <c r="F53" s="7">
        <v>10.029999999999999</v>
      </c>
      <c r="G53" s="7" t="s">
        <v>46</v>
      </c>
      <c r="H53" s="18">
        <v>4.8000000000000001E-2</v>
      </c>
      <c r="I53" s="18">
        <v>4.8500000000000001E-2</v>
      </c>
      <c r="J53" s="26">
        <v>4697000</v>
      </c>
      <c r="K53" s="26">
        <v>101.58</v>
      </c>
      <c r="L53" s="26">
        <v>4771.12</v>
      </c>
      <c r="M53" s="18">
        <v>2.2000000000000001E-3</v>
      </c>
      <c r="N53" s="18">
        <f>L53/סיכום!$B$42</f>
        <v>7.5498206718208026E-3</v>
      </c>
    </row>
    <row r="54" spans="1:14">
      <c r="A54" s="7" t="s">
        <v>1070</v>
      </c>
      <c r="B54" s="7">
        <v>8288102</v>
      </c>
      <c r="C54" s="7" t="s">
        <v>76</v>
      </c>
      <c r="D54" s="29">
        <v>0</v>
      </c>
      <c r="E54" s="7" t="s">
        <v>1071</v>
      </c>
      <c r="F54" s="7">
        <v>10.11</v>
      </c>
      <c r="G54" s="7" t="s">
        <v>46</v>
      </c>
      <c r="H54" s="18">
        <v>4.8000000000000001E-2</v>
      </c>
      <c r="I54" s="18">
        <v>4.8599999999999997E-2</v>
      </c>
      <c r="J54" s="26">
        <v>4379000</v>
      </c>
      <c r="K54" s="26">
        <v>101.17</v>
      </c>
      <c r="L54" s="26">
        <v>4430.25</v>
      </c>
      <c r="M54" s="18">
        <v>2E-3</v>
      </c>
      <c r="N54" s="18">
        <f>L54/סיכום!$B$42</f>
        <v>7.0104279563989406E-3</v>
      </c>
    </row>
    <row r="55" spans="1:14">
      <c r="A55" s="7" t="s">
        <v>1072</v>
      </c>
      <c r="B55" s="7">
        <v>8288144</v>
      </c>
      <c r="C55" s="7" t="s">
        <v>76</v>
      </c>
      <c r="D55" s="29">
        <v>0</v>
      </c>
      <c r="E55" s="7" t="s">
        <v>1073</v>
      </c>
      <c r="F55" s="7">
        <v>10.199999999999999</v>
      </c>
      <c r="G55" s="7" t="s">
        <v>46</v>
      </c>
      <c r="H55" s="18">
        <v>4.8000000000000001E-2</v>
      </c>
      <c r="I55" s="18">
        <v>4.8599999999999997E-2</v>
      </c>
      <c r="J55" s="26">
        <v>2259000</v>
      </c>
      <c r="K55" s="26">
        <v>101.96</v>
      </c>
      <c r="L55" s="26">
        <v>2303.2600000000002</v>
      </c>
      <c r="M55" s="18">
        <v>1.4E-3</v>
      </c>
      <c r="N55" s="18">
        <f>L55/סיכום!$B$42</f>
        <v>3.6446788092896394E-3</v>
      </c>
    </row>
    <row r="56" spans="1:14">
      <c r="A56" s="7" t="s">
        <v>1074</v>
      </c>
      <c r="B56" s="7">
        <v>8288151</v>
      </c>
      <c r="C56" s="7" t="s">
        <v>76</v>
      </c>
      <c r="D56" s="29">
        <v>0</v>
      </c>
      <c r="E56" s="7" t="s">
        <v>1075</v>
      </c>
      <c r="F56" s="7">
        <v>10.28</v>
      </c>
      <c r="G56" s="7" t="s">
        <v>46</v>
      </c>
      <c r="H56" s="18">
        <v>4.8000000000000001E-2</v>
      </c>
      <c r="I56" s="18">
        <v>4.8500000000000001E-2</v>
      </c>
      <c r="J56" s="26">
        <v>5327000</v>
      </c>
      <c r="K56" s="26">
        <v>101.58</v>
      </c>
      <c r="L56" s="26">
        <v>5411.06</v>
      </c>
      <c r="M56" s="18">
        <v>4.3E-3</v>
      </c>
      <c r="N56" s="18">
        <f>L56/סיכום!$B$42</f>
        <v>8.5624617793018578E-3</v>
      </c>
    </row>
    <row r="57" spans="1:14">
      <c r="A57" s="7" t="s">
        <v>1076</v>
      </c>
      <c r="B57" s="7">
        <v>8288169</v>
      </c>
      <c r="C57" s="7" t="s">
        <v>76</v>
      </c>
      <c r="D57" s="29">
        <v>0</v>
      </c>
      <c r="E57" s="7" t="s">
        <v>1077</v>
      </c>
      <c r="F57" s="7">
        <v>10.37</v>
      </c>
      <c r="G57" s="7" t="s">
        <v>46</v>
      </c>
      <c r="H57" s="18">
        <v>4.8000000000000001E-2</v>
      </c>
      <c r="I57" s="18">
        <v>4.8599999999999997E-2</v>
      </c>
      <c r="J57" s="26">
        <v>1563000</v>
      </c>
      <c r="K57" s="26">
        <v>101.17</v>
      </c>
      <c r="L57" s="26">
        <v>1581.29</v>
      </c>
      <c r="M57" s="18">
        <v>5.9999999999999995E-4</v>
      </c>
      <c r="N57" s="18">
        <f>L57/סיכום!$B$42</f>
        <v>2.5022334232095438E-3</v>
      </c>
    </row>
    <row r="58" spans="1:14">
      <c r="A58" s="7" t="s">
        <v>1078</v>
      </c>
      <c r="B58" s="7">
        <v>8288177</v>
      </c>
      <c r="C58" s="7" t="s">
        <v>76</v>
      </c>
      <c r="D58" s="29">
        <v>0</v>
      </c>
      <c r="E58" s="7" t="s">
        <v>1079</v>
      </c>
      <c r="F58" s="7">
        <v>10.45</v>
      </c>
      <c r="G58" s="7" t="s">
        <v>46</v>
      </c>
      <c r="H58" s="18">
        <v>4.8000000000000001E-2</v>
      </c>
      <c r="I58" s="18">
        <v>4.8599999999999997E-2</v>
      </c>
      <c r="J58" s="26">
        <v>6163000</v>
      </c>
      <c r="K58" s="26">
        <v>100.76</v>
      </c>
      <c r="L58" s="26">
        <v>6210.01</v>
      </c>
      <c r="M58" s="18">
        <v>3.5999999999999999E-3</v>
      </c>
      <c r="N58" s="18">
        <f>L58/סיכום!$B$42</f>
        <v>9.8267203235747388E-3</v>
      </c>
    </row>
    <row r="59" spans="1:14">
      <c r="A59" s="7" t="s">
        <v>1080</v>
      </c>
      <c r="B59" s="7">
        <v>8288185</v>
      </c>
      <c r="C59" s="7" t="s">
        <v>76</v>
      </c>
      <c r="D59" s="29">
        <v>0</v>
      </c>
      <c r="E59" s="7" t="s">
        <v>1081</v>
      </c>
      <c r="F59" s="7">
        <v>10.54</v>
      </c>
      <c r="G59" s="7" t="s">
        <v>46</v>
      </c>
      <c r="H59" s="18">
        <v>4.8000000000000001E-2</v>
      </c>
      <c r="I59" s="18">
        <v>4.8500000000000001E-2</v>
      </c>
      <c r="J59" s="26">
        <v>7224000</v>
      </c>
      <c r="K59" s="26">
        <v>100.39</v>
      </c>
      <c r="L59" s="26">
        <v>7252.5</v>
      </c>
      <c r="M59" s="18">
        <v>3.8E-3</v>
      </c>
      <c r="N59" s="18">
        <f>L59/סיכום!$B$42</f>
        <v>1.1476356583439606E-2</v>
      </c>
    </row>
    <row r="60" spans="1:14">
      <c r="A60" s="7" t="s">
        <v>1082</v>
      </c>
      <c r="B60" s="7">
        <v>8288219</v>
      </c>
      <c r="C60" s="7" t="s">
        <v>76</v>
      </c>
      <c r="D60" s="29">
        <v>0</v>
      </c>
      <c r="E60" s="7" t="s">
        <v>1083</v>
      </c>
      <c r="F60" s="7">
        <v>10.54</v>
      </c>
      <c r="G60" s="7" t="s">
        <v>46</v>
      </c>
      <c r="H60" s="18">
        <v>4.8000000000000001E-2</v>
      </c>
      <c r="I60" s="18">
        <v>4.8500000000000001E-2</v>
      </c>
      <c r="J60" s="26">
        <v>5867000</v>
      </c>
      <c r="K60" s="26">
        <v>101.58</v>
      </c>
      <c r="L60" s="26">
        <v>5959.59</v>
      </c>
      <c r="M60" s="18">
        <v>5.8999999999999999E-3</v>
      </c>
      <c r="N60" s="18">
        <f>L60/סיכום!$B$42</f>
        <v>9.4304556954292792E-3</v>
      </c>
    </row>
    <row r="61" spans="1:14">
      <c r="A61" s="7" t="s">
        <v>1084</v>
      </c>
      <c r="B61" s="7">
        <v>8288227</v>
      </c>
      <c r="C61" s="7" t="s">
        <v>76</v>
      </c>
      <c r="D61" s="29">
        <v>0</v>
      </c>
      <c r="E61" s="7" t="s">
        <v>1085</v>
      </c>
      <c r="F61" s="7">
        <v>10.62</v>
      </c>
      <c r="G61" s="7" t="s">
        <v>46</v>
      </c>
      <c r="H61" s="18">
        <v>4.8000000000000001E-2</v>
      </c>
      <c r="I61" s="18">
        <v>4.8500000000000001E-2</v>
      </c>
      <c r="J61" s="26">
        <v>2334000</v>
      </c>
      <c r="K61" s="26">
        <v>101.17</v>
      </c>
      <c r="L61" s="26">
        <v>2361.3200000000002</v>
      </c>
      <c r="M61" s="18">
        <v>2.3300000000000001E-2</v>
      </c>
      <c r="N61" s="18">
        <f>L61/סיכום!$B$42</f>
        <v>3.736552957960374E-3</v>
      </c>
    </row>
    <row r="62" spans="1:14">
      <c r="A62" s="7" t="s">
        <v>1086</v>
      </c>
      <c r="B62" s="7">
        <v>8288235</v>
      </c>
      <c r="C62" s="7" t="s">
        <v>76</v>
      </c>
      <c r="D62" s="29">
        <v>0</v>
      </c>
      <c r="E62" s="7" t="s">
        <v>1087</v>
      </c>
      <c r="F62" s="7">
        <v>10.71</v>
      </c>
      <c r="G62" s="7" t="s">
        <v>46</v>
      </c>
      <c r="H62" s="18">
        <v>4.8000000000000001E-2</v>
      </c>
      <c r="I62" s="18">
        <v>4.8500000000000001E-2</v>
      </c>
      <c r="J62" s="26">
        <v>7801000</v>
      </c>
      <c r="K62" s="26">
        <v>100.76</v>
      </c>
      <c r="L62" s="26">
        <v>7860.5</v>
      </c>
      <c r="M62" s="18">
        <v>3.8999999999999998E-3</v>
      </c>
      <c r="N62" s="18">
        <f>L62/סיכום!$B$42</f>
        <v>1.2438455832351192E-2</v>
      </c>
    </row>
    <row r="63" spans="1:14">
      <c r="A63" s="7" t="s">
        <v>1088</v>
      </c>
      <c r="B63" s="7">
        <v>8288243</v>
      </c>
      <c r="C63" s="7" t="s">
        <v>76</v>
      </c>
      <c r="D63" s="29">
        <v>0</v>
      </c>
      <c r="E63" s="7" t="s">
        <v>1089</v>
      </c>
      <c r="F63" s="7">
        <v>10.78</v>
      </c>
      <c r="G63" s="7" t="s">
        <v>46</v>
      </c>
      <c r="H63" s="18">
        <v>4.8000000000000001E-2</v>
      </c>
      <c r="I63" s="18">
        <v>4.8599999999999997E-2</v>
      </c>
      <c r="J63" s="26">
        <v>7747000</v>
      </c>
      <c r="K63" s="26">
        <v>100.39</v>
      </c>
      <c r="L63" s="26">
        <v>7777.56</v>
      </c>
      <c r="M63" s="32">
        <v>0</v>
      </c>
      <c r="N63" s="18">
        <f>L63/סיכום!$B$42</f>
        <v>1.2307211569678945E-2</v>
      </c>
    </row>
    <row r="64" spans="1:14">
      <c r="A64" s="7" t="s">
        <v>1090</v>
      </c>
      <c r="B64" s="7">
        <v>8288110</v>
      </c>
      <c r="C64" s="7" t="s">
        <v>76</v>
      </c>
      <c r="D64" s="29">
        <v>0</v>
      </c>
      <c r="E64" s="7" t="s">
        <v>1091</v>
      </c>
      <c r="F64" s="7">
        <v>10.199999999999999</v>
      </c>
      <c r="G64" s="7" t="s">
        <v>46</v>
      </c>
      <c r="H64" s="18">
        <v>4.8000000000000001E-2</v>
      </c>
      <c r="I64" s="18">
        <v>4.8599999999999997E-2</v>
      </c>
      <c r="J64" s="26">
        <v>4771000</v>
      </c>
      <c r="K64" s="26">
        <v>100.75</v>
      </c>
      <c r="L64" s="26">
        <v>4806.76</v>
      </c>
      <c r="M64" s="18">
        <v>2.8E-3</v>
      </c>
      <c r="N64" s="18">
        <f>L64/סיכום!$B$42</f>
        <v>7.6062174106879231E-3</v>
      </c>
    </row>
    <row r="65" spans="1:14">
      <c r="A65" s="7" t="s">
        <v>1092</v>
      </c>
      <c r="B65" s="7">
        <v>8288128</v>
      </c>
      <c r="C65" s="7" t="s">
        <v>76</v>
      </c>
      <c r="D65" s="29">
        <v>0</v>
      </c>
      <c r="E65" s="7" t="s">
        <v>1093</v>
      </c>
      <c r="F65" s="7">
        <v>10.28</v>
      </c>
      <c r="G65" s="7" t="s">
        <v>46</v>
      </c>
      <c r="H65" s="18">
        <v>4.8000000000000001E-2</v>
      </c>
      <c r="I65" s="18">
        <v>4.8500000000000001E-2</v>
      </c>
      <c r="J65" s="26">
        <v>6038000</v>
      </c>
      <c r="K65" s="26">
        <v>100.38</v>
      </c>
      <c r="L65" s="26">
        <v>6061.03</v>
      </c>
      <c r="M65" s="18">
        <v>3.0999999999999999E-3</v>
      </c>
      <c r="N65" s="18">
        <f>L65/סיכום!$B$42</f>
        <v>9.5909743595897906E-3</v>
      </c>
    </row>
    <row r="66" spans="1:14">
      <c r="A66" s="7" t="s">
        <v>1094</v>
      </c>
      <c r="B66" s="7">
        <v>8288136</v>
      </c>
      <c r="C66" s="7" t="s">
        <v>76</v>
      </c>
      <c r="D66" s="29">
        <v>0</v>
      </c>
      <c r="E66" s="7" t="s">
        <v>1095</v>
      </c>
      <c r="F66" s="7">
        <v>10.119999999999999</v>
      </c>
      <c r="G66" s="7" t="s">
        <v>46</v>
      </c>
      <c r="H66" s="18">
        <v>4.8000000000000001E-2</v>
      </c>
      <c r="I66" s="18">
        <v>4.8599999999999997E-2</v>
      </c>
      <c r="J66" s="26">
        <v>4454000</v>
      </c>
      <c r="K66" s="26">
        <v>102.38</v>
      </c>
      <c r="L66" s="26">
        <v>4560.0200000000004</v>
      </c>
      <c r="M66" s="18">
        <v>1.6999999999999999E-3</v>
      </c>
      <c r="N66" s="18">
        <f>L66/סיכום!$B$42</f>
        <v>7.2157760148385082E-3</v>
      </c>
    </row>
    <row r="67" spans="1:14">
      <c r="A67" s="7" t="s">
        <v>1096</v>
      </c>
      <c r="B67" s="7">
        <v>8288193</v>
      </c>
      <c r="C67" s="7" t="s">
        <v>76</v>
      </c>
      <c r="D67" s="29">
        <v>0</v>
      </c>
      <c r="E67" s="7" t="s">
        <v>1097</v>
      </c>
      <c r="F67" s="7">
        <v>10.37</v>
      </c>
      <c r="G67" s="7" t="s">
        <v>46</v>
      </c>
      <c r="H67" s="18">
        <v>4.8000000000000001E-2</v>
      </c>
      <c r="I67" s="18">
        <v>4.8500000000000001E-2</v>
      </c>
      <c r="J67" s="26">
        <v>4537000</v>
      </c>
      <c r="K67" s="26">
        <v>102.38</v>
      </c>
      <c r="L67" s="26">
        <v>4644.99</v>
      </c>
      <c r="M67" s="18">
        <v>2.5000000000000001E-3</v>
      </c>
      <c r="N67" s="18">
        <f>L67/סיכום!$B$42</f>
        <v>7.3502325496740623E-3</v>
      </c>
    </row>
    <row r="68" spans="1:14">
      <c r="A68" s="7" t="s">
        <v>1098</v>
      </c>
      <c r="B68" s="7">
        <v>8288201</v>
      </c>
      <c r="C68" s="7" t="s">
        <v>76</v>
      </c>
      <c r="D68" s="29">
        <v>0</v>
      </c>
      <c r="E68" s="7" t="s">
        <v>1099</v>
      </c>
      <c r="F68" s="7">
        <v>10.46</v>
      </c>
      <c r="G68" s="7" t="s">
        <v>46</v>
      </c>
      <c r="H68" s="18">
        <v>4.8000000000000001E-2</v>
      </c>
      <c r="I68" s="18">
        <v>4.8500000000000001E-2</v>
      </c>
      <c r="J68" s="26">
        <v>4404000</v>
      </c>
      <c r="K68" s="26">
        <v>101.97</v>
      </c>
      <c r="L68" s="26">
        <v>4490.87</v>
      </c>
      <c r="M68" s="18">
        <v>4.4000000000000003E-3</v>
      </c>
      <c r="N68" s="18">
        <f>L68/סיכום!$B$42</f>
        <v>7.1063530492756185E-3</v>
      </c>
    </row>
    <row r="69" spans="1:14" ht="13.5" thickBot="1">
      <c r="A69" s="6" t="s">
        <v>1100</v>
      </c>
      <c r="B69" s="6"/>
      <c r="C69" s="6"/>
      <c r="D69" s="6"/>
      <c r="E69" s="6"/>
      <c r="F69" s="6">
        <v>9.9</v>
      </c>
      <c r="G69" s="6"/>
      <c r="H69" s="19"/>
      <c r="I69" s="19">
        <v>4.8500000000000001E-2</v>
      </c>
      <c r="J69" s="27">
        <f>SUM(J23:J68)</f>
        <v>179330000</v>
      </c>
      <c r="K69" s="36"/>
      <c r="L69" s="27">
        <f>SUM(L23:L68)</f>
        <v>182105.20999999996</v>
      </c>
      <c r="M69" s="19"/>
      <c r="N69" s="20">
        <f>SUM(N23:N68)</f>
        <v>0.28816329895376103</v>
      </c>
    </row>
    <row r="70" spans="1:14" ht="13.5" thickTop="1"/>
    <row r="71" spans="1:14">
      <c r="A71" s="6" t="s">
        <v>1101</v>
      </c>
      <c r="B71" s="6"/>
      <c r="C71" s="6"/>
      <c r="D71" s="6"/>
      <c r="E71" s="6"/>
      <c r="F71" s="6"/>
      <c r="G71" s="6"/>
      <c r="H71" s="19"/>
      <c r="I71" s="19"/>
      <c r="J71" s="36"/>
      <c r="K71" s="36"/>
      <c r="L71" s="36"/>
      <c r="M71" s="19"/>
      <c r="N71" s="19"/>
    </row>
    <row r="72" spans="1:14" ht="13.5" thickBot="1">
      <c r="A72" s="6" t="s">
        <v>1102</v>
      </c>
      <c r="B72" s="6"/>
      <c r="C72" s="6"/>
      <c r="D72" s="6"/>
      <c r="E72" s="6"/>
      <c r="F72" s="6"/>
      <c r="G72" s="6"/>
      <c r="H72" s="19"/>
      <c r="I72" s="19"/>
      <c r="J72" s="27">
        <v>0</v>
      </c>
      <c r="K72" s="36"/>
      <c r="L72" s="27">
        <v>0</v>
      </c>
      <c r="M72" s="19"/>
      <c r="N72" s="20">
        <f>L72/סיכום!$B$42</f>
        <v>0</v>
      </c>
    </row>
    <row r="73" spans="1:14" ht="13.5" thickTop="1"/>
    <row r="74" spans="1:14">
      <c r="A74" s="6" t="s">
        <v>1103</v>
      </c>
      <c r="B74" s="6"/>
      <c r="C74" s="6"/>
      <c r="D74" s="6"/>
      <c r="E74" s="6"/>
      <c r="F74" s="6"/>
      <c r="G74" s="6"/>
      <c r="H74" s="19"/>
      <c r="I74" s="19"/>
      <c r="J74" s="36"/>
      <c r="K74" s="36"/>
      <c r="L74" s="36"/>
      <c r="M74" s="19"/>
      <c r="N74" s="19"/>
    </row>
    <row r="75" spans="1:14" ht="13.5" thickBot="1">
      <c r="A75" s="6" t="s">
        <v>1104</v>
      </c>
      <c r="B75" s="6"/>
      <c r="C75" s="6"/>
      <c r="D75" s="6"/>
      <c r="E75" s="6"/>
      <c r="F75" s="6"/>
      <c r="G75" s="6"/>
      <c r="H75" s="19"/>
      <c r="I75" s="19"/>
      <c r="J75" s="27">
        <v>0</v>
      </c>
      <c r="K75" s="36"/>
      <c r="L75" s="27">
        <v>0</v>
      </c>
      <c r="M75" s="19"/>
      <c r="N75" s="20">
        <f>L75/סיכום!$B$42</f>
        <v>0</v>
      </c>
    </row>
    <row r="76" spans="1:14" ht="13.5" thickTop="1"/>
    <row r="77" spans="1:14">
      <c r="A77" s="6" t="s">
        <v>1105</v>
      </c>
      <c r="B77" s="6"/>
      <c r="C77" s="6"/>
      <c r="D77" s="6"/>
      <c r="E77" s="6"/>
      <c r="F77" s="6"/>
      <c r="G77" s="6"/>
      <c r="H77" s="19"/>
      <c r="I77" s="19"/>
      <c r="J77" s="36"/>
      <c r="K77" s="36"/>
      <c r="L77" s="36"/>
      <c r="M77" s="19"/>
      <c r="N77" s="19"/>
    </row>
    <row r="78" spans="1:14" ht="13.5" thickBot="1">
      <c r="A78" s="6" t="s">
        <v>1106</v>
      </c>
      <c r="B78" s="6"/>
      <c r="C78" s="6"/>
      <c r="D78" s="6"/>
      <c r="E78" s="6"/>
      <c r="F78" s="6"/>
      <c r="G78" s="6"/>
      <c r="H78" s="19"/>
      <c r="I78" s="19"/>
      <c r="J78" s="27">
        <v>0</v>
      </c>
      <c r="K78" s="36"/>
      <c r="L78" s="27">
        <v>0</v>
      </c>
      <c r="M78" s="19"/>
      <c r="N78" s="20">
        <f>L78/סיכום!$B$42</f>
        <v>0</v>
      </c>
    </row>
    <row r="79" spans="1:14" ht="13.5" thickTop="1"/>
    <row r="80" spans="1:14" ht="13.5" thickBot="1">
      <c r="A80" s="4" t="s">
        <v>1107</v>
      </c>
      <c r="B80" s="4"/>
      <c r="C80" s="4"/>
      <c r="D80" s="4"/>
      <c r="E80" s="4"/>
      <c r="F80" s="4">
        <v>9.9</v>
      </c>
      <c r="G80" s="4"/>
      <c r="H80" s="22"/>
      <c r="I80" s="22">
        <v>4.8500000000000001E-2</v>
      </c>
      <c r="J80" s="28">
        <f>SUM(J69)</f>
        <v>179330000</v>
      </c>
      <c r="K80" s="34"/>
      <c r="L80" s="28">
        <f>SUM(L69)</f>
        <v>182105.20999999996</v>
      </c>
      <c r="M80" s="22"/>
      <c r="N80" s="23">
        <f>SUM(N69)</f>
        <v>0.28816329895376103</v>
      </c>
    </row>
    <row r="81" spans="1:14" ht="13.5" thickTop="1"/>
    <row r="83" spans="1:14">
      <c r="A83" s="4" t="s">
        <v>1108</v>
      </c>
      <c r="B83" s="4"/>
      <c r="C83" s="4"/>
      <c r="D83" s="4"/>
      <c r="E83" s="4"/>
      <c r="F83" s="4"/>
      <c r="G83" s="4"/>
      <c r="H83" s="22"/>
      <c r="I83" s="22"/>
      <c r="J83" s="34"/>
      <c r="K83" s="34"/>
      <c r="L83" s="34"/>
      <c r="M83" s="22"/>
      <c r="N83" s="22"/>
    </row>
    <row r="84" spans="1:14">
      <c r="A84" s="6" t="s">
        <v>101</v>
      </c>
      <c r="B84" s="6"/>
      <c r="C84" s="6"/>
      <c r="D84" s="6"/>
      <c r="E84" s="6"/>
      <c r="F84" s="6"/>
      <c r="G84" s="6"/>
      <c r="H84" s="19"/>
      <c r="I84" s="19"/>
      <c r="J84" s="36"/>
      <c r="K84" s="36"/>
      <c r="L84" s="36"/>
      <c r="M84" s="19"/>
      <c r="N84" s="19"/>
    </row>
    <row r="85" spans="1:14" ht="13.5" thickBot="1">
      <c r="A85" s="6" t="s">
        <v>102</v>
      </c>
      <c r="B85" s="6"/>
      <c r="C85" s="6"/>
      <c r="D85" s="6"/>
      <c r="E85" s="6"/>
      <c r="F85" s="6"/>
      <c r="G85" s="6"/>
      <c r="H85" s="19"/>
      <c r="I85" s="19"/>
      <c r="J85" s="27">
        <v>0</v>
      </c>
      <c r="K85" s="36"/>
      <c r="L85" s="27">
        <v>0</v>
      </c>
      <c r="M85" s="19"/>
      <c r="N85" s="20">
        <f>L85/סיכום!$B$42</f>
        <v>0</v>
      </c>
    </row>
    <row r="86" spans="1:14" ht="13.5" thickTop="1"/>
    <row r="87" spans="1:14">
      <c r="A87" s="6" t="s">
        <v>1109</v>
      </c>
      <c r="B87" s="6"/>
      <c r="C87" s="6"/>
      <c r="D87" s="6"/>
      <c r="E87" s="6"/>
      <c r="F87" s="6"/>
      <c r="G87" s="6"/>
      <c r="H87" s="19"/>
      <c r="I87" s="19"/>
      <c r="J87" s="36"/>
      <c r="K87" s="36"/>
      <c r="L87" s="36"/>
      <c r="M87" s="19"/>
      <c r="N87" s="19"/>
    </row>
    <row r="88" spans="1:14" ht="13.5" thickBot="1">
      <c r="A88" s="6" t="s">
        <v>1110</v>
      </c>
      <c r="B88" s="6"/>
      <c r="C88" s="6"/>
      <c r="D88" s="6"/>
      <c r="E88" s="6"/>
      <c r="F88" s="6"/>
      <c r="G88" s="6"/>
      <c r="H88" s="19"/>
      <c r="I88" s="19"/>
      <c r="J88" s="27">
        <v>0</v>
      </c>
      <c r="K88" s="36"/>
      <c r="L88" s="27">
        <v>0</v>
      </c>
      <c r="M88" s="19"/>
      <c r="N88" s="20">
        <f>L88/סיכום!$B$42</f>
        <v>0</v>
      </c>
    </row>
    <row r="89" spans="1:14" ht="13.5" thickTop="1"/>
    <row r="90" spans="1:14" ht="13.5" thickBot="1">
      <c r="A90" s="4" t="s">
        <v>1111</v>
      </c>
      <c r="B90" s="4"/>
      <c r="C90" s="4"/>
      <c r="D90" s="4"/>
      <c r="E90" s="4"/>
      <c r="F90" s="4"/>
      <c r="G90" s="4"/>
      <c r="H90" s="22"/>
      <c r="I90" s="22"/>
      <c r="J90" s="28">
        <v>0</v>
      </c>
      <c r="K90" s="34"/>
      <c r="L90" s="28">
        <v>0</v>
      </c>
      <c r="M90" s="22"/>
      <c r="N90" s="23">
        <v>0</v>
      </c>
    </row>
    <row r="91" spans="1:14" ht="13.5" thickTop="1"/>
    <row r="93" spans="1:14" ht="13.5" thickBot="1">
      <c r="A93" s="4" t="s">
        <v>106</v>
      </c>
      <c r="B93" s="4"/>
      <c r="C93" s="4"/>
      <c r="D93" s="4"/>
      <c r="E93" s="4"/>
      <c r="F93" s="4">
        <v>9.9</v>
      </c>
      <c r="G93" s="4"/>
      <c r="H93" s="22"/>
      <c r="I93" s="22">
        <v>4.8500000000000001E-2</v>
      </c>
      <c r="J93" s="28">
        <f>SUM(J80+J90)</f>
        <v>179330000</v>
      </c>
      <c r="K93" s="34"/>
      <c r="L93" s="28">
        <f>SUM(L80+L90)</f>
        <v>182105.20999999996</v>
      </c>
      <c r="M93" s="22"/>
      <c r="N93" s="23">
        <f>SUM(N80+N90)</f>
        <v>0.28816329895376103</v>
      </c>
    </row>
    <row r="94" spans="1:14" ht="13.5" thickTop="1"/>
    <row r="96" spans="1:14">
      <c r="A96" s="7" t="s">
        <v>60</v>
      </c>
      <c r="B96" s="7"/>
      <c r="C96" s="7"/>
      <c r="D96" s="7"/>
      <c r="E96" s="7"/>
      <c r="F96" s="7"/>
      <c r="G96" s="7"/>
      <c r="H96" s="18"/>
      <c r="I96" s="18"/>
      <c r="J96" s="26"/>
      <c r="K96" s="26"/>
      <c r="L96" s="26"/>
      <c r="M96" s="18"/>
      <c r="N96" s="18"/>
    </row>
    <row r="100" spans="1:1">
      <c r="A100" s="2" t="s">
        <v>61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9" workbookViewId="0">
      <selection activeCell="A31" sqref="A3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1112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108</v>
      </c>
      <c r="E11" s="4" t="s">
        <v>7</v>
      </c>
      <c r="F11" s="4" t="s">
        <v>8</v>
      </c>
      <c r="G11" s="4" t="s">
        <v>63</v>
      </c>
      <c r="H11" s="4" t="s">
        <v>64</v>
      </c>
      <c r="I11" s="4" t="s">
        <v>9</v>
      </c>
      <c r="J11" s="4" t="s">
        <v>10</v>
      </c>
      <c r="K11" s="4" t="s">
        <v>11</v>
      </c>
      <c r="L11" s="4" t="s">
        <v>65</v>
      </c>
      <c r="M11" s="4" t="s">
        <v>66</v>
      </c>
      <c r="N11" s="4" t="s">
        <v>1004</v>
      </c>
      <c r="O11" s="4" t="s">
        <v>67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68</v>
      </c>
      <c r="H12" s="5" t="s">
        <v>69</v>
      </c>
      <c r="I12" s="5"/>
      <c r="J12" s="5" t="s">
        <v>14</v>
      </c>
      <c r="K12" s="5" t="s">
        <v>14</v>
      </c>
      <c r="L12" s="5" t="s">
        <v>70</v>
      </c>
      <c r="M12" s="5" t="s">
        <v>71</v>
      </c>
      <c r="N12" s="5" t="s">
        <v>15</v>
      </c>
      <c r="O12" s="5" t="s">
        <v>14</v>
      </c>
      <c r="P12" s="5" t="s">
        <v>14</v>
      </c>
    </row>
    <row r="15" spans="1:16">
      <c r="A15" s="4" t="s">
        <v>1113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1117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1118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115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1121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1122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1123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1124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1125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1126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1127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1128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60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61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rightToLeft="1" workbookViewId="0">
      <selection activeCell="C25" sqref="C25"/>
    </sheetView>
  </sheetViews>
  <sheetFormatPr defaultColWidth="9.140625" defaultRowHeight="12.75"/>
  <cols>
    <col min="1" max="1" width="40.7109375" customWidth="1"/>
    <col min="2" max="2" width="12.7109375" customWidth="1"/>
    <col min="3" max="3" width="31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30" customWidth="1"/>
    <col min="11" max="11" width="16.7109375" style="30" customWidth="1"/>
    <col min="12" max="12" width="13.7109375" style="33" customWidth="1"/>
    <col min="13" max="13" width="9.7109375" style="33" customWidth="1"/>
    <col min="14" max="14" width="12.7109375" style="33" customWidth="1"/>
    <col min="15" max="15" width="24.7109375" style="30" customWidth="1"/>
    <col min="16" max="16" width="20.7109375" style="30" customWidth="1"/>
  </cols>
  <sheetData>
    <row r="2" spans="1:16" ht="18">
      <c r="A2" s="1" t="s">
        <v>0</v>
      </c>
    </row>
    <row r="4" spans="1:16" ht="18">
      <c r="A4" s="1" t="s">
        <v>1129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108</v>
      </c>
      <c r="E11" s="4" t="s">
        <v>7</v>
      </c>
      <c r="F11" s="4" t="s">
        <v>8</v>
      </c>
      <c r="G11" s="4" t="s">
        <v>63</v>
      </c>
      <c r="H11" s="4" t="s">
        <v>64</v>
      </c>
      <c r="I11" s="4" t="s">
        <v>9</v>
      </c>
      <c r="J11" s="22" t="s">
        <v>10</v>
      </c>
      <c r="K11" s="22" t="s">
        <v>11</v>
      </c>
      <c r="L11" s="34" t="s">
        <v>65</v>
      </c>
      <c r="M11" s="34" t="s">
        <v>66</v>
      </c>
      <c r="N11" s="34" t="s">
        <v>1004</v>
      </c>
      <c r="O11" s="22" t="s">
        <v>67</v>
      </c>
      <c r="P11" s="22" t="s">
        <v>13</v>
      </c>
    </row>
    <row r="12" spans="1:16">
      <c r="A12" s="5"/>
      <c r="B12" s="5"/>
      <c r="C12" s="5"/>
      <c r="D12" s="5"/>
      <c r="E12" s="5"/>
      <c r="F12" s="5"/>
      <c r="G12" s="5" t="s">
        <v>68</v>
      </c>
      <c r="H12" s="5" t="s">
        <v>69</v>
      </c>
      <c r="I12" s="5"/>
      <c r="J12" s="31" t="s">
        <v>14</v>
      </c>
      <c r="K12" s="31" t="s">
        <v>14</v>
      </c>
      <c r="L12" s="35" t="s">
        <v>70</v>
      </c>
      <c r="M12" s="35" t="s">
        <v>71</v>
      </c>
      <c r="N12" s="35" t="s">
        <v>15</v>
      </c>
      <c r="O12" s="31" t="s">
        <v>14</v>
      </c>
      <c r="P12" s="31" t="s">
        <v>14</v>
      </c>
    </row>
    <row r="15" spans="1:16">
      <c r="A15" s="4" t="s">
        <v>1130</v>
      </c>
      <c r="B15" s="4"/>
      <c r="C15" s="4"/>
      <c r="D15" s="4"/>
      <c r="E15" s="4"/>
      <c r="F15" s="4"/>
      <c r="G15" s="4"/>
      <c r="H15" s="4"/>
      <c r="I15" s="4"/>
      <c r="J15" s="22"/>
      <c r="K15" s="22"/>
      <c r="L15" s="34"/>
      <c r="M15" s="34"/>
      <c r="N15" s="34"/>
      <c r="O15" s="22"/>
      <c r="P15" s="22"/>
    </row>
    <row r="16" spans="1:16" ht="13.5" thickBot="1">
      <c r="L16" s="38"/>
      <c r="N16" s="38"/>
      <c r="P16" s="37"/>
    </row>
    <row r="17" spans="1:16" ht="13.5" thickTop="1"/>
    <row r="18" spans="1:16">
      <c r="A18" s="4" t="s">
        <v>1131</v>
      </c>
      <c r="B18" s="4"/>
      <c r="C18" s="4"/>
      <c r="D18" s="4"/>
      <c r="E18" s="4"/>
      <c r="F18" s="4"/>
      <c r="G18" s="4"/>
      <c r="H18" s="4"/>
      <c r="I18" s="4"/>
      <c r="J18" s="22"/>
      <c r="K18" s="22"/>
      <c r="L18" s="34"/>
      <c r="M18" s="34"/>
      <c r="N18" s="34"/>
      <c r="O18" s="22"/>
      <c r="P18" s="22"/>
    </row>
    <row r="19" spans="1:16">
      <c r="A19" s="6" t="s">
        <v>1132</v>
      </c>
      <c r="B19" s="6"/>
      <c r="C19" s="6"/>
      <c r="D19" s="6"/>
      <c r="E19" s="6"/>
      <c r="F19" s="6"/>
      <c r="G19" s="6"/>
      <c r="H19" s="6"/>
      <c r="I19" s="6"/>
      <c r="J19" s="19"/>
      <c r="K19" s="19"/>
      <c r="L19" s="36"/>
      <c r="M19" s="36"/>
      <c r="N19" s="36"/>
      <c r="O19" s="19"/>
      <c r="P19" s="19">
        <f>N19/סיכום!$B$42</f>
        <v>0</v>
      </c>
    </row>
    <row r="20" spans="1:16">
      <c r="A20" s="7" t="s">
        <v>1133</v>
      </c>
      <c r="B20" s="7">
        <v>4150090</v>
      </c>
      <c r="C20" s="7" t="s">
        <v>309</v>
      </c>
      <c r="D20" s="7" t="s">
        <v>163</v>
      </c>
      <c r="E20" s="29" t="s">
        <v>1419</v>
      </c>
      <c r="F20" s="29">
        <v>0</v>
      </c>
      <c r="G20" s="29">
        <v>0</v>
      </c>
      <c r="H20" s="7"/>
      <c r="I20" s="7" t="s">
        <v>46</v>
      </c>
      <c r="J20" s="18">
        <v>5.5E-2</v>
      </c>
      <c r="K20" s="18">
        <v>5.5E-2</v>
      </c>
      <c r="L20" s="26">
        <v>7355</v>
      </c>
      <c r="M20" s="26">
        <v>5.2</v>
      </c>
      <c r="N20" s="26">
        <v>0.38</v>
      </c>
      <c r="O20" s="18">
        <v>1E-4</v>
      </c>
      <c r="P20" s="18">
        <f>N20/סיכום!$B$42</f>
        <v>6.0131203056974155E-7</v>
      </c>
    </row>
    <row r="21" spans="1:16" ht="13.5" thickBot="1">
      <c r="A21" s="6" t="s">
        <v>1134</v>
      </c>
      <c r="B21" s="6"/>
      <c r="C21" s="6"/>
      <c r="D21" s="6"/>
      <c r="E21" s="6"/>
      <c r="F21" s="6"/>
      <c r="G21" s="6"/>
      <c r="H21" s="6"/>
      <c r="I21" s="6"/>
      <c r="J21" s="19"/>
      <c r="K21" s="19">
        <v>5.5E-2</v>
      </c>
      <c r="L21" s="27">
        <f>SUM(L20)</f>
        <v>7355</v>
      </c>
      <c r="M21" s="36"/>
      <c r="N21" s="27">
        <f>SUM(N20)</f>
        <v>0.38</v>
      </c>
      <c r="O21" s="19"/>
      <c r="P21" s="20">
        <f>SUM(P20)</f>
        <v>6.0131203056974155E-7</v>
      </c>
    </row>
    <row r="22" spans="1:16" ht="13.5" thickTop="1"/>
    <row r="23" spans="1:16">
      <c r="A23" s="6" t="s">
        <v>1135</v>
      </c>
      <c r="B23" s="6"/>
      <c r="C23" s="6"/>
      <c r="D23" s="6"/>
      <c r="E23" s="6"/>
      <c r="F23" s="6"/>
      <c r="G23" s="6"/>
      <c r="H23" s="6"/>
      <c r="I23" s="6"/>
      <c r="J23" s="19"/>
      <c r="K23" s="19"/>
      <c r="L23" s="36"/>
      <c r="M23" s="36"/>
      <c r="N23" s="36"/>
      <c r="O23" s="19"/>
      <c r="P23" s="19"/>
    </row>
    <row r="24" spans="1:16">
      <c r="A24" s="7" t="s">
        <v>1136</v>
      </c>
      <c r="B24" s="7">
        <v>1133545</v>
      </c>
      <c r="C24" s="29" t="str">
        <f>+A24</f>
        <v>אמקור סד' א 022</v>
      </c>
      <c r="D24" s="29">
        <v>0</v>
      </c>
      <c r="E24" s="7" t="s">
        <v>240</v>
      </c>
      <c r="F24" s="7" t="s">
        <v>134</v>
      </c>
      <c r="G24" s="7" t="s">
        <v>1137</v>
      </c>
      <c r="H24" s="7">
        <v>3.34</v>
      </c>
      <c r="I24" s="7" t="s">
        <v>46</v>
      </c>
      <c r="J24" s="18">
        <v>4.7500000000000001E-2</v>
      </c>
      <c r="K24" s="18">
        <v>4.19E-2</v>
      </c>
      <c r="L24" s="26">
        <v>526000</v>
      </c>
      <c r="M24" s="26">
        <v>102.36</v>
      </c>
      <c r="N24" s="26">
        <v>538.41</v>
      </c>
      <c r="O24" s="32">
        <v>0</v>
      </c>
      <c r="P24" s="18">
        <f>N24/סיכום!$B$42</f>
        <v>8.5198002731330137E-4</v>
      </c>
    </row>
    <row r="25" spans="1:16" ht="13.5" thickBot="1">
      <c r="A25" s="6" t="s">
        <v>1138</v>
      </c>
      <c r="B25" s="6"/>
      <c r="C25" s="6"/>
      <c r="D25" s="6"/>
      <c r="E25" s="6"/>
      <c r="F25" s="6"/>
      <c r="G25" s="6"/>
      <c r="H25" s="6">
        <v>3.34</v>
      </c>
      <c r="I25" s="6"/>
      <c r="J25" s="19"/>
      <c r="K25" s="19">
        <v>4.19E-2</v>
      </c>
      <c r="L25" s="27">
        <f>SUM(L24)</f>
        <v>526000</v>
      </c>
      <c r="M25" s="36"/>
      <c r="N25" s="27">
        <f>SUM(N24)</f>
        <v>538.41</v>
      </c>
      <c r="O25" s="19"/>
      <c r="P25" s="20">
        <f>SUM(P24)</f>
        <v>8.5198002731330137E-4</v>
      </c>
    </row>
    <row r="26" spans="1:16" ht="13.5" thickTop="1"/>
    <row r="27" spans="1:16">
      <c r="A27" s="6" t="s">
        <v>1139</v>
      </c>
      <c r="B27" s="6"/>
      <c r="C27" s="6"/>
      <c r="D27" s="6"/>
      <c r="E27" s="6"/>
      <c r="F27" s="6"/>
      <c r="G27" s="6"/>
      <c r="H27" s="6"/>
      <c r="I27" s="6"/>
      <c r="J27" s="19"/>
      <c r="K27" s="19"/>
      <c r="L27" s="36"/>
      <c r="M27" s="36"/>
      <c r="N27" s="36"/>
      <c r="O27" s="19"/>
      <c r="P27" s="19"/>
    </row>
    <row r="28" spans="1:16" ht="13.5" thickBot="1">
      <c r="A28" s="6" t="s">
        <v>1140</v>
      </c>
      <c r="B28" s="6"/>
      <c r="C28" s="6"/>
      <c r="D28" s="6"/>
      <c r="E28" s="6"/>
      <c r="F28" s="6"/>
      <c r="G28" s="6"/>
      <c r="H28" s="6"/>
      <c r="I28" s="6"/>
      <c r="J28" s="19"/>
      <c r="K28" s="19"/>
      <c r="L28" s="27">
        <v>0</v>
      </c>
      <c r="M28" s="36"/>
      <c r="N28" s="27">
        <v>0</v>
      </c>
      <c r="O28" s="19"/>
      <c r="P28" s="20">
        <f>N28/סיכום!$B$42</f>
        <v>0</v>
      </c>
    </row>
    <row r="29" spans="1:16" ht="13.5" thickTop="1"/>
    <row r="30" spans="1:16" ht="13.5" thickBot="1">
      <c r="A30" s="6" t="s">
        <v>1141</v>
      </c>
      <c r="B30" s="6"/>
      <c r="C30" s="6"/>
      <c r="D30" s="6"/>
      <c r="E30" s="6"/>
      <c r="F30" s="6"/>
      <c r="G30" s="6"/>
      <c r="H30" s="6"/>
      <c r="I30" s="6"/>
      <c r="J30" s="19"/>
      <c r="K30" s="19"/>
      <c r="L30" s="27"/>
      <c r="M30" s="36"/>
      <c r="N30" s="27"/>
      <c r="O30" s="19"/>
      <c r="P30" s="20"/>
    </row>
    <row r="31" spans="1:16" ht="13.5" thickTop="1">
      <c r="A31" s="6" t="s">
        <v>1142</v>
      </c>
      <c r="B31" s="6"/>
      <c r="C31" s="6"/>
      <c r="D31" s="6"/>
      <c r="E31" s="6"/>
      <c r="F31" s="6"/>
      <c r="G31" s="6"/>
      <c r="H31" s="6"/>
      <c r="I31" s="6"/>
      <c r="J31" s="19"/>
      <c r="K31" s="19"/>
      <c r="L31" s="36">
        <v>0</v>
      </c>
      <c r="M31" s="36"/>
      <c r="N31" s="36">
        <v>0</v>
      </c>
      <c r="O31" s="19"/>
      <c r="P31" s="19">
        <v>0</v>
      </c>
    </row>
    <row r="33" spans="1:16" ht="13.5" thickBot="1">
      <c r="A33" s="4" t="s">
        <v>1143</v>
      </c>
      <c r="B33" s="4"/>
      <c r="C33" s="4"/>
      <c r="D33" s="4"/>
      <c r="E33" s="4"/>
      <c r="F33" s="4"/>
      <c r="G33" s="4"/>
      <c r="H33" s="4">
        <v>3.34</v>
      </c>
      <c r="I33" s="4"/>
      <c r="J33" s="22"/>
      <c r="K33" s="22">
        <v>4.19E-2</v>
      </c>
      <c r="L33" s="28">
        <f>SUM(L21+L25)</f>
        <v>533355</v>
      </c>
      <c r="M33" s="34"/>
      <c r="N33" s="28">
        <f>SUM(N21+N25)</f>
        <v>538.79</v>
      </c>
      <c r="O33" s="22"/>
      <c r="P33" s="23">
        <f>SUM(P21+P25)</f>
        <v>8.5258133934387108E-4</v>
      </c>
    </row>
    <row r="34" spans="1:16" ht="13.5" thickTop="1"/>
    <row r="36" spans="1:16">
      <c r="A36" s="4" t="s">
        <v>1144</v>
      </c>
      <c r="B36" s="4"/>
      <c r="C36" s="4"/>
      <c r="D36" s="4"/>
      <c r="E36" s="4"/>
      <c r="F36" s="4"/>
      <c r="G36" s="4"/>
      <c r="H36" s="4"/>
      <c r="I36" s="4"/>
      <c r="J36" s="22"/>
      <c r="K36" s="22"/>
      <c r="L36" s="34"/>
      <c r="M36" s="34"/>
      <c r="N36" s="34"/>
      <c r="O36" s="22"/>
      <c r="P36" s="22">
        <f>N36/סיכום!$B$42</f>
        <v>0</v>
      </c>
    </row>
    <row r="37" spans="1:16">
      <c r="A37" s="6" t="s">
        <v>1145</v>
      </c>
      <c r="B37" s="6"/>
      <c r="C37" s="6"/>
      <c r="D37" s="6"/>
      <c r="E37" s="6"/>
      <c r="F37" s="6"/>
      <c r="G37" s="6"/>
      <c r="H37" s="6"/>
      <c r="I37" s="6"/>
      <c r="J37" s="19"/>
      <c r="K37" s="19"/>
      <c r="L37" s="36"/>
      <c r="M37" s="36"/>
      <c r="N37" s="36"/>
      <c r="O37" s="19"/>
      <c r="P37" s="19">
        <f>N37/סיכום!$B$42</f>
        <v>0</v>
      </c>
    </row>
    <row r="38" spans="1:16" ht="13.5" thickBot="1">
      <c r="A38" s="6" t="s">
        <v>1146</v>
      </c>
      <c r="B38" s="6"/>
      <c r="C38" s="6"/>
      <c r="D38" s="6"/>
      <c r="E38" s="6"/>
      <c r="F38" s="6"/>
      <c r="G38" s="6"/>
      <c r="H38" s="6"/>
      <c r="I38" s="6"/>
      <c r="J38" s="19"/>
      <c r="K38" s="19"/>
      <c r="L38" s="27">
        <v>0</v>
      </c>
      <c r="M38" s="36"/>
      <c r="N38" s="27">
        <v>0</v>
      </c>
      <c r="O38" s="19"/>
      <c r="P38" s="20">
        <f>N38/סיכום!$B$42</f>
        <v>0</v>
      </c>
    </row>
    <row r="39" spans="1:16" ht="13.5" thickTop="1"/>
    <row r="40" spans="1:16" ht="13.5" thickBot="1">
      <c r="A40" s="6" t="s">
        <v>1147</v>
      </c>
      <c r="B40" s="6"/>
      <c r="C40" s="6"/>
      <c r="D40" s="6"/>
      <c r="E40" s="6"/>
      <c r="F40" s="6"/>
      <c r="G40" s="6"/>
      <c r="H40" s="6"/>
      <c r="I40" s="6"/>
      <c r="J40" s="19"/>
      <c r="K40" s="19"/>
      <c r="L40" s="27"/>
      <c r="M40" s="36"/>
      <c r="N40" s="27"/>
      <c r="O40" s="19"/>
      <c r="P40" s="20"/>
    </row>
    <row r="41" spans="1:16" ht="13.5" thickTop="1">
      <c r="A41" s="6" t="s">
        <v>1148</v>
      </c>
      <c r="B41" s="6"/>
      <c r="C41" s="6"/>
      <c r="D41" s="6"/>
      <c r="E41" s="6"/>
      <c r="F41" s="6"/>
      <c r="G41" s="6"/>
      <c r="H41" s="6"/>
      <c r="I41" s="6"/>
      <c r="J41" s="19"/>
      <c r="K41" s="19"/>
      <c r="L41" s="36">
        <v>0</v>
      </c>
      <c r="M41" s="36"/>
      <c r="N41" s="36">
        <v>0</v>
      </c>
      <c r="O41" s="19"/>
      <c r="P41" s="19">
        <v>0</v>
      </c>
    </row>
    <row r="43" spans="1:16" ht="13.5" thickBot="1">
      <c r="A43" s="4" t="s">
        <v>1149</v>
      </c>
      <c r="B43" s="4"/>
      <c r="C43" s="4"/>
      <c r="D43" s="4"/>
      <c r="E43" s="4"/>
      <c r="F43" s="4"/>
      <c r="G43" s="4"/>
      <c r="H43" s="4"/>
      <c r="I43" s="4"/>
      <c r="J43" s="22"/>
      <c r="K43" s="22"/>
      <c r="L43" s="28">
        <v>0</v>
      </c>
      <c r="M43" s="34"/>
      <c r="N43" s="28">
        <v>0</v>
      </c>
      <c r="O43" s="22"/>
      <c r="P43" s="23">
        <v>0</v>
      </c>
    </row>
    <row r="44" spans="1:16" ht="13.5" thickTop="1"/>
    <row r="46" spans="1:16" ht="13.5" thickBot="1">
      <c r="A46" s="4" t="s">
        <v>1150</v>
      </c>
      <c r="B46" s="4"/>
      <c r="C46" s="4"/>
      <c r="D46" s="4"/>
      <c r="E46" s="4"/>
      <c r="F46" s="4"/>
      <c r="G46" s="4"/>
      <c r="H46" s="4">
        <v>3.34</v>
      </c>
      <c r="I46" s="4"/>
      <c r="J46" s="22"/>
      <c r="K46" s="22">
        <v>4.19E-2</v>
      </c>
      <c r="L46" s="28">
        <v>533355</v>
      </c>
      <c r="M46" s="34"/>
      <c r="N46" s="28">
        <v>538.79999999999995</v>
      </c>
      <c r="O46" s="22"/>
      <c r="P46" s="23">
        <v>8.9999999999999998E-4</v>
      </c>
    </row>
    <row r="47" spans="1:16" ht="13.5" thickTop="1"/>
    <row r="49" spans="1:16">
      <c r="A49" s="7" t="s">
        <v>60</v>
      </c>
      <c r="B49" s="7"/>
      <c r="C49" s="7"/>
      <c r="D49" s="7"/>
      <c r="E49" s="7"/>
      <c r="F49" s="7"/>
      <c r="G49" s="7"/>
      <c r="H49" s="7"/>
      <c r="I49" s="7"/>
      <c r="J49" s="18"/>
      <c r="K49" s="18"/>
      <c r="L49" s="26"/>
      <c r="M49" s="26"/>
      <c r="N49" s="26"/>
      <c r="O49" s="18"/>
      <c r="P49" s="18"/>
    </row>
    <row r="53" spans="1:16">
      <c r="A53" s="2" t="s">
        <v>61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topLeftCell="A7" workbookViewId="0">
      <selection activeCell="E24" sqref="E24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1151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4" t="s">
        <v>65</v>
      </c>
      <c r="G11" s="4" t="s">
        <v>66</v>
      </c>
      <c r="H11" s="4" t="s">
        <v>1004</v>
      </c>
      <c r="I11" s="4" t="s">
        <v>67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70</v>
      </c>
      <c r="G12" s="5" t="s">
        <v>71</v>
      </c>
      <c r="H12" s="5" t="s">
        <v>15</v>
      </c>
      <c r="I12" s="5" t="s">
        <v>14</v>
      </c>
      <c r="J12" s="5" t="s">
        <v>14</v>
      </c>
    </row>
    <row r="15" spans="1:10">
      <c r="A15" s="4" t="s">
        <v>1152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1153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505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597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 ht="13.5" thickBot="1">
      <c r="A22" s="4" t="s">
        <v>1154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3">
        <v>0</v>
      </c>
    </row>
    <row r="23" spans="1:10" ht="13.5" thickTop="1"/>
    <row r="25" spans="1:10">
      <c r="A25" s="4" t="s">
        <v>1155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599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706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20">
        <f>H27/סיכום!$B$42</f>
        <v>0</v>
      </c>
    </row>
    <row r="28" spans="1:10" ht="13.5" thickTop="1"/>
    <row r="29" spans="1:10">
      <c r="A29" s="6" t="s">
        <v>707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714</v>
      </c>
      <c r="B30" s="6"/>
      <c r="C30" s="6"/>
      <c r="D30" s="6"/>
      <c r="E30" s="6"/>
      <c r="F30" s="24">
        <v>0</v>
      </c>
      <c r="G30" s="6"/>
      <c r="H30" s="24">
        <v>0</v>
      </c>
      <c r="I30" s="6"/>
      <c r="J30" s="20">
        <f>H30/סיכום!$B$42</f>
        <v>0</v>
      </c>
    </row>
    <row r="31" spans="1:10" ht="13.5" thickTop="1"/>
    <row r="32" spans="1:10" ht="13.5" thickBot="1">
      <c r="A32" s="4" t="s">
        <v>1156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3">
        <v>0</v>
      </c>
    </row>
    <row r="33" spans="1:10" ht="13.5" thickTop="1"/>
    <row r="35" spans="1:10" ht="13.5" thickBot="1">
      <c r="A35" s="4" t="s">
        <v>1157</v>
      </c>
      <c r="B35" s="4"/>
      <c r="C35" s="4"/>
      <c r="D35" s="4"/>
      <c r="E35" s="4"/>
      <c r="F35" s="25">
        <v>0</v>
      </c>
      <c r="G35" s="4"/>
      <c r="H35" s="25">
        <v>0</v>
      </c>
      <c r="I35" s="4"/>
      <c r="J35" s="23">
        <v>0</v>
      </c>
    </row>
    <row r="36" spans="1:10" ht="13.5" thickTop="1"/>
    <row r="38" spans="1:10">
      <c r="A38" s="7" t="s">
        <v>60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61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20" workbookViewId="0">
      <selection activeCell="C31" sqref="C31"/>
    </sheetView>
  </sheetViews>
  <sheetFormatPr defaultColWidth="9.140625" defaultRowHeight="12.75"/>
  <cols>
    <col min="1" max="1" width="32.7109375" customWidth="1"/>
    <col min="2" max="2" width="15.7109375" customWidth="1"/>
    <col min="3" max="3" width="17.7109375" customWidth="1"/>
    <col min="4" max="4" width="12.7109375" customWidth="1"/>
    <col min="5" max="5" width="13.7109375" customWidth="1"/>
    <col min="6" max="6" width="14.7109375" customWidth="1"/>
    <col min="7" max="7" width="15.7109375" style="33" customWidth="1"/>
    <col min="8" max="8" width="11.7109375" style="33" customWidth="1"/>
    <col min="9" max="9" width="12.7109375" style="33" customWidth="1"/>
    <col min="10" max="10" width="24.7109375" style="30" customWidth="1"/>
    <col min="11" max="11" width="20.7109375" style="30" customWidth="1"/>
  </cols>
  <sheetData>
    <row r="2" spans="1:11" ht="18">
      <c r="A2" s="1" t="s">
        <v>0</v>
      </c>
    </row>
    <row r="4" spans="1:11" ht="18">
      <c r="A4" s="1" t="s">
        <v>1158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4" t="s">
        <v>63</v>
      </c>
      <c r="G11" s="34" t="s">
        <v>65</v>
      </c>
      <c r="H11" s="34" t="s">
        <v>66</v>
      </c>
      <c r="I11" s="34" t="s">
        <v>1004</v>
      </c>
      <c r="J11" s="22" t="s">
        <v>67</v>
      </c>
      <c r="K11" s="22" t="s">
        <v>13</v>
      </c>
    </row>
    <row r="12" spans="1:11">
      <c r="A12" s="5"/>
      <c r="B12" s="5"/>
      <c r="C12" s="5"/>
      <c r="D12" s="5"/>
      <c r="E12" s="5"/>
      <c r="F12" s="5" t="s">
        <v>68</v>
      </c>
      <c r="G12" s="35" t="s">
        <v>70</v>
      </c>
      <c r="H12" s="35" t="s">
        <v>71</v>
      </c>
      <c r="I12" s="35" t="s">
        <v>15</v>
      </c>
      <c r="J12" s="31" t="s">
        <v>14</v>
      </c>
      <c r="K12" s="31" t="s">
        <v>14</v>
      </c>
    </row>
    <row r="15" spans="1:11">
      <c r="A15" s="4" t="s">
        <v>1159</v>
      </c>
      <c r="B15" s="4"/>
      <c r="C15" s="4"/>
      <c r="D15" s="4"/>
      <c r="E15" s="4"/>
      <c r="F15" s="4"/>
      <c r="G15" s="34"/>
      <c r="H15" s="34"/>
      <c r="I15" s="34"/>
      <c r="J15" s="22"/>
      <c r="K15" s="22"/>
    </row>
    <row r="18" spans="1:11">
      <c r="A18" s="4" t="s">
        <v>1160</v>
      </c>
      <c r="B18" s="4"/>
      <c r="C18" s="4"/>
      <c r="D18" s="4"/>
      <c r="E18" s="4"/>
      <c r="F18" s="4"/>
      <c r="G18" s="34"/>
      <c r="H18" s="34"/>
      <c r="I18" s="34"/>
      <c r="J18" s="22"/>
      <c r="K18" s="22"/>
    </row>
    <row r="19" spans="1:11">
      <c r="A19" s="6" t="s">
        <v>1161</v>
      </c>
      <c r="B19" s="6"/>
      <c r="C19" s="6"/>
      <c r="D19" s="6"/>
      <c r="E19" s="6"/>
      <c r="F19" s="6"/>
      <c r="G19" s="36"/>
      <c r="H19" s="36"/>
      <c r="I19" s="36"/>
      <c r="J19" s="19"/>
      <c r="K19" s="19"/>
    </row>
    <row r="20" spans="1:11" ht="13.5" thickBot="1">
      <c r="A20" s="6" t="s">
        <v>1162</v>
      </c>
      <c r="B20" s="6"/>
      <c r="C20" s="6"/>
      <c r="D20" s="6"/>
      <c r="E20" s="6"/>
      <c r="F20" s="6"/>
      <c r="G20" s="27">
        <v>0</v>
      </c>
      <c r="H20" s="36"/>
      <c r="I20" s="27">
        <v>0</v>
      </c>
      <c r="J20" s="19"/>
      <c r="K20" s="20">
        <v>0</v>
      </c>
    </row>
    <row r="21" spans="1:11" ht="13.5" thickTop="1"/>
    <row r="22" spans="1:11">
      <c r="A22" s="6" t="s">
        <v>1163</v>
      </c>
      <c r="B22" s="6"/>
      <c r="C22" s="6"/>
      <c r="D22" s="6"/>
      <c r="E22" s="6"/>
      <c r="F22" s="6"/>
      <c r="G22" s="36"/>
      <c r="H22" s="36"/>
      <c r="I22" s="36"/>
      <c r="J22" s="19"/>
      <c r="K22" s="19"/>
    </row>
    <row r="23" spans="1:11">
      <c r="A23" s="7" t="s">
        <v>1164</v>
      </c>
      <c r="B23" s="7">
        <v>10035196</v>
      </c>
      <c r="C23" s="7" t="s">
        <v>1165</v>
      </c>
      <c r="D23" s="7" t="s">
        <v>1166</v>
      </c>
      <c r="E23" s="7" t="s">
        <v>46</v>
      </c>
      <c r="F23" s="7" t="s">
        <v>1167</v>
      </c>
      <c r="G23" s="26">
        <v>349127</v>
      </c>
      <c r="H23" s="26">
        <v>103.74</v>
      </c>
      <c r="I23" s="26">
        <v>362.18</v>
      </c>
      <c r="J23" s="32">
        <v>0</v>
      </c>
      <c r="K23" s="18">
        <f>I23/סיכום!$B$42</f>
        <v>5.7311366113618159E-4</v>
      </c>
    </row>
    <row r="24" spans="1:11" ht="13.5" thickBot="1">
      <c r="A24" s="6" t="s">
        <v>1168</v>
      </c>
      <c r="B24" s="6"/>
      <c r="C24" s="6"/>
      <c r="D24" s="6"/>
      <c r="E24" s="6"/>
      <c r="F24" s="6"/>
      <c r="G24" s="27">
        <f>SUM(G23)</f>
        <v>349127</v>
      </c>
      <c r="H24" s="36"/>
      <c r="I24" s="27">
        <f>SUM(I23)</f>
        <v>362.18</v>
      </c>
      <c r="J24" s="19"/>
      <c r="K24" s="20">
        <f>SUM(K23)</f>
        <v>5.7311366113618159E-4</v>
      </c>
    </row>
    <row r="25" spans="1:11" ht="13.5" thickTop="1"/>
    <row r="26" spans="1:11">
      <c r="A26" s="6" t="s">
        <v>1169</v>
      </c>
      <c r="B26" s="6"/>
      <c r="C26" s="6"/>
      <c r="D26" s="6"/>
      <c r="E26" s="6"/>
      <c r="F26" s="6"/>
      <c r="G26" s="36"/>
      <c r="H26" s="36"/>
      <c r="I26" s="36"/>
      <c r="J26" s="19"/>
      <c r="K26" s="19"/>
    </row>
    <row r="27" spans="1:11" ht="13.5" thickBot="1">
      <c r="A27" s="6" t="s">
        <v>1170</v>
      </c>
      <c r="B27" s="6"/>
      <c r="C27" s="6"/>
      <c r="D27" s="6"/>
      <c r="E27" s="6"/>
      <c r="F27" s="6"/>
      <c r="G27" s="27">
        <v>0</v>
      </c>
      <c r="H27" s="36"/>
      <c r="I27" s="27">
        <v>0</v>
      </c>
      <c r="J27" s="19"/>
      <c r="K27" s="20">
        <f>I27/סיכום!$B$42</f>
        <v>0</v>
      </c>
    </row>
    <row r="28" spans="1:11" ht="13.5" thickTop="1"/>
    <row r="29" spans="1:11">
      <c r="A29" s="6" t="s">
        <v>1171</v>
      </c>
      <c r="B29" s="6"/>
      <c r="C29" s="6"/>
      <c r="D29" s="6"/>
      <c r="E29" s="6"/>
      <c r="F29" s="6"/>
      <c r="G29" s="36"/>
      <c r="H29" s="36"/>
      <c r="I29" s="36"/>
      <c r="J29" s="19"/>
      <c r="K29" s="19"/>
    </row>
    <row r="30" spans="1:11">
      <c r="A30" s="7" t="s">
        <v>1172</v>
      </c>
      <c r="B30" s="7">
        <v>60616067</v>
      </c>
      <c r="C30" s="29" t="str">
        <f>+A30</f>
        <v>ARES SPECIAL SI</v>
      </c>
      <c r="D30" s="7" t="s">
        <v>1173</v>
      </c>
      <c r="E30" s="7" t="s">
        <v>25</v>
      </c>
      <c r="F30" s="29">
        <v>0</v>
      </c>
      <c r="G30" s="26">
        <v>216363.59</v>
      </c>
      <c r="H30" s="26">
        <v>100</v>
      </c>
      <c r="I30" s="26">
        <v>216.36</v>
      </c>
      <c r="J30" s="32">
        <v>0</v>
      </c>
      <c r="K30" s="18">
        <f>I30/סיכום!$B$42</f>
        <v>3.4236808140544549E-4</v>
      </c>
    </row>
    <row r="31" spans="1:11" ht="13.5" thickBot="1">
      <c r="A31" s="6" t="s">
        <v>1174</v>
      </c>
      <c r="B31" s="6"/>
      <c r="C31" s="6"/>
      <c r="D31" s="6"/>
      <c r="E31" s="6"/>
      <c r="F31" s="6"/>
      <c r="G31" s="27">
        <f>SUM(G30)</f>
        <v>216363.59</v>
      </c>
      <c r="H31" s="36"/>
      <c r="I31" s="27">
        <f>SUM(I30)</f>
        <v>216.36</v>
      </c>
      <c r="J31" s="19"/>
      <c r="K31" s="20">
        <f>SUM(K30)</f>
        <v>3.4236808140544549E-4</v>
      </c>
    </row>
    <row r="32" spans="1:11" ht="13.5" thickTop="1"/>
    <row r="33" spans="1:11" ht="13.5" thickBot="1">
      <c r="A33" s="4" t="s">
        <v>1175</v>
      </c>
      <c r="B33" s="4"/>
      <c r="C33" s="4"/>
      <c r="D33" s="4"/>
      <c r="E33" s="4"/>
      <c r="F33" s="4"/>
      <c r="G33" s="28">
        <f>SUM(G24+G31)</f>
        <v>565490.59</v>
      </c>
      <c r="H33" s="34"/>
      <c r="I33" s="28">
        <f>SUM(I24+I31)</f>
        <v>578.54</v>
      </c>
      <c r="J33" s="22"/>
      <c r="K33" s="23">
        <f>SUM(K24+K31)</f>
        <v>9.1548174254162703E-4</v>
      </c>
    </row>
    <row r="34" spans="1:11" ht="13.5" thickTop="1"/>
    <row r="36" spans="1:11">
      <c r="A36" s="4" t="s">
        <v>1176</v>
      </c>
      <c r="B36" s="4"/>
      <c r="C36" s="4"/>
      <c r="D36" s="4"/>
      <c r="E36" s="4"/>
      <c r="F36" s="4"/>
      <c r="G36" s="34"/>
      <c r="H36" s="34"/>
      <c r="I36" s="34"/>
      <c r="J36" s="22"/>
      <c r="K36" s="22"/>
    </row>
    <row r="37" spans="1:11">
      <c r="A37" s="6" t="s">
        <v>1161</v>
      </c>
      <c r="B37" s="6"/>
      <c r="C37" s="6"/>
      <c r="D37" s="6"/>
      <c r="E37" s="6"/>
      <c r="F37" s="6"/>
      <c r="G37" s="36"/>
      <c r="H37" s="36"/>
      <c r="I37" s="36"/>
      <c r="J37" s="19"/>
      <c r="K37" s="19"/>
    </row>
    <row r="38" spans="1:11" ht="13.5" thickBot="1">
      <c r="A38" s="6" t="s">
        <v>1162</v>
      </c>
      <c r="B38" s="6"/>
      <c r="C38" s="6"/>
      <c r="D38" s="6"/>
      <c r="E38" s="6"/>
      <c r="F38" s="6"/>
      <c r="G38" s="27">
        <v>0</v>
      </c>
      <c r="H38" s="36"/>
      <c r="I38" s="27">
        <v>0</v>
      </c>
      <c r="J38" s="19"/>
      <c r="K38" s="20">
        <f>I38/סיכום!$B$42</f>
        <v>0</v>
      </c>
    </row>
    <row r="39" spans="1:11" ht="13.5" thickTop="1"/>
    <row r="40" spans="1:11">
      <c r="A40" s="6" t="s">
        <v>1163</v>
      </c>
      <c r="B40" s="6"/>
      <c r="C40" s="6"/>
      <c r="D40" s="6"/>
      <c r="E40" s="6"/>
      <c r="F40" s="6"/>
      <c r="G40" s="36"/>
      <c r="H40" s="36"/>
      <c r="I40" s="36"/>
      <c r="J40" s="19"/>
      <c r="K40" s="19"/>
    </row>
    <row r="41" spans="1:11">
      <c r="A41" s="7" t="s">
        <v>1177</v>
      </c>
      <c r="B41" s="7" t="s">
        <v>1178</v>
      </c>
      <c r="C41" s="7" t="s">
        <v>1177</v>
      </c>
      <c r="D41" s="7" t="s">
        <v>1166</v>
      </c>
      <c r="E41" s="7" t="s">
        <v>25</v>
      </c>
      <c r="F41" s="29">
        <v>0</v>
      </c>
      <c r="G41" s="26">
        <v>935690.04</v>
      </c>
      <c r="H41" s="26">
        <v>134.18</v>
      </c>
      <c r="I41" s="26">
        <v>1255.51</v>
      </c>
      <c r="J41" s="18">
        <v>3.2300000000000002E-2</v>
      </c>
      <c r="K41" s="18">
        <f>I41/סיכום!$B$42</f>
        <v>1.9867191250016215E-3</v>
      </c>
    </row>
    <row r="42" spans="1:11">
      <c r="A42" s="7" t="s">
        <v>1179</v>
      </c>
      <c r="B42" s="7" t="s">
        <v>1180</v>
      </c>
      <c r="C42" s="7" t="s">
        <v>1179</v>
      </c>
      <c r="D42" s="7" t="s">
        <v>1166</v>
      </c>
      <c r="E42" s="7" t="s">
        <v>25</v>
      </c>
      <c r="F42" s="29">
        <v>0</v>
      </c>
      <c r="G42" s="26">
        <v>11263.4</v>
      </c>
      <c r="H42" s="26">
        <v>10942.97</v>
      </c>
      <c r="I42" s="26">
        <v>1232.55</v>
      </c>
      <c r="J42" s="18">
        <v>4.0000000000000002E-4</v>
      </c>
      <c r="K42" s="18">
        <f>I42/סיכום!$B$42</f>
        <v>1.9503872191545654E-3</v>
      </c>
    </row>
    <row r="43" spans="1:11" ht="13.5" thickBot="1">
      <c r="A43" s="6" t="s">
        <v>1168</v>
      </c>
      <c r="B43" s="6"/>
      <c r="C43" s="6"/>
      <c r="D43" s="6"/>
      <c r="E43" s="6"/>
      <c r="F43" s="6"/>
      <c r="G43" s="27">
        <f>SUM(G41:G42)</f>
        <v>946953.44000000006</v>
      </c>
      <c r="H43" s="36"/>
      <c r="I43" s="27">
        <f>SUM(I41:I42)</f>
        <v>2488.06</v>
      </c>
      <c r="J43" s="19"/>
      <c r="K43" s="20">
        <f>SUM(K41:K42)</f>
        <v>3.9371063441561872E-3</v>
      </c>
    </row>
    <row r="44" spans="1:11" ht="13.5" thickTop="1"/>
    <row r="45" spans="1:11">
      <c r="A45" s="6" t="s">
        <v>1169</v>
      </c>
      <c r="B45" s="6"/>
      <c r="C45" s="6"/>
      <c r="D45" s="6"/>
      <c r="E45" s="6"/>
      <c r="F45" s="6"/>
      <c r="G45" s="36"/>
      <c r="H45" s="36"/>
      <c r="I45" s="36"/>
      <c r="J45" s="19"/>
      <c r="K45" s="19"/>
    </row>
    <row r="46" spans="1:11">
      <c r="A46" s="7" t="s">
        <v>901</v>
      </c>
      <c r="B46" s="7" t="s">
        <v>902</v>
      </c>
      <c r="C46" s="7" t="str">
        <f>+A46</f>
        <v>CIM FUND VIII</v>
      </c>
      <c r="D46" s="7" t="s">
        <v>903</v>
      </c>
      <c r="E46" s="7" t="s">
        <v>25</v>
      </c>
      <c r="F46" s="7">
        <v>0</v>
      </c>
      <c r="G46" s="36">
        <v>1521303.38</v>
      </c>
      <c r="H46" s="36">
        <v>102.82</v>
      </c>
      <c r="I46" s="36">
        <v>1564.2</v>
      </c>
      <c r="J46" s="19">
        <v>1.9400000000000001E-2</v>
      </c>
      <c r="K46" s="19">
        <f>+I46/סיכום!B42</f>
        <v>2.4751902058347099E-3</v>
      </c>
    </row>
    <row r="47" spans="1:11" ht="13.5" thickBot="1">
      <c r="A47" s="6" t="s">
        <v>1170</v>
      </c>
      <c r="B47" s="6"/>
      <c r="C47" s="6"/>
      <c r="D47" s="6"/>
      <c r="E47" s="6"/>
      <c r="F47" s="6"/>
      <c r="G47" s="27">
        <f>+G46</f>
        <v>1521303.38</v>
      </c>
      <c r="H47" s="36"/>
      <c r="I47" s="27">
        <f>+I46</f>
        <v>1564.2</v>
      </c>
      <c r="J47" s="19"/>
      <c r="K47" s="20">
        <f>I47/סיכום!$B$42</f>
        <v>2.4751902058347099E-3</v>
      </c>
    </row>
    <row r="48" spans="1:11" ht="13.5" thickTop="1"/>
    <row r="49" spans="1:11">
      <c r="A49" s="6" t="s">
        <v>1171</v>
      </c>
      <c r="B49" s="6"/>
      <c r="C49" s="6"/>
      <c r="D49" s="6"/>
      <c r="E49" s="6"/>
      <c r="F49" s="6"/>
      <c r="G49" s="36"/>
      <c r="H49" s="36"/>
      <c r="I49" s="36"/>
      <c r="J49" s="19"/>
      <c r="K49" s="19"/>
    </row>
    <row r="50" spans="1:11">
      <c r="A50" s="6" t="s">
        <v>907</v>
      </c>
      <c r="B50" s="6" t="s">
        <v>908</v>
      </c>
      <c r="C50" s="6" t="s">
        <v>907</v>
      </c>
      <c r="D50" s="6" t="s">
        <v>1428</v>
      </c>
      <c r="E50" s="6" t="s">
        <v>25</v>
      </c>
      <c r="F50" s="6">
        <v>0</v>
      </c>
      <c r="G50" s="36">
        <v>70217.789999999994</v>
      </c>
      <c r="H50" s="36">
        <v>100</v>
      </c>
      <c r="I50" s="36">
        <v>70.22</v>
      </c>
      <c r="J50" s="19">
        <v>4.0000000000000002E-4</v>
      </c>
      <c r="K50" s="19">
        <f>+I50/סיכום!B42</f>
        <v>1.1111613364896644E-4</v>
      </c>
    </row>
    <row r="51" spans="1:11" ht="13.5" thickBot="1">
      <c r="A51" s="6" t="s">
        <v>1174</v>
      </c>
      <c r="B51" s="6"/>
      <c r="C51" s="6"/>
      <c r="D51" s="6"/>
      <c r="E51" s="6"/>
      <c r="F51" s="6"/>
      <c r="G51" s="27">
        <f>+G50</f>
        <v>70217.789999999994</v>
      </c>
      <c r="H51" s="36"/>
      <c r="I51" s="27">
        <f>+I50</f>
        <v>70.22</v>
      </c>
      <c r="J51" s="19"/>
      <c r="K51" s="20">
        <f>I51/סיכום!$B$42</f>
        <v>1.1111613364896644E-4</v>
      </c>
    </row>
    <row r="52" spans="1:11" ht="13.5" thickTop="1"/>
    <row r="53" spans="1:11" ht="13.5" thickBot="1">
      <c r="A53" s="4" t="s">
        <v>1181</v>
      </c>
      <c r="B53" s="4"/>
      <c r="C53" s="4"/>
      <c r="D53" s="4"/>
      <c r="E53" s="4"/>
      <c r="F53" s="4"/>
      <c r="G53" s="28">
        <f>SUM(G43)+G47+G51</f>
        <v>2538474.61</v>
      </c>
      <c r="H53" s="34"/>
      <c r="I53" s="28">
        <f>SUM(I43)+I47+I51</f>
        <v>4122.4800000000005</v>
      </c>
      <c r="J53" s="22"/>
      <c r="K53" s="23">
        <f>SUM(K43)+K47+K51</f>
        <v>6.5234126836398636E-3</v>
      </c>
    </row>
    <row r="54" spans="1:11" ht="13.5" thickTop="1"/>
    <row r="56" spans="1:11" ht="13.5" thickBot="1">
      <c r="A56" s="4" t="s">
        <v>1182</v>
      </c>
      <c r="B56" s="4"/>
      <c r="C56" s="4"/>
      <c r="D56" s="4"/>
      <c r="E56" s="4"/>
      <c r="F56" s="4"/>
      <c r="G56" s="28">
        <f>SUM(G33+G53)</f>
        <v>3103965.1999999997</v>
      </c>
      <c r="H56" s="34"/>
      <c r="I56" s="28">
        <f>SUM(I33+I53)</f>
        <v>4701.0200000000004</v>
      </c>
      <c r="J56" s="22"/>
      <c r="K56" s="23">
        <f>SUM(K33+K53)</f>
        <v>7.4388944261814909E-3</v>
      </c>
    </row>
    <row r="57" spans="1:11" ht="13.5" thickTop="1"/>
    <row r="59" spans="1:11">
      <c r="A59" s="7" t="s">
        <v>60</v>
      </c>
      <c r="B59" s="7"/>
      <c r="C59" s="7"/>
      <c r="D59" s="7"/>
      <c r="E59" s="7"/>
      <c r="F59" s="7"/>
      <c r="G59" s="26"/>
      <c r="H59" s="26"/>
      <c r="I59" s="26"/>
      <c r="J59" s="18"/>
      <c r="K59" s="18"/>
    </row>
    <row r="63" spans="1:11">
      <c r="A63" s="2" t="s">
        <v>61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1183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4" t="s">
        <v>63</v>
      </c>
      <c r="G11" s="4" t="s">
        <v>65</v>
      </c>
      <c r="H11" s="4" t="s">
        <v>66</v>
      </c>
      <c r="I11" s="4" t="s">
        <v>1004</v>
      </c>
      <c r="J11" s="4" t="s">
        <v>67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68</v>
      </c>
      <c r="G12" s="5" t="s">
        <v>70</v>
      </c>
      <c r="H12" s="5" t="s">
        <v>71</v>
      </c>
      <c r="I12" s="5" t="s">
        <v>15</v>
      </c>
      <c r="J12" s="5" t="s">
        <v>14</v>
      </c>
      <c r="K12" s="5" t="s">
        <v>14</v>
      </c>
    </row>
    <row r="15" spans="1:11">
      <c r="A15" s="4" t="s">
        <v>1184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1185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945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946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 ht="13.5" thickBot="1">
      <c r="A22" s="4" t="s">
        <v>1186</v>
      </c>
      <c r="B22" s="4"/>
      <c r="C22" s="4"/>
      <c r="D22" s="4"/>
      <c r="E22" s="4"/>
      <c r="F22" s="4"/>
      <c r="G22" s="25">
        <v>0</v>
      </c>
      <c r="H22" s="4"/>
      <c r="I22" s="25">
        <v>0</v>
      </c>
      <c r="J22" s="4"/>
      <c r="K22" s="23">
        <v>0</v>
      </c>
    </row>
    <row r="23" spans="1:11" ht="13.5" thickTop="1"/>
    <row r="25" spans="1:11">
      <c r="A25" s="4" t="s">
        <v>1187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947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948</v>
      </c>
      <c r="B27" s="6"/>
      <c r="C27" s="6"/>
      <c r="D27" s="6"/>
      <c r="E27" s="6"/>
      <c r="F27" s="6"/>
      <c r="G27" s="24">
        <v>0</v>
      </c>
      <c r="H27" s="6"/>
      <c r="I27" s="24">
        <v>0</v>
      </c>
      <c r="J27" s="6"/>
      <c r="K27" s="20">
        <f>I27/סיכום!$B$42</f>
        <v>0</v>
      </c>
    </row>
    <row r="28" spans="1:11" ht="13.5" thickTop="1"/>
    <row r="29" spans="1:11" ht="13.5" thickBot="1">
      <c r="A29" s="4" t="s">
        <v>1188</v>
      </c>
      <c r="B29" s="4"/>
      <c r="C29" s="4"/>
      <c r="D29" s="4"/>
      <c r="E29" s="4"/>
      <c r="F29" s="4"/>
      <c r="G29" s="25">
        <v>0</v>
      </c>
      <c r="H29" s="4"/>
      <c r="I29" s="25">
        <v>0</v>
      </c>
      <c r="J29" s="4"/>
      <c r="K29" s="23">
        <v>0</v>
      </c>
    </row>
    <row r="30" spans="1:11" ht="13.5" thickTop="1"/>
    <row r="32" spans="1:11" ht="13.5" thickBot="1">
      <c r="A32" s="4" t="s">
        <v>1189</v>
      </c>
      <c r="B32" s="4"/>
      <c r="C32" s="4"/>
      <c r="D32" s="4"/>
      <c r="E32" s="4"/>
      <c r="F32" s="4"/>
      <c r="G32" s="25">
        <v>0</v>
      </c>
      <c r="H32" s="4"/>
      <c r="I32" s="25">
        <v>0</v>
      </c>
      <c r="J32" s="4"/>
      <c r="K32" s="23">
        <v>0</v>
      </c>
    </row>
    <row r="33" spans="1:11" ht="13.5" thickTop="1"/>
    <row r="35" spans="1:11">
      <c r="A35" s="7" t="s">
        <v>60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1190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108</v>
      </c>
      <c r="E11" s="4" t="s">
        <v>63</v>
      </c>
      <c r="F11" s="4" t="s">
        <v>9</v>
      </c>
      <c r="G11" s="4" t="s">
        <v>65</v>
      </c>
      <c r="H11" s="4" t="s">
        <v>66</v>
      </c>
      <c r="I11" s="4" t="s">
        <v>1004</v>
      </c>
      <c r="J11" s="4" t="s">
        <v>67</v>
      </c>
      <c r="K11" s="4" t="s">
        <v>13</v>
      </c>
    </row>
    <row r="12" spans="1:11">
      <c r="A12" s="5"/>
      <c r="B12" s="5"/>
      <c r="C12" s="5"/>
      <c r="D12" s="5"/>
      <c r="E12" s="5" t="s">
        <v>68</v>
      </c>
      <c r="F12" s="5"/>
      <c r="G12" s="5" t="s">
        <v>70</v>
      </c>
      <c r="H12" s="5" t="s">
        <v>71</v>
      </c>
      <c r="I12" s="5" t="s">
        <v>15</v>
      </c>
      <c r="J12" s="5" t="s">
        <v>14</v>
      </c>
      <c r="K12" s="5" t="s">
        <v>14</v>
      </c>
    </row>
    <row r="15" spans="1:11">
      <c r="A15" s="4" t="s">
        <v>1191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1192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1193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1194</v>
      </c>
      <c r="B20" s="6"/>
      <c r="C20" s="6"/>
      <c r="D20" s="6"/>
      <c r="E20" s="6"/>
      <c r="F20" s="6"/>
      <c r="G20" s="24">
        <v>0</v>
      </c>
      <c r="H20" s="6"/>
      <c r="I20" s="24">
        <v>0</v>
      </c>
      <c r="J20" s="6"/>
      <c r="K20" s="20">
        <v>0</v>
      </c>
    </row>
    <row r="21" spans="1:11" ht="13.5" thickTop="1"/>
    <row r="22" spans="1:11">
      <c r="A22" s="6" t="s">
        <v>1195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1196</v>
      </c>
      <c r="B23" s="6"/>
      <c r="C23" s="6"/>
      <c r="D23" s="6"/>
      <c r="E23" s="6"/>
      <c r="F23" s="6"/>
      <c r="G23" s="24">
        <v>0</v>
      </c>
      <c r="H23" s="6"/>
      <c r="I23" s="24">
        <v>0</v>
      </c>
      <c r="J23" s="6"/>
      <c r="K23" s="20">
        <f>I23/סיכום!$B$42</f>
        <v>0</v>
      </c>
    </row>
    <row r="24" spans="1:11" ht="13.5" thickTop="1"/>
    <row r="25" spans="1:11">
      <c r="A25" s="6" t="s">
        <v>1197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1198</v>
      </c>
      <c r="B26" s="6"/>
      <c r="C26" s="6"/>
      <c r="D26" s="6"/>
      <c r="E26" s="6"/>
      <c r="F26" s="6"/>
      <c r="G26" s="24">
        <v>0</v>
      </c>
      <c r="H26" s="6"/>
      <c r="I26" s="24">
        <v>0</v>
      </c>
      <c r="J26" s="6"/>
      <c r="K26" s="20">
        <f>I26/סיכום!$B$42</f>
        <v>0</v>
      </c>
    </row>
    <row r="27" spans="1:11" ht="13.5" thickTop="1"/>
    <row r="28" spans="1:11">
      <c r="A28" s="6" t="s">
        <v>1199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1200</v>
      </c>
      <c r="B29" s="6"/>
      <c r="C29" s="6"/>
      <c r="D29" s="6"/>
      <c r="E29" s="6"/>
      <c r="F29" s="6"/>
      <c r="G29" s="24">
        <v>0</v>
      </c>
      <c r="H29" s="6"/>
      <c r="I29" s="24">
        <v>0</v>
      </c>
      <c r="J29" s="6"/>
      <c r="K29" s="20">
        <f>I29/סיכום!$B$42</f>
        <v>0</v>
      </c>
    </row>
    <row r="30" spans="1:11" ht="13.5" thickTop="1"/>
    <row r="31" spans="1:11">
      <c r="A31" s="6" t="s">
        <v>1201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1202</v>
      </c>
      <c r="B32" s="6"/>
      <c r="C32" s="6"/>
      <c r="D32" s="6"/>
      <c r="E32" s="6"/>
      <c r="F32" s="6"/>
      <c r="G32" s="24">
        <v>0</v>
      </c>
      <c r="H32" s="6"/>
      <c r="I32" s="24">
        <v>0</v>
      </c>
      <c r="J32" s="6"/>
      <c r="K32" s="20">
        <f>I32/סיכום!$B$42</f>
        <v>0</v>
      </c>
    </row>
    <row r="33" spans="1:11" ht="13.5" thickTop="1"/>
    <row r="34" spans="1:11" ht="13.5" thickBot="1">
      <c r="A34" s="4" t="s">
        <v>1203</v>
      </c>
      <c r="B34" s="4"/>
      <c r="C34" s="4"/>
      <c r="D34" s="4"/>
      <c r="E34" s="4"/>
      <c r="F34" s="4"/>
      <c r="G34" s="25">
        <v>0</v>
      </c>
      <c r="H34" s="4"/>
      <c r="I34" s="25">
        <v>0</v>
      </c>
      <c r="J34" s="4"/>
      <c r="K34" s="23">
        <v>0</v>
      </c>
    </row>
    <row r="35" spans="1:11" ht="13.5" thickTop="1"/>
    <row r="37" spans="1:11">
      <c r="A37" s="4" t="s">
        <v>1204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1193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1194</v>
      </c>
      <c r="B39" s="6"/>
      <c r="C39" s="6"/>
      <c r="D39" s="6"/>
      <c r="E39" s="6"/>
      <c r="F39" s="6"/>
      <c r="G39" s="24">
        <v>0</v>
      </c>
      <c r="H39" s="6"/>
      <c r="I39" s="24">
        <v>0</v>
      </c>
      <c r="J39" s="6"/>
      <c r="K39" s="20">
        <f>I39/סיכום!$B$42</f>
        <v>0</v>
      </c>
    </row>
    <row r="40" spans="1:11" ht="13.5" thickTop="1"/>
    <row r="41" spans="1:11">
      <c r="A41" s="6" t="s">
        <v>1205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1206</v>
      </c>
      <c r="B42" s="6"/>
      <c r="C42" s="6"/>
      <c r="D42" s="6"/>
      <c r="E42" s="6"/>
      <c r="F42" s="6"/>
      <c r="G42" s="24">
        <v>0</v>
      </c>
      <c r="H42" s="6"/>
      <c r="I42" s="24">
        <v>0</v>
      </c>
      <c r="J42" s="6"/>
      <c r="K42" s="20">
        <f>I42/סיכום!$B$42</f>
        <v>0</v>
      </c>
    </row>
    <row r="43" spans="1:11" ht="13.5" thickTop="1"/>
    <row r="44" spans="1:11">
      <c r="A44" s="6" t="s">
        <v>1199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1200</v>
      </c>
      <c r="B45" s="6"/>
      <c r="C45" s="6"/>
      <c r="D45" s="6"/>
      <c r="E45" s="6"/>
      <c r="F45" s="6"/>
      <c r="G45" s="24">
        <v>0</v>
      </c>
      <c r="H45" s="6"/>
      <c r="I45" s="24">
        <v>0</v>
      </c>
      <c r="J45" s="6"/>
      <c r="K45" s="20">
        <f>I45/סיכום!$B$42</f>
        <v>0</v>
      </c>
    </row>
    <row r="46" spans="1:11" ht="13.5" thickTop="1"/>
    <row r="47" spans="1:11">
      <c r="A47" s="6" t="s">
        <v>1207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1208</v>
      </c>
      <c r="B48" s="6"/>
      <c r="C48" s="6"/>
      <c r="D48" s="6"/>
      <c r="E48" s="6"/>
      <c r="F48" s="6"/>
      <c r="G48" s="24">
        <v>0</v>
      </c>
      <c r="H48" s="6"/>
      <c r="I48" s="24">
        <v>0</v>
      </c>
      <c r="J48" s="6"/>
      <c r="K48" s="20">
        <f>I48/סיכום!$B$42</f>
        <v>0</v>
      </c>
    </row>
    <row r="49" spans="1:11" ht="13.5" thickTop="1"/>
    <row r="50" spans="1:11">
      <c r="A50" s="6" t="s">
        <v>1201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1202</v>
      </c>
      <c r="B51" s="6"/>
      <c r="C51" s="6"/>
      <c r="D51" s="6"/>
      <c r="E51" s="6"/>
      <c r="F51" s="6"/>
      <c r="G51" s="24">
        <v>0</v>
      </c>
      <c r="H51" s="6"/>
      <c r="I51" s="24">
        <v>0</v>
      </c>
      <c r="J51" s="6"/>
      <c r="K51" s="20">
        <f>I51/סיכום!$B$42</f>
        <v>0</v>
      </c>
    </row>
    <row r="52" spans="1:11" ht="13.5" thickTop="1"/>
    <row r="53" spans="1:11" ht="13.5" thickBot="1">
      <c r="A53" s="4" t="s">
        <v>1209</v>
      </c>
      <c r="B53" s="4"/>
      <c r="C53" s="4"/>
      <c r="D53" s="4"/>
      <c r="E53" s="4"/>
      <c r="F53" s="4"/>
      <c r="G53" s="25">
        <v>0</v>
      </c>
      <c r="H53" s="4"/>
      <c r="I53" s="25">
        <v>0</v>
      </c>
      <c r="J53" s="4"/>
      <c r="K53" s="23">
        <v>0</v>
      </c>
    </row>
    <row r="54" spans="1:11" ht="13.5" thickTop="1"/>
    <row r="56" spans="1:11" ht="13.5" thickBot="1">
      <c r="A56" s="4" t="s">
        <v>1210</v>
      </c>
      <c r="B56" s="4"/>
      <c r="C56" s="4"/>
      <c r="D56" s="4"/>
      <c r="E56" s="4"/>
      <c r="F56" s="4"/>
      <c r="G56" s="25">
        <v>0</v>
      </c>
      <c r="H56" s="4"/>
      <c r="I56" s="25">
        <v>0</v>
      </c>
      <c r="J56" s="4"/>
      <c r="K56" s="23">
        <v>0</v>
      </c>
    </row>
    <row r="57" spans="1:11" ht="13.5" thickTop="1"/>
    <row r="59" spans="1:11">
      <c r="A59" s="7" t="s">
        <v>60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rightToLeft="1" workbookViewId="0">
      <selection activeCell="C24" sqref="C24"/>
    </sheetView>
  </sheetViews>
  <sheetFormatPr defaultColWidth="9.140625" defaultRowHeight="12.75"/>
  <cols>
    <col min="1" max="1" width="34.7109375" customWidth="1"/>
    <col min="2" max="2" width="12.7109375" customWidth="1"/>
    <col min="3" max="3" width="35.7109375" customWidth="1"/>
    <col min="4" max="4" width="11.7109375" customWidth="1"/>
    <col min="5" max="5" width="14.7109375" customWidth="1"/>
    <col min="6" max="6" width="13.7109375" customWidth="1"/>
    <col min="7" max="7" width="17.7109375" style="33" customWidth="1"/>
    <col min="8" max="8" width="9.7109375" style="33" customWidth="1"/>
    <col min="9" max="9" width="12.7109375" style="33" customWidth="1"/>
    <col min="10" max="10" width="20.7109375" style="30" customWidth="1"/>
  </cols>
  <sheetData>
    <row r="2" spans="1:10" ht="18">
      <c r="A2" s="1" t="s">
        <v>0</v>
      </c>
    </row>
    <row r="4" spans="1:10" ht="18">
      <c r="A4" s="1" t="s">
        <v>1211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108</v>
      </c>
      <c r="E11" s="4" t="s">
        <v>63</v>
      </c>
      <c r="F11" s="4" t="s">
        <v>9</v>
      </c>
      <c r="G11" s="34" t="s">
        <v>65</v>
      </c>
      <c r="H11" s="34" t="s">
        <v>66</v>
      </c>
      <c r="I11" s="34" t="s">
        <v>1004</v>
      </c>
      <c r="J11" s="22" t="s">
        <v>13</v>
      </c>
    </row>
    <row r="12" spans="1:10">
      <c r="A12" s="5"/>
      <c r="B12" s="5"/>
      <c r="C12" s="5"/>
      <c r="D12" s="5"/>
      <c r="E12" s="5" t="s">
        <v>68</v>
      </c>
      <c r="F12" s="5"/>
      <c r="G12" s="35" t="s">
        <v>70</v>
      </c>
      <c r="H12" s="35" t="s">
        <v>71</v>
      </c>
      <c r="I12" s="35" t="s">
        <v>15</v>
      </c>
      <c r="J12" s="31" t="s">
        <v>14</v>
      </c>
    </row>
    <row r="15" spans="1:10">
      <c r="A15" s="4" t="s">
        <v>1212</v>
      </c>
      <c r="B15" s="4"/>
      <c r="C15" s="4"/>
      <c r="D15" s="4"/>
      <c r="E15" s="4"/>
      <c r="F15" s="4"/>
      <c r="G15" s="34"/>
      <c r="H15" s="34"/>
      <c r="I15" s="34"/>
      <c r="J15" s="22"/>
    </row>
    <row r="18" spans="1:10">
      <c r="A18" s="4" t="s">
        <v>1213</v>
      </c>
      <c r="B18" s="4"/>
      <c r="C18" s="4"/>
      <c r="D18" s="4"/>
      <c r="E18" s="4"/>
      <c r="F18" s="4"/>
      <c r="G18" s="34"/>
      <c r="H18" s="34"/>
      <c r="I18" s="34"/>
      <c r="J18" s="22"/>
    </row>
    <row r="19" spans="1:10">
      <c r="A19" s="6" t="s">
        <v>1214</v>
      </c>
      <c r="B19" s="6"/>
      <c r="C19" s="6"/>
      <c r="D19" s="6"/>
      <c r="E19" s="6"/>
      <c r="F19" s="6"/>
      <c r="G19" s="36"/>
      <c r="H19" s="36"/>
      <c r="I19" s="36"/>
      <c r="J19" s="19"/>
    </row>
    <row r="20" spans="1:10" ht="13.5" thickBot="1">
      <c r="A20" s="6" t="s">
        <v>1215</v>
      </c>
      <c r="B20" s="6"/>
      <c r="C20" s="6"/>
      <c r="D20" s="6"/>
      <c r="E20" s="6"/>
      <c r="F20" s="6"/>
      <c r="G20" s="27">
        <v>0</v>
      </c>
      <c r="H20" s="36"/>
      <c r="I20" s="27">
        <v>0</v>
      </c>
      <c r="J20" s="20">
        <v>0</v>
      </c>
    </row>
    <row r="21" spans="1:10" ht="13.5" thickTop="1"/>
    <row r="22" spans="1:10">
      <c r="A22" s="6" t="s">
        <v>1216</v>
      </c>
      <c r="B22" s="6"/>
      <c r="C22" s="6"/>
      <c r="D22" s="6"/>
      <c r="E22" s="6"/>
      <c r="F22" s="6"/>
      <c r="G22" s="36"/>
      <c r="H22" s="36"/>
      <c r="I22" s="36"/>
      <c r="J22" s="19"/>
    </row>
    <row r="23" spans="1:10">
      <c r="A23" s="7" t="s">
        <v>1217</v>
      </c>
      <c r="B23" s="7">
        <v>9927268</v>
      </c>
      <c r="C23" s="7" t="s">
        <v>1218</v>
      </c>
      <c r="D23" s="29">
        <v>0</v>
      </c>
      <c r="E23" s="7" t="s">
        <v>1219</v>
      </c>
      <c r="F23" s="7" t="s">
        <v>46</v>
      </c>
      <c r="G23" s="26">
        <v>-1300000</v>
      </c>
      <c r="H23" s="26">
        <v>-5.82</v>
      </c>
      <c r="I23" s="26">
        <v>75.62</v>
      </c>
      <c r="J23" s="18">
        <f>I23/סיכום!$B$42</f>
        <v>1.1966109408337857E-4</v>
      </c>
    </row>
    <row r="24" spans="1:10">
      <c r="A24" s="7" t="s">
        <v>1220</v>
      </c>
      <c r="B24" s="7">
        <v>9926597</v>
      </c>
      <c r="C24" s="29">
        <v>0</v>
      </c>
      <c r="D24" s="29">
        <v>0</v>
      </c>
      <c r="E24" s="7" t="s">
        <v>1221</v>
      </c>
      <c r="F24" s="7" t="s">
        <v>46</v>
      </c>
      <c r="G24" s="26">
        <v>-400000</v>
      </c>
      <c r="H24" s="26">
        <v>-41.13</v>
      </c>
      <c r="I24" s="26">
        <v>164.51</v>
      </c>
      <c r="J24" s="18">
        <f>I24/סיכום!$B$42</f>
        <v>2.6032063723428468E-4</v>
      </c>
    </row>
    <row r="25" spans="1:10">
      <c r="A25" s="7" t="s">
        <v>1222</v>
      </c>
      <c r="B25" s="7">
        <v>9926956</v>
      </c>
      <c r="C25" s="7" t="s">
        <v>508</v>
      </c>
      <c r="D25" s="29">
        <v>0</v>
      </c>
      <c r="E25" s="7" t="s">
        <v>1221</v>
      </c>
      <c r="F25" s="7" t="s">
        <v>46</v>
      </c>
      <c r="G25" s="26">
        <v>-850000</v>
      </c>
      <c r="H25" s="26">
        <v>-57.71</v>
      </c>
      <c r="I25" s="26">
        <v>490.52</v>
      </c>
      <c r="J25" s="18">
        <f>I25/סיכום!$B$42</f>
        <v>7.7619888746070949E-4</v>
      </c>
    </row>
    <row r="26" spans="1:10">
      <c r="A26" s="7" t="s">
        <v>1223</v>
      </c>
      <c r="B26" s="7">
        <v>9927264</v>
      </c>
      <c r="C26" s="7" t="s">
        <v>1218</v>
      </c>
      <c r="D26" s="29">
        <v>0</v>
      </c>
      <c r="E26" s="7" t="s">
        <v>1224</v>
      </c>
      <c r="F26" s="7" t="s">
        <v>46</v>
      </c>
      <c r="G26" s="26">
        <v>-1800000</v>
      </c>
      <c r="H26" s="26">
        <v>-7.69</v>
      </c>
      <c r="I26" s="26">
        <v>138.38999999999999</v>
      </c>
      <c r="J26" s="18">
        <f>I26/סיכום!$B$42</f>
        <v>2.1898834713301717E-4</v>
      </c>
    </row>
    <row r="27" spans="1:10">
      <c r="A27" s="7" t="s">
        <v>1225</v>
      </c>
      <c r="B27" s="7">
        <v>915730633</v>
      </c>
      <c r="C27" s="29">
        <v>0</v>
      </c>
      <c r="D27" s="29">
        <v>0</v>
      </c>
      <c r="E27" s="7" t="s">
        <v>1226</v>
      </c>
      <c r="F27" s="7" t="s">
        <v>46</v>
      </c>
      <c r="G27" s="26">
        <v>-55000000</v>
      </c>
      <c r="H27" s="26">
        <v>-0.1</v>
      </c>
      <c r="I27" s="26">
        <v>52.87</v>
      </c>
      <c r="J27" s="18">
        <f>I27/סיכום!$B$42</f>
        <v>8.3661492253216403E-5</v>
      </c>
    </row>
    <row r="28" spans="1:10">
      <c r="A28" s="7" t="s">
        <v>1227</v>
      </c>
      <c r="B28" s="7">
        <v>915744342</v>
      </c>
      <c r="C28" s="29">
        <v>0</v>
      </c>
      <c r="D28" s="29">
        <v>0</v>
      </c>
      <c r="E28" s="7" t="s">
        <v>1228</v>
      </c>
      <c r="F28" s="7" t="s">
        <v>46</v>
      </c>
      <c r="G28" s="26">
        <v>-1800000</v>
      </c>
      <c r="H28" s="26">
        <v>48.61</v>
      </c>
      <c r="I28" s="26">
        <v>-875.01</v>
      </c>
      <c r="J28" s="18">
        <f>I28/סיכום!$B$42</f>
        <v>-1.3846158943916567E-3</v>
      </c>
    </row>
    <row r="29" spans="1:10">
      <c r="A29" s="7" t="s">
        <v>1227</v>
      </c>
      <c r="B29" s="7">
        <v>915751241</v>
      </c>
      <c r="C29" s="29">
        <v>0</v>
      </c>
      <c r="D29" s="29">
        <v>0</v>
      </c>
      <c r="E29" s="7" t="s">
        <v>1229</v>
      </c>
      <c r="F29" s="7" t="s">
        <v>46</v>
      </c>
      <c r="G29" s="26">
        <v>-1300000</v>
      </c>
      <c r="H29" s="26">
        <v>51.14</v>
      </c>
      <c r="I29" s="26">
        <v>-664.84</v>
      </c>
      <c r="J29" s="18">
        <f>I29/סיכום!$B$42</f>
        <v>-1.0520428694841763E-3</v>
      </c>
    </row>
    <row r="30" spans="1:10">
      <c r="A30" s="7" t="s">
        <v>1227</v>
      </c>
      <c r="B30" s="7">
        <v>915754991</v>
      </c>
      <c r="C30" s="29">
        <v>0</v>
      </c>
      <c r="D30" s="29">
        <v>0</v>
      </c>
      <c r="E30" s="7" t="s">
        <v>1230</v>
      </c>
      <c r="F30" s="7" t="s">
        <v>46</v>
      </c>
      <c r="G30" s="26">
        <v>-7750000</v>
      </c>
      <c r="H30" s="26">
        <v>52.07</v>
      </c>
      <c r="I30" s="26">
        <v>-4035.51</v>
      </c>
      <c r="J30" s="18">
        <f>I30/סיכום!$B$42</f>
        <v>-6.3857913486434154E-3</v>
      </c>
    </row>
    <row r="31" spans="1:10">
      <c r="A31" s="7" t="s">
        <v>1227</v>
      </c>
      <c r="B31" s="7">
        <v>915678225</v>
      </c>
      <c r="C31" s="29">
        <v>0</v>
      </c>
      <c r="D31" s="29">
        <v>0</v>
      </c>
      <c r="E31" s="7" t="s">
        <v>1231</v>
      </c>
      <c r="F31" s="7" t="s">
        <v>46</v>
      </c>
      <c r="G31" s="26">
        <v>-850000</v>
      </c>
      <c r="H31" s="26">
        <v>-49.87</v>
      </c>
      <c r="I31" s="26">
        <v>423.87</v>
      </c>
      <c r="J31" s="18">
        <f>I31/סיכום!$B$42</f>
        <v>6.7073192209893772E-4</v>
      </c>
    </row>
    <row r="32" spans="1:10">
      <c r="A32" s="7" t="s">
        <v>1227</v>
      </c>
      <c r="B32" s="7">
        <v>915726195</v>
      </c>
      <c r="C32" s="29">
        <v>0</v>
      </c>
      <c r="D32" s="29">
        <v>0</v>
      </c>
      <c r="E32" s="7" t="s">
        <v>1232</v>
      </c>
      <c r="F32" s="7" t="s">
        <v>46</v>
      </c>
      <c r="G32" s="26">
        <v>-2660000</v>
      </c>
      <c r="H32" s="26">
        <v>-53.14</v>
      </c>
      <c r="I32" s="26">
        <v>1413.43</v>
      </c>
      <c r="J32" s="18">
        <f>I32/סיכום!$B$42</f>
        <v>2.2366117457057627E-3</v>
      </c>
    </row>
    <row r="33" spans="1:10" ht="13.5" thickBot="1">
      <c r="A33" s="6" t="s">
        <v>1233</v>
      </c>
      <c r="B33" s="6"/>
      <c r="C33" s="6"/>
      <c r="D33" s="6"/>
      <c r="E33" s="6"/>
      <c r="F33" s="6"/>
      <c r="G33" s="27">
        <f>SUM(G23:G32)</f>
        <v>-73710000</v>
      </c>
      <c r="H33" s="36"/>
      <c r="I33" s="27">
        <f>SUM(I23:I32)</f>
        <v>-2816.1500000000005</v>
      </c>
      <c r="J33" s="20">
        <f>SUM(J23:J32)</f>
        <v>-4.4562759865499416E-3</v>
      </c>
    </row>
    <row r="34" spans="1:10" ht="13.5" thickTop="1"/>
    <row r="35" spans="1:10">
      <c r="A35" s="6" t="s">
        <v>1234</v>
      </c>
      <c r="B35" s="6"/>
      <c r="C35" s="6"/>
      <c r="D35" s="6"/>
      <c r="E35" s="6"/>
      <c r="F35" s="6"/>
      <c r="G35" s="36"/>
      <c r="H35" s="36"/>
      <c r="I35" s="36"/>
      <c r="J35" s="19"/>
    </row>
    <row r="36" spans="1:10">
      <c r="A36" s="7" t="s">
        <v>1235</v>
      </c>
      <c r="B36" s="7">
        <v>200101004</v>
      </c>
      <c r="C36" s="29">
        <v>0</v>
      </c>
      <c r="D36" s="7" t="s">
        <v>1236</v>
      </c>
      <c r="E36" s="7" t="s">
        <v>1237</v>
      </c>
      <c r="F36" s="7" t="s">
        <v>46</v>
      </c>
      <c r="G36" s="26">
        <v>778550.68</v>
      </c>
      <c r="H36" s="26">
        <v>131.19999999999999</v>
      </c>
      <c r="I36" s="26">
        <v>1021.43</v>
      </c>
      <c r="J36" s="18">
        <f>I36/סיכום!$B$42</f>
        <v>1.6163109141706608E-3</v>
      </c>
    </row>
    <row r="37" spans="1:10">
      <c r="A37" s="7" t="s">
        <v>1238</v>
      </c>
      <c r="B37" s="7">
        <v>200101012</v>
      </c>
      <c r="C37" s="29">
        <v>0</v>
      </c>
      <c r="D37" s="7" t="s">
        <v>1236</v>
      </c>
      <c r="E37" s="7" t="s">
        <v>1075</v>
      </c>
      <c r="F37" s="7" t="s">
        <v>25</v>
      </c>
      <c r="G37" s="26">
        <v>-914494.35</v>
      </c>
      <c r="H37" s="26">
        <v>126.05</v>
      </c>
      <c r="I37" s="26">
        <v>-1152.72</v>
      </c>
      <c r="J37" s="18">
        <f>I37/סיכום!$B$42</f>
        <v>-1.8240642207325065E-3</v>
      </c>
    </row>
    <row r="38" spans="1:10" ht="13.5" thickBot="1">
      <c r="A38" s="6" t="s">
        <v>1239</v>
      </c>
      <c r="B38" s="6"/>
      <c r="C38" s="6"/>
      <c r="D38" s="6"/>
      <c r="E38" s="6"/>
      <c r="F38" s="6"/>
      <c r="G38" s="27">
        <f>SUM(G36:G37)</f>
        <v>-135943.66999999993</v>
      </c>
      <c r="H38" s="36"/>
      <c r="I38" s="27">
        <f>SUM(I36:I37)</f>
        <v>-131.29000000000008</v>
      </c>
      <c r="J38" s="20">
        <f>SUM(J36:J37)</f>
        <v>-2.0775330656184576E-4</v>
      </c>
    </row>
    <row r="39" spans="1:10" ht="13.5" thickTop="1"/>
    <row r="40" spans="1:10">
      <c r="A40" s="6" t="s">
        <v>1240</v>
      </c>
      <c r="B40" s="6"/>
      <c r="C40" s="6"/>
      <c r="D40" s="6"/>
      <c r="E40" s="6"/>
      <c r="F40" s="6"/>
      <c r="G40" s="36"/>
      <c r="H40" s="36"/>
      <c r="I40" s="36"/>
      <c r="J40" s="19"/>
    </row>
    <row r="41" spans="1:10" ht="13.5" thickBot="1">
      <c r="A41" s="6" t="s">
        <v>1241</v>
      </c>
      <c r="B41" s="6"/>
      <c r="C41" s="6"/>
      <c r="D41" s="6"/>
      <c r="E41" s="6"/>
      <c r="F41" s="6"/>
      <c r="G41" s="27">
        <v>0</v>
      </c>
      <c r="H41" s="36"/>
      <c r="I41" s="27">
        <v>0</v>
      </c>
      <c r="J41" s="20">
        <f>H41/סיכום!$B$42</f>
        <v>0</v>
      </c>
    </row>
    <row r="42" spans="1:10" ht="13.5" thickTop="1"/>
    <row r="43" spans="1:10">
      <c r="A43" s="6" t="s">
        <v>1242</v>
      </c>
      <c r="B43" s="6"/>
      <c r="C43" s="6"/>
      <c r="D43" s="6"/>
      <c r="E43" s="6"/>
      <c r="F43" s="6"/>
      <c r="G43" s="36"/>
      <c r="H43" s="36"/>
      <c r="I43" s="36"/>
      <c r="J43" s="19"/>
    </row>
    <row r="44" spans="1:10" ht="13.5" thickBot="1">
      <c r="A44" s="6" t="s">
        <v>1243</v>
      </c>
      <c r="B44" s="6"/>
      <c r="C44" s="6"/>
      <c r="D44" s="6"/>
      <c r="E44" s="6"/>
      <c r="F44" s="6"/>
      <c r="G44" s="27">
        <v>0</v>
      </c>
      <c r="H44" s="36"/>
      <c r="I44" s="27">
        <v>0</v>
      </c>
      <c r="J44" s="20">
        <f>H44/סיכום!$B$42</f>
        <v>0</v>
      </c>
    </row>
    <row r="45" spans="1:10" ht="13.5" thickTop="1"/>
    <row r="46" spans="1:10" ht="13.5" thickBot="1">
      <c r="A46" s="4" t="s">
        <v>1244</v>
      </c>
      <c r="B46" s="4"/>
      <c r="C46" s="4"/>
      <c r="D46" s="4"/>
      <c r="E46" s="4"/>
      <c r="F46" s="4"/>
      <c r="G46" s="28">
        <f>SUM(G33+G38)</f>
        <v>-73845943.670000002</v>
      </c>
      <c r="H46" s="34"/>
      <c r="I46" s="28">
        <f>SUM(I33+I38)</f>
        <v>-2947.4400000000005</v>
      </c>
      <c r="J46" s="23">
        <f>SUM(J33+J38)</f>
        <v>-4.6640292931117875E-3</v>
      </c>
    </row>
    <row r="47" spans="1:10" ht="13.5" thickTop="1"/>
    <row r="49" spans="1:10">
      <c r="A49" s="4" t="s">
        <v>1245</v>
      </c>
      <c r="B49" s="4"/>
      <c r="C49" s="4"/>
      <c r="D49" s="4"/>
      <c r="E49" s="4"/>
      <c r="F49" s="4"/>
      <c r="G49" s="34"/>
      <c r="H49" s="34"/>
      <c r="I49" s="34"/>
      <c r="J49" s="22"/>
    </row>
    <row r="50" spans="1:10">
      <c r="A50" s="6" t="s">
        <v>1214</v>
      </c>
      <c r="B50" s="6"/>
      <c r="C50" s="6"/>
      <c r="D50" s="6"/>
      <c r="E50" s="6"/>
      <c r="F50" s="6"/>
      <c r="G50" s="36"/>
      <c r="H50" s="36"/>
      <c r="I50" s="36"/>
      <c r="J50" s="19"/>
    </row>
    <row r="51" spans="1:10" ht="13.5" thickBot="1">
      <c r="A51" s="6" t="s">
        <v>1215</v>
      </c>
      <c r="B51" s="6"/>
      <c r="C51" s="6"/>
      <c r="D51" s="6"/>
      <c r="E51" s="6"/>
      <c r="F51" s="6"/>
      <c r="G51" s="27">
        <v>0</v>
      </c>
      <c r="H51" s="36"/>
      <c r="I51" s="27">
        <v>0</v>
      </c>
      <c r="J51" s="20">
        <f>H51/סיכום!$B$42</f>
        <v>0</v>
      </c>
    </row>
    <row r="52" spans="1:10" ht="13.5" thickTop="1"/>
    <row r="53" spans="1:10">
      <c r="A53" s="6" t="s">
        <v>1246</v>
      </c>
      <c r="B53" s="6"/>
      <c r="C53" s="6"/>
      <c r="D53" s="6"/>
      <c r="E53" s="6"/>
      <c r="F53" s="6"/>
      <c r="G53" s="36"/>
      <c r="H53" s="36"/>
      <c r="I53" s="36"/>
      <c r="J53" s="19"/>
    </row>
    <row r="54" spans="1:10" ht="13.5" thickBot="1">
      <c r="A54" s="6" t="s">
        <v>1247</v>
      </c>
      <c r="B54" s="6"/>
      <c r="C54" s="6"/>
      <c r="D54" s="6"/>
      <c r="E54" s="6"/>
      <c r="F54" s="6"/>
      <c r="G54" s="27">
        <v>0</v>
      </c>
      <c r="H54" s="36"/>
      <c r="I54" s="27">
        <v>0</v>
      </c>
      <c r="J54" s="20">
        <f>H54/סיכום!$B$42</f>
        <v>0</v>
      </c>
    </row>
    <row r="55" spans="1:10" ht="13.5" thickTop="1"/>
    <row r="56" spans="1:10">
      <c r="A56" s="6" t="s">
        <v>1240</v>
      </c>
      <c r="B56" s="6"/>
      <c r="C56" s="6"/>
      <c r="D56" s="6"/>
      <c r="E56" s="6"/>
      <c r="F56" s="6"/>
      <c r="G56" s="36"/>
      <c r="H56" s="36"/>
      <c r="I56" s="36"/>
      <c r="J56" s="19"/>
    </row>
    <row r="57" spans="1:10" ht="13.5" thickBot="1">
      <c r="A57" s="6" t="s">
        <v>1241</v>
      </c>
      <c r="B57" s="6"/>
      <c r="C57" s="6"/>
      <c r="D57" s="6"/>
      <c r="E57" s="6"/>
      <c r="F57" s="6"/>
      <c r="G57" s="27">
        <v>0</v>
      </c>
      <c r="H57" s="36"/>
      <c r="I57" s="27">
        <v>0</v>
      </c>
      <c r="J57" s="20">
        <f>H57/סיכום!$B$42</f>
        <v>0</v>
      </c>
    </row>
    <row r="58" spans="1:10" ht="13.5" thickTop="1"/>
    <row r="59" spans="1:10">
      <c r="A59" s="6" t="s">
        <v>1242</v>
      </c>
      <c r="B59" s="6"/>
      <c r="C59" s="6"/>
      <c r="D59" s="6"/>
      <c r="E59" s="6"/>
      <c r="F59" s="6"/>
      <c r="G59" s="36"/>
      <c r="H59" s="36"/>
      <c r="I59" s="36"/>
      <c r="J59" s="19"/>
    </row>
    <row r="60" spans="1:10" ht="13.5" thickBot="1">
      <c r="A60" s="6" t="s">
        <v>1243</v>
      </c>
      <c r="B60" s="6"/>
      <c r="C60" s="6"/>
      <c r="D60" s="6"/>
      <c r="E60" s="6"/>
      <c r="F60" s="6"/>
      <c r="G60" s="27">
        <v>0</v>
      </c>
      <c r="H60" s="36"/>
      <c r="I60" s="27">
        <v>0</v>
      </c>
      <c r="J60" s="20">
        <f>H60/סיכום!$B$42</f>
        <v>0</v>
      </c>
    </row>
    <row r="61" spans="1:10" ht="13.5" thickTop="1"/>
    <row r="62" spans="1:10" ht="13.5" thickBot="1">
      <c r="A62" s="4" t="s">
        <v>1248</v>
      </c>
      <c r="B62" s="4"/>
      <c r="C62" s="4"/>
      <c r="D62" s="4"/>
      <c r="E62" s="4"/>
      <c r="F62" s="4"/>
      <c r="G62" s="28">
        <v>0</v>
      </c>
      <c r="H62" s="34"/>
      <c r="I62" s="28">
        <v>0</v>
      </c>
      <c r="J62" s="23">
        <v>0</v>
      </c>
    </row>
    <row r="63" spans="1:10" ht="13.5" thickTop="1"/>
    <row r="65" spans="1:10" ht="13.5" thickBot="1">
      <c r="A65" s="4" t="s">
        <v>1249</v>
      </c>
      <c r="B65" s="4"/>
      <c r="C65" s="4"/>
      <c r="D65" s="4"/>
      <c r="E65" s="4"/>
      <c r="F65" s="4"/>
      <c r="G65" s="28">
        <f>SUM(G46+G62)</f>
        <v>-73845943.670000002</v>
      </c>
      <c r="H65" s="34"/>
      <c r="I65" s="28">
        <f>SUM(I46+I62)</f>
        <v>-2947.4400000000005</v>
      </c>
      <c r="J65" s="23">
        <f>SUM(J46+J62)</f>
        <v>-4.6640292931117875E-3</v>
      </c>
    </row>
    <row r="66" spans="1:10" ht="13.5" thickTop="1"/>
    <row r="68" spans="1:10">
      <c r="A68" s="7" t="s">
        <v>60</v>
      </c>
      <c r="B68" s="7"/>
      <c r="C68" s="7"/>
      <c r="D68" s="7"/>
      <c r="E68" s="7"/>
      <c r="F68" s="7"/>
      <c r="G68" s="26"/>
      <c r="H68" s="26"/>
      <c r="I68" s="26"/>
      <c r="J68" s="18"/>
    </row>
    <row r="72" spans="1:10">
      <c r="A72" s="2" t="s">
        <v>61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rightToLeft="1" topLeftCell="B10" workbookViewId="0">
      <selection activeCell="A60" sqref="A60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0" customWidth="1"/>
    <col min="9" max="9" width="16.7109375" style="30" customWidth="1"/>
    <col min="10" max="10" width="16.7109375" style="33" customWidth="1"/>
    <col min="11" max="11" width="9.7109375" style="33" customWidth="1"/>
    <col min="12" max="12" width="12.7109375" style="33" customWidth="1"/>
    <col min="13" max="13" width="24.7109375" style="30" customWidth="1"/>
    <col min="14" max="14" width="20.7109375" style="30" customWidth="1"/>
  </cols>
  <sheetData>
    <row r="2" spans="1:14" ht="18">
      <c r="A2" s="1" t="s">
        <v>0</v>
      </c>
    </row>
    <row r="4" spans="1:14" ht="18">
      <c r="A4" s="1" t="s">
        <v>62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63</v>
      </c>
      <c r="F11" s="4" t="s">
        <v>64</v>
      </c>
      <c r="G11" s="4" t="s">
        <v>9</v>
      </c>
      <c r="H11" s="22" t="s">
        <v>10</v>
      </c>
      <c r="I11" s="22" t="s">
        <v>11</v>
      </c>
      <c r="J11" s="34" t="s">
        <v>65</v>
      </c>
      <c r="K11" s="34" t="s">
        <v>66</v>
      </c>
      <c r="L11" s="34" t="s">
        <v>12</v>
      </c>
      <c r="M11" s="22" t="s">
        <v>67</v>
      </c>
      <c r="N11" s="22" t="s">
        <v>13</v>
      </c>
    </row>
    <row r="12" spans="1:14">
      <c r="A12" s="5"/>
      <c r="B12" s="5"/>
      <c r="C12" s="5"/>
      <c r="D12" s="5"/>
      <c r="E12" s="5" t="s">
        <v>68</v>
      </c>
      <c r="F12" s="5" t="s">
        <v>69</v>
      </c>
      <c r="G12" s="5"/>
      <c r="H12" s="31" t="s">
        <v>14</v>
      </c>
      <c r="I12" s="31" t="s">
        <v>14</v>
      </c>
      <c r="J12" s="35" t="s">
        <v>70</v>
      </c>
      <c r="K12" s="35" t="s">
        <v>71</v>
      </c>
      <c r="L12" s="35" t="s">
        <v>15</v>
      </c>
      <c r="M12" s="31" t="s">
        <v>14</v>
      </c>
      <c r="N12" s="31" t="s">
        <v>14</v>
      </c>
    </row>
    <row r="15" spans="1:14">
      <c r="A15" s="4" t="s">
        <v>72</v>
      </c>
      <c r="B15" s="4"/>
      <c r="C15" s="4"/>
      <c r="D15" s="4"/>
      <c r="E15" s="4"/>
      <c r="F15" s="4"/>
      <c r="G15" s="4"/>
      <c r="H15" s="22"/>
      <c r="I15" s="22"/>
      <c r="J15" s="34"/>
      <c r="K15" s="34"/>
      <c r="L15" s="34"/>
      <c r="M15" s="22"/>
      <c r="N15" s="22"/>
    </row>
    <row r="18" spans="1:14">
      <c r="A18" s="4" t="s">
        <v>73</v>
      </c>
      <c r="B18" s="4"/>
      <c r="C18" s="4"/>
      <c r="D18" s="4"/>
      <c r="E18" s="4"/>
      <c r="F18" s="4"/>
      <c r="G18" s="4"/>
      <c r="H18" s="22"/>
      <c r="I18" s="22"/>
      <c r="J18" s="34"/>
      <c r="K18" s="34"/>
      <c r="L18" s="34"/>
      <c r="M18" s="22"/>
      <c r="N18" s="22"/>
    </row>
    <row r="19" spans="1:14">
      <c r="A19" s="6" t="s">
        <v>74</v>
      </c>
      <c r="B19" s="6"/>
      <c r="C19" s="6"/>
      <c r="D19" s="6"/>
      <c r="E19" s="6"/>
      <c r="F19" s="6"/>
      <c r="G19" s="6"/>
      <c r="H19" s="19"/>
      <c r="I19" s="19"/>
      <c r="J19" s="36"/>
      <c r="K19" s="36"/>
      <c r="L19" s="36"/>
      <c r="M19" s="19"/>
      <c r="N19" s="19"/>
    </row>
    <row r="20" spans="1:14">
      <c r="A20" s="7" t="s">
        <v>75</v>
      </c>
      <c r="B20" s="7">
        <v>1124056</v>
      </c>
      <c r="C20" s="7" t="s">
        <v>76</v>
      </c>
      <c r="D20" s="29">
        <v>0</v>
      </c>
      <c r="E20" s="29">
        <v>0</v>
      </c>
      <c r="F20" s="7">
        <v>6.77</v>
      </c>
      <c r="G20" s="7" t="s">
        <v>46</v>
      </c>
      <c r="H20" s="18">
        <v>2.75E-2</v>
      </c>
      <c r="I20" s="18">
        <v>-2.2000000000000001E-3</v>
      </c>
      <c r="J20" s="26">
        <v>687738</v>
      </c>
      <c r="K20" s="26">
        <v>126.36</v>
      </c>
      <c r="L20" s="26">
        <v>869.03</v>
      </c>
      <c r="M20" s="18">
        <v>0</v>
      </c>
      <c r="N20" s="18">
        <f>L20/סיכום!$B$42</f>
        <v>1.3751531419105853E-3</v>
      </c>
    </row>
    <row r="21" spans="1:14">
      <c r="A21" s="7" t="s">
        <v>77</v>
      </c>
      <c r="B21" s="7">
        <v>1120583</v>
      </c>
      <c r="C21" s="7" t="s">
        <v>76</v>
      </c>
      <c r="D21" s="29">
        <v>0</v>
      </c>
      <c r="E21" s="29">
        <v>0</v>
      </c>
      <c r="F21" s="7">
        <v>20.440000000000001</v>
      </c>
      <c r="G21" s="7" t="s">
        <v>46</v>
      </c>
      <c r="H21" s="18">
        <v>2.75E-2</v>
      </c>
      <c r="I21" s="18">
        <v>6.4999999999999997E-3</v>
      </c>
      <c r="J21" s="26">
        <v>1960967</v>
      </c>
      <c r="K21" s="26">
        <v>160.6</v>
      </c>
      <c r="L21" s="26">
        <v>3149.31</v>
      </c>
      <c r="M21" s="18">
        <v>1E-4</v>
      </c>
      <c r="N21" s="18">
        <f>L21/סיכום!$B$42</f>
        <v>4.9834683973515592E-3</v>
      </c>
    </row>
    <row r="22" spans="1:14" ht="13.5" thickBot="1">
      <c r="A22" s="6" t="s">
        <v>78</v>
      </c>
      <c r="B22" s="6"/>
      <c r="C22" s="6"/>
      <c r="D22" s="6"/>
      <c r="E22" s="6"/>
      <c r="F22" s="6">
        <v>17.48</v>
      </c>
      <c r="G22" s="6"/>
      <c r="H22" s="19"/>
      <c r="I22" s="19">
        <v>4.5999999999999999E-3</v>
      </c>
      <c r="J22" s="27">
        <f>SUM(J20:J21)</f>
        <v>2648705</v>
      </c>
      <c r="K22" s="36"/>
      <c r="L22" s="27">
        <f>SUM(L20:L21)</f>
        <v>4018.34</v>
      </c>
      <c r="M22" s="19"/>
      <c r="N22" s="20">
        <f>SUM(N20:N21)</f>
        <v>6.3586215392621446E-3</v>
      </c>
    </row>
    <row r="23" spans="1:14" ht="13.5" thickTop="1"/>
    <row r="24" spans="1:14">
      <c r="A24" s="6" t="s">
        <v>79</v>
      </c>
      <c r="B24" s="6"/>
      <c r="C24" s="6"/>
      <c r="D24" s="6"/>
      <c r="E24" s="6"/>
      <c r="F24" s="6"/>
      <c r="G24" s="6"/>
      <c r="H24" s="19"/>
      <c r="I24" s="19"/>
      <c r="J24" s="36"/>
      <c r="K24" s="36"/>
      <c r="L24" s="36"/>
      <c r="M24" s="19"/>
      <c r="N24" s="19"/>
    </row>
    <row r="25" spans="1:14">
      <c r="A25" s="7" t="s">
        <v>80</v>
      </c>
      <c r="B25" s="7">
        <v>8151011</v>
      </c>
      <c r="C25" s="7" t="s">
        <v>76</v>
      </c>
      <c r="D25" s="29">
        <v>0</v>
      </c>
      <c r="E25" s="29">
        <v>0</v>
      </c>
      <c r="F25" s="7">
        <v>0.52</v>
      </c>
      <c r="G25" s="7" t="s">
        <v>46</v>
      </c>
      <c r="H25" s="32">
        <v>0</v>
      </c>
      <c r="I25" s="18">
        <v>1E-3</v>
      </c>
      <c r="J25" s="26">
        <v>4024954</v>
      </c>
      <c r="K25" s="26">
        <v>99.95</v>
      </c>
      <c r="L25" s="26">
        <v>4022.94</v>
      </c>
      <c r="M25" s="18">
        <v>4.0000000000000002E-4</v>
      </c>
      <c r="N25" s="18">
        <f>L25/סיכום!$B$42</f>
        <v>6.3659005796321997E-3</v>
      </c>
    </row>
    <row r="26" spans="1:14">
      <c r="A26" s="7" t="s">
        <v>81</v>
      </c>
      <c r="B26" s="7">
        <v>8151110</v>
      </c>
      <c r="C26" s="7" t="s">
        <v>76</v>
      </c>
      <c r="D26" s="29">
        <v>0</v>
      </c>
      <c r="E26" s="29">
        <v>0</v>
      </c>
      <c r="F26" s="7">
        <v>0.6</v>
      </c>
      <c r="G26" s="7" t="s">
        <v>46</v>
      </c>
      <c r="H26" s="32">
        <v>0</v>
      </c>
      <c r="I26" s="18">
        <v>8.0000000000000004E-4</v>
      </c>
      <c r="J26" s="26">
        <v>137000</v>
      </c>
      <c r="K26" s="26">
        <v>99.95</v>
      </c>
      <c r="L26" s="26">
        <v>136.93</v>
      </c>
      <c r="M26" s="18">
        <v>0</v>
      </c>
      <c r="N26" s="18">
        <f>L26/סיכום!$B$42</f>
        <v>2.1667804301556503E-4</v>
      </c>
    </row>
    <row r="27" spans="1:14">
      <c r="A27" s="7" t="s">
        <v>82</v>
      </c>
      <c r="B27" s="7">
        <v>8151219</v>
      </c>
      <c r="C27" s="7" t="s">
        <v>76</v>
      </c>
      <c r="D27" s="29">
        <v>0</v>
      </c>
      <c r="E27" s="29">
        <v>0</v>
      </c>
      <c r="F27" s="7">
        <v>0.67</v>
      </c>
      <c r="G27" s="7" t="s">
        <v>46</v>
      </c>
      <c r="H27" s="32">
        <v>0</v>
      </c>
      <c r="I27" s="18">
        <v>1E-3</v>
      </c>
      <c r="J27" s="26">
        <v>2865963</v>
      </c>
      <c r="K27" s="26">
        <v>99.93</v>
      </c>
      <c r="L27" s="26">
        <v>2863.96</v>
      </c>
      <c r="M27" s="18">
        <v>2.9999999999999997E-4</v>
      </c>
      <c r="N27" s="18">
        <f>L27/סיכום!$B$42</f>
        <v>4.5319305343960977E-3</v>
      </c>
    </row>
    <row r="28" spans="1:14">
      <c r="A28" s="7" t="s">
        <v>83</v>
      </c>
      <c r="B28" s="7">
        <v>8160210</v>
      </c>
      <c r="C28" s="7" t="s">
        <v>76</v>
      </c>
      <c r="D28" s="29">
        <v>0</v>
      </c>
      <c r="E28" s="29">
        <v>0</v>
      </c>
      <c r="F28" s="7">
        <v>0.85</v>
      </c>
      <c r="G28" s="7" t="s">
        <v>46</v>
      </c>
      <c r="H28" s="32">
        <v>0</v>
      </c>
      <c r="I28" s="18">
        <v>8.9999999999999998E-4</v>
      </c>
      <c r="J28" s="26">
        <v>648166</v>
      </c>
      <c r="K28" s="26">
        <v>99.92</v>
      </c>
      <c r="L28" s="26">
        <v>647.65</v>
      </c>
      <c r="M28" s="18">
        <v>1E-4</v>
      </c>
      <c r="N28" s="18">
        <f>L28/סיכום!$B$42</f>
        <v>1.0248414121012976E-3</v>
      </c>
    </row>
    <row r="29" spans="1:14">
      <c r="A29" s="7" t="s">
        <v>84</v>
      </c>
      <c r="B29" s="7">
        <v>8150617</v>
      </c>
      <c r="C29" s="7" t="s">
        <v>76</v>
      </c>
      <c r="D29" s="29">
        <v>0</v>
      </c>
      <c r="E29" s="29">
        <v>0</v>
      </c>
      <c r="F29" s="7">
        <v>0.18</v>
      </c>
      <c r="G29" s="7" t="s">
        <v>46</v>
      </c>
      <c r="H29" s="32">
        <v>0</v>
      </c>
      <c r="I29" s="18">
        <v>1.1000000000000001E-3</v>
      </c>
      <c r="J29" s="26">
        <v>148000</v>
      </c>
      <c r="K29" s="26">
        <v>99.98</v>
      </c>
      <c r="L29" s="26">
        <v>147.97</v>
      </c>
      <c r="M29" s="18">
        <v>0</v>
      </c>
      <c r="N29" s="18">
        <f>L29/סיכום!$B$42</f>
        <v>2.3414773990369645E-4</v>
      </c>
    </row>
    <row r="30" spans="1:14">
      <c r="A30" s="7" t="s">
        <v>85</v>
      </c>
      <c r="B30" s="7">
        <v>8150724</v>
      </c>
      <c r="C30" s="7" t="s">
        <v>76</v>
      </c>
      <c r="D30" s="29">
        <v>0</v>
      </c>
      <c r="E30" s="29">
        <v>0</v>
      </c>
      <c r="F30" s="7">
        <v>0.27</v>
      </c>
      <c r="G30" s="7" t="s">
        <v>46</v>
      </c>
      <c r="H30" s="32">
        <v>0</v>
      </c>
      <c r="I30" s="18">
        <v>6.9999999999999999E-4</v>
      </c>
      <c r="J30" s="26">
        <v>350000</v>
      </c>
      <c r="K30" s="26">
        <v>99.98</v>
      </c>
      <c r="L30" s="26">
        <v>349.93</v>
      </c>
      <c r="M30" s="18">
        <v>0</v>
      </c>
      <c r="N30" s="18">
        <f>L30/סיכום!$B$42</f>
        <v>5.5372926015070966E-4</v>
      </c>
    </row>
    <row r="31" spans="1:14">
      <c r="A31" s="7" t="s">
        <v>86</v>
      </c>
      <c r="B31" s="7">
        <v>8150815</v>
      </c>
      <c r="C31" s="7" t="s">
        <v>76</v>
      </c>
      <c r="D31" s="29">
        <v>0</v>
      </c>
      <c r="E31" s="29">
        <v>0</v>
      </c>
      <c r="F31" s="7">
        <v>0.35</v>
      </c>
      <c r="G31" s="7" t="s">
        <v>46</v>
      </c>
      <c r="H31" s="32">
        <v>0</v>
      </c>
      <c r="I31" s="18">
        <v>5.9999999999999995E-4</v>
      </c>
      <c r="J31" s="26">
        <v>2266552</v>
      </c>
      <c r="K31" s="26">
        <v>99.98</v>
      </c>
      <c r="L31" s="26">
        <v>2266.1</v>
      </c>
      <c r="M31" s="18">
        <v>2.0000000000000001E-4</v>
      </c>
      <c r="N31" s="18">
        <f>L31/סיכום!$B$42</f>
        <v>3.58587682230024E-3</v>
      </c>
    </row>
    <row r="32" spans="1:14">
      <c r="A32" s="7" t="s">
        <v>87</v>
      </c>
      <c r="B32" s="7">
        <v>8150914</v>
      </c>
      <c r="C32" s="7" t="s">
        <v>76</v>
      </c>
      <c r="D32" s="29">
        <v>0</v>
      </c>
      <c r="E32" s="29">
        <v>0</v>
      </c>
      <c r="F32" s="7">
        <v>0.42</v>
      </c>
      <c r="G32" s="7" t="s">
        <v>46</v>
      </c>
      <c r="H32" s="32">
        <v>0</v>
      </c>
      <c r="I32" s="18">
        <v>8.9999999999999998E-4</v>
      </c>
      <c r="J32" s="26">
        <v>5109067</v>
      </c>
      <c r="K32" s="26">
        <v>99.96</v>
      </c>
      <c r="L32" s="26">
        <v>5107.0200000000004</v>
      </c>
      <c r="M32" s="18">
        <v>5.0000000000000001E-4</v>
      </c>
      <c r="N32" s="18">
        <f>L32/סיכום!$B$42</f>
        <v>8.0813488588428462E-3</v>
      </c>
    </row>
    <row r="33" spans="1:14">
      <c r="A33" s="7" t="s">
        <v>88</v>
      </c>
      <c r="B33" s="7">
        <v>1123272</v>
      </c>
      <c r="C33" s="7" t="s">
        <v>76</v>
      </c>
      <c r="D33" s="29">
        <v>0</v>
      </c>
      <c r="E33" s="29">
        <v>0</v>
      </c>
      <c r="F33" s="7">
        <v>5.97</v>
      </c>
      <c r="G33" s="7" t="s">
        <v>46</v>
      </c>
      <c r="H33" s="18">
        <v>5.5E-2</v>
      </c>
      <c r="I33" s="18">
        <v>1.1299999999999999E-2</v>
      </c>
      <c r="J33" s="26">
        <v>1180591</v>
      </c>
      <c r="K33" s="26">
        <v>129.56</v>
      </c>
      <c r="L33" s="26">
        <v>1529.57</v>
      </c>
      <c r="M33" s="18">
        <v>1E-4</v>
      </c>
      <c r="N33" s="18">
        <f>L33/סיכום!$B$42</f>
        <v>2.420391691048841E-3</v>
      </c>
    </row>
    <row r="34" spans="1:14">
      <c r="A34" s="7" t="s">
        <v>89</v>
      </c>
      <c r="B34" s="7">
        <v>1125400</v>
      </c>
      <c r="C34" s="7" t="s">
        <v>76</v>
      </c>
      <c r="D34" s="29">
        <v>0</v>
      </c>
      <c r="E34" s="29">
        <v>0</v>
      </c>
      <c r="F34" s="7">
        <v>17.02</v>
      </c>
      <c r="G34" s="7" t="s">
        <v>46</v>
      </c>
      <c r="H34" s="18">
        <v>5.5E-2</v>
      </c>
      <c r="I34" s="18">
        <v>2.53E-2</v>
      </c>
      <c r="J34" s="26">
        <v>3881093</v>
      </c>
      <c r="K34" s="26">
        <v>158.22</v>
      </c>
      <c r="L34" s="26">
        <v>6140.67</v>
      </c>
      <c r="M34" s="18">
        <v>4.0000000000000002E-4</v>
      </c>
      <c r="N34" s="18">
        <f>L34/סיכום!$B$42</f>
        <v>9.7169967019965654E-3</v>
      </c>
    </row>
    <row r="35" spans="1:14">
      <c r="A35" s="7" t="s">
        <v>90</v>
      </c>
      <c r="B35" s="7">
        <v>1101575</v>
      </c>
      <c r="C35" s="7" t="s">
        <v>76</v>
      </c>
      <c r="D35" s="29">
        <v>0</v>
      </c>
      <c r="E35" s="29">
        <v>0</v>
      </c>
      <c r="F35" s="7">
        <v>1.87</v>
      </c>
      <c r="G35" s="7" t="s">
        <v>46</v>
      </c>
      <c r="H35" s="18">
        <v>5.5E-2</v>
      </c>
      <c r="I35" s="18">
        <v>1.6999999999999999E-3</v>
      </c>
      <c r="J35" s="26">
        <v>2225000</v>
      </c>
      <c r="K35" s="26">
        <v>110.68</v>
      </c>
      <c r="L35" s="26">
        <v>2462.63</v>
      </c>
      <c r="M35" s="18">
        <v>1E-4</v>
      </c>
      <c r="N35" s="18">
        <f>L35/סיכום!$B$42</f>
        <v>3.8968659101104282E-3</v>
      </c>
    </row>
    <row r="36" spans="1:14">
      <c r="A36" s="7" t="s">
        <v>91</v>
      </c>
      <c r="B36" s="7">
        <v>1110907</v>
      </c>
      <c r="C36" s="7" t="s">
        <v>76</v>
      </c>
      <c r="D36" s="29">
        <v>0</v>
      </c>
      <c r="E36" s="29">
        <v>0</v>
      </c>
      <c r="F36" s="7">
        <v>3.62</v>
      </c>
      <c r="G36" s="7" t="s">
        <v>46</v>
      </c>
      <c r="H36" s="18">
        <v>0.06</v>
      </c>
      <c r="I36" s="18">
        <v>5.5999999999999999E-3</v>
      </c>
      <c r="J36" s="26">
        <v>3092878</v>
      </c>
      <c r="K36" s="26">
        <v>121.54</v>
      </c>
      <c r="L36" s="26">
        <v>3759.08</v>
      </c>
      <c r="M36" s="18">
        <v>2.0000000000000001E-4</v>
      </c>
      <c r="N36" s="18">
        <f>L36/סיכום!$B$42</f>
        <v>5.9483684944055364E-3</v>
      </c>
    </row>
    <row r="37" spans="1:14">
      <c r="A37" s="7" t="s">
        <v>92</v>
      </c>
      <c r="B37" s="7">
        <v>1126747</v>
      </c>
      <c r="C37" s="7" t="s">
        <v>76</v>
      </c>
      <c r="D37" s="29">
        <v>0</v>
      </c>
      <c r="E37" s="29">
        <v>0</v>
      </c>
      <c r="F37" s="7">
        <v>7.07</v>
      </c>
      <c r="G37" s="7" t="s">
        <v>46</v>
      </c>
      <c r="H37" s="18">
        <v>4.2500000000000003E-2</v>
      </c>
      <c r="I37" s="18">
        <v>1.35E-2</v>
      </c>
      <c r="J37" s="26">
        <v>4211764</v>
      </c>
      <c r="K37" s="26">
        <v>121.85</v>
      </c>
      <c r="L37" s="26">
        <v>5132.03</v>
      </c>
      <c r="M37" s="18">
        <v>2.9999999999999997E-4</v>
      </c>
      <c r="N37" s="18">
        <f>L37/סיכום!$B$42</f>
        <v>8.1209246848548168E-3</v>
      </c>
    </row>
    <row r="38" spans="1:14">
      <c r="A38" s="7" t="s">
        <v>93</v>
      </c>
      <c r="B38" s="7">
        <v>1099456</v>
      </c>
      <c r="C38" s="7" t="s">
        <v>76</v>
      </c>
      <c r="D38" s="29">
        <v>0</v>
      </c>
      <c r="E38" s="29">
        <v>0</v>
      </c>
      <c r="F38" s="7">
        <v>9.01</v>
      </c>
      <c r="G38" s="7" t="s">
        <v>46</v>
      </c>
      <c r="H38" s="18">
        <v>6.25E-2</v>
      </c>
      <c r="I38" s="18">
        <v>1.7399999999999999E-2</v>
      </c>
      <c r="J38" s="26">
        <v>453908</v>
      </c>
      <c r="K38" s="26">
        <v>149.61000000000001</v>
      </c>
      <c r="L38" s="26">
        <v>679.09</v>
      </c>
      <c r="M38" s="18">
        <v>0</v>
      </c>
      <c r="N38" s="18">
        <f>L38/סיכום!$B$42</f>
        <v>1.0745920706305416E-3</v>
      </c>
    </row>
    <row r="39" spans="1:14">
      <c r="A39" s="7" t="s">
        <v>94</v>
      </c>
      <c r="B39" s="7">
        <v>1122019</v>
      </c>
      <c r="C39" s="7" t="s">
        <v>76</v>
      </c>
      <c r="D39" s="29">
        <v>0</v>
      </c>
      <c r="E39" s="29">
        <v>0</v>
      </c>
      <c r="F39" s="7">
        <v>1.38</v>
      </c>
      <c r="G39" s="7" t="s">
        <v>46</v>
      </c>
      <c r="H39" s="18">
        <v>4.2500000000000003E-2</v>
      </c>
      <c r="I39" s="18">
        <v>1E-3</v>
      </c>
      <c r="J39" s="26">
        <v>273039</v>
      </c>
      <c r="K39" s="26">
        <v>108.36</v>
      </c>
      <c r="L39" s="26">
        <v>295.87</v>
      </c>
      <c r="M39" s="18">
        <v>0</v>
      </c>
      <c r="N39" s="18">
        <f>L39/סיכום!$B$42</f>
        <v>4.6818471180176165E-4</v>
      </c>
    </row>
    <row r="40" spans="1:14">
      <c r="A40" s="7" t="s">
        <v>95</v>
      </c>
      <c r="B40" s="7">
        <v>9268335</v>
      </c>
      <c r="C40" s="7" t="s">
        <v>76</v>
      </c>
      <c r="D40" s="29">
        <v>0</v>
      </c>
      <c r="E40" s="29">
        <v>0</v>
      </c>
      <c r="F40" s="7">
        <v>0.84</v>
      </c>
      <c r="G40" s="7" t="s">
        <v>46</v>
      </c>
      <c r="H40" s="18">
        <v>6.5000000000000002E-2</v>
      </c>
      <c r="I40" s="18">
        <v>8.0000000000000004E-4</v>
      </c>
      <c r="J40" s="26">
        <v>3555000</v>
      </c>
      <c r="K40" s="26">
        <v>106.45</v>
      </c>
      <c r="L40" s="26">
        <v>3784.3</v>
      </c>
      <c r="M40" s="18">
        <v>2.9999999999999997E-4</v>
      </c>
      <c r="N40" s="18">
        <f>L40/סיכום!$B$42</f>
        <v>5.9882766244344025E-3</v>
      </c>
    </row>
    <row r="41" spans="1:14" ht="13.5" thickBot="1">
      <c r="A41" s="6" t="s">
        <v>96</v>
      </c>
      <c r="B41" s="6"/>
      <c r="C41" s="6"/>
      <c r="D41" s="6"/>
      <c r="E41" s="6"/>
      <c r="F41" s="6">
        <v>4.72</v>
      </c>
      <c r="G41" s="6"/>
      <c r="H41" s="19"/>
      <c r="I41" s="19">
        <v>7.4999999999999997E-3</v>
      </c>
      <c r="J41" s="27">
        <f>SUM(J25:J40)</f>
        <v>34422975</v>
      </c>
      <c r="K41" s="36"/>
      <c r="L41" s="27">
        <f>SUM(L25:L40)</f>
        <v>39325.74</v>
      </c>
      <c r="M41" s="19"/>
      <c r="N41" s="20">
        <f>SUM(N25:N40)</f>
        <v>6.2229054139625539E-2</v>
      </c>
    </row>
    <row r="42" spans="1:14" ht="13.5" thickTop="1"/>
    <row r="43" spans="1:14">
      <c r="A43" s="6" t="s">
        <v>97</v>
      </c>
      <c r="B43" s="6"/>
      <c r="C43" s="6"/>
      <c r="D43" s="6"/>
      <c r="E43" s="6"/>
      <c r="F43" s="6"/>
      <c r="G43" s="6"/>
      <c r="H43" s="19"/>
      <c r="I43" s="19"/>
      <c r="J43" s="36"/>
      <c r="K43" s="36"/>
      <c r="L43" s="36"/>
      <c r="M43" s="19"/>
      <c r="N43" s="19"/>
    </row>
    <row r="44" spans="1:14" ht="13.5" thickBot="1">
      <c r="A44" s="6" t="s">
        <v>98</v>
      </c>
      <c r="B44" s="6"/>
      <c r="C44" s="6"/>
      <c r="D44" s="6"/>
      <c r="E44" s="6"/>
      <c r="F44" s="6"/>
      <c r="G44" s="6"/>
      <c r="H44" s="19"/>
      <c r="I44" s="19"/>
      <c r="J44" s="27">
        <v>0</v>
      </c>
      <c r="K44" s="36"/>
      <c r="L44" s="27">
        <v>0</v>
      </c>
      <c r="M44" s="19"/>
      <c r="N44" s="20">
        <f>L44/סיכום!$B$42</f>
        <v>0</v>
      </c>
    </row>
    <row r="45" spans="1:14" ht="13.5" thickTop="1"/>
    <row r="46" spans="1:14" ht="13.5" thickBot="1">
      <c r="A46" s="4" t="s">
        <v>99</v>
      </c>
      <c r="B46" s="4"/>
      <c r="C46" s="4"/>
      <c r="D46" s="4"/>
      <c r="E46" s="4"/>
      <c r="F46" s="4">
        <v>5.9</v>
      </c>
      <c r="G46" s="4"/>
      <c r="H46" s="22"/>
      <c r="I46" s="22">
        <v>7.3000000000000001E-3</v>
      </c>
      <c r="J46" s="28">
        <f>SUM(J22+J41)</f>
        <v>37071680</v>
      </c>
      <c r="K46" s="34"/>
      <c r="L46" s="28">
        <f>SUM(L22+L41)</f>
        <v>43344.08</v>
      </c>
      <c r="M46" s="22"/>
      <c r="N46" s="23">
        <f>SUM(N22+N41)</f>
        <v>6.8587675678887683E-2</v>
      </c>
    </row>
    <row r="47" spans="1:14" ht="13.5" thickTop="1"/>
    <row r="49" spans="1:14">
      <c r="A49" s="4" t="s">
        <v>100</v>
      </c>
      <c r="B49" s="4"/>
      <c r="C49" s="4"/>
      <c r="D49" s="4"/>
      <c r="E49" s="4"/>
      <c r="F49" s="4"/>
      <c r="G49" s="4"/>
      <c r="H49" s="22"/>
      <c r="I49" s="22"/>
      <c r="J49" s="34"/>
      <c r="K49" s="34"/>
      <c r="L49" s="34"/>
      <c r="M49" s="22"/>
      <c r="N49" s="22"/>
    </row>
    <row r="50" spans="1:14">
      <c r="A50" s="6" t="s">
        <v>101</v>
      </c>
      <c r="B50" s="6"/>
      <c r="C50" s="6"/>
      <c r="D50" s="6"/>
      <c r="E50" s="6"/>
      <c r="F50" s="6"/>
      <c r="G50" s="6"/>
      <c r="H50" s="19"/>
      <c r="I50" s="19"/>
      <c r="J50" s="36"/>
      <c r="K50" s="36"/>
      <c r="L50" s="36"/>
      <c r="M50" s="19"/>
      <c r="N50" s="19"/>
    </row>
    <row r="51" spans="1:14" ht="13.5" thickBot="1">
      <c r="A51" s="6" t="s">
        <v>102</v>
      </c>
      <c r="B51" s="6"/>
      <c r="C51" s="6"/>
      <c r="D51" s="6"/>
      <c r="E51" s="6"/>
      <c r="F51" s="6"/>
      <c r="G51" s="6"/>
      <c r="H51" s="19"/>
      <c r="I51" s="19"/>
      <c r="J51" s="27">
        <v>0</v>
      </c>
      <c r="K51" s="36"/>
      <c r="L51" s="27">
        <v>0</v>
      </c>
      <c r="M51" s="19"/>
      <c r="N51" s="20">
        <f>L51/סיכום!$B$42</f>
        <v>0</v>
      </c>
    </row>
    <row r="52" spans="1:14" ht="13.5" thickTop="1"/>
    <row r="53" spans="1:14">
      <c r="A53" s="6" t="s">
        <v>103</v>
      </c>
      <c r="B53" s="6"/>
      <c r="C53" s="6"/>
      <c r="D53" s="6"/>
      <c r="E53" s="6"/>
      <c r="F53" s="6"/>
      <c r="G53" s="6"/>
      <c r="H53" s="19"/>
      <c r="I53" s="19"/>
      <c r="J53" s="36"/>
      <c r="K53" s="36"/>
      <c r="L53" s="36"/>
      <c r="M53" s="19"/>
      <c r="N53" s="19"/>
    </row>
    <row r="54" spans="1:14" ht="13.5" thickBot="1">
      <c r="A54" s="6" t="s">
        <v>104</v>
      </c>
      <c r="B54" s="6"/>
      <c r="C54" s="6"/>
      <c r="D54" s="6"/>
      <c r="E54" s="6"/>
      <c r="F54" s="6"/>
      <c r="G54" s="6"/>
      <c r="H54" s="19"/>
      <c r="I54" s="19"/>
      <c r="J54" s="27">
        <v>0</v>
      </c>
      <c r="K54" s="36"/>
      <c r="L54" s="27">
        <v>0</v>
      </c>
      <c r="M54" s="19"/>
      <c r="N54" s="20">
        <f>L54/סיכום!$B$42</f>
        <v>0</v>
      </c>
    </row>
    <row r="55" spans="1:14" ht="13.5" thickTop="1"/>
    <row r="56" spans="1:14" ht="13.5" thickBot="1">
      <c r="A56" s="4" t="s">
        <v>105</v>
      </c>
      <c r="B56" s="4"/>
      <c r="C56" s="4"/>
      <c r="D56" s="4"/>
      <c r="E56" s="4"/>
      <c r="F56" s="4"/>
      <c r="G56" s="4"/>
      <c r="H56" s="22"/>
      <c r="I56" s="22"/>
      <c r="J56" s="28">
        <v>0</v>
      </c>
      <c r="K56" s="34"/>
      <c r="L56" s="28">
        <v>0</v>
      </c>
      <c r="M56" s="22"/>
      <c r="N56" s="23">
        <f>SUM(N54)</f>
        <v>0</v>
      </c>
    </row>
    <row r="57" spans="1:14" ht="13.5" thickTop="1"/>
    <row r="59" spans="1:14" ht="13.5" thickBot="1">
      <c r="A59" s="4" t="s">
        <v>106</v>
      </c>
      <c r="B59" s="4"/>
      <c r="C59" s="4"/>
      <c r="D59" s="4"/>
      <c r="E59" s="4"/>
      <c r="F59" s="4">
        <v>5.9</v>
      </c>
      <c r="G59" s="4"/>
      <c r="H59" s="22"/>
      <c r="I59" s="22">
        <v>7.3000000000000001E-3</v>
      </c>
      <c r="J59" s="28">
        <f>SUM(J46+J56)</f>
        <v>37071680</v>
      </c>
      <c r="K59" s="34"/>
      <c r="L59" s="28">
        <f>SUM(L46+L56)</f>
        <v>43344.08</v>
      </c>
      <c r="M59" s="22"/>
      <c r="N59" s="23">
        <f>SUM(N46+N56)</f>
        <v>6.8587675678887683E-2</v>
      </c>
    </row>
    <row r="60" spans="1:14" ht="13.5" thickTop="1"/>
    <row r="62" spans="1:14">
      <c r="A62" s="7" t="s">
        <v>60</v>
      </c>
      <c r="B62" s="7"/>
      <c r="C62" s="7"/>
      <c r="D62" s="7"/>
      <c r="E62" s="7"/>
      <c r="F62" s="7"/>
      <c r="G62" s="7"/>
      <c r="H62" s="18"/>
      <c r="I62" s="18"/>
      <c r="J62" s="26"/>
      <c r="K62" s="26"/>
      <c r="L62" s="26"/>
      <c r="M62" s="18"/>
      <c r="N62" s="18"/>
    </row>
    <row r="66" spans="1:1">
      <c r="A66" s="2" t="s">
        <v>61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19" workbookViewId="0">
      <selection activeCell="K23" sqref="K2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1250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984</v>
      </c>
      <c r="E11" s="4" t="s">
        <v>7</v>
      </c>
      <c r="F11" s="4" t="s">
        <v>8</v>
      </c>
      <c r="G11" s="4" t="s">
        <v>63</v>
      </c>
      <c r="H11" s="4" t="s">
        <v>64</v>
      </c>
      <c r="I11" s="4" t="s">
        <v>9</v>
      </c>
      <c r="J11" s="4" t="s">
        <v>10</v>
      </c>
      <c r="K11" s="4" t="s">
        <v>11</v>
      </c>
      <c r="L11" s="4" t="s">
        <v>65</v>
      </c>
      <c r="M11" s="4" t="s">
        <v>66</v>
      </c>
      <c r="N11" s="4" t="s">
        <v>1004</v>
      </c>
      <c r="O11" s="4" t="s">
        <v>67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68</v>
      </c>
      <c r="H12" s="5" t="s">
        <v>69</v>
      </c>
      <c r="I12" s="5"/>
      <c r="J12" s="5" t="s">
        <v>14</v>
      </c>
      <c r="K12" s="5" t="s">
        <v>14</v>
      </c>
      <c r="L12" s="5" t="s">
        <v>70</v>
      </c>
      <c r="M12" s="5" t="s">
        <v>71</v>
      </c>
      <c r="N12" s="5" t="s">
        <v>15</v>
      </c>
      <c r="O12" s="5" t="s">
        <v>14</v>
      </c>
      <c r="P12" s="5" t="s">
        <v>14</v>
      </c>
    </row>
    <row r="15" spans="1:16">
      <c r="A15" s="4" t="s">
        <v>1251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987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988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v>0</v>
      </c>
    </row>
    <row r="21" spans="1:16" ht="13.5" thickTop="1"/>
    <row r="22" spans="1:16">
      <c r="A22" s="6" t="s">
        <v>989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990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991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992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993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994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>
      <c r="A31" s="6" t="s">
        <v>995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996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4">
        <v>0</v>
      </c>
      <c r="M32" s="6"/>
      <c r="N32" s="24">
        <v>0</v>
      </c>
      <c r="O32" s="6"/>
      <c r="P32" s="20">
        <f>N32/סיכום!$B$42</f>
        <v>0</v>
      </c>
    </row>
    <row r="33" spans="1:16" ht="13.5" thickTop="1"/>
    <row r="34" spans="1:16">
      <c r="A34" s="6" t="s">
        <v>997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998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4">
        <v>0</v>
      </c>
      <c r="M35" s="6"/>
      <c r="N35" s="24">
        <v>0</v>
      </c>
      <c r="O35" s="6"/>
      <c r="P35" s="20">
        <f>N35/סיכום!$B$42</f>
        <v>0</v>
      </c>
    </row>
    <row r="36" spans="1:16" ht="13.5" thickTop="1"/>
    <row r="37" spans="1:16" ht="13.5" thickBot="1">
      <c r="A37" s="4" t="s">
        <v>1253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3">
        <v>0</v>
      </c>
    </row>
    <row r="38" spans="1:16" ht="13.5" thickTop="1"/>
    <row r="40" spans="1:16">
      <c r="A40" s="4" t="s">
        <v>1254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987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988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4">
        <v>0</v>
      </c>
      <c r="M42" s="6"/>
      <c r="N42" s="24">
        <v>0</v>
      </c>
      <c r="O42" s="6"/>
      <c r="P42" s="20">
        <f>N42/סיכום!$B$42</f>
        <v>0</v>
      </c>
    </row>
    <row r="43" spans="1:16" ht="13.5" thickTop="1"/>
    <row r="44" spans="1:16">
      <c r="A44" s="6" t="s">
        <v>989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990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4">
        <v>0</v>
      </c>
      <c r="M45" s="6"/>
      <c r="N45" s="24">
        <v>0</v>
      </c>
      <c r="O45" s="6"/>
      <c r="P45" s="20">
        <f>N45/סיכום!$B$42</f>
        <v>0</v>
      </c>
    </row>
    <row r="46" spans="1:16" ht="13.5" thickTop="1"/>
    <row r="47" spans="1:16">
      <c r="A47" s="6" t="s">
        <v>991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992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4">
        <v>0</v>
      </c>
      <c r="M48" s="6"/>
      <c r="N48" s="24">
        <v>0</v>
      </c>
      <c r="O48" s="6"/>
      <c r="P48" s="20">
        <f>N48/סיכום!$B$42</f>
        <v>0</v>
      </c>
    </row>
    <row r="49" spans="1:16" ht="13.5" thickTop="1"/>
    <row r="50" spans="1:16">
      <c r="A50" s="6" t="s">
        <v>993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994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4">
        <v>0</v>
      </c>
      <c r="M51" s="6"/>
      <c r="N51" s="24">
        <v>0</v>
      </c>
      <c r="O51" s="6"/>
      <c r="P51" s="20">
        <f>N51/סיכום!$B$42</f>
        <v>0</v>
      </c>
    </row>
    <row r="52" spans="1:16" ht="13.5" thickTop="1"/>
    <row r="53" spans="1:16">
      <c r="A53" s="6" t="s">
        <v>995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996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4">
        <v>0</v>
      </c>
      <c r="M54" s="6"/>
      <c r="N54" s="24">
        <v>0</v>
      </c>
      <c r="O54" s="6"/>
      <c r="P54" s="20">
        <f>N54/סיכום!$B$42</f>
        <v>0</v>
      </c>
    </row>
    <row r="55" spans="1:16" ht="13.5" thickTop="1"/>
    <row r="56" spans="1:16">
      <c r="A56" s="6" t="s">
        <v>997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998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4">
        <v>0</v>
      </c>
      <c r="M57" s="6"/>
      <c r="N57" s="24">
        <v>0</v>
      </c>
      <c r="O57" s="6"/>
      <c r="P57" s="20">
        <f>N57/סיכום!$B$42</f>
        <v>0</v>
      </c>
    </row>
    <row r="58" spans="1:16" ht="13.5" thickTop="1"/>
    <row r="59" spans="1:16" ht="13.5" thickBot="1">
      <c r="A59" s="4" t="s">
        <v>1255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3">
        <v>0</v>
      </c>
    </row>
    <row r="60" spans="1:16" ht="13.5" thickTop="1"/>
    <row r="62" spans="1:16" ht="13.5" thickBot="1">
      <c r="A62" s="4" t="s">
        <v>1256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3">
        <v>0</v>
      </c>
    </row>
    <row r="63" spans="1:16" ht="13.5" thickTop="1"/>
    <row r="65" spans="1:16">
      <c r="A65" s="7" t="s">
        <v>60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61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rightToLeft="1" topLeftCell="A22" workbookViewId="0">
      <selection activeCell="I21" sqref="I21"/>
    </sheetView>
  </sheetViews>
  <sheetFormatPr defaultColWidth="9.140625" defaultRowHeight="12.75"/>
  <cols>
    <col min="1" max="1" width="57.7109375" customWidth="1"/>
    <col min="2" max="2" width="15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style="30" customWidth="1"/>
    <col min="9" max="9" width="16.7109375" style="30" customWidth="1"/>
    <col min="10" max="10" width="16.7109375" style="33" customWidth="1"/>
    <col min="11" max="11" width="9.7109375" style="33" customWidth="1"/>
    <col min="12" max="12" width="12.7109375" style="33" customWidth="1"/>
    <col min="13" max="13" width="20.7109375" style="30" customWidth="1"/>
  </cols>
  <sheetData>
    <row r="2" spans="1:13" ht="18">
      <c r="A2" s="1" t="s">
        <v>0</v>
      </c>
    </row>
    <row r="4" spans="1:13" ht="18">
      <c r="A4" s="1" t="s">
        <v>1257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64</v>
      </c>
      <c r="G11" s="4" t="s">
        <v>9</v>
      </c>
      <c r="H11" s="22" t="s">
        <v>10</v>
      </c>
      <c r="I11" s="22" t="s">
        <v>11</v>
      </c>
      <c r="J11" s="34" t="s">
        <v>65</v>
      </c>
      <c r="K11" s="34" t="s">
        <v>66</v>
      </c>
      <c r="L11" s="34" t="s">
        <v>1004</v>
      </c>
      <c r="M11" s="22" t="s">
        <v>13</v>
      </c>
    </row>
    <row r="12" spans="1:13">
      <c r="A12" s="5"/>
      <c r="B12" s="5"/>
      <c r="C12" s="5"/>
      <c r="D12" s="5"/>
      <c r="E12" s="5"/>
      <c r="F12" s="5" t="s">
        <v>69</v>
      </c>
      <c r="G12" s="5"/>
      <c r="H12" s="31" t="s">
        <v>14</v>
      </c>
      <c r="I12" s="31" t="s">
        <v>14</v>
      </c>
      <c r="J12" s="35" t="s">
        <v>70</v>
      </c>
      <c r="K12" s="35" t="s">
        <v>71</v>
      </c>
      <c r="L12" s="35" t="s">
        <v>15</v>
      </c>
      <c r="M12" s="31" t="s">
        <v>14</v>
      </c>
    </row>
    <row r="15" spans="1:13">
      <c r="A15" s="4" t="s">
        <v>1257</v>
      </c>
      <c r="B15" s="4"/>
      <c r="C15" s="4"/>
      <c r="D15" s="4"/>
      <c r="E15" s="4"/>
      <c r="F15" s="4"/>
      <c r="G15" s="4"/>
      <c r="H15" s="22"/>
      <c r="I15" s="22"/>
      <c r="J15" s="34"/>
      <c r="K15" s="34"/>
      <c r="L15" s="34"/>
      <c r="M15" s="22"/>
    </row>
    <row r="18" spans="1:13">
      <c r="A18" s="4" t="s">
        <v>1258</v>
      </c>
      <c r="B18" s="4"/>
      <c r="C18" s="4"/>
      <c r="D18" s="4"/>
      <c r="E18" s="4"/>
      <c r="F18" s="4"/>
      <c r="G18" s="4"/>
      <c r="H18" s="22"/>
      <c r="I18" s="22"/>
      <c r="J18" s="34"/>
      <c r="K18" s="34"/>
      <c r="L18" s="34"/>
      <c r="M18" s="22"/>
    </row>
    <row r="19" spans="1:13">
      <c r="A19" s="6" t="s">
        <v>1259</v>
      </c>
      <c r="B19" s="6"/>
      <c r="C19" s="6"/>
      <c r="D19" s="6"/>
      <c r="E19" s="6"/>
      <c r="F19" s="6"/>
      <c r="G19" s="6"/>
      <c r="H19" s="19"/>
      <c r="I19" s="19"/>
      <c r="J19" s="36"/>
      <c r="K19" s="36"/>
      <c r="L19" s="36"/>
      <c r="M19" s="19"/>
    </row>
    <row r="20" spans="1:13">
      <c r="A20" s="7" t="s">
        <v>1260</v>
      </c>
      <c r="B20" s="7">
        <v>1000002</v>
      </c>
      <c r="C20" s="7" t="s">
        <v>1261</v>
      </c>
      <c r="D20" s="29" t="s">
        <v>1419</v>
      </c>
      <c r="E20" s="29">
        <v>0</v>
      </c>
      <c r="F20" s="29">
        <v>2.14</v>
      </c>
      <c r="G20" s="7" t="s">
        <v>46</v>
      </c>
      <c r="H20" s="18">
        <v>1.0999999999999999E-2</v>
      </c>
      <c r="I20" s="18">
        <v>1.1900000000000001E-2</v>
      </c>
      <c r="J20" s="26">
        <v>898110.75</v>
      </c>
      <c r="K20" s="26">
        <v>100</v>
      </c>
      <c r="L20" s="26">
        <v>898.11</v>
      </c>
      <c r="M20" s="18">
        <f>L20/סיכום!B42</f>
        <v>1.4211693362499753E-3</v>
      </c>
    </row>
    <row r="21" spans="1:13" ht="13.5" thickBot="1">
      <c r="A21" s="6" t="s">
        <v>1262</v>
      </c>
      <c r="B21" s="6"/>
      <c r="C21" s="6"/>
      <c r="D21" s="6"/>
      <c r="E21" s="6"/>
      <c r="F21" s="6"/>
      <c r="G21" s="6"/>
      <c r="H21" s="19"/>
      <c r="I21" s="19"/>
      <c r="J21" s="27">
        <f>SUM(J20)</f>
        <v>898110.75</v>
      </c>
      <c r="K21" s="36"/>
      <c r="L21" s="27">
        <f>SUM(L20)</f>
        <v>898.11</v>
      </c>
      <c r="M21" s="20">
        <f>+M20</f>
        <v>1.4211693362499753E-3</v>
      </c>
    </row>
    <row r="22" spans="1:13" ht="13.5" thickTop="1"/>
    <row r="23" spans="1:13">
      <c r="A23" s="6" t="s">
        <v>1263</v>
      </c>
      <c r="B23" s="6"/>
      <c r="C23" s="6"/>
      <c r="D23" s="6"/>
      <c r="E23" s="6"/>
      <c r="F23" s="6"/>
      <c r="G23" s="6"/>
      <c r="H23" s="19"/>
      <c r="I23" s="19"/>
      <c r="J23" s="36"/>
      <c r="K23" s="36"/>
      <c r="L23" s="36"/>
      <c r="M23" s="19"/>
    </row>
    <row r="24" spans="1:13" ht="13.5" thickBot="1">
      <c r="A24" s="6" t="s">
        <v>1264</v>
      </c>
      <c r="B24" s="6"/>
      <c r="C24" s="6"/>
      <c r="D24" s="6"/>
      <c r="E24" s="6"/>
      <c r="F24" s="6"/>
      <c r="G24" s="6"/>
      <c r="H24" s="19"/>
      <c r="I24" s="19"/>
      <c r="J24" s="27">
        <v>0</v>
      </c>
      <c r="K24" s="36"/>
      <c r="L24" s="27">
        <v>0</v>
      </c>
      <c r="M24" s="20">
        <f>L24/סיכום!$B$42</f>
        <v>0</v>
      </c>
    </row>
    <row r="25" spans="1:13" ht="13.5" thickTop="1"/>
    <row r="26" spans="1:13">
      <c r="A26" s="6" t="s">
        <v>1265</v>
      </c>
      <c r="B26" s="6"/>
      <c r="C26" s="6"/>
      <c r="D26" s="6"/>
      <c r="E26" s="6"/>
      <c r="F26" s="6"/>
      <c r="G26" s="6"/>
      <c r="H26" s="19"/>
      <c r="I26" s="19"/>
      <c r="J26" s="36"/>
      <c r="K26" s="36"/>
      <c r="L26" s="36"/>
      <c r="M26" s="19"/>
    </row>
    <row r="27" spans="1:13" ht="13.5" thickBot="1">
      <c r="A27" s="6" t="s">
        <v>1266</v>
      </c>
      <c r="B27" s="6"/>
      <c r="C27" s="6"/>
      <c r="D27" s="6"/>
      <c r="E27" s="6"/>
      <c r="F27" s="6"/>
      <c r="G27" s="6"/>
      <c r="H27" s="19"/>
      <c r="I27" s="19"/>
      <c r="J27" s="27">
        <v>0</v>
      </c>
      <c r="K27" s="36"/>
      <c r="L27" s="27">
        <v>0</v>
      </c>
      <c r="M27" s="20">
        <f>L27/סיכום!$B$42</f>
        <v>0</v>
      </c>
    </row>
    <row r="28" spans="1:13" ht="13.5" thickTop="1"/>
    <row r="29" spans="1:13">
      <c r="A29" s="6" t="s">
        <v>1267</v>
      </c>
      <c r="B29" s="6"/>
      <c r="C29" s="6"/>
      <c r="D29" s="6"/>
      <c r="E29" s="6"/>
      <c r="F29" s="6"/>
      <c r="G29" s="6"/>
      <c r="H29" s="19"/>
      <c r="I29" s="19"/>
      <c r="J29" s="36"/>
      <c r="K29" s="36"/>
      <c r="L29" s="36"/>
      <c r="M29" s="19"/>
    </row>
    <row r="30" spans="1:13">
      <c r="A30" s="7" t="s">
        <v>1268</v>
      </c>
      <c r="B30" s="7">
        <v>60615515</v>
      </c>
      <c r="C30" s="29" t="str">
        <f>+A30</f>
        <v>ALON-B2</v>
      </c>
      <c r="D30" s="7" t="s">
        <v>166</v>
      </c>
      <c r="E30" s="7" t="s">
        <v>134</v>
      </c>
      <c r="F30" s="7">
        <v>5.14</v>
      </c>
      <c r="G30" s="7" t="s">
        <v>25</v>
      </c>
      <c r="H30" s="18">
        <v>4.2299999999999997E-2</v>
      </c>
      <c r="I30" s="18">
        <v>4.2700000000000002E-2</v>
      </c>
      <c r="J30" s="26">
        <v>360884.31</v>
      </c>
      <c r="K30" s="26">
        <v>100.1</v>
      </c>
      <c r="L30" s="26">
        <v>361.25</v>
      </c>
      <c r="M30" s="18">
        <f>L30/סיכום!$B$42</f>
        <v>5.7164202906136608E-4</v>
      </c>
    </row>
    <row r="31" spans="1:13">
      <c r="A31" s="7" t="s">
        <v>1269</v>
      </c>
      <c r="B31" s="7">
        <v>200234409</v>
      </c>
      <c r="C31" s="29" t="str">
        <f>+A31</f>
        <v>מגלים סולאר אנר</v>
      </c>
      <c r="D31" s="7" t="s">
        <v>202</v>
      </c>
      <c r="E31" s="7" t="s">
        <v>134</v>
      </c>
      <c r="F31" s="7">
        <v>3.05</v>
      </c>
      <c r="G31" s="7" t="s">
        <v>46</v>
      </c>
      <c r="H31" s="18">
        <v>3.7499999999999999E-2</v>
      </c>
      <c r="I31" s="18">
        <v>2.93E-2</v>
      </c>
      <c r="J31" s="26">
        <v>6004.28</v>
      </c>
      <c r="K31" s="26">
        <v>102.69</v>
      </c>
      <c r="L31" s="26">
        <v>6.17</v>
      </c>
      <c r="M31" s="18">
        <f>L31/סיכום!$B$42</f>
        <v>9.7634084963560663E-6</v>
      </c>
    </row>
    <row r="32" spans="1:13">
      <c r="A32" s="7" t="s">
        <v>1270</v>
      </c>
      <c r="B32" s="7">
        <v>60365475</v>
      </c>
      <c r="C32" s="7" t="s">
        <v>1271</v>
      </c>
      <c r="D32" s="7" t="s">
        <v>240</v>
      </c>
      <c r="E32" s="7" t="s">
        <v>134</v>
      </c>
      <c r="F32" s="7">
        <v>4.51</v>
      </c>
      <c r="G32" s="7" t="s">
        <v>25</v>
      </c>
      <c r="H32" s="18">
        <v>0.05</v>
      </c>
      <c r="I32" s="18">
        <v>4.8300000000000003E-2</v>
      </c>
      <c r="J32" s="26">
        <v>2003121.62</v>
      </c>
      <c r="K32" s="26">
        <v>101.14</v>
      </c>
      <c r="L32" s="26">
        <v>2025.96</v>
      </c>
      <c r="M32" s="18">
        <f>L32/סיכום!$B$42</f>
        <v>3.2058792669817726E-3</v>
      </c>
    </row>
    <row r="33" spans="1:13">
      <c r="A33" s="7" t="s">
        <v>1272</v>
      </c>
      <c r="B33" s="7">
        <v>200376069</v>
      </c>
      <c r="C33" s="7" t="s">
        <v>1273</v>
      </c>
      <c r="D33" s="7" t="s">
        <v>240</v>
      </c>
      <c r="E33" s="7" t="s">
        <v>134</v>
      </c>
      <c r="F33" s="7">
        <v>0.74</v>
      </c>
      <c r="G33" s="7" t="s">
        <v>46</v>
      </c>
      <c r="H33" s="18">
        <v>4.5999999999999999E-2</v>
      </c>
      <c r="I33" s="18">
        <v>3.5900000000000001E-2</v>
      </c>
      <c r="J33" s="26">
        <v>1915462.34</v>
      </c>
      <c r="K33" s="26">
        <v>101.9</v>
      </c>
      <c r="L33" s="26">
        <v>1951.86</v>
      </c>
      <c r="M33" s="18">
        <f>L33/סיכום!$B$42</f>
        <v>3.0886234210206727E-3</v>
      </c>
    </row>
    <row r="34" spans="1:13">
      <c r="A34" s="7" t="s">
        <v>1274</v>
      </c>
      <c r="B34" s="7">
        <v>200377059</v>
      </c>
      <c r="C34" s="7" t="s">
        <v>1275</v>
      </c>
      <c r="D34" s="7" t="s">
        <v>240</v>
      </c>
      <c r="E34" s="7" t="s">
        <v>134</v>
      </c>
      <c r="F34" s="7">
        <v>2.99</v>
      </c>
      <c r="G34" s="7" t="s">
        <v>46</v>
      </c>
      <c r="H34" s="18">
        <v>5.5E-2</v>
      </c>
      <c r="I34" s="18">
        <v>3.8600000000000002E-2</v>
      </c>
      <c r="J34" s="26">
        <v>1161389.55</v>
      </c>
      <c r="K34" s="26">
        <v>106.41</v>
      </c>
      <c r="L34" s="26">
        <v>1235.83</v>
      </c>
      <c r="M34" s="18">
        <f>L34/סיכום!$B$42</f>
        <v>1.9555774914184307E-3</v>
      </c>
    </row>
    <row r="35" spans="1:13">
      <c r="A35" s="7" t="s">
        <v>1276</v>
      </c>
      <c r="B35" s="7">
        <v>200378040</v>
      </c>
      <c r="C35" s="7" t="s">
        <v>1277</v>
      </c>
      <c r="D35" s="7" t="s">
        <v>240</v>
      </c>
      <c r="E35" s="7" t="s">
        <v>134</v>
      </c>
      <c r="F35" s="7">
        <v>4.0999999999999996</v>
      </c>
      <c r="G35" s="7" t="s">
        <v>46</v>
      </c>
      <c r="H35" s="18">
        <v>6.6000000000000003E-2</v>
      </c>
      <c r="I35" s="18">
        <v>6.3200000000000006E-2</v>
      </c>
      <c r="J35" s="26">
        <v>836200.47</v>
      </c>
      <c r="K35" s="26">
        <v>103.14</v>
      </c>
      <c r="L35" s="26">
        <v>862.46</v>
      </c>
      <c r="M35" s="18">
        <f>L35/סיכום!$B$42</f>
        <v>1.3647567733820508E-3</v>
      </c>
    </row>
    <row r="36" spans="1:13">
      <c r="A36" s="7" t="s">
        <v>1269</v>
      </c>
      <c r="B36" s="7">
        <v>200234573</v>
      </c>
      <c r="C36" s="29" t="str">
        <f>+A36</f>
        <v>מגלים סולאר אנר</v>
      </c>
      <c r="D36" s="7" t="s">
        <v>240</v>
      </c>
      <c r="E36" s="7" t="s">
        <v>134</v>
      </c>
      <c r="F36" s="7">
        <v>3.78</v>
      </c>
      <c r="G36" s="7" t="s">
        <v>46</v>
      </c>
      <c r="H36" s="18">
        <v>3.7499999999999999E-2</v>
      </c>
      <c r="I36" s="18">
        <v>3.7400000000000003E-2</v>
      </c>
      <c r="J36" s="26">
        <v>104121.94</v>
      </c>
      <c r="K36" s="26">
        <v>100.35</v>
      </c>
      <c r="L36" s="26">
        <v>104.49</v>
      </c>
      <c r="M36" s="18">
        <f>L36/סיכום!$B$42</f>
        <v>1.6534498440587444E-4</v>
      </c>
    </row>
    <row r="37" spans="1:13">
      <c r="A37" s="7" t="s">
        <v>1278</v>
      </c>
      <c r="B37" s="7">
        <v>200366995</v>
      </c>
      <c r="C37" s="29" t="str">
        <f>+A37</f>
        <v>גלובוס מקס משיכ</v>
      </c>
      <c r="D37" s="7" t="s">
        <v>286</v>
      </c>
      <c r="E37" s="7" t="s">
        <v>134</v>
      </c>
      <c r="F37" s="7">
        <v>2.99</v>
      </c>
      <c r="G37" s="7" t="s">
        <v>46</v>
      </c>
      <c r="H37" s="18">
        <v>4.9599999999999998E-2</v>
      </c>
      <c r="I37" s="18">
        <v>4.7699999999999999E-2</v>
      </c>
      <c r="J37" s="26">
        <v>233698.6</v>
      </c>
      <c r="K37" s="26">
        <v>102.83</v>
      </c>
      <c r="L37" s="26">
        <v>240.31</v>
      </c>
      <c r="M37" s="18">
        <f>L37/סיכום!$B$42</f>
        <v>3.8026656333214366E-4</v>
      </c>
    </row>
    <row r="38" spans="1:13">
      <c r="A38" s="7" t="s">
        <v>1278</v>
      </c>
      <c r="B38" s="7">
        <v>200367563</v>
      </c>
      <c r="C38" s="29" t="str">
        <f>+A38</f>
        <v>גלובוס מקס משיכ</v>
      </c>
      <c r="D38" s="7" t="s">
        <v>286</v>
      </c>
      <c r="E38" s="7" t="s">
        <v>134</v>
      </c>
      <c r="F38" s="7">
        <v>3.05</v>
      </c>
      <c r="G38" s="7" t="s">
        <v>46</v>
      </c>
      <c r="H38" s="18">
        <v>4.9599999999999998E-2</v>
      </c>
      <c r="I38" s="18">
        <v>4.5999999999999999E-2</v>
      </c>
      <c r="J38" s="26">
        <v>70109.58</v>
      </c>
      <c r="K38" s="26">
        <v>101.5</v>
      </c>
      <c r="L38" s="26">
        <v>71.16</v>
      </c>
      <c r="M38" s="18">
        <f>L38/סיכום!$B$42</f>
        <v>1.1260358972458634E-4</v>
      </c>
    </row>
    <row r="39" spans="1:13">
      <c r="A39" s="7" t="s">
        <v>1279</v>
      </c>
      <c r="B39" s="7">
        <v>2262020</v>
      </c>
      <c r="C39" s="7" t="s">
        <v>1280</v>
      </c>
      <c r="D39" s="29" t="s">
        <v>1419</v>
      </c>
      <c r="E39" s="29">
        <v>0</v>
      </c>
      <c r="F39" s="7">
        <v>0.82</v>
      </c>
      <c r="G39" s="7" t="s">
        <v>46</v>
      </c>
      <c r="H39" s="18">
        <v>4.1000000000000002E-2</v>
      </c>
      <c r="I39" s="18">
        <v>4.4299999999999999E-2</v>
      </c>
      <c r="J39" s="26">
        <v>353621.91</v>
      </c>
      <c r="K39" s="26">
        <v>99.93</v>
      </c>
      <c r="L39" s="26">
        <v>353.37</v>
      </c>
      <c r="M39" s="18">
        <f>L39/סיכום!$B$42</f>
        <v>5.5917271642744626E-4</v>
      </c>
    </row>
    <row r="40" spans="1:13" ht="13.5" thickBot="1">
      <c r="A40" s="6" t="s">
        <v>1281</v>
      </c>
      <c r="B40" s="6"/>
      <c r="C40" s="6"/>
      <c r="D40" s="6"/>
      <c r="E40" s="6"/>
      <c r="F40" s="6">
        <v>2.95</v>
      </c>
      <c r="G40" s="6"/>
      <c r="H40" s="19"/>
      <c r="I40" s="19">
        <v>4.4400000000000002E-2</v>
      </c>
      <c r="J40" s="27">
        <f>SUM(J30:J39)</f>
        <v>7044614.5999999996</v>
      </c>
      <c r="K40" s="36"/>
      <c r="L40" s="27">
        <f>SUM(L30:L39)</f>
        <v>7212.86</v>
      </c>
      <c r="M40" s="20">
        <f>SUM(M30:M39)</f>
        <v>1.1413630244250701E-2</v>
      </c>
    </row>
    <row r="41" spans="1:13" ht="13.5" thickTop="1"/>
    <row r="42" spans="1:13">
      <c r="A42" s="6" t="s">
        <v>1282</v>
      </c>
      <c r="B42" s="6"/>
      <c r="C42" s="6"/>
      <c r="D42" s="6"/>
      <c r="E42" s="6"/>
      <c r="F42" s="6"/>
      <c r="G42" s="6"/>
      <c r="H42" s="19"/>
      <c r="I42" s="19"/>
      <c r="J42" s="36"/>
      <c r="K42" s="36"/>
      <c r="L42" s="36"/>
      <c r="M42" s="19"/>
    </row>
    <row r="43" spans="1:13" ht="13.5" thickBot="1">
      <c r="A43" s="6" t="s">
        <v>1283</v>
      </c>
      <c r="B43" s="6"/>
      <c r="C43" s="6"/>
      <c r="D43" s="6"/>
      <c r="E43" s="6"/>
      <c r="F43" s="6"/>
      <c r="G43" s="6"/>
      <c r="H43" s="19"/>
      <c r="I43" s="19"/>
      <c r="J43" s="27">
        <v>0</v>
      </c>
      <c r="K43" s="36"/>
      <c r="L43" s="27">
        <v>0</v>
      </c>
      <c r="M43" s="20">
        <f>L43/סיכום!$B$42</f>
        <v>0</v>
      </c>
    </row>
    <row r="44" spans="1:13" ht="13.5" thickTop="1"/>
    <row r="45" spans="1:13">
      <c r="A45" s="6" t="s">
        <v>1284</v>
      </c>
      <c r="B45" s="6"/>
      <c r="C45" s="6"/>
      <c r="D45" s="6"/>
      <c r="E45" s="6"/>
      <c r="F45" s="6"/>
      <c r="G45" s="6"/>
      <c r="H45" s="19"/>
      <c r="I45" s="19"/>
      <c r="J45" s="36"/>
      <c r="K45" s="36"/>
      <c r="L45" s="36"/>
      <c r="M45" s="19"/>
    </row>
    <row r="46" spans="1:13" ht="13.5" thickBot="1">
      <c r="A46" s="6" t="s">
        <v>1285</v>
      </c>
      <c r="B46" s="6"/>
      <c r="C46" s="6"/>
      <c r="D46" s="6"/>
      <c r="E46" s="6"/>
      <c r="F46" s="6"/>
      <c r="G46" s="6"/>
      <c r="H46" s="19"/>
      <c r="I46" s="19"/>
      <c r="J46" s="27">
        <v>0</v>
      </c>
      <c r="K46" s="36"/>
      <c r="L46" s="27">
        <v>0</v>
      </c>
      <c r="M46" s="20">
        <f>L46/סיכום!$B$42</f>
        <v>0</v>
      </c>
    </row>
    <row r="47" spans="1:13" ht="13.5" thickTop="1"/>
    <row r="48" spans="1:13">
      <c r="A48" s="6" t="s">
        <v>1286</v>
      </c>
      <c r="B48" s="6"/>
      <c r="C48" s="6"/>
      <c r="D48" s="6"/>
      <c r="E48" s="6"/>
      <c r="F48" s="6"/>
      <c r="G48" s="6"/>
      <c r="H48" s="19"/>
      <c r="I48" s="19"/>
      <c r="J48" s="36"/>
      <c r="K48" s="36"/>
      <c r="L48" s="36"/>
      <c r="M48" s="19"/>
    </row>
    <row r="49" spans="1:13" ht="13.5" thickBot="1">
      <c r="A49" s="6" t="s">
        <v>1287</v>
      </c>
      <c r="B49" s="6"/>
      <c r="C49" s="6"/>
      <c r="D49" s="6"/>
      <c r="E49" s="6"/>
      <c r="F49" s="6"/>
      <c r="G49" s="6"/>
      <c r="H49" s="19"/>
      <c r="I49" s="19"/>
      <c r="J49" s="27">
        <v>0</v>
      </c>
      <c r="K49" s="36"/>
      <c r="L49" s="27">
        <v>0</v>
      </c>
      <c r="M49" s="20">
        <f>L49/סיכום!$B$42</f>
        <v>0</v>
      </c>
    </row>
    <row r="50" spans="1:13" ht="13.5" thickTop="1"/>
    <row r="51" spans="1:13">
      <c r="A51" s="6" t="s">
        <v>1288</v>
      </c>
      <c r="B51" s="6"/>
      <c r="C51" s="6"/>
      <c r="D51" s="6"/>
      <c r="E51" s="6"/>
      <c r="F51" s="6"/>
      <c r="G51" s="6"/>
      <c r="H51" s="19"/>
      <c r="I51" s="19"/>
      <c r="J51" s="36"/>
      <c r="K51" s="36"/>
      <c r="L51" s="36"/>
      <c r="M51" s="19"/>
    </row>
    <row r="52" spans="1:13" ht="13.5" thickBot="1">
      <c r="A52" s="6" t="s">
        <v>1289</v>
      </c>
      <c r="B52" s="6"/>
      <c r="C52" s="6"/>
      <c r="D52" s="6"/>
      <c r="E52" s="6"/>
      <c r="F52" s="6"/>
      <c r="G52" s="6"/>
      <c r="H52" s="19"/>
      <c r="I52" s="19"/>
      <c r="J52" s="27">
        <v>0</v>
      </c>
      <c r="K52" s="36"/>
      <c r="L52" s="27">
        <v>0</v>
      </c>
      <c r="M52" s="20">
        <f>L52/סיכום!$B$42</f>
        <v>0</v>
      </c>
    </row>
    <row r="53" spans="1:13" ht="13.5" thickTop="1"/>
    <row r="54" spans="1:13">
      <c r="A54" s="6" t="s">
        <v>1290</v>
      </c>
      <c r="B54" s="6"/>
      <c r="C54" s="6"/>
      <c r="D54" s="6"/>
      <c r="E54" s="6"/>
      <c r="F54" s="6"/>
      <c r="G54" s="6"/>
      <c r="H54" s="19"/>
      <c r="I54" s="19"/>
      <c r="J54" s="36"/>
      <c r="K54" s="36"/>
      <c r="L54" s="36"/>
      <c r="M54" s="19"/>
    </row>
    <row r="55" spans="1:13">
      <c r="A55" s="7" t="s">
        <v>1291</v>
      </c>
      <c r="B55" s="7">
        <v>200006956</v>
      </c>
      <c r="C55" s="29">
        <v>0</v>
      </c>
      <c r="D55" s="7" t="s">
        <v>146</v>
      </c>
      <c r="E55" s="7" t="s">
        <v>134</v>
      </c>
      <c r="F55" s="7">
        <v>1.78</v>
      </c>
      <c r="G55" s="7" t="s">
        <v>46</v>
      </c>
      <c r="H55" s="18">
        <v>3.3000000000000002E-2</v>
      </c>
      <c r="I55" s="18">
        <v>1.3899999999999999E-2</v>
      </c>
      <c r="J55" s="26">
        <v>475080.95</v>
      </c>
      <c r="K55" s="26">
        <v>103.6</v>
      </c>
      <c r="L55" s="26">
        <v>492.18</v>
      </c>
      <c r="M55" s="18">
        <f>L55/סיכום!$B$42</f>
        <v>7.7882567159425105E-4</v>
      </c>
    </row>
    <row r="56" spans="1:13">
      <c r="A56" s="7" t="s">
        <v>1292</v>
      </c>
      <c r="B56" s="7">
        <v>200695757</v>
      </c>
      <c r="C56" s="7" t="s">
        <v>1292</v>
      </c>
      <c r="D56" s="7" t="s">
        <v>166</v>
      </c>
      <c r="E56" s="7" t="s">
        <v>134</v>
      </c>
      <c r="F56" s="7">
        <v>2.36</v>
      </c>
      <c r="G56" s="7" t="s">
        <v>46</v>
      </c>
      <c r="H56" s="18">
        <v>2.1000000000000001E-2</v>
      </c>
      <c r="I56" s="18">
        <v>8.6E-3</v>
      </c>
      <c r="J56" s="26">
        <v>638683.87</v>
      </c>
      <c r="K56" s="26">
        <v>102.97</v>
      </c>
      <c r="L56" s="26">
        <v>657.65</v>
      </c>
      <c r="M56" s="18">
        <f>L56/סיכום!$B$42</f>
        <v>1.0406654129057646E-3</v>
      </c>
    </row>
    <row r="57" spans="1:13">
      <c r="A57" s="7" t="s">
        <v>1269</v>
      </c>
      <c r="B57" s="7">
        <v>200239523</v>
      </c>
      <c r="C57" s="29">
        <v>0</v>
      </c>
      <c r="D57" s="7" t="s">
        <v>240</v>
      </c>
      <c r="E57" s="7" t="s">
        <v>134</v>
      </c>
      <c r="F57" s="7">
        <v>3.07</v>
      </c>
      <c r="G57" s="7" t="s">
        <v>46</v>
      </c>
      <c r="H57" s="18">
        <v>3.5999999999999997E-2</v>
      </c>
      <c r="I57" s="18">
        <v>3.1199999999999999E-2</v>
      </c>
      <c r="J57" s="26">
        <v>13028.98</v>
      </c>
      <c r="K57" s="26">
        <v>101.8</v>
      </c>
      <c r="L57" s="26">
        <v>13.26</v>
      </c>
      <c r="M57" s="18">
        <f>L57/סיכום!$B$42</f>
        <v>2.0982625066723085E-5</v>
      </c>
    </row>
    <row r="58" spans="1:13" ht="13.5" thickBot="1">
      <c r="A58" s="6" t="s">
        <v>1293</v>
      </c>
      <c r="B58" s="6"/>
      <c r="C58" s="6"/>
      <c r="D58" s="6"/>
      <c r="E58" s="6"/>
      <c r="F58" s="6">
        <v>2.12</v>
      </c>
      <c r="G58" s="6"/>
      <c r="H58" s="19"/>
      <c r="I58" s="19">
        <v>1.11E-2</v>
      </c>
      <c r="J58" s="27">
        <f>SUM(J55:J57)</f>
        <v>1126793.8</v>
      </c>
      <c r="K58" s="36"/>
      <c r="L58" s="27">
        <f>SUM(L55:L57)</f>
        <v>1163.0899999999999</v>
      </c>
      <c r="M58" s="20">
        <f>SUM(M55:M57)</f>
        <v>1.8404737095667387E-3</v>
      </c>
    </row>
    <row r="59" spans="1:13" ht="13.5" thickTop="1"/>
    <row r="60" spans="1:13" ht="13.5" thickBot="1">
      <c r="A60" s="4" t="s">
        <v>1294</v>
      </c>
      <c r="B60" s="4"/>
      <c r="C60" s="4"/>
      <c r="D60" s="4"/>
      <c r="E60" s="4"/>
      <c r="F60" s="4">
        <v>2.84</v>
      </c>
      <c r="G60" s="4"/>
      <c r="H60" s="22"/>
      <c r="I60" s="22">
        <v>3.9800000000000002E-2</v>
      </c>
      <c r="J60" s="28">
        <f>SUM(J21+J40+J58)</f>
        <v>9069519.1500000004</v>
      </c>
      <c r="K60" s="34"/>
      <c r="L60" s="28">
        <f>SUM(L21+L40+L58)</f>
        <v>9274.06</v>
      </c>
      <c r="M60" s="23">
        <v>1.46E-2</v>
      </c>
    </row>
    <row r="61" spans="1:13" ht="13.5" thickTop="1"/>
    <row r="63" spans="1:13">
      <c r="A63" s="4" t="s">
        <v>1295</v>
      </c>
      <c r="B63" s="4"/>
      <c r="C63" s="4"/>
      <c r="D63" s="4"/>
      <c r="E63" s="4"/>
      <c r="F63" s="4"/>
      <c r="G63" s="4"/>
      <c r="H63" s="22"/>
      <c r="I63" s="22"/>
      <c r="J63" s="34"/>
      <c r="K63" s="34"/>
      <c r="L63" s="34"/>
      <c r="M63" s="22"/>
    </row>
    <row r="64" spans="1:13">
      <c r="A64" s="6" t="s">
        <v>1296</v>
      </c>
      <c r="B64" s="6"/>
      <c r="C64" s="6"/>
      <c r="D64" s="6"/>
      <c r="E64" s="6"/>
      <c r="F64" s="6"/>
      <c r="G64" s="6"/>
      <c r="H64" s="19"/>
      <c r="I64" s="19"/>
      <c r="J64" s="36"/>
      <c r="K64" s="36"/>
      <c r="L64" s="36"/>
      <c r="M64" s="19"/>
    </row>
    <row r="65" spans="1:13" ht="13.5" thickBot="1">
      <c r="A65" s="6" t="s">
        <v>1297</v>
      </c>
      <c r="B65" s="6"/>
      <c r="C65" s="6"/>
      <c r="D65" s="6"/>
      <c r="E65" s="6"/>
      <c r="F65" s="6"/>
      <c r="G65" s="6"/>
      <c r="H65" s="19"/>
      <c r="I65" s="19"/>
      <c r="J65" s="27">
        <v>0</v>
      </c>
      <c r="K65" s="36"/>
      <c r="L65" s="27">
        <v>0</v>
      </c>
      <c r="M65" s="20">
        <f>L65/סיכום!$B$42</f>
        <v>0</v>
      </c>
    </row>
    <row r="66" spans="1:13" ht="13.5" thickTop="1"/>
    <row r="67" spans="1:13">
      <c r="A67" s="6" t="s">
        <v>1298</v>
      </c>
      <c r="B67" s="6"/>
      <c r="C67" s="6"/>
      <c r="D67" s="6"/>
      <c r="E67" s="6"/>
      <c r="F67" s="6"/>
      <c r="G67" s="6"/>
      <c r="H67" s="19"/>
      <c r="I67" s="19"/>
      <c r="J67" s="36"/>
      <c r="K67" s="36"/>
      <c r="L67" s="36"/>
      <c r="M67" s="19"/>
    </row>
    <row r="68" spans="1:13" ht="13.5" thickBot="1">
      <c r="A68" s="6" t="s">
        <v>1299</v>
      </c>
      <c r="B68" s="6"/>
      <c r="C68" s="6"/>
      <c r="D68" s="6"/>
      <c r="E68" s="6"/>
      <c r="F68" s="6"/>
      <c r="G68" s="6"/>
      <c r="H68" s="19"/>
      <c r="I68" s="19"/>
      <c r="J68" s="27">
        <v>0</v>
      </c>
      <c r="K68" s="36"/>
      <c r="L68" s="27">
        <v>0</v>
      </c>
      <c r="M68" s="20">
        <f>L68/סיכום!$B$42</f>
        <v>0</v>
      </c>
    </row>
    <row r="69" spans="1:13" ht="13.5" thickTop="1"/>
    <row r="70" spans="1:13">
      <c r="A70" s="6" t="s">
        <v>1300</v>
      </c>
      <c r="B70" s="6"/>
      <c r="C70" s="6"/>
      <c r="D70" s="6"/>
      <c r="E70" s="6"/>
      <c r="F70" s="6"/>
      <c r="G70" s="6"/>
      <c r="H70" s="19"/>
      <c r="I70" s="19"/>
      <c r="J70" s="36"/>
      <c r="K70" s="36"/>
      <c r="L70" s="36"/>
      <c r="M70" s="19"/>
    </row>
    <row r="71" spans="1:13">
      <c r="A71" s="7" t="s">
        <v>1301</v>
      </c>
      <c r="B71" s="7">
        <v>60615184</v>
      </c>
      <c r="C71" s="29" t="str">
        <f>+A71</f>
        <v>ALON-A</v>
      </c>
      <c r="D71" s="7" t="s">
        <v>166</v>
      </c>
      <c r="E71" s="7" t="s">
        <v>369</v>
      </c>
      <c r="F71" s="7">
        <v>3.42</v>
      </c>
      <c r="G71" s="7" t="s">
        <v>25</v>
      </c>
      <c r="H71" s="18">
        <v>4.2273999999999999E-2</v>
      </c>
      <c r="I71" s="18">
        <v>-9.4500000000000001E-2</v>
      </c>
      <c r="J71" s="26">
        <v>459759.65</v>
      </c>
      <c r="K71" s="26">
        <v>389.48</v>
      </c>
      <c r="L71" s="26">
        <v>449.92</v>
      </c>
      <c r="M71" s="18">
        <f>L71/סיכום!$B$42</f>
        <v>7.11953444194574E-4</v>
      </c>
    </row>
    <row r="72" spans="1:13">
      <c r="A72" s="7" t="s">
        <v>1302</v>
      </c>
      <c r="B72" s="7">
        <v>60615192</v>
      </c>
      <c r="C72" s="29" t="str">
        <f>+A72</f>
        <v>ALON-B</v>
      </c>
      <c r="D72" s="7" t="s">
        <v>166</v>
      </c>
      <c r="E72" s="7" t="s">
        <v>369</v>
      </c>
      <c r="F72" s="7">
        <v>7.37</v>
      </c>
      <c r="G72" s="7" t="s">
        <v>25</v>
      </c>
      <c r="H72" s="18">
        <v>8.7637000000000007E-2</v>
      </c>
      <c r="I72" s="18">
        <v>0.1004</v>
      </c>
      <c r="J72" s="26">
        <v>65707.33</v>
      </c>
      <c r="K72" s="26">
        <v>98.72</v>
      </c>
      <c r="L72" s="26">
        <v>64.87</v>
      </c>
      <c r="M72" s="18">
        <f>L72/סיכום!$B$42</f>
        <v>1.0265029321857667E-4</v>
      </c>
    </row>
    <row r="73" spans="1:13">
      <c r="A73" s="7" t="s">
        <v>1427</v>
      </c>
      <c r="B73" s="7" t="s">
        <v>1303</v>
      </c>
      <c r="C73" s="7" t="s">
        <v>201</v>
      </c>
      <c r="D73" s="29">
        <v>0</v>
      </c>
      <c r="E73" s="29">
        <v>0</v>
      </c>
      <c r="F73" s="7">
        <v>2.25</v>
      </c>
      <c r="G73" s="7" t="s">
        <v>31</v>
      </c>
      <c r="H73" s="18">
        <v>3.7823000000000002E-2</v>
      </c>
      <c r="I73" s="18">
        <v>3.8399999999999997E-2</v>
      </c>
      <c r="J73" s="26">
        <v>2894487.68</v>
      </c>
      <c r="K73" s="26">
        <v>100.01</v>
      </c>
      <c r="L73" s="26">
        <v>2894.79</v>
      </c>
      <c r="M73" s="18">
        <f>L73/סיכום!$B$42</f>
        <v>4.5807159288762684E-3</v>
      </c>
    </row>
    <row r="74" spans="1:13" ht="13.5" thickBot="1">
      <c r="A74" s="6" t="s">
        <v>1304</v>
      </c>
      <c r="B74" s="6"/>
      <c r="C74" s="6"/>
      <c r="D74" s="6"/>
      <c r="E74" s="6"/>
      <c r="F74" s="6">
        <v>2.5</v>
      </c>
      <c r="G74" s="6"/>
      <c r="H74" s="19"/>
      <c r="I74" s="19">
        <v>2.1999999999999999E-2</v>
      </c>
      <c r="J74" s="27">
        <v>3419954.66</v>
      </c>
      <c r="K74" s="36"/>
      <c r="L74" s="27">
        <v>3409.57</v>
      </c>
      <c r="M74" s="20">
        <f>L74/סיכום!$B$42</f>
        <v>5.3953038422886153E-3</v>
      </c>
    </row>
    <row r="75" spans="1:13" ht="13.5" thickTop="1"/>
    <row r="76" spans="1:13">
      <c r="A76" s="6" t="s">
        <v>1305</v>
      </c>
      <c r="B76" s="6"/>
      <c r="C76" s="6"/>
      <c r="D76" s="6"/>
      <c r="E76" s="6"/>
      <c r="F76" s="6"/>
      <c r="G76" s="6"/>
      <c r="H76" s="19"/>
      <c r="I76" s="19"/>
      <c r="J76" s="36"/>
      <c r="K76" s="36"/>
      <c r="L76" s="36"/>
      <c r="M76" s="19"/>
    </row>
    <row r="77" spans="1:13" ht="13.5" thickBot="1">
      <c r="A77" s="6" t="s">
        <v>1306</v>
      </c>
      <c r="B77" s="6"/>
      <c r="C77" s="6"/>
      <c r="D77" s="6"/>
      <c r="E77" s="6"/>
      <c r="F77" s="6"/>
      <c r="G77" s="6"/>
      <c r="H77" s="19"/>
      <c r="I77" s="19"/>
      <c r="J77" s="27">
        <v>0</v>
      </c>
      <c r="K77" s="36"/>
      <c r="L77" s="27">
        <v>0</v>
      </c>
      <c r="M77" s="20">
        <f>L77/סיכום!$B$42</f>
        <v>0</v>
      </c>
    </row>
    <row r="78" spans="1:13" ht="13.5" thickTop="1"/>
    <row r="79" spans="1:13" ht="13.5" thickBot="1">
      <c r="A79" s="4" t="s">
        <v>1307</v>
      </c>
      <c r="B79" s="4"/>
      <c r="C79" s="4"/>
      <c r="D79" s="4"/>
      <c r="E79" s="4"/>
      <c r="F79" s="4">
        <v>2.5</v>
      </c>
      <c r="G79" s="4"/>
      <c r="H79" s="22"/>
      <c r="I79" s="22">
        <v>2.1999999999999999E-2</v>
      </c>
      <c r="J79" s="28">
        <f>SUM(J74)</f>
        <v>3419954.66</v>
      </c>
      <c r="K79" s="34"/>
      <c r="L79" s="28">
        <f>SUM(L74)</f>
        <v>3409.57</v>
      </c>
      <c r="M79" s="23">
        <f>SUM(M74)</f>
        <v>5.3953038422886153E-3</v>
      </c>
    </row>
    <row r="80" spans="1:13" ht="13.5" thickTop="1"/>
    <row r="82" spans="1:13" ht="13.5" thickBot="1">
      <c r="A82" s="4" t="s">
        <v>1308</v>
      </c>
      <c r="B82" s="4"/>
      <c r="C82" s="4"/>
      <c r="D82" s="4"/>
      <c r="E82" s="4"/>
      <c r="F82" s="4">
        <v>2.74</v>
      </c>
      <c r="G82" s="4"/>
      <c r="H82" s="22"/>
      <c r="I82" s="22">
        <v>3.4599999999999999E-2</v>
      </c>
      <c r="J82" s="28">
        <f>SUM(J60+J79)</f>
        <v>12489473.810000001</v>
      </c>
      <c r="K82" s="34"/>
      <c r="L82" s="28">
        <f>SUM(L60+L79)</f>
        <v>12683.63</v>
      </c>
      <c r="M82" s="23">
        <f>SUM(M60+M79)</f>
        <v>1.9995303842288616E-2</v>
      </c>
    </row>
    <row r="83" spans="1:13" ht="13.5" thickTop="1"/>
    <row r="85" spans="1:13">
      <c r="A85" s="7" t="s">
        <v>60</v>
      </c>
      <c r="B85" s="7"/>
      <c r="C85" s="7"/>
      <c r="D85" s="7"/>
      <c r="E85" s="7"/>
      <c r="F85" s="7"/>
      <c r="G85" s="7"/>
      <c r="H85" s="18"/>
      <c r="I85" s="18"/>
      <c r="J85" s="26"/>
      <c r="K85" s="26"/>
      <c r="L85" s="26"/>
      <c r="M85" s="18"/>
    </row>
    <row r="89" spans="1:13">
      <c r="A89" s="2" t="s">
        <v>61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0" workbookViewId="0">
      <selection activeCell="I26" sqref="I26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1309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64</v>
      </c>
      <c r="G11" s="4" t="s">
        <v>9</v>
      </c>
      <c r="H11" s="4" t="s">
        <v>10</v>
      </c>
      <c r="I11" s="4" t="s">
        <v>11</v>
      </c>
      <c r="J11" s="4" t="s">
        <v>65</v>
      </c>
      <c r="K11" s="4" t="s">
        <v>66</v>
      </c>
      <c r="L11" s="4" t="s">
        <v>1004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69</v>
      </c>
      <c r="G12" s="5"/>
      <c r="H12" s="5" t="s">
        <v>14</v>
      </c>
      <c r="I12" s="5" t="s">
        <v>14</v>
      </c>
      <c r="J12" s="5" t="s">
        <v>70</v>
      </c>
      <c r="K12" s="5" t="s">
        <v>71</v>
      </c>
      <c r="L12" s="5" t="s">
        <v>15</v>
      </c>
      <c r="M12" s="5" t="s">
        <v>14</v>
      </c>
    </row>
    <row r="15" spans="1:13">
      <c r="A15" s="4" t="s">
        <v>1309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1310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1311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1312</v>
      </c>
      <c r="B20" s="6"/>
      <c r="C20" s="6"/>
      <c r="D20" s="6"/>
      <c r="E20" s="6"/>
      <c r="F20" s="6"/>
      <c r="G20" s="6"/>
      <c r="H20" s="6"/>
      <c r="I20" s="6"/>
      <c r="J20" s="24">
        <v>0</v>
      </c>
      <c r="K20" s="6"/>
      <c r="L20" s="24">
        <v>0</v>
      </c>
      <c r="M20" s="20">
        <v>0</v>
      </c>
    </row>
    <row r="21" spans="1:13" ht="13.5" thickTop="1"/>
    <row r="22" spans="1:13">
      <c r="A22" s="6" t="s">
        <v>1313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1314</v>
      </c>
      <c r="B23" s="6"/>
      <c r="C23" s="6"/>
      <c r="D23" s="6"/>
      <c r="E23" s="6"/>
      <c r="F23" s="6"/>
      <c r="G23" s="6"/>
      <c r="H23" s="6"/>
      <c r="I23" s="6"/>
      <c r="J23" s="24">
        <v>0</v>
      </c>
      <c r="K23" s="6"/>
      <c r="L23" s="24">
        <v>0</v>
      </c>
      <c r="M23" s="20">
        <f>L23/סיכום!$B$42</f>
        <v>0</v>
      </c>
    </row>
    <row r="24" spans="1:13" ht="13.5" thickTop="1"/>
    <row r="25" spans="1:13">
      <c r="A25" s="6" t="s">
        <v>1315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1316</v>
      </c>
      <c r="B26" s="6"/>
      <c r="C26" s="6"/>
      <c r="D26" s="6"/>
      <c r="E26" s="6"/>
      <c r="F26" s="6"/>
      <c r="G26" s="6"/>
      <c r="H26" s="6"/>
      <c r="I26" s="6"/>
      <c r="J26" s="24">
        <v>0</v>
      </c>
      <c r="K26" s="6"/>
      <c r="L26" s="24">
        <v>0</v>
      </c>
      <c r="M26" s="20">
        <f>L26/סיכום!$B$42</f>
        <v>0</v>
      </c>
    </row>
    <row r="27" spans="1:13" ht="13.5" thickTop="1"/>
    <row r="28" spans="1:13">
      <c r="A28" s="6" t="s">
        <v>1317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1318</v>
      </c>
      <c r="B29" s="6"/>
      <c r="C29" s="6"/>
      <c r="D29" s="6"/>
      <c r="E29" s="6"/>
      <c r="F29" s="6"/>
      <c r="G29" s="6"/>
      <c r="H29" s="6"/>
      <c r="I29" s="6"/>
      <c r="J29" s="24">
        <v>0</v>
      </c>
      <c r="K29" s="6"/>
      <c r="L29" s="24">
        <v>0</v>
      </c>
      <c r="M29" s="20">
        <f>L29/סיכום!$B$42</f>
        <v>0</v>
      </c>
    </row>
    <row r="30" spans="1:13" ht="13.5" thickTop="1"/>
    <row r="31" spans="1:13">
      <c r="A31" s="6" t="s">
        <v>1319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1320</v>
      </c>
      <c r="B32" s="6"/>
      <c r="C32" s="6"/>
      <c r="D32" s="6"/>
      <c r="E32" s="6"/>
      <c r="F32" s="6"/>
      <c r="G32" s="6"/>
      <c r="H32" s="6"/>
      <c r="I32" s="6"/>
      <c r="J32" s="24">
        <v>0</v>
      </c>
      <c r="K32" s="6"/>
      <c r="L32" s="24">
        <v>0</v>
      </c>
      <c r="M32" s="20">
        <f>L32/סיכום!$B$42</f>
        <v>0</v>
      </c>
    </row>
    <row r="33" spans="1:13" ht="13.5" thickTop="1"/>
    <row r="34" spans="1:13" ht="13.5" thickBot="1">
      <c r="A34" s="4" t="s">
        <v>1321</v>
      </c>
      <c r="B34" s="4"/>
      <c r="C34" s="4"/>
      <c r="D34" s="4"/>
      <c r="E34" s="4"/>
      <c r="F34" s="4"/>
      <c r="G34" s="4"/>
      <c r="H34" s="4"/>
      <c r="I34" s="4"/>
      <c r="J34" s="25">
        <v>0</v>
      </c>
      <c r="K34" s="4"/>
      <c r="L34" s="25">
        <v>0</v>
      </c>
      <c r="M34" s="23">
        <v>0</v>
      </c>
    </row>
    <row r="35" spans="1:13" ht="13.5" thickTop="1"/>
    <row r="37" spans="1:13">
      <c r="A37" s="4" t="s">
        <v>1322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1322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1323</v>
      </c>
      <c r="B39" s="6"/>
      <c r="C39" s="6"/>
      <c r="D39" s="6"/>
      <c r="E39" s="6"/>
      <c r="F39" s="6"/>
      <c r="G39" s="6"/>
      <c r="H39" s="6"/>
      <c r="I39" s="6"/>
      <c r="J39" s="24">
        <v>0</v>
      </c>
      <c r="K39" s="6"/>
      <c r="L39" s="24">
        <v>0</v>
      </c>
      <c r="M39" s="20">
        <f>L39/סיכום!$B$42</f>
        <v>0</v>
      </c>
    </row>
    <row r="40" spans="1:13" ht="13.5" thickTop="1"/>
    <row r="41" spans="1:13" ht="13.5" thickBot="1">
      <c r="A41" s="4" t="s">
        <v>1323</v>
      </c>
      <c r="B41" s="4"/>
      <c r="C41" s="4"/>
      <c r="D41" s="4"/>
      <c r="E41" s="4"/>
      <c r="F41" s="4"/>
      <c r="G41" s="4"/>
      <c r="H41" s="4"/>
      <c r="I41" s="4"/>
      <c r="J41" s="25">
        <v>0</v>
      </c>
      <c r="K41" s="4"/>
      <c r="L41" s="25">
        <v>0</v>
      </c>
      <c r="M41" s="23">
        <v>0</v>
      </c>
    </row>
    <row r="42" spans="1:13" ht="13.5" thickTop="1"/>
    <row r="44" spans="1:13" ht="13.5" thickBot="1">
      <c r="A44" s="4" t="s">
        <v>1324</v>
      </c>
      <c r="B44" s="4"/>
      <c r="C44" s="4"/>
      <c r="D44" s="4"/>
      <c r="E44" s="4"/>
      <c r="F44" s="4"/>
      <c r="G44" s="4"/>
      <c r="H44" s="4"/>
      <c r="I44" s="4"/>
      <c r="J44" s="25">
        <v>0</v>
      </c>
      <c r="K44" s="4"/>
      <c r="L44" s="25">
        <v>0</v>
      </c>
      <c r="M44" s="23">
        <v>0</v>
      </c>
    </row>
    <row r="45" spans="1:13" ht="13.5" thickTop="1"/>
    <row r="47" spans="1:13">
      <c r="A47" s="7" t="s">
        <v>60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61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24" sqref="F2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1325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1326</v>
      </c>
      <c r="E11" s="4" t="s">
        <v>1327</v>
      </c>
      <c r="F11" s="4" t="s">
        <v>1328</v>
      </c>
      <c r="G11" s="4" t="s">
        <v>1004</v>
      </c>
      <c r="H11" s="4" t="s">
        <v>13</v>
      </c>
    </row>
    <row r="12" spans="1:8">
      <c r="A12" s="5"/>
      <c r="B12" s="5"/>
      <c r="C12" s="5"/>
      <c r="D12" s="5" t="s">
        <v>68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1325</v>
      </c>
      <c r="B15" s="4"/>
      <c r="C15" s="4"/>
      <c r="D15" s="4"/>
      <c r="E15" s="4"/>
      <c r="F15" s="4"/>
      <c r="G15" s="4"/>
      <c r="H15" s="4"/>
    </row>
    <row r="18" spans="1:8">
      <c r="A18" s="4" t="s">
        <v>1329</v>
      </c>
      <c r="B18" s="4"/>
      <c r="C18" s="4"/>
      <c r="D18" s="4"/>
      <c r="E18" s="4"/>
      <c r="F18" s="4"/>
      <c r="G18" s="4"/>
      <c r="H18" s="4"/>
    </row>
    <row r="19" spans="1:8">
      <c r="A19" s="6" t="s">
        <v>1330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1331</v>
      </c>
      <c r="B20" s="6"/>
      <c r="C20" s="6"/>
      <c r="D20" s="6"/>
      <c r="E20" s="6"/>
      <c r="F20" s="6"/>
      <c r="G20" s="24">
        <v>0</v>
      </c>
      <c r="H20" s="20">
        <v>0</v>
      </c>
    </row>
    <row r="21" spans="1:8" ht="13.5" thickTop="1"/>
    <row r="22" spans="1:8">
      <c r="A22" s="6" t="s">
        <v>1332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1333</v>
      </c>
      <c r="B23" s="6"/>
      <c r="C23" s="6"/>
      <c r="D23" s="6"/>
      <c r="E23" s="6"/>
      <c r="F23" s="6"/>
      <c r="G23" s="24">
        <v>0</v>
      </c>
      <c r="H23" s="20">
        <f>G23/סיכום!$B$42</f>
        <v>0</v>
      </c>
    </row>
    <row r="24" spans="1:8" ht="13.5" thickTop="1"/>
    <row r="25" spans="1:8" ht="13.5" thickBot="1">
      <c r="A25" s="4" t="s">
        <v>1334</v>
      </c>
      <c r="B25" s="4"/>
      <c r="C25" s="4"/>
      <c r="D25" s="4"/>
      <c r="E25" s="4"/>
      <c r="F25" s="4"/>
      <c r="G25" s="25">
        <v>0</v>
      </c>
      <c r="H25" s="23">
        <v>0</v>
      </c>
    </row>
    <row r="26" spans="1:8" ht="13.5" thickTop="1"/>
    <row r="28" spans="1:8">
      <c r="A28" s="4" t="s">
        <v>1335</v>
      </c>
      <c r="B28" s="4"/>
      <c r="C28" s="4"/>
      <c r="D28" s="4"/>
      <c r="E28" s="4"/>
      <c r="F28" s="4"/>
      <c r="G28" s="4"/>
      <c r="H28" s="4"/>
    </row>
    <row r="29" spans="1:8">
      <c r="A29" s="6" t="s">
        <v>1336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1337</v>
      </c>
      <c r="B30" s="6"/>
      <c r="C30" s="6"/>
      <c r="D30" s="6"/>
      <c r="E30" s="6"/>
      <c r="F30" s="6"/>
      <c r="G30" s="24">
        <v>0</v>
      </c>
      <c r="H30" s="20">
        <f>G30/סיכום!$B$42</f>
        <v>0</v>
      </c>
    </row>
    <row r="31" spans="1:8" ht="13.5" thickTop="1"/>
    <row r="32" spans="1:8">
      <c r="A32" s="6" t="s">
        <v>1338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1339</v>
      </c>
      <c r="B33" s="6"/>
      <c r="C33" s="6"/>
      <c r="D33" s="6"/>
      <c r="E33" s="6"/>
      <c r="F33" s="6"/>
      <c r="G33" s="24">
        <v>0</v>
      </c>
      <c r="H33" s="20">
        <f>G33/סיכום!$B$42</f>
        <v>0</v>
      </c>
    </row>
    <row r="34" spans="1:8" ht="13.5" thickTop="1"/>
    <row r="35" spans="1:8" ht="13.5" thickBot="1">
      <c r="A35" s="4" t="s">
        <v>1340</v>
      </c>
      <c r="B35" s="4"/>
      <c r="C35" s="4"/>
      <c r="D35" s="4"/>
      <c r="E35" s="4"/>
      <c r="F35" s="4"/>
      <c r="G35" s="25">
        <v>0</v>
      </c>
      <c r="H35" s="23">
        <v>0</v>
      </c>
    </row>
    <row r="36" spans="1:8" ht="13.5" thickTop="1"/>
    <row r="38" spans="1:8" ht="13.5" thickBot="1">
      <c r="A38" s="4" t="s">
        <v>1341</v>
      </c>
      <c r="B38" s="4"/>
      <c r="C38" s="4"/>
      <c r="D38" s="4"/>
      <c r="E38" s="4"/>
      <c r="F38" s="4"/>
      <c r="G38" s="25">
        <v>0</v>
      </c>
      <c r="H38" s="23">
        <v>0</v>
      </c>
    </row>
    <row r="39" spans="1:8" ht="13.5" thickTop="1"/>
    <row r="41" spans="1:8">
      <c r="A41" s="7" t="s">
        <v>60</v>
      </c>
      <c r="B41" s="7"/>
      <c r="C41" s="7"/>
      <c r="D41" s="7"/>
      <c r="E41" s="7"/>
      <c r="F41" s="7"/>
      <c r="G41" s="7"/>
      <c r="H41" s="7"/>
    </row>
    <row r="45" spans="1:8">
      <c r="A45" s="2" t="s">
        <v>61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rightToLeft="1" workbookViewId="0">
      <selection activeCell="E28" sqref="E28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30" customWidth="1"/>
    <col min="7" max="7" width="16.7109375" style="30" customWidth="1"/>
    <col min="8" max="8" width="12.7109375" style="33" customWidth="1"/>
    <col min="9" max="9" width="20.7109375" style="30" customWidth="1"/>
  </cols>
  <sheetData>
    <row r="2" spans="1:9" ht="18">
      <c r="A2" s="1" t="s">
        <v>0</v>
      </c>
    </row>
    <row r="4" spans="1:9" ht="18">
      <c r="A4" s="1" t="s">
        <v>1342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2" t="s">
        <v>10</v>
      </c>
      <c r="G11" s="22" t="s">
        <v>11</v>
      </c>
      <c r="H11" s="34" t="s">
        <v>1004</v>
      </c>
      <c r="I11" s="22" t="s">
        <v>13</v>
      </c>
    </row>
    <row r="12" spans="1:9">
      <c r="A12" s="5"/>
      <c r="B12" s="5"/>
      <c r="C12" s="5"/>
      <c r="D12" s="5"/>
      <c r="E12" s="5"/>
      <c r="F12" s="31" t="s">
        <v>14</v>
      </c>
      <c r="G12" s="31" t="s">
        <v>14</v>
      </c>
      <c r="H12" s="35" t="s">
        <v>15</v>
      </c>
      <c r="I12" s="31" t="s">
        <v>14</v>
      </c>
    </row>
    <row r="15" spans="1:9">
      <c r="A15" s="4" t="s">
        <v>1342</v>
      </c>
      <c r="B15" s="4"/>
      <c r="C15" s="4"/>
      <c r="D15" s="4"/>
      <c r="E15" s="4"/>
      <c r="F15" s="22"/>
      <c r="G15" s="22"/>
      <c r="H15" s="34"/>
      <c r="I15" s="22"/>
    </row>
    <row r="18" spans="1:9">
      <c r="A18" s="4" t="s">
        <v>1343</v>
      </c>
      <c r="B18" s="4"/>
      <c r="C18" s="4"/>
      <c r="D18" s="4"/>
      <c r="E18" s="4"/>
      <c r="F18" s="22"/>
      <c r="G18" s="22"/>
      <c r="H18" s="34"/>
      <c r="I18" s="22"/>
    </row>
    <row r="19" spans="1:9">
      <c r="A19" s="6" t="s">
        <v>1343</v>
      </c>
      <c r="B19" s="6"/>
      <c r="C19" s="6"/>
      <c r="D19" s="6"/>
      <c r="E19" s="6"/>
      <c r="F19" s="19"/>
      <c r="G19" s="19"/>
      <c r="H19" s="36"/>
      <c r="I19" s="19"/>
    </row>
    <row r="20" spans="1:9">
      <c r="A20" s="7" t="s">
        <v>1344</v>
      </c>
      <c r="B20" s="7">
        <v>199999999</v>
      </c>
      <c r="C20" s="29">
        <v>0</v>
      </c>
      <c r="D20" s="29" t="str">
        <f>+D21</f>
        <v xml:space="preserve">  שונות  </v>
      </c>
      <c r="E20" s="29" t="str">
        <f>+E21</f>
        <v xml:space="preserve">  לא מדורג  </v>
      </c>
      <c r="F20" s="32">
        <v>0</v>
      </c>
      <c r="G20" s="32">
        <v>0</v>
      </c>
      <c r="H20" s="26">
        <v>2815.05</v>
      </c>
      <c r="I20" s="18">
        <f>H20/סיכום!$B$42</f>
        <v>4.4545353464614497E-3</v>
      </c>
    </row>
    <row r="21" spans="1:9">
      <c r="A21" s="7" t="s">
        <v>1416</v>
      </c>
      <c r="B21" s="39">
        <v>99999999</v>
      </c>
      <c r="C21" s="40">
        <v>0</v>
      </c>
      <c r="D21" s="41" t="s">
        <v>1417</v>
      </c>
      <c r="E21" s="41" t="s">
        <v>1418</v>
      </c>
      <c r="F21" s="42">
        <v>0</v>
      </c>
      <c r="G21" s="42">
        <v>0</v>
      </c>
      <c r="H21" s="26">
        <v>-1393.2560000000001</v>
      </c>
      <c r="I21" s="18">
        <f>H21/סיכום!$B$42</f>
        <v>-2.2046884064828311E-3</v>
      </c>
    </row>
    <row r="22" spans="1:9" ht="13.5" thickBot="1">
      <c r="A22" s="6" t="s">
        <v>1345</v>
      </c>
      <c r="B22" s="6"/>
      <c r="C22" s="6"/>
      <c r="D22" s="6"/>
      <c r="E22" s="6"/>
      <c r="F22" s="19"/>
      <c r="G22" s="19"/>
      <c r="H22" s="27">
        <f>SUM(H20:H21)</f>
        <v>1421.7940000000001</v>
      </c>
      <c r="I22" s="20">
        <f>SUM(I20)</f>
        <v>4.4545353464614497E-3</v>
      </c>
    </row>
    <row r="23" spans="1:9" ht="13.5" thickTop="1"/>
    <row r="24" spans="1:9" ht="13.5" thickBot="1">
      <c r="A24" s="4" t="s">
        <v>1345</v>
      </c>
      <c r="B24" s="4"/>
      <c r="C24" s="4"/>
      <c r="D24" s="4"/>
      <c r="E24" s="4"/>
      <c r="F24" s="22"/>
      <c r="G24" s="22"/>
      <c r="H24" s="28">
        <f>SUM(H22)</f>
        <v>1421.7940000000001</v>
      </c>
      <c r="I24" s="23">
        <f>SUM(I22)</f>
        <v>4.4545353464614497E-3</v>
      </c>
    </row>
    <row r="25" spans="1:9" ht="13.5" thickTop="1"/>
    <row r="27" spans="1:9">
      <c r="A27" s="4" t="s">
        <v>1346</v>
      </c>
      <c r="B27" s="4"/>
      <c r="C27" s="4"/>
      <c r="D27" s="4"/>
      <c r="E27" s="4"/>
      <c r="F27" s="22"/>
      <c r="G27" s="22"/>
      <c r="H27" s="34"/>
      <c r="I27" s="22"/>
    </row>
    <row r="28" spans="1:9">
      <c r="A28" s="6" t="s">
        <v>1346</v>
      </c>
      <c r="B28" s="6"/>
      <c r="C28" s="6"/>
      <c r="D28" s="6"/>
      <c r="E28" s="6"/>
      <c r="F28" s="19"/>
      <c r="G28" s="19"/>
      <c r="H28" s="36"/>
      <c r="I28" s="19"/>
    </row>
    <row r="29" spans="1:9" ht="13.5" thickBot="1">
      <c r="A29" s="6" t="s">
        <v>1347</v>
      </c>
      <c r="B29" s="6"/>
      <c r="C29" s="6"/>
      <c r="D29" s="6"/>
      <c r="E29" s="6"/>
      <c r="F29" s="19"/>
      <c r="G29" s="19"/>
      <c r="H29" s="27">
        <v>0</v>
      </c>
      <c r="I29" s="20">
        <f>H29/סיכום!$B$42</f>
        <v>0</v>
      </c>
    </row>
    <row r="30" spans="1:9" ht="13.5" thickTop="1"/>
    <row r="31" spans="1:9" ht="13.5" thickBot="1">
      <c r="A31" s="4" t="s">
        <v>1347</v>
      </c>
      <c r="B31" s="4"/>
      <c r="C31" s="4"/>
      <c r="D31" s="4"/>
      <c r="E31" s="4"/>
      <c r="F31" s="22"/>
      <c r="G31" s="22"/>
      <c r="H31" s="28">
        <v>0</v>
      </c>
      <c r="I31" s="23">
        <v>0</v>
      </c>
    </row>
    <row r="32" spans="1:9" ht="13.5" thickTop="1"/>
    <row r="34" spans="1:9" ht="13.5" thickBot="1">
      <c r="A34" s="4" t="s">
        <v>1348</v>
      </c>
      <c r="B34" s="4"/>
      <c r="C34" s="4"/>
      <c r="D34" s="4"/>
      <c r="E34" s="4"/>
      <c r="F34" s="22"/>
      <c r="G34" s="22"/>
      <c r="H34" s="28">
        <f>SUM(H24)</f>
        <v>1421.7940000000001</v>
      </c>
      <c r="I34" s="23">
        <f>SUM(I24)</f>
        <v>4.4545353464614497E-3</v>
      </c>
    </row>
    <row r="35" spans="1:9" ht="13.5" thickTop="1"/>
    <row r="37" spans="1:9">
      <c r="A37" s="7" t="s">
        <v>60</v>
      </c>
      <c r="B37" s="7"/>
      <c r="C37" s="7"/>
      <c r="D37" s="7"/>
      <c r="E37" s="7"/>
      <c r="F37" s="18"/>
      <c r="G37" s="18"/>
      <c r="H37" s="26"/>
      <c r="I37" s="18"/>
    </row>
    <row r="41" spans="1:9">
      <c r="A41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rightToLeft="1" workbookViewId="0">
      <selection activeCell="C37" sqref="C37"/>
    </sheetView>
  </sheetViews>
  <sheetFormatPr defaultColWidth="9.140625" defaultRowHeight="12.75"/>
  <cols>
    <col min="1" max="1" width="38.7109375" customWidth="1"/>
    <col min="2" max="2" width="12.7109375" customWidth="1"/>
    <col min="3" max="3" width="17" bestFit="1" customWidth="1"/>
    <col min="4" max="4" width="20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1349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1350</v>
      </c>
      <c r="E11" s="4" t="s">
        <v>1004</v>
      </c>
    </row>
    <row r="12" spans="1:5">
      <c r="A12" s="5"/>
      <c r="B12" s="5"/>
      <c r="C12" s="5"/>
      <c r="D12" s="5" t="s">
        <v>68</v>
      </c>
      <c r="E12" s="5" t="s">
        <v>15</v>
      </c>
    </row>
    <row r="15" spans="1:5">
      <c r="A15" s="4" t="s">
        <v>1351</v>
      </c>
      <c r="B15" s="4"/>
      <c r="C15" s="4"/>
      <c r="D15" s="4"/>
      <c r="E15" s="4"/>
    </row>
    <row r="18" spans="1:5">
      <c r="A18" s="4" t="s">
        <v>1352</v>
      </c>
      <c r="B18" s="4"/>
      <c r="C18" s="4"/>
      <c r="D18" s="4"/>
      <c r="E18" s="4"/>
    </row>
    <row r="19" spans="1:5">
      <c r="A19" s="6" t="s">
        <v>1353</v>
      </c>
      <c r="B19" s="6"/>
      <c r="C19" s="6"/>
      <c r="D19" s="6"/>
      <c r="E19" s="6"/>
    </row>
    <row r="20" spans="1:5" ht="13.5" thickBot="1">
      <c r="A20" s="6" t="s">
        <v>1354</v>
      </c>
      <c r="B20" s="6"/>
      <c r="C20" s="6"/>
      <c r="D20" s="6"/>
      <c r="E20" s="24">
        <v>0</v>
      </c>
    </row>
    <row r="21" spans="1:5" ht="13.5" thickTop="1"/>
    <row r="22" spans="1:5" ht="13.5" thickBot="1">
      <c r="A22" s="4" t="s">
        <v>1355</v>
      </c>
      <c r="B22" s="4"/>
      <c r="C22" s="4"/>
      <c r="D22" s="4"/>
      <c r="E22" s="25">
        <v>0</v>
      </c>
    </row>
    <row r="23" spans="1:5" ht="13.5" thickTop="1"/>
    <row r="25" spans="1:5">
      <c r="A25" s="4" t="s">
        <v>1356</v>
      </c>
      <c r="B25" s="4"/>
      <c r="C25" s="4"/>
      <c r="D25" s="4"/>
      <c r="E25" s="4"/>
    </row>
    <row r="26" spans="1:5">
      <c r="A26" s="6" t="s">
        <v>1357</v>
      </c>
    </row>
    <row r="27" spans="1:5">
      <c r="A27" s="55" t="s">
        <v>901</v>
      </c>
      <c r="B27" s="56">
        <v>60358561</v>
      </c>
      <c r="C27" s="55" t="s">
        <v>901</v>
      </c>
      <c r="D27" s="55">
        <v>42910</v>
      </c>
      <c r="E27" s="57">
        <v>269.69600000000003</v>
      </c>
    </row>
    <row r="28" spans="1:5">
      <c r="A28" s="55" t="s">
        <v>907</v>
      </c>
      <c r="B28" s="56">
        <v>60381886</v>
      </c>
      <c r="C28" s="55" t="str">
        <f>+A28</f>
        <v>FIRS TIME</v>
      </c>
      <c r="D28" s="55">
        <v>43891</v>
      </c>
      <c r="E28" s="57">
        <v>161.90700000000001</v>
      </c>
    </row>
    <row r="29" spans="1:5">
      <c r="A29" s="55" t="s">
        <v>1172</v>
      </c>
      <c r="B29" s="56">
        <v>60616067</v>
      </c>
      <c r="C29" s="55" t="str">
        <f>+A29</f>
        <v>ARES SPECIAL SI</v>
      </c>
      <c r="D29" s="55">
        <v>43640</v>
      </c>
      <c r="E29" s="57">
        <v>1309.107</v>
      </c>
    </row>
    <row r="30" spans="1:5">
      <c r="B30" s="6"/>
      <c r="C30" s="6"/>
      <c r="D30" s="6"/>
      <c r="E30" s="6"/>
    </row>
    <row r="31" spans="1:5" ht="13.5" thickBot="1">
      <c r="A31" s="6" t="s">
        <v>1358</v>
      </c>
      <c r="B31" s="6"/>
      <c r="C31" s="6"/>
      <c r="D31" s="6"/>
      <c r="E31" s="58">
        <f>SUM(E27:E30)</f>
        <v>1740.71</v>
      </c>
    </row>
    <row r="32" spans="1:5" ht="13.5" thickTop="1"/>
    <row r="33" spans="1:5" ht="13.5" thickBot="1">
      <c r="A33" s="4" t="s">
        <v>1359</v>
      </c>
      <c r="B33" s="4"/>
      <c r="C33" s="4"/>
      <c r="D33" s="4"/>
      <c r="E33" s="59">
        <f>+E31</f>
        <v>1740.71</v>
      </c>
    </row>
    <row r="34" spans="1:5" ht="13.5" thickTop="1"/>
    <row r="36" spans="1:5" ht="13.5" thickBot="1">
      <c r="A36" s="4" t="s">
        <v>1360</v>
      </c>
      <c r="B36" s="4"/>
      <c r="C36" s="4"/>
      <c r="D36" s="4"/>
      <c r="E36" s="59">
        <f>+E22+E33</f>
        <v>1740.71</v>
      </c>
    </row>
    <row r="37" spans="1:5" ht="13.5" thickTop="1"/>
    <row r="39" spans="1:5">
      <c r="A39" s="7" t="s">
        <v>60</v>
      </c>
      <c r="B39" s="7"/>
      <c r="C39" s="7"/>
      <c r="D39" s="7"/>
      <c r="E39" s="7"/>
    </row>
    <row r="43" spans="1:5">
      <c r="A43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rightToLeft="1" tabSelected="1" topLeftCell="A10" workbookViewId="0">
      <selection activeCell="F35" sqref="F35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  <col min="7" max="7" width="10.140625" bestFit="1" customWidth="1"/>
  </cols>
  <sheetData>
    <row r="2" spans="1:9" ht="18">
      <c r="A2" s="1" t="s">
        <v>0</v>
      </c>
    </row>
    <row r="4" spans="1:9" ht="18">
      <c r="A4" s="1" t="s">
        <v>1415</v>
      </c>
    </row>
    <row r="6" spans="1:9">
      <c r="A6" s="2" t="s">
        <v>2</v>
      </c>
    </row>
    <row r="8" spans="1:9" ht="15">
      <c r="A8" s="3" t="s">
        <v>3</v>
      </c>
    </row>
    <row r="10" spans="1:9" ht="15.75">
      <c r="A10" s="8" t="s">
        <v>1361</v>
      </c>
    </row>
    <row r="11" spans="1:9">
      <c r="A11" s="5"/>
      <c r="B11" s="5"/>
      <c r="C11" s="5"/>
    </row>
    <row r="12" spans="1:9" ht="13.5" thickTop="1"/>
    <row r="13" spans="1:9">
      <c r="A13" s="4" t="s">
        <v>1362</v>
      </c>
      <c r="B13" s="4" t="s">
        <v>1363</v>
      </c>
      <c r="C13" s="4" t="s">
        <v>1364</v>
      </c>
    </row>
    <row r="14" spans="1:9" ht="13.5" thickBot="1">
      <c r="A14" s="14"/>
      <c r="B14" s="14"/>
      <c r="C14" s="14"/>
    </row>
    <row r="15" spans="1:9">
      <c r="A15" s="7" t="s">
        <v>1365</v>
      </c>
      <c r="B15" s="9">
        <f>+'מזומנים ושווי מזומנים'!I61</f>
        <v>28734.69</v>
      </c>
      <c r="C15" s="10">
        <f>B15/$B$42</f>
        <v>4.5352480360143901E-2</v>
      </c>
      <c r="F15" s="61"/>
      <c r="G15" s="62"/>
      <c r="I15" s="33"/>
    </row>
    <row r="16" spans="1:9">
      <c r="A16" s="7" t="s">
        <v>1366</v>
      </c>
      <c r="B16" s="9">
        <f>+B17+B18+B19+B20+B21+B22+B23+B24+B25+B26</f>
        <v>404713.73000000004</v>
      </c>
      <c r="C16" s="10">
        <f t="shared" ref="C16:C40" si="0">B16/$B$42</f>
        <v>0.64041903890987928</v>
      </c>
      <c r="F16" s="61"/>
      <c r="G16" s="62"/>
      <c r="I16" s="33"/>
    </row>
    <row r="17" spans="1:9">
      <c r="A17" s="7" t="s">
        <v>1367</v>
      </c>
      <c r="B17" s="9">
        <f>+'סחיר - תעודות התחייבות ממשלתיות'!L59</f>
        <v>43344.08</v>
      </c>
      <c r="C17" s="10">
        <f t="shared" si="0"/>
        <v>6.8587675678887697E-2</v>
      </c>
      <c r="F17" s="61"/>
      <c r="G17" s="62"/>
      <c r="I17" s="33"/>
    </row>
    <row r="18" spans="1:9">
      <c r="A18" s="7" t="s">
        <v>1368</v>
      </c>
      <c r="B18" s="9">
        <v>0</v>
      </c>
      <c r="C18" s="10">
        <f t="shared" si="0"/>
        <v>0</v>
      </c>
      <c r="F18" s="61"/>
      <c r="G18" s="62"/>
      <c r="I18" s="33"/>
    </row>
    <row r="19" spans="1:9">
      <c r="A19" s="7" t="s">
        <v>1369</v>
      </c>
      <c r="B19" s="9">
        <f>+'סחיר - אגח קונצרני'!N217</f>
        <v>107116.01000000001</v>
      </c>
      <c r="C19" s="10">
        <f t="shared" si="0"/>
        <v>0.16950038284112828</v>
      </c>
      <c r="F19" s="61"/>
      <c r="G19" s="62"/>
      <c r="I19" s="33"/>
    </row>
    <row r="20" spans="1:9">
      <c r="A20" s="7" t="s">
        <v>1370</v>
      </c>
      <c r="B20" s="9">
        <f>+'סחיר - מניות'!H135</f>
        <v>42023.509999999995</v>
      </c>
      <c r="C20" s="10">
        <f t="shared" si="0"/>
        <v>6.6498005604652202E-2</v>
      </c>
      <c r="F20" s="61"/>
      <c r="G20" s="62"/>
      <c r="I20" s="33"/>
    </row>
    <row r="21" spans="1:9">
      <c r="A21" s="7" t="s">
        <v>1371</v>
      </c>
      <c r="B21" s="9">
        <f>+'סחיר - תעודות סל'!G123</f>
        <v>192052.28999999998</v>
      </c>
      <c r="C21" s="10">
        <f t="shared" si="0"/>
        <v>0.30390355914597067</v>
      </c>
      <c r="F21" s="61"/>
      <c r="G21" s="62"/>
      <c r="I21" s="33"/>
    </row>
    <row r="22" spans="1:9">
      <c r="A22" s="7" t="s">
        <v>1372</v>
      </c>
      <c r="B22" s="9">
        <f>+'סחיר - קרנות נאמנות'!J46</f>
        <v>20171.690000000002</v>
      </c>
      <c r="C22" s="10">
        <f t="shared" si="0"/>
        <v>3.1919683878745657E-2</v>
      </c>
      <c r="F22" s="61"/>
      <c r="G22" s="62"/>
      <c r="I22" s="33"/>
    </row>
    <row r="23" spans="1:9">
      <c r="A23" s="7" t="s">
        <v>1373</v>
      </c>
      <c r="B23" s="9">
        <v>0</v>
      </c>
      <c r="C23" s="10">
        <f t="shared" si="0"/>
        <v>0</v>
      </c>
      <c r="F23" s="61"/>
      <c r="G23" s="62"/>
      <c r="I23" s="33"/>
    </row>
    <row r="24" spans="1:9">
      <c r="A24" s="7" t="s">
        <v>1374</v>
      </c>
      <c r="B24" s="9">
        <v>0</v>
      </c>
      <c r="C24" s="10">
        <f t="shared" si="0"/>
        <v>0</v>
      </c>
      <c r="F24" s="61"/>
      <c r="G24" s="62"/>
      <c r="I24" s="33"/>
    </row>
    <row r="25" spans="1:9">
      <c r="A25" s="7" t="s">
        <v>1375</v>
      </c>
      <c r="B25" s="9">
        <f>+'סחיר - חוזים עתידיים'!H33</f>
        <v>6.15</v>
      </c>
      <c r="C25" s="10">
        <f t="shared" si="0"/>
        <v>9.7317604947471328E-6</v>
      </c>
      <c r="F25" s="61"/>
      <c r="G25" s="62"/>
      <c r="I25" s="33"/>
    </row>
    <row r="26" spans="1:9">
      <c r="A26" s="7" t="s">
        <v>1376</v>
      </c>
      <c r="B26" s="9">
        <v>0</v>
      </c>
      <c r="C26" s="10">
        <f t="shared" si="0"/>
        <v>0</v>
      </c>
      <c r="F26" s="61"/>
      <c r="G26" s="62"/>
      <c r="I26" s="33"/>
    </row>
    <row r="27" spans="1:9">
      <c r="A27" s="7" t="s">
        <v>1377</v>
      </c>
      <c r="B27" s="9">
        <f>+B28+B29+B30+B31+B32+B33+B34+B35+B36</f>
        <v>184397.58999999994</v>
      </c>
      <c r="C27" s="10">
        <f t="shared" si="0"/>
        <v>0.29179076125017533</v>
      </c>
      <c r="F27" s="61"/>
      <c r="G27" s="62"/>
      <c r="I27" s="33"/>
    </row>
    <row r="28" spans="1:9">
      <c r="A28" s="7" t="s">
        <v>1367</v>
      </c>
      <c r="B28" s="9">
        <f>+'לא סחיר - תעודות התחייבות ממשלה'!L93</f>
        <v>182105.20999999996</v>
      </c>
      <c r="C28" s="10">
        <f t="shared" si="0"/>
        <v>0.28816329895376097</v>
      </c>
      <c r="F28" s="61"/>
      <c r="G28" s="62"/>
      <c r="I28" s="33"/>
    </row>
    <row r="29" spans="1:9">
      <c r="A29" s="7" t="s">
        <v>1378</v>
      </c>
      <c r="B29" s="9">
        <v>0</v>
      </c>
      <c r="C29" s="10">
        <f t="shared" si="0"/>
        <v>0</v>
      </c>
      <c r="F29" s="61"/>
      <c r="G29" s="62"/>
      <c r="I29" s="33"/>
    </row>
    <row r="30" spans="1:9">
      <c r="A30" s="7" t="s">
        <v>1379</v>
      </c>
      <c r="B30" s="9">
        <f>+'לא סחיר - אגח קונצרני'!N46</f>
        <v>538.79999999999995</v>
      </c>
      <c r="C30" s="10">
        <f t="shared" si="0"/>
        <v>8.5259716334467554E-4</v>
      </c>
      <c r="F30" s="61"/>
      <c r="G30" s="62"/>
      <c r="I30" s="33"/>
    </row>
    <row r="31" spans="1:9">
      <c r="A31" s="7" t="s">
        <v>1380</v>
      </c>
      <c r="B31" s="9">
        <v>0</v>
      </c>
      <c r="C31" s="10">
        <f t="shared" si="0"/>
        <v>0</v>
      </c>
      <c r="F31" s="61"/>
      <c r="G31" s="62"/>
      <c r="I31" s="33"/>
    </row>
    <row r="32" spans="1:9">
      <c r="A32" s="7" t="s">
        <v>1381</v>
      </c>
      <c r="B32" s="9">
        <f>+'לא סחיר - קרנות השקעה'!I56</f>
        <v>4701.0200000000004</v>
      </c>
      <c r="C32" s="10">
        <f t="shared" si="0"/>
        <v>7.4388944261814909E-3</v>
      </c>
      <c r="F32" s="61"/>
      <c r="G32" s="62"/>
      <c r="I32" s="33"/>
    </row>
    <row r="33" spans="1:9">
      <c r="A33" s="7" t="s">
        <v>1382</v>
      </c>
      <c r="B33" s="9">
        <v>0</v>
      </c>
      <c r="C33" s="10">
        <f t="shared" si="0"/>
        <v>0</v>
      </c>
      <c r="F33" s="61"/>
      <c r="G33" s="62"/>
      <c r="I33" s="33"/>
    </row>
    <row r="34" spans="1:9">
      <c r="A34" s="7" t="s">
        <v>1383</v>
      </c>
      <c r="B34" s="9">
        <v>0</v>
      </c>
      <c r="C34" s="10">
        <f t="shared" si="0"/>
        <v>0</v>
      </c>
      <c r="F34" s="61"/>
      <c r="G34" s="62"/>
      <c r="I34" s="33"/>
    </row>
    <row r="35" spans="1:9">
      <c r="A35" s="7" t="s">
        <v>1384</v>
      </c>
      <c r="B35" s="9">
        <f>+'לא סחיר - חוזים עתידיים'!I65</f>
        <v>-2947.4400000000005</v>
      </c>
      <c r="C35" s="10">
        <f t="shared" si="0"/>
        <v>-4.6640292931117875E-3</v>
      </c>
      <c r="F35" s="61"/>
      <c r="G35" s="62"/>
      <c r="I35" s="33"/>
    </row>
    <row r="36" spans="1:9">
      <c r="A36" s="7" t="s">
        <v>1385</v>
      </c>
      <c r="B36" s="9">
        <v>0</v>
      </c>
      <c r="C36" s="10">
        <f t="shared" si="0"/>
        <v>0</v>
      </c>
      <c r="F36" s="61"/>
      <c r="G36" s="62"/>
      <c r="I36" s="33"/>
    </row>
    <row r="37" spans="1:9">
      <c r="A37" s="7" t="s">
        <v>1386</v>
      </c>
      <c r="B37" s="9">
        <f>+הלוואות!L82</f>
        <v>12683.63</v>
      </c>
      <c r="C37" s="10">
        <f t="shared" si="0"/>
        <v>2.0070577132356028E-2</v>
      </c>
      <c r="F37" s="61"/>
      <c r="G37" s="62"/>
      <c r="I37" s="33"/>
    </row>
    <row r="38" spans="1:9">
      <c r="A38" s="7" t="s">
        <v>1387</v>
      </c>
      <c r="B38" s="9">
        <f>+פקדונות!L44</f>
        <v>0</v>
      </c>
      <c r="C38" s="10">
        <f t="shared" si="0"/>
        <v>0</v>
      </c>
      <c r="F38" s="61"/>
      <c r="G38" s="62"/>
      <c r="I38" s="33"/>
    </row>
    <row r="39" spans="1:9">
      <c r="A39" s="7" t="s">
        <v>1388</v>
      </c>
      <c r="B39" s="9">
        <f>+'זכויות מקרקעין'!G38</f>
        <v>0</v>
      </c>
      <c r="C39" s="10">
        <f t="shared" si="0"/>
        <v>0</v>
      </c>
      <c r="F39" s="61"/>
      <c r="G39" s="62"/>
      <c r="I39" s="33"/>
    </row>
    <row r="40" spans="1:9">
      <c r="A40" s="7" t="s">
        <v>1389</v>
      </c>
      <c r="B40" s="9">
        <f>+'השקעות אחרות'!H34</f>
        <v>1421.7940000000001</v>
      </c>
      <c r="C40" s="10">
        <f t="shared" si="0"/>
        <v>2.2498469399786186E-3</v>
      </c>
      <c r="F40" s="61"/>
      <c r="G40" s="62"/>
      <c r="I40" s="33"/>
    </row>
    <row r="41" spans="1:9" ht="13.5" thickBot="1">
      <c r="A41" s="15"/>
      <c r="B41" s="15"/>
      <c r="C41" s="15"/>
    </row>
    <row r="42" spans="1:9">
      <c r="A42" s="4" t="s">
        <v>1390</v>
      </c>
      <c r="B42" s="11">
        <f>+B15+B16+B27+B37+B38+B39+B40</f>
        <v>631951.43400000001</v>
      </c>
      <c r="C42" s="12">
        <f>+C15+C16+C27+C37+C38+C39+C40</f>
        <v>0.99988270459253326</v>
      </c>
    </row>
    <row r="44" spans="1:9">
      <c r="B44" s="60"/>
    </row>
    <row r="45" spans="1:9">
      <c r="C45" s="33"/>
    </row>
    <row r="46" spans="1:9">
      <c r="A46" s="16" t="s">
        <v>1391</v>
      </c>
      <c r="B46" s="16"/>
      <c r="C46" s="16"/>
    </row>
    <row r="48" spans="1:9">
      <c r="A48" s="7" t="s">
        <v>25</v>
      </c>
      <c r="B48" s="13">
        <v>3.98</v>
      </c>
    </row>
    <row r="49" spans="1:2">
      <c r="A49" s="7" t="s">
        <v>921</v>
      </c>
      <c r="B49" s="13">
        <v>3.3176000000000001</v>
      </c>
    </row>
    <row r="50" spans="1:2">
      <c r="A50" s="7" t="s">
        <v>31</v>
      </c>
      <c r="B50" s="13">
        <v>5.8813000000000004</v>
      </c>
    </row>
    <row r="51" spans="1:2">
      <c r="A51" s="7" t="s">
        <v>1392</v>
      </c>
      <c r="B51" s="13">
        <v>4.0888</v>
      </c>
    </row>
    <row r="52" spans="1:2">
      <c r="A52" s="7" t="s">
        <v>1393</v>
      </c>
      <c r="B52" s="13">
        <v>3.1158000000000001</v>
      </c>
    </row>
    <row r="53" spans="1:2">
      <c r="A53" s="7" t="s">
        <v>28</v>
      </c>
      <c r="B53" s="13">
        <v>4.2735000000000003</v>
      </c>
    </row>
    <row r="54" spans="1:2">
      <c r="A54" s="7" t="s">
        <v>1394</v>
      </c>
      <c r="B54" s="13">
        <v>0.46</v>
      </c>
    </row>
    <row r="55" spans="1:2">
      <c r="A55" s="7" t="s">
        <v>1395</v>
      </c>
      <c r="B55" s="13">
        <v>5.6177000000000001</v>
      </c>
    </row>
    <row r="56" spans="1:2">
      <c r="A56" s="7" t="s">
        <v>1396</v>
      </c>
      <c r="B56" s="13">
        <v>0.57220000000000004</v>
      </c>
    </row>
    <row r="57" spans="1:2">
      <c r="A57" s="7" t="s">
        <v>1397</v>
      </c>
      <c r="B57" s="13">
        <v>0.3256</v>
      </c>
    </row>
    <row r="58" spans="1:2">
      <c r="A58" s="7" t="s">
        <v>370</v>
      </c>
      <c r="B58" s="13">
        <v>3.0243000000000002</v>
      </c>
    </row>
    <row r="59" spans="1:2">
      <c r="A59" s="7" t="s">
        <v>1398</v>
      </c>
      <c r="B59" s="13">
        <v>0.18459999999999999</v>
      </c>
    </row>
    <row r="60" spans="1:2">
      <c r="A60" s="7" t="s">
        <v>1399</v>
      </c>
      <c r="B60" s="13">
        <v>10.012</v>
      </c>
    </row>
    <row r="61" spans="1:2">
      <c r="A61" s="7" t="s">
        <v>1400</v>
      </c>
      <c r="B61" s="13">
        <v>0.4909</v>
      </c>
    </row>
    <row r="62" spans="1:2">
      <c r="A62" s="7" t="s">
        <v>1401</v>
      </c>
      <c r="B62" s="13">
        <v>0.55889999999999995</v>
      </c>
    </row>
    <row r="63" spans="1:2">
      <c r="A63" s="7" t="s">
        <v>39</v>
      </c>
      <c r="B63" s="13">
        <v>0.26</v>
      </c>
    </row>
    <row r="64" spans="1:2">
      <c r="A64" s="7" t="s">
        <v>1402</v>
      </c>
      <c r="B64" s="13">
        <v>6.8400000000000002E-2</v>
      </c>
    </row>
    <row r="65" spans="1:2">
      <c r="A65" s="7" t="s">
        <v>1403</v>
      </c>
      <c r="B65" s="13">
        <v>1.2355</v>
      </c>
    </row>
    <row r="66" spans="1:2">
      <c r="A66" s="7" t="s">
        <v>1404</v>
      </c>
      <c r="B66" s="13">
        <v>2.1520000000000001E-2</v>
      </c>
    </row>
    <row r="67" spans="1:2">
      <c r="A67" s="7" t="s">
        <v>1405</v>
      </c>
      <c r="B67" s="13">
        <v>6.3731999999999998</v>
      </c>
    </row>
    <row r="68" spans="1:2">
      <c r="A68" s="7" t="s">
        <v>1406</v>
      </c>
      <c r="B68" s="13">
        <v>1.2238</v>
      </c>
    </row>
    <row r="69" spans="1:2">
      <c r="A69" s="7" t="s">
        <v>1407</v>
      </c>
      <c r="B69" s="13">
        <v>0.63290000000000002</v>
      </c>
    </row>
    <row r="70" spans="1:2">
      <c r="A70" s="7" t="s">
        <v>379</v>
      </c>
      <c r="B70" s="13">
        <v>2.9906999999999999</v>
      </c>
    </row>
    <row r="71" spans="1:2">
      <c r="A71" s="7" t="s">
        <v>1408</v>
      </c>
      <c r="B71" s="13">
        <v>1.5241</v>
      </c>
    </row>
    <row r="72" spans="1:2">
      <c r="A72" s="7" t="s">
        <v>1409</v>
      </c>
      <c r="B72" s="13">
        <v>0.51370000000000005</v>
      </c>
    </row>
    <row r="73" spans="1:2">
      <c r="A73" s="7" t="s">
        <v>1410</v>
      </c>
      <c r="B73" s="13">
        <v>2.8978000000000002</v>
      </c>
    </row>
    <row r="74" spans="1:2">
      <c r="A74" s="7" t="s">
        <v>1411</v>
      </c>
      <c r="B74" s="13">
        <v>0.64170000000000005</v>
      </c>
    </row>
    <row r="75" spans="1:2">
      <c r="A75" s="7" t="s">
        <v>1412</v>
      </c>
      <c r="B75" s="13">
        <v>1.0468999999999999</v>
      </c>
    </row>
    <row r="76" spans="1:2">
      <c r="A76" s="7" t="s">
        <v>1413</v>
      </c>
      <c r="B76" s="13">
        <v>1.425</v>
      </c>
    </row>
    <row r="77" spans="1:2">
      <c r="A77" s="7" t="s">
        <v>1414</v>
      </c>
      <c r="B77" s="13">
        <v>1.5533999999999999</v>
      </c>
    </row>
    <row r="80" spans="1:2">
      <c r="A80" s="2" t="s">
        <v>61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" workbookViewId="0">
      <selection activeCell="K23" sqref="K23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108</v>
      </c>
      <c r="E11" s="4" t="s">
        <v>7</v>
      </c>
      <c r="F11" s="4" t="s">
        <v>8</v>
      </c>
      <c r="G11" s="4" t="s">
        <v>63</v>
      </c>
      <c r="H11" s="4" t="s">
        <v>64</v>
      </c>
      <c r="I11" s="4" t="s">
        <v>9</v>
      </c>
      <c r="J11" s="4" t="s">
        <v>10</v>
      </c>
      <c r="K11" s="4" t="s">
        <v>11</v>
      </c>
      <c r="L11" s="4" t="s">
        <v>65</v>
      </c>
      <c r="M11" s="4" t="s">
        <v>66</v>
      </c>
      <c r="N11" s="4" t="s">
        <v>12</v>
      </c>
      <c r="O11" s="4" t="s">
        <v>67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68</v>
      </c>
      <c r="H12" s="5" t="s">
        <v>69</v>
      </c>
      <c r="I12" s="5"/>
      <c r="J12" s="5" t="s">
        <v>14</v>
      </c>
      <c r="K12" s="5" t="s">
        <v>14</v>
      </c>
      <c r="L12" s="5" t="s">
        <v>70</v>
      </c>
      <c r="M12" s="5" t="s">
        <v>71</v>
      </c>
      <c r="N12" s="5" t="s">
        <v>15</v>
      </c>
      <c r="O12" s="5" t="s">
        <v>14</v>
      </c>
      <c r="P12" s="5" t="s">
        <v>14</v>
      </c>
    </row>
    <row r="15" spans="1:16">
      <c r="A15" s="4" t="s">
        <v>109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4">
        <v>0</v>
      </c>
      <c r="M20" s="6"/>
      <c r="N20" s="24">
        <v>0</v>
      </c>
      <c r="O20" s="6"/>
      <c r="P20" s="20">
        <f>N20/סיכום!$B$42</f>
        <v>0</v>
      </c>
    </row>
    <row r="21" spans="1:16" ht="13.5" thickTop="1"/>
    <row r="22" spans="1:16">
      <c r="A22" s="6" t="s">
        <v>113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4">
        <v>0</v>
      </c>
      <c r="M23" s="6"/>
      <c r="N23" s="24">
        <v>0</v>
      </c>
      <c r="O23" s="6"/>
      <c r="P23" s="20">
        <f>N23/סיכום!$B$42</f>
        <v>0</v>
      </c>
    </row>
    <row r="24" spans="1:16" ht="13.5" thickTop="1"/>
    <row r="25" spans="1:16">
      <c r="A25" s="6" t="s">
        <v>115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4">
        <v>0</v>
      </c>
      <c r="M26" s="6"/>
      <c r="N26" s="24">
        <v>0</v>
      </c>
      <c r="O26" s="6"/>
      <c r="P26" s="20">
        <f>N26/סיכום!$B$42</f>
        <v>0</v>
      </c>
    </row>
    <row r="27" spans="1:16" ht="13.5" thickTop="1"/>
    <row r="28" spans="1:16">
      <c r="A28" s="6" t="s">
        <v>117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4">
        <v>0</v>
      </c>
      <c r="M29" s="6"/>
      <c r="N29" s="24">
        <v>0</v>
      </c>
      <c r="O29" s="6"/>
      <c r="P29" s="20">
        <f>N29/סיכום!$B$42</f>
        <v>0</v>
      </c>
    </row>
    <row r="30" spans="1:16" ht="13.5" thickTop="1"/>
    <row r="31" spans="1:16" ht="13.5" thickBot="1">
      <c r="A31" s="4" t="s">
        <v>119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3">
        <v>0</v>
      </c>
    </row>
    <row r="32" spans="1:16" ht="13.5" thickTop="1"/>
    <row r="34" spans="1:16">
      <c r="A34" s="4" t="s">
        <v>120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121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122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4">
        <v>0</v>
      </c>
      <c r="M36" s="6"/>
      <c r="N36" s="24">
        <v>0</v>
      </c>
      <c r="O36" s="6"/>
      <c r="P36" s="20">
        <f>N36/סיכום!$B$42</f>
        <v>0</v>
      </c>
    </row>
    <row r="37" spans="1:16" ht="13.5" thickTop="1"/>
    <row r="38" spans="1:16">
      <c r="A38" s="6" t="s">
        <v>123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124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4">
        <v>0</v>
      </c>
      <c r="M39" s="6"/>
      <c r="N39" s="24">
        <v>0</v>
      </c>
      <c r="O39" s="6"/>
      <c r="P39" s="20">
        <f>N39/סיכום!$B$42</f>
        <v>0</v>
      </c>
    </row>
    <row r="40" spans="1:16" ht="13.5" thickTop="1"/>
    <row r="41" spans="1:16" ht="13.5" thickBot="1">
      <c r="A41" s="4" t="s">
        <v>125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3">
        <v>0</v>
      </c>
    </row>
    <row r="42" spans="1:16" ht="13.5" thickTop="1"/>
    <row r="44" spans="1:16" ht="13.5" thickBot="1">
      <c r="A44" s="4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3">
        <v>0</v>
      </c>
    </row>
    <row r="45" spans="1:16" ht="13.5" thickTop="1"/>
    <row r="47" spans="1:16">
      <c r="A47" s="7" t="s">
        <v>60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61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4"/>
  <sheetViews>
    <sheetView rightToLeft="1" topLeftCell="A136" workbookViewId="0">
      <selection activeCell="F155" sqref="F155"/>
    </sheetView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7.7109375" customWidth="1"/>
    <col min="10" max="10" width="14.7109375" style="30" customWidth="1"/>
    <col min="11" max="11" width="16.7109375" style="30" customWidth="1"/>
    <col min="12" max="12" width="16.7109375" style="33" customWidth="1"/>
    <col min="13" max="13" width="9.7109375" style="33" customWidth="1"/>
    <col min="14" max="14" width="13.7109375" style="33" customWidth="1"/>
    <col min="15" max="15" width="24.7109375" style="30" customWidth="1"/>
    <col min="16" max="16" width="20.7109375" style="30" customWidth="1"/>
  </cols>
  <sheetData>
    <row r="2" spans="1:16" ht="18">
      <c r="A2" s="1" t="s">
        <v>0</v>
      </c>
    </row>
    <row r="4" spans="1:16" ht="18">
      <c r="A4" s="1" t="s">
        <v>127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108</v>
      </c>
      <c r="E11" s="4" t="s">
        <v>7</v>
      </c>
      <c r="F11" s="4" t="s">
        <v>8</v>
      </c>
      <c r="G11" s="4" t="s">
        <v>63</v>
      </c>
      <c r="H11" s="4" t="s">
        <v>64</v>
      </c>
      <c r="I11" s="4" t="s">
        <v>9</v>
      </c>
      <c r="J11" s="22" t="s">
        <v>10</v>
      </c>
      <c r="K11" s="22" t="s">
        <v>11</v>
      </c>
      <c r="L11" s="34" t="s">
        <v>65</v>
      </c>
      <c r="M11" s="34" t="s">
        <v>66</v>
      </c>
      <c r="N11" s="34" t="s">
        <v>12</v>
      </c>
      <c r="O11" s="22" t="s">
        <v>67</v>
      </c>
      <c r="P11" s="22" t="s">
        <v>13</v>
      </c>
    </row>
    <row r="12" spans="1:16">
      <c r="A12" s="5"/>
      <c r="B12" s="5"/>
      <c r="C12" s="5"/>
      <c r="D12" s="5"/>
      <c r="E12" s="5"/>
      <c r="F12" s="5"/>
      <c r="G12" s="5" t="s">
        <v>68</v>
      </c>
      <c r="H12" s="5" t="s">
        <v>69</v>
      </c>
      <c r="I12" s="5"/>
      <c r="J12" s="31" t="s">
        <v>14</v>
      </c>
      <c r="K12" s="31" t="s">
        <v>14</v>
      </c>
      <c r="L12" s="35" t="s">
        <v>70</v>
      </c>
      <c r="M12" s="35" t="s">
        <v>71</v>
      </c>
      <c r="N12" s="35" t="s">
        <v>15</v>
      </c>
      <c r="O12" s="31" t="s">
        <v>14</v>
      </c>
      <c r="P12" s="31" t="s">
        <v>14</v>
      </c>
    </row>
    <row r="15" spans="1:16">
      <c r="A15" s="4" t="s">
        <v>128</v>
      </c>
      <c r="B15" s="4"/>
      <c r="C15" s="4"/>
      <c r="D15" s="4"/>
      <c r="E15" s="4"/>
      <c r="F15" s="4"/>
      <c r="G15" s="4"/>
      <c r="H15" s="4"/>
      <c r="I15" s="4"/>
      <c r="J15" s="22"/>
      <c r="K15" s="22"/>
      <c r="L15" s="34"/>
      <c r="M15" s="34"/>
      <c r="N15" s="34"/>
      <c r="O15" s="22"/>
      <c r="P15" s="22"/>
    </row>
    <row r="18" spans="1:16">
      <c r="A18" s="4" t="s">
        <v>129</v>
      </c>
      <c r="B18" s="4"/>
      <c r="C18" s="4"/>
      <c r="D18" s="4"/>
      <c r="E18" s="4"/>
      <c r="F18" s="4"/>
      <c r="G18" s="4"/>
      <c r="H18" s="4"/>
      <c r="I18" s="4"/>
      <c r="J18" s="22"/>
      <c r="K18" s="22"/>
      <c r="L18" s="34"/>
      <c r="M18" s="34"/>
      <c r="N18" s="34"/>
      <c r="O18" s="22"/>
      <c r="P18" s="22"/>
    </row>
    <row r="19" spans="1:16">
      <c r="A19" s="6" t="s">
        <v>130</v>
      </c>
      <c r="B19" s="6"/>
      <c r="C19" s="6"/>
      <c r="D19" s="6"/>
      <c r="E19" s="6"/>
      <c r="F19" s="6"/>
      <c r="G19" s="6"/>
      <c r="H19" s="6"/>
      <c r="I19" s="6"/>
      <c r="J19" s="19"/>
      <c r="K19" s="19"/>
      <c r="L19" s="36"/>
      <c r="M19" s="36"/>
      <c r="N19" s="36"/>
      <c r="O19" s="19"/>
      <c r="P19" s="19"/>
    </row>
    <row r="20" spans="1:16">
      <c r="A20" s="7" t="s">
        <v>131</v>
      </c>
      <c r="B20" s="7">
        <v>2310092</v>
      </c>
      <c r="C20" s="7" t="s">
        <v>132</v>
      </c>
      <c r="D20" s="7" t="s">
        <v>133</v>
      </c>
      <c r="E20" s="7" t="s">
        <v>24</v>
      </c>
      <c r="F20" s="7" t="s">
        <v>134</v>
      </c>
      <c r="G20" s="29">
        <v>0</v>
      </c>
      <c r="H20" s="7">
        <v>1.01</v>
      </c>
      <c r="I20" s="7" t="s">
        <v>46</v>
      </c>
      <c r="J20" s="18">
        <v>2.5999999999999999E-2</v>
      </c>
      <c r="K20" s="18">
        <v>-1.9E-3</v>
      </c>
      <c r="L20" s="26">
        <v>126000</v>
      </c>
      <c r="M20" s="26">
        <v>108.9</v>
      </c>
      <c r="N20" s="26">
        <v>137.21</v>
      </c>
      <c r="O20" s="18">
        <v>1E-4</v>
      </c>
      <c r="P20" s="18">
        <f>N20/סיכום!$B$42</f>
        <v>2.1712111503809011E-4</v>
      </c>
    </row>
    <row r="21" spans="1:16">
      <c r="A21" s="7" t="s">
        <v>135</v>
      </c>
      <c r="B21" s="7">
        <v>2310118</v>
      </c>
      <c r="C21" s="7" t="s">
        <v>132</v>
      </c>
      <c r="D21" s="7" t="s">
        <v>133</v>
      </c>
      <c r="E21" s="7" t="s">
        <v>24</v>
      </c>
      <c r="F21" s="7" t="s">
        <v>134</v>
      </c>
      <c r="G21" s="29">
        <v>0</v>
      </c>
      <c r="H21" s="7">
        <v>3.67</v>
      </c>
      <c r="I21" s="7" t="s">
        <v>46</v>
      </c>
      <c r="J21" s="18">
        <v>2.58E-2</v>
      </c>
      <c r="K21" s="18">
        <v>-2.9999999999999997E-4</v>
      </c>
      <c r="L21" s="26">
        <v>2374647</v>
      </c>
      <c r="M21" s="26">
        <v>112.25</v>
      </c>
      <c r="N21" s="26">
        <v>2665.54</v>
      </c>
      <c r="O21" s="18">
        <v>8.9999999999999998E-4</v>
      </c>
      <c r="P21" s="18">
        <f>N21/סיכום!$B$42</f>
        <v>4.2179507104338652E-3</v>
      </c>
    </row>
    <row r="22" spans="1:16">
      <c r="A22" s="7" t="s">
        <v>136</v>
      </c>
      <c r="B22" s="7">
        <v>2310159</v>
      </c>
      <c r="C22" s="7" t="s">
        <v>132</v>
      </c>
      <c r="D22" s="7" t="s">
        <v>133</v>
      </c>
      <c r="E22" s="7" t="s">
        <v>24</v>
      </c>
      <c r="F22" s="7" t="s">
        <v>134</v>
      </c>
      <c r="G22" s="29">
        <v>0</v>
      </c>
      <c r="H22" s="7">
        <v>4.78</v>
      </c>
      <c r="I22" s="7" t="s">
        <v>46</v>
      </c>
      <c r="J22" s="18">
        <v>6.4000000000000003E-3</v>
      </c>
      <c r="K22" s="18">
        <v>1.9E-3</v>
      </c>
      <c r="L22" s="26">
        <v>926000</v>
      </c>
      <c r="M22" s="26">
        <v>100.62</v>
      </c>
      <c r="N22" s="26">
        <v>931.74</v>
      </c>
      <c r="O22" s="18">
        <v>2.9999999999999997E-4</v>
      </c>
      <c r="P22" s="18">
        <f>N22/סיכום!$B$42</f>
        <v>1.4743854509553973E-3</v>
      </c>
    </row>
    <row r="23" spans="1:16">
      <c r="A23" s="7" t="s">
        <v>137</v>
      </c>
      <c r="B23" s="7">
        <v>2310142</v>
      </c>
      <c r="C23" s="7" t="s">
        <v>132</v>
      </c>
      <c r="D23" s="7" t="s">
        <v>133</v>
      </c>
      <c r="E23" s="7" t="s">
        <v>24</v>
      </c>
      <c r="F23" s="7" t="s">
        <v>134</v>
      </c>
      <c r="G23" s="29">
        <v>0</v>
      </c>
      <c r="H23" s="7">
        <v>3.42</v>
      </c>
      <c r="I23" s="7" t="s">
        <v>46</v>
      </c>
      <c r="J23" s="18">
        <v>4.1000000000000003E-3</v>
      </c>
      <c r="K23" s="18">
        <v>-1.5E-3</v>
      </c>
      <c r="L23" s="26">
        <v>1294774</v>
      </c>
      <c r="M23" s="26">
        <v>100.23</v>
      </c>
      <c r="N23" s="26">
        <v>1297.75</v>
      </c>
      <c r="O23" s="18">
        <v>5.0000000000000001E-4</v>
      </c>
      <c r="P23" s="18">
        <f>N23/סיכום!$B$42</f>
        <v>2.0535597043996896E-3</v>
      </c>
    </row>
    <row r="24" spans="1:16">
      <c r="A24" s="7" t="s">
        <v>138</v>
      </c>
      <c r="B24" s="7">
        <v>1940535</v>
      </c>
      <c r="C24" s="7" t="s">
        <v>139</v>
      </c>
      <c r="D24" s="7" t="s">
        <v>133</v>
      </c>
      <c r="E24" s="7" t="s">
        <v>24</v>
      </c>
      <c r="F24" s="7" t="s">
        <v>140</v>
      </c>
      <c r="G24" s="29">
        <v>0</v>
      </c>
      <c r="H24" s="7">
        <v>6.39</v>
      </c>
      <c r="I24" s="7" t="s">
        <v>46</v>
      </c>
      <c r="J24" s="18">
        <v>0.05</v>
      </c>
      <c r="K24" s="18">
        <v>5.5999999999999999E-3</v>
      </c>
      <c r="L24" s="26">
        <v>116000</v>
      </c>
      <c r="M24" s="26">
        <v>134.83000000000001</v>
      </c>
      <c r="N24" s="26">
        <v>156.4</v>
      </c>
      <c r="O24" s="18">
        <v>1E-4</v>
      </c>
      <c r="P24" s="18">
        <f>N24/סיכום!$B$42</f>
        <v>2.4748737258186207E-4</v>
      </c>
    </row>
    <row r="25" spans="1:16">
      <c r="A25" s="7" t="s">
        <v>141</v>
      </c>
      <c r="B25" s="7">
        <v>1940568</v>
      </c>
      <c r="C25" s="7" t="s">
        <v>139</v>
      </c>
      <c r="D25" s="7" t="s">
        <v>133</v>
      </c>
      <c r="E25" s="7" t="s">
        <v>24</v>
      </c>
      <c r="F25" s="7" t="s">
        <v>140</v>
      </c>
      <c r="G25" s="29">
        <v>0</v>
      </c>
      <c r="H25" s="7">
        <v>4.32</v>
      </c>
      <c r="I25" s="7" t="s">
        <v>46</v>
      </c>
      <c r="J25" s="18">
        <v>1.6E-2</v>
      </c>
      <c r="K25" s="18">
        <v>2.9999999999999997E-4</v>
      </c>
      <c r="L25" s="26">
        <v>667000</v>
      </c>
      <c r="M25" s="26">
        <v>105.81</v>
      </c>
      <c r="N25" s="26">
        <v>705.75</v>
      </c>
      <c r="O25" s="18">
        <v>2.0000000000000001E-4</v>
      </c>
      <c r="P25" s="18">
        <f>N25/סיכום!$B$42</f>
        <v>1.1167788567752503E-3</v>
      </c>
    </row>
    <row r="26" spans="1:16">
      <c r="A26" s="7" t="s">
        <v>142</v>
      </c>
      <c r="B26" s="7">
        <v>1940576</v>
      </c>
      <c r="C26" s="7" t="s">
        <v>139</v>
      </c>
      <c r="D26" s="7" t="s">
        <v>133</v>
      </c>
      <c r="E26" s="7" t="s">
        <v>24</v>
      </c>
      <c r="F26" s="7" t="s">
        <v>140</v>
      </c>
      <c r="G26" s="29">
        <v>0</v>
      </c>
      <c r="H26" s="7">
        <v>4.92</v>
      </c>
      <c r="I26" s="7" t="s">
        <v>46</v>
      </c>
      <c r="J26" s="18">
        <v>7.0000000000000001E-3</v>
      </c>
      <c r="K26" s="18">
        <v>2.7000000000000001E-3</v>
      </c>
      <c r="L26" s="26">
        <v>1828000</v>
      </c>
      <c r="M26" s="26">
        <v>102.12</v>
      </c>
      <c r="N26" s="26">
        <v>1866.75</v>
      </c>
      <c r="O26" s="18">
        <v>5.9999999999999995E-4</v>
      </c>
      <c r="P26" s="18">
        <f>N26/סיכום!$B$42</f>
        <v>2.9539453501738551E-3</v>
      </c>
    </row>
    <row r="27" spans="1:16">
      <c r="A27" s="7" t="s">
        <v>143</v>
      </c>
      <c r="B27" s="7">
        <v>1940527</v>
      </c>
      <c r="C27" s="7" t="s">
        <v>139</v>
      </c>
      <c r="D27" s="7" t="s">
        <v>133</v>
      </c>
      <c r="E27" s="7" t="s">
        <v>24</v>
      </c>
      <c r="F27" s="7" t="s">
        <v>140</v>
      </c>
      <c r="G27" s="29">
        <v>0</v>
      </c>
      <c r="H27" s="7">
        <v>1.81</v>
      </c>
      <c r="I27" s="7" t="s">
        <v>46</v>
      </c>
      <c r="J27" s="18">
        <v>4.4999999999999998E-2</v>
      </c>
      <c r="K27" s="18">
        <v>-4.5999999999999999E-3</v>
      </c>
      <c r="L27" s="26">
        <v>40000</v>
      </c>
      <c r="M27" s="26">
        <v>111.72</v>
      </c>
      <c r="N27" s="26">
        <v>44.69</v>
      </c>
      <c r="O27" s="18">
        <v>1E-4</v>
      </c>
      <c r="P27" s="18">
        <f>N27/סיכום!$B$42</f>
        <v>7.0717459595162499E-5</v>
      </c>
    </row>
    <row r="28" spans="1:16">
      <c r="A28" s="7" t="s">
        <v>144</v>
      </c>
      <c r="B28" s="7">
        <v>1135177</v>
      </c>
      <c r="C28" s="7" t="s">
        <v>145</v>
      </c>
      <c r="D28" s="7" t="s">
        <v>133</v>
      </c>
      <c r="E28" s="7" t="s">
        <v>146</v>
      </c>
      <c r="F28" s="7" t="s">
        <v>140</v>
      </c>
      <c r="G28" s="29">
        <v>0</v>
      </c>
      <c r="H28" s="7">
        <v>4.93</v>
      </c>
      <c r="I28" s="7" t="s">
        <v>46</v>
      </c>
      <c r="J28" s="18">
        <v>8.0000000000000002E-3</v>
      </c>
      <c r="K28" s="18">
        <v>1.6999999999999999E-3</v>
      </c>
      <c r="L28" s="26">
        <v>324000</v>
      </c>
      <c r="M28" s="26">
        <v>103.14</v>
      </c>
      <c r="N28" s="26">
        <v>334.17</v>
      </c>
      <c r="O28" s="18">
        <v>5.0000000000000001E-4</v>
      </c>
      <c r="P28" s="18">
        <f>N28/סיכום!$B$42</f>
        <v>5.2879063488286981E-4</v>
      </c>
    </row>
    <row r="29" spans="1:16">
      <c r="A29" s="7" t="s">
        <v>147</v>
      </c>
      <c r="B29" s="7">
        <v>6040299</v>
      </c>
      <c r="C29" s="7" t="s">
        <v>148</v>
      </c>
      <c r="D29" s="7" t="s">
        <v>133</v>
      </c>
      <c r="E29" s="7" t="s">
        <v>146</v>
      </c>
      <c r="F29" s="7" t="s">
        <v>140</v>
      </c>
      <c r="G29" s="29">
        <v>0</v>
      </c>
      <c r="H29" s="7">
        <v>5.19</v>
      </c>
      <c r="I29" s="7" t="s">
        <v>46</v>
      </c>
      <c r="J29" s="18">
        <v>3.4000000000000002E-2</v>
      </c>
      <c r="K29" s="18">
        <v>3.5999999999999999E-3</v>
      </c>
      <c r="L29" s="26">
        <v>4696256</v>
      </c>
      <c r="M29" s="26">
        <v>120.08</v>
      </c>
      <c r="N29" s="26">
        <v>5639.26</v>
      </c>
      <c r="O29" s="18">
        <v>2.5000000000000001E-3</v>
      </c>
      <c r="P29" s="18">
        <f>N29/סיכום!$B$42</f>
        <v>8.9235654776597916E-3</v>
      </c>
    </row>
    <row r="30" spans="1:16">
      <c r="A30" s="7" t="s">
        <v>149</v>
      </c>
      <c r="B30" s="7">
        <v>6040232</v>
      </c>
      <c r="C30" s="7" t="s">
        <v>148</v>
      </c>
      <c r="D30" s="7" t="s">
        <v>133</v>
      </c>
      <c r="E30" s="7" t="s">
        <v>146</v>
      </c>
      <c r="F30" s="7" t="s">
        <v>140</v>
      </c>
      <c r="G30" s="29">
        <v>0</v>
      </c>
      <c r="H30" s="7">
        <v>1.56</v>
      </c>
      <c r="I30" s="7" t="s">
        <v>46</v>
      </c>
      <c r="J30" s="18">
        <v>4.3999999999999997E-2</v>
      </c>
      <c r="K30" s="18">
        <v>-4.5999999999999999E-3</v>
      </c>
      <c r="L30" s="26">
        <v>200000</v>
      </c>
      <c r="M30" s="26">
        <v>127.39</v>
      </c>
      <c r="N30" s="26">
        <v>254.78</v>
      </c>
      <c r="O30" s="18">
        <v>1E-4</v>
      </c>
      <c r="P30" s="18">
        <f>N30/סיכום!$B$42</f>
        <v>4.031638924962072E-4</v>
      </c>
    </row>
    <row r="31" spans="1:16">
      <c r="A31" s="7" t="s">
        <v>150</v>
      </c>
      <c r="B31" s="7">
        <v>2310068</v>
      </c>
      <c r="C31" s="7" t="s">
        <v>132</v>
      </c>
      <c r="D31" s="7" t="s">
        <v>133</v>
      </c>
      <c r="E31" s="7" t="s">
        <v>146</v>
      </c>
      <c r="F31" s="7" t="s">
        <v>134</v>
      </c>
      <c r="G31" s="29">
        <v>0</v>
      </c>
      <c r="H31" s="7">
        <v>2.0499999999999998</v>
      </c>
      <c r="I31" s="7" t="s">
        <v>46</v>
      </c>
      <c r="J31" s="18">
        <v>3.9E-2</v>
      </c>
      <c r="K31" s="18">
        <v>-2.3999999999999998E-3</v>
      </c>
      <c r="L31" s="26">
        <v>1209239</v>
      </c>
      <c r="M31" s="26">
        <v>133.1</v>
      </c>
      <c r="N31" s="26">
        <v>1609.5</v>
      </c>
      <c r="O31" s="18">
        <v>8.0000000000000004E-4</v>
      </c>
      <c r="P31" s="18">
        <f>N31/סיכום!$B$42</f>
        <v>2.5468729294789447E-3</v>
      </c>
    </row>
    <row r="32" spans="1:16">
      <c r="A32" s="7" t="s">
        <v>151</v>
      </c>
      <c r="B32" s="7">
        <v>1940501</v>
      </c>
      <c r="C32" s="7" t="s">
        <v>139</v>
      </c>
      <c r="D32" s="7" t="s">
        <v>133</v>
      </c>
      <c r="E32" s="7" t="s">
        <v>146</v>
      </c>
      <c r="F32" s="7" t="s">
        <v>140</v>
      </c>
      <c r="G32" s="29">
        <v>0</v>
      </c>
      <c r="H32" s="7">
        <v>5.57</v>
      </c>
      <c r="I32" s="7" t="s">
        <v>46</v>
      </c>
      <c r="J32" s="18">
        <v>0.04</v>
      </c>
      <c r="K32" s="18">
        <v>4.3E-3</v>
      </c>
      <c r="L32" s="26">
        <v>3089753</v>
      </c>
      <c r="M32" s="26">
        <v>128.35</v>
      </c>
      <c r="N32" s="26">
        <v>3965.7</v>
      </c>
      <c r="O32" s="18">
        <v>1.1000000000000001E-3</v>
      </c>
      <c r="P32" s="18">
        <f>N32/סיכום!$B$42</f>
        <v>6.2753239990274313E-3</v>
      </c>
    </row>
    <row r="33" spans="1:16">
      <c r="A33" s="7" t="s">
        <v>152</v>
      </c>
      <c r="B33" s="7">
        <v>2300069</v>
      </c>
      <c r="C33" s="7" t="s">
        <v>153</v>
      </c>
      <c r="D33" s="7" t="s">
        <v>154</v>
      </c>
      <c r="E33" s="7" t="s">
        <v>155</v>
      </c>
      <c r="F33" s="7" t="s">
        <v>140</v>
      </c>
      <c r="G33" s="29">
        <v>0</v>
      </c>
      <c r="H33" s="7">
        <v>0.66</v>
      </c>
      <c r="I33" s="7" t="s">
        <v>46</v>
      </c>
      <c r="J33" s="18">
        <v>5.2999999999999999E-2</v>
      </c>
      <c r="K33" s="18">
        <v>-2.7000000000000001E-3</v>
      </c>
      <c r="L33" s="26">
        <v>831909.67</v>
      </c>
      <c r="M33" s="26">
        <v>131.77000000000001</v>
      </c>
      <c r="N33" s="26">
        <v>1096.21</v>
      </c>
      <c r="O33" s="18">
        <v>1E-3</v>
      </c>
      <c r="P33" s="18">
        <f>N33/סיכום!$B$42</f>
        <v>1.7346427921864642E-3</v>
      </c>
    </row>
    <row r="34" spans="1:16">
      <c r="A34" s="7" t="s">
        <v>156</v>
      </c>
      <c r="B34" s="7">
        <v>1121953</v>
      </c>
      <c r="C34" s="7" t="s">
        <v>145</v>
      </c>
      <c r="D34" s="7" t="s">
        <v>133</v>
      </c>
      <c r="E34" s="7" t="s">
        <v>155</v>
      </c>
      <c r="F34" s="7" t="s">
        <v>140</v>
      </c>
      <c r="G34" s="29">
        <v>0</v>
      </c>
      <c r="H34" s="7">
        <v>3.69</v>
      </c>
      <c r="I34" s="7" t="s">
        <v>46</v>
      </c>
      <c r="J34" s="18">
        <v>3.1E-2</v>
      </c>
      <c r="K34" s="18">
        <v>1.1999999999999999E-3</v>
      </c>
      <c r="L34" s="26">
        <v>55000</v>
      </c>
      <c r="M34" s="26">
        <v>116.64</v>
      </c>
      <c r="N34" s="26">
        <v>64.150000000000006</v>
      </c>
      <c r="O34" s="18">
        <v>1E-4</v>
      </c>
      <c r="P34" s="18">
        <f>N34/סיכום!$B$42</f>
        <v>1.0151096516065506E-4</v>
      </c>
    </row>
    <row r="35" spans="1:16">
      <c r="A35" s="7" t="s">
        <v>157</v>
      </c>
      <c r="B35" s="7">
        <v>1099738</v>
      </c>
      <c r="C35" s="7" t="s">
        <v>158</v>
      </c>
      <c r="D35" s="7" t="s">
        <v>159</v>
      </c>
      <c r="E35" s="7" t="s">
        <v>155</v>
      </c>
      <c r="F35" s="7" t="s">
        <v>134</v>
      </c>
      <c r="G35" s="29">
        <v>0</v>
      </c>
      <c r="H35" s="7">
        <v>3.59</v>
      </c>
      <c r="I35" s="7" t="s">
        <v>46</v>
      </c>
      <c r="J35" s="18">
        <v>4.65E-2</v>
      </c>
      <c r="K35" s="18">
        <v>5.0000000000000001E-4</v>
      </c>
      <c r="L35" s="26">
        <v>813557.26</v>
      </c>
      <c r="M35" s="26">
        <v>140.46</v>
      </c>
      <c r="N35" s="26">
        <v>1142.72</v>
      </c>
      <c r="O35" s="18">
        <v>4.5999999999999999E-3</v>
      </c>
      <c r="P35" s="18">
        <f>N35/סיכום!$B$42</f>
        <v>1.8082402199280396E-3</v>
      </c>
    </row>
    <row r="36" spans="1:16">
      <c r="A36" s="7" t="s">
        <v>160</v>
      </c>
      <c r="B36" s="7">
        <v>6040257</v>
      </c>
      <c r="C36" s="7" t="s">
        <v>148</v>
      </c>
      <c r="D36" s="7" t="s">
        <v>133</v>
      </c>
      <c r="E36" s="7" t="s">
        <v>155</v>
      </c>
      <c r="F36" s="7" t="s">
        <v>140</v>
      </c>
      <c r="G36" s="29">
        <v>0</v>
      </c>
      <c r="H36" s="7">
        <v>20.27</v>
      </c>
      <c r="I36" s="7" t="s">
        <v>46</v>
      </c>
      <c r="J36" s="18">
        <v>0.05</v>
      </c>
      <c r="K36" s="18">
        <v>3.9300000000000002E-2</v>
      </c>
      <c r="L36" s="26">
        <v>125668</v>
      </c>
      <c r="M36" s="26">
        <v>135.15</v>
      </c>
      <c r="N36" s="26">
        <v>169.84</v>
      </c>
      <c r="O36" s="18">
        <v>1E-4</v>
      </c>
      <c r="P36" s="18">
        <f>N36/סיכום!$B$42</f>
        <v>2.6875482966306553E-4</v>
      </c>
    </row>
    <row r="37" spans="1:16">
      <c r="A37" s="7" t="s">
        <v>161</v>
      </c>
      <c r="B37" s="7">
        <v>1120468</v>
      </c>
      <c r="C37" s="7" t="s">
        <v>162</v>
      </c>
      <c r="D37" s="7" t="s">
        <v>163</v>
      </c>
      <c r="E37" s="7" t="s">
        <v>155</v>
      </c>
      <c r="F37" s="7" t="s">
        <v>134</v>
      </c>
      <c r="G37" s="29">
        <v>0</v>
      </c>
      <c r="H37" s="7">
        <v>3.94</v>
      </c>
      <c r="I37" s="7" t="s">
        <v>46</v>
      </c>
      <c r="J37" s="18">
        <v>0.03</v>
      </c>
      <c r="K37" s="18">
        <v>6.0000000000000001E-3</v>
      </c>
      <c r="L37" s="26">
        <v>430857.19</v>
      </c>
      <c r="M37" s="26">
        <v>116.58</v>
      </c>
      <c r="N37" s="26">
        <v>502.29</v>
      </c>
      <c r="O37" s="18">
        <v>2.9999999999999997E-4</v>
      </c>
      <c r="P37" s="18">
        <f>N37/סיכום!$B$42</f>
        <v>7.9482373640756704E-4</v>
      </c>
    </row>
    <row r="38" spans="1:16">
      <c r="A38" s="7" t="s">
        <v>164</v>
      </c>
      <c r="B38" s="7">
        <v>1126762</v>
      </c>
      <c r="C38" s="7" t="s">
        <v>165</v>
      </c>
      <c r="D38" s="7" t="s">
        <v>133</v>
      </c>
      <c r="E38" s="7" t="s">
        <v>166</v>
      </c>
      <c r="F38" s="7" t="s">
        <v>167</v>
      </c>
      <c r="G38" s="29">
        <v>0</v>
      </c>
      <c r="H38" s="7">
        <v>2.29</v>
      </c>
      <c r="I38" s="7" t="s">
        <v>46</v>
      </c>
      <c r="J38" s="18">
        <v>1.6E-2</v>
      </c>
      <c r="K38" s="18">
        <v>-2.0999999999999999E-3</v>
      </c>
      <c r="L38" s="26">
        <v>851509</v>
      </c>
      <c r="M38" s="26">
        <v>106.01</v>
      </c>
      <c r="N38" s="26">
        <v>902.68</v>
      </c>
      <c r="O38" s="18">
        <v>1.1000000000000001E-3</v>
      </c>
      <c r="P38" s="18">
        <f>N38/סיכום!$B$42</f>
        <v>1.4284009046176165E-3</v>
      </c>
    </row>
    <row r="39" spans="1:16">
      <c r="A39" s="7" t="s">
        <v>168</v>
      </c>
      <c r="B39" s="7">
        <v>1117357</v>
      </c>
      <c r="C39" s="7" t="s">
        <v>169</v>
      </c>
      <c r="D39" s="7" t="s">
        <v>163</v>
      </c>
      <c r="E39" s="7" t="s">
        <v>166</v>
      </c>
      <c r="F39" s="7" t="s">
        <v>167</v>
      </c>
      <c r="G39" s="29">
        <v>0</v>
      </c>
      <c r="H39" s="7">
        <v>3.11</v>
      </c>
      <c r="I39" s="7" t="s">
        <v>46</v>
      </c>
      <c r="J39" s="18">
        <v>4.9000000000000002E-2</v>
      </c>
      <c r="K39" s="18">
        <v>6.8999999999999999E-3</v>
      </c>
      <c r="L39" s="26">
        <v>55389.75</v>
      </c>
      <c r="M39" s="26">
        <v>122.24</v>
      </c>
      <c r="N39" s="26">
        <v>67.709999999999994</v>
      </c>
      <c r="O39" s="18">
        <v>1E-4</v>
      </c>
      <c r="P39" s="18">
        <f>N39/סיכום!$B$42</f>
        <v>1.0714430944704525E-4</v>
      </c>
    </row>
    <row r="40" spans="1:16">
      <c r="A40" s="7" t="s">
        <v>170</v>
      </c>
      <c r="B40" s="7">
        <v>7590110</v>
      </c>
      <c r="C40" s="7" t="s">
        <v>171</v>
      </c>
      <c r="D40" s="7" t="s">
        <v>163</v>
      </c>
      <c r="E40" s="7" t="s">
        <v>166</v>
      </c>
      <c r="F40" s="7" t="s">
        <v>140</v>
      </c>
      <c r="G40" s="29">
        <v>0</v>
      </c>
      <c r="H40" s="7">
        <v>1.95</v>
      </c>
      <c r="I40" s="7" t="s">
        <v>46</v>
      </c>
      <c r="J40" s="18">
        <v>4.5499999999999999E-2</v>
      </c>
      <c r="K40" s="18">
        <v>-1E-4</v>
      </c>
      <c r="L40" s="26">
        <v>420000</v>
      </c>
      <c r="M40" s="26">
        <v>130.30000000000001</v>
      </c>
      <c r="N40" s="26">
        <v>547.26</v>
      </c>
      <c r="O40" s="18">
        <v>1E-3</v>
      </c>
      <c r="P40" s="18">
        <f>N40/סיכום!$B$42</f>
        <v>8.6598426802525453E-4</v>
      </c>
    </row>
    <row r="41" spans="1:16">
      <c r="A41" s="7" t="s">
        <v>172</v>
      </c>
      <c r="B41" s="7">
        <v>7590128</v>
      </c>
      <c r="C41" s="7" t="s">
        <v>171</v>
      </c>
      <c r="D41" s="7" t="s">
        <v>163</v>
      </c>
      <c r="E41" s="7" t="s">
        <v>166</v>
      </c>
      <c r="F41" s="7" t="s">
        <v>140</v>
      </c>
      <c r="G41" s="29">
        <v>0</v>
      </c>
      <c r="H41" s="7">
        <v>7.27</v>
      </c>
      <c r="I41" s="7" t="s">
        <v>46</v>
      </c>
      <c r="J41" s="18">
        <v>4.7500000000000001E-2</v>
      </c>
      <c r="K41" s="18">
        <v>1.7899999999999999E-2</v>
      </c>
      <c r="L41" s="26">
        <v>2681991</v>
      </c>
      <c r="M41" s="26">
        <v>147.19999999999999</v>
      </c>
      <c r="N41" s="26">
        <v>3947.89</v>
      </c>
      <c r="O41" s="18">
        <v>2.2000000000000001E-3</v>
      </c>
      <c r="P41" s="18">
        <f>N41/סיכום!$B$42</f>
        <v>6.247141453594676E-3</v>
      </c>
    </row>
    <row r="42" spans="1:16">
      <c r="A42" s="7" t="s">
        <v>173</v>
      </c>
      <c r="B42" s="7">
        <v>1260306</v>
      </c>
      <c r="C42" s="7" t="s">
        <v>174</v>
      </c>
      <c r="D42" s="7" t="s">
        <v>163</v>
      </c>
      <c r="E42" s="7" t="s">
        <v>166</v>
      </c>
      <c r="F42" s="7" t="s">
        <v>140</v>
      </c>
      <c r="G42" s="29">
        <v>0</v>
      </c>
      <c r="H42" s="7">
        <v>2.16</v>
      </c>
      <c r="I42" s="7" t="s">
        <v>46</v>
      </c>
      <c r="J42" s="18">
        <v>4.9500000000000002E-2</v>
      </c>
      <c r="K42" s="18">
        <v>6.0000000000000001E-3</v>
      </c>
      <c r="L42" s="26">
        <v>609693.91</v>
      </c>
      <c r="M42" s="26">
        <v>135.69999999999999</v>
      </c>
      <c r="N42" s="26">
        <v>827.35</v>
      </c>
      <c r="O42" s="18">
        <v>8.0000000000000004E-4</v>
      </c>
      <c r="P42" s="18">
        <f>N42/סיכום!$B$42</f>
        <v>1.3091987065575676E-3</v>
      </c>
    </row>
    <row r="43" spans="1:16">
      <c r="A43" s="7" t="s">
        <v>175</v>
      </c>
      <c r="B43" s="7">
        <v>1260546</v>
      </c>
      <c r="C43" s="7" t="s">
        <v>174</v>
      </c>
      <c r="D43" s="7" t="s">
        <v>163</v>
      </c>
      <c r="E43" s="7" t="s">
        <v>166</v>
      </c>
      <c r="F43" s="7" t="s">
        <v>140</v>
      </c>
      <c r="G43" s="29">
        <v>0</v>
      </c>
      <c r="H43" s="7">
        <v>6.48</v>
      </c>
      <c r="I43" s="7" t="s">
        <v>46</v>
      </c>
      <c r="J43" s="18">
        <v>5.3499999999999999E-2</v>
      </c>
      <c r="K43" s="18">
        <v>1.9E-2</v>
      </c>
      <c r="L43" s="26">
        <v>3076453</v>
      </c>
      <c r="M43" s="26">
        <v>126.5</v>
      </c>
      <c r="N43" s="26">
        <v>3891.71</v>
      </c>
      <c r="O43" s="18">
        <v>1.1999999999999999E-3</v>
      </c>
      <c r="P43" s="18">
        <f>N43/סיכום!$B$42</f>
        <v>6.1582422170751812E-3</v>
      </c>
    </row>
    <row r="44" spans="1:16">
      <c r="A44" s="7" t="s">
        <v>176</v>
      </c>
      <c r="B44" s="7">
        <v>1260397</v>
      </c>
      <c r="C44" s="7" t="s">
        <v>174</v>
      </c>
      <c r="D44" s="7" t="s">
        <v>163</v>
      </c>
      <c r="E44" s="7" t="s">
        <v>166</v>
      </c>
      <c r="F44" s="7" t="s">
        <v>140</v>
      </c>
      <c r="G44" s="29">
        <v>0</v>
      </c>
      <c r="H44" s="7">
        <v>4.67</v>
      </c>
      <c r="I44" s="7" t="s">
        <v>46</v>
      </c>
      <c r="J44" s="18">
        <v>5.0999999999999997E-2</v>
      </c>
      <c r="K44" s="18">
        <v>1.17E-2</v>
      </c>
      <c r="L44" s="26">
        <v>387640</v>
      </c>
      <c r="M44" s="26">
        <v>139.41</v>
      </c>
      <c r="N44" s="26">
        <v>540.41</v>
      </c>
      <c r="O44" s="18">
        <v>2.0000000000000001E-4</v>
      </c>
      <c r="P44" s="18">
        <f>N44/סיכום!$B$42</f>
        <v>8.551448274741947E-4</v>
      </c>
    </row>
    <row r="45" spans="1:16">
      <c r="A45" s="7" t="s">
        <v>177</v>
      </c>
      <c r="B45" s="7">
        <v>1260462</v>
      </c>
      <c r="C45" s="7" t="s">
        <v>174</v>
      </c>
      <c r="D45" s="7" t="s">
        <v>163</v>
      </c>
      <c r="E45" s="7" t="s">
        <v>166</v>
      </c>
      <c r="F45" s="7" t="s">
        <v>140</v>
      </c>
      <c r="G45" s="29">
        <v>0</v>
      </c>
      <c r="H45" s="7">
        <v>1.74</v>
      </c>
      <c r="I45" s="7" t="s">
        <v>46</v>
      </c>
      <c r="J45" s="18">
        <v>5.2999999999999999E-2</v>
      </c>
      <c r="K45" s="18">
        <v>4.3E-3</v>
      </c>
      <c r="L45" s="26">
        <v>418551.9</v>
      </c>
      <c r="M45" s="26">
        <v>127.13</v>
      </c>
      <c r="N45" s="26">
        <v>532.11</v>
      </c>
      <c r="O45" s="18">
        <v>2.9999999999999997E-4</v>
      </c>
      <c r="P45" s="18">
        <f>N45/סיכום!$B$42</f>
        <v>8.4201090680648735E-4</v>
      </c>
    </row>
    <row r="46" spans="1:16">
      <c r="A46" s="7" t="s">
        <v>178</v>
      </c>
      <c r="B46" s="7">
        <v>7480072</v>
      </c>
      <c r="C46" s="7" t="s">
        <v>179</v>
      </c>
      <c r="D46" s="7" t="s">
        <v>133</v>
      </c>
      <c r="E46" s="7" t="s">
        <v>166</v>
      </c>
      <c r="F46" s="7" t="s">
        <v>140</v>
      </c>
      <c r="G46" s="29">
        <v>0</v>
      </c>
      <c r="H46" s="7">
        <v>1.43</v>
      </c>
      <c r="I46" s="7" t="s">
        <v>46</v>
      </c>
      <c r="J46" s="18">
        <v>4.2900000000000001E-2</v>
      </c>
      <c r="K46" s="18">
        <v>-2.0000000000000001E-4</v>
      </c>
      <c r="L46" s="26">
        <v>236666.79</v>
      </c>
      <c r="M46" s="26">
        <v>122.42</v>
      </c>
      <c r="N46" s="26">
        <v>289.73</v>
      </c>
      <c r="O46" s="18">
        <v>4.0000000000000002E-4</v>
      </c>
      <c r="P46" s="18">
        <f>N46/סיכום!$B$42</f>
        <v>4.5846877530781899E-4</v>
      </c>
    </row>
    <row r="47" spans="1:16">
      <c r="A47" s="7" t="s">
        <v>180</v>
      </c>
      <c r="B47" s="7">
        <v>7480015</v>
      </c>
      <c r="C47" s="7" t="s">
        <v>179</v>
      </c>
      <c r="D47" s="7" t="s">
        <v>133</v>
      </c>
      <c r="E47" s="7" t="s">
        <v>166</v>
      </c>
      <c r="F47" s="7" t="s">
        <v>140</v>
      </c>
      <c r="G47" s="29">
        <v>0</v>
      </c>
      <c r="H47" s="7">
        <v>1.96</v>
      </c>
      <c r="I47" s="7" t="s">
        <v>46</v>
      </c>
      <c r="J47" s="18">
        <v>5.5E-2</v>
      </c>
      <c r="K47" s="18">
        <v>-1.4E-3</v>
      </c>
      <c r="L47" s="26">
        <v>85557.440000000002</v>
      </c>
      <c r="M47" s="26">
        <v>136.99</v>
      </c>
      <c r="N47" s="26">
        <v>117.21</v>
      </c>
      <c r="O47" s="18">
        <v>4.0000000000000002E-4</v>
      </c>
      <c r="P47" s="18">
        <f>N47/סיכום!$B$42</f>
        <v>1.8547311342915633E-4</v>
      </c>
    </row>
    <row r="48" spans="1:16">
      <c r="A48" s="7" t="s">
        <v>181</v>
      </c>
      <c r="B48" s="7">
        <v>7480049</v>
      </c>
      <c r="C48" s="7" t="s">
        <v>179</v>
      </c>
      <c r="D48" s="7" t="s">
        <v>133</v>
      </c>
      <c r="E48" s="7" t="s">
        <v>166</v>
      </c>
      <c r="F48" s="7" t="s">
        <v>140</v>
      </c>
      <c r="G48" s="29">
        <v>0</v>
      </c>
      <c r="H48" s="7">
        <v>3.87</v>
      </c>
      <c r="I48" s="7" t="s">
        <v>46</v>
      </c>
      <c r="J48" s="18">
        <v>4.7500000000000001E-2</v>
      </c>
      <c r="K48" s="18">
        <v>8.0000000000000004E-4</v>
      </c>
      <c r="L48" s="26">
        <v>1228000</v>
      </c>
      <c r="M48" s="26">
        <v>140.65</v>
      </c>
      <c r="N48" s="26">
        <v>1727.18</v>
      </c>
      <c r="O48" s="18">
        <v>2.0999999999999999E-3</v>
      </c>
      <c r="P48" s="18">
        <f>N48/סיכום!$B$42</f>
        <v>2.733089770945911E-3</v>
      </c>
    </row>
    <row r="49" spans="1:16">
      <c r="A49" s="7" t="s">
        <v>182</v>
      </c>
      <c r="B49" s="7">
        <v>1119825</v>
      </c>
      <c r="C49" s="7" t="s">
        <v>183</v>
      </c>
      <c r="D49" s="7" t="s">
        <v>133</v>
      </c>
      <c r="E49" s="7" t="s">
        <v>166</v>
      </c>
      <c r="F49" s="7" t="s">
        <v>134</v>
      </c>
      <c r="G49" s="29">
        <v>0</v>
      </c>
      <c r="H49" s="7">
        <v>4.12</v>
      </c>
      <c r="I49" s="7" t="s">
        <v>46</v>
      </c>
      <c r="J49" s="18">
        <v>3.5499999999999997E-2</v>
      </c>
      <c r="K49" s="18">
        <v>2.7000000000000001E-3</v>
      </c>
      <c r="L49" s="26">
        <v>512604.9</v>
      </c>
      <c r="M49" s="26">
        <v>123.67</v>
      </c>
      <c r="N49" s="26">
        <v>633.94000000000005</v>
      </c>
      <c r="O49" s="18">
        <v>1.4E-3</v>
      </c>
      <c r="P49" s="18">
        <f>N49/סיכום!$B$42</f>
        <v>1.0031467069983736E-3</v>
      </c>
    </row>
    <row r="50" spans="1:16">
      <c r="A50" s="7" t="s">
        <v>184</v>
      </c>
      <c r="B50" s="7">
        <v>1134147</v>
      </c>
      <c r="C50" s="7" t="s">
        <v>183</v>
      </c>
      <c r="D50" s="7" t="s">
        <v>133</v>
      </c>
      <c r="E50" s="7" t="s">
        <v>166</v>
      </c>
      <c r="F50" s="7" t="s">
        <v>134</v>
      </c>
      <c r="G50" s="29">
        <v>0</v>
      </c>
      <c r="H50" s="7">
        <v>7.42</v>
      </c>
      <c r="I50" s="7" t="s">
        <v>46</v>
      </c>
      <c r="J50" s="18">
        <v>1.4999999999999999E-2</v>
      </c>
      <c r="K50" s="18">
        <v>9.1000000000000004E-3</v>
      </c>
      <c r="L50" s="26">
        <v>566000</v>
      </c>
      <c r="M50" s="26">
        <v>103.04</v>
      </c>
      <c r="N50" s="26">
        <v>583.21</v>
      </c>
      <c r="O50" s="18">
        <v>1.1999999999999999E-3</v>
      </c>
      <c r="P50" s="18">
        <f>N50/סיכום!$B$42</f>
        <v>9.2287155091731309E-4</v>
      </c>
    </row>
    <row r="51" spans="1:16">
      <c r="A51" s="7" t="s">
        <v>185</v>
      </c>
      <c r="B51" s="7">
        <v>1126077</v>
      </c>
      <c r="C51" s="7" t="s">
        <v>158</v>
      </c>
      <c r="D51" s="7" t="s">
        <v>128</v>
      </c>
      <c r="E51" s="7" t="s">
        <v>166</v>
      </c>
      <c r="F51" s="7" t="s">
        <v>134</v>
      </c>
      <c r="G51" s="29">
        <v>0</v>
      </c>
      <c r="H51" s="7">
        <v>9.31</v>
      </c>
      <c r="I51" s="7" t="s">
        <v>46</v>
      </c>
      <c r="J51" s="18">
        <v>3.85E-2</v>
      </c>
      <c r="K51" s="18">
        <v>1.7000000000000001E-2</v>
      </c>
      <c r="L51" s="26">
        <v>20462</v>
      </c>
      <c r="M51" s="26">
        <v>125.1</v>
      </c>
      <c r="N51" s="26">
        <v>25.6</v>
      </c>
      <c r="O51" s="18">
        <v>1E-4</v>
      </c>
      <c r="P51" s="18">
        <f>N51/סיכום!$B$42</f>
        <v>4.0509442059435221E-5</v>
      </c>
    </row>
    <row r="52" spans="1:16">
      <c r="A52" s="7" t="s">
        <v>186</v>
      </c>
      <c r="B52" s="7">
        <v>1120120</v>
      </c>
      <c r="C52" s="7" t="s">
        <v>187</v>
      </c>
      <c r="D52" s="7" t="s">
        <v>159</v>
      </c>
      <c r="E52" s="7" t="s">
        <v>166</v>
      </c>
      <c r="F52" s="7" t="s">
        <v>140</v>
      </c>
      <c r="G52" s="29">
        <v>0</v>
      </c>
      <c r="H52" s="7">
        <v>8.06</v>
      </c>
      <c r="I52" s="7" t="s">
        <v>46</v>
      </c>
      <c r="J52" s="18">
        <v>3.7499999999999999E-2</v>
      </c>
      <c r="K52" s="18">
        <v>1.7399999999999999E-2</v>
      </c>
      <c r="L52" s="26">
        <v>400000</v>
      </c>
      <c r="M52" s="26">
        <v>124.9</v>
      </c>
      <c r="N52" s="26">
        <v>499.6</v>
      </c>
      <c r="O52" s="18">
        <v>5.0000000000000001E-4</v>
      </c>
      <c r="P52" s="18">
        <f>N52/סיכום!$B$42</f>
        <v>7.905670801911655E-4</v>
      </c>
    </row>
    <row r="53" spans="1:16">
      <c r="A53" s="7" t="s">
        <v>188</v>
      </c>
      <c r="B53" s="7">
        <v>1132950</v>
      </c>
      <c r="C53" s="7" t="s">
        <v>187</v>
      </c>
      <c r="D53" s="7" t="s">
        <v>159</v>
      </c>
      <c r="E53" s="7" t="s">
        <v>166</v>
      </c>
      <c r="F53" s="7" t="s">
        <v>134</v>
      </c>
      <c r="G53" s="29">
        <v>0</v>
      </c>
      <c r="H53" s="7">
        <v>9.9700000000000006</v>
      </c>
      <c r="I53" s="7" t="s">
        <v>46</v>
      </c>
      <c r="J53" s="18">
        <v>2.3199999999999998E-2</v>
      </c>
      <c r="K53" s="18">
        <v>1.72E-2</v>
      </c>
      <c r="L53" s="26">
        <v>123315</v>
      </c>
      <c r="M53" s="26">
        <v>105.17</v>
      </c>
      <c r="N53" s="26">
        <v>129.69</v>
      </c>
      <c r="O53" s="18">
        <v>8.0000000000000004E-4</v>
      </c>
      <c r="P53" s="18">
        <f>N53/סיכום!$B$42</f>
        <v>2.05221466433131E-4</v>
      </c>
    </row>
    <row r="54" spans="1:16">
      <c r="A54" s="7" t="s">
        <v>189</v>
      </c>
      <c r="B54" s="7">
        <v>5660048</v>
      </c>
      <c r="C54" s="7" t="s">
        <v>190</v>
      </c>
      <c r="D54" s="7" t="s">
        <v>159</v>
      </c>
      <c r="E54" s="7" t="s">
        <v>166</v>
      </c>
      <c r="F54" s="7" t="s">
        <v>167</v>
      </c>
      <c r="G54" s="29">
        <v>0</v>
      </c>
      <c r="H54" s="7">
        <v>2.21</v>
      </c>
      <c r="I54" s="7" t="s">
        <v>46</v>
      </c>
      <c r="J54" s="18">
        <v>4.2799999999999998E-2</v>
      </c>
      <c r="K54" s="18">
        <v>4.0000000000000002E-4</v>
      </c>
      <c r="L54" s="26">
        <v>5187.51</v>
      </c>
      <c r="M54" s="26">
        <v>133.66999999999999</v>
      </c>
      <c r="N54" s="26">
        <v>6.93</v>
      </c>
      <c r="O54" s="18">
        <v>0</v>
      </c>
      <c r="P54" s="18">
        <f>N54/סיכום!$B$42</f>
        <v>1.096603255749555E-5</v>
      </c>
    </row>
    <row r="55" spans="1:16">
      <c r="A55" s="7" t="s">
        <v>191</v>
      </c>
      <c r="B55" s="7">
        <v>1120799</v>
      </c>
      <c r="C55" s="7" t="s">
        <v>192</v>
      </c>
      <c r="D55" s="7" t="s">
        <v>159</v>
      </c>
      <c r="E55" s="7" t="s">
        <v>166</v>
      </c>
      <c r="F55" s="7" t="s">
        <v>140</v>
      </c>
      <c r="G55" s="29">
        <v>0</v>
      </c>
      <c r="H55" s="7">
        <v>6.71</v>
      </c>
      <c r="I55" s="7" t="s">
        <v>46</v>
      </c>
      <c r="J55" s="18">
        <v>3.5999999999999997E-2</v>
      </c>
      <c r="K55" s="18">
        <v>1.7899999999999999E-2</v>
      </c>
      <c r="L55" s="26">
        <v>1625</v>
      </c>
      <c r="M55" s="26">
        <v>118.23</v>
      </c>
      <c r="N55" s="26">
        <v>1.92</v>
      </c>
      <c r="O55" s="18">
        <v>0</v>
      </c>
      <c r="P55" s="18">
        <f>N55/סיכום!$B$42</f>
        <v>3.0382081544576414E-6</v>
      </c>
    </row>
    <row r="56" spans="1:16">
      <c r="A56" s="7" t="s">
        <v>193</v>
      </c>
      <c r="B56" s="7">
        <v>1119320</v>
      </c>
      <c r="C56" s="7" t="s">
        <v>194</v>
      </c>
      <c r="D56" s="7" t="s">
        <v>154</v>
      </c>
      <c r="E56" s="7" t="s">
        <v>166</v>
      </c>
      <c r="F56" s="7" t="s">
        <v>134</v>
      </c>
      <c r="G56" s="29">
        <v>0</v>
      </c>
      <c r="H56" s="7">
        <v>1.1499999999999999</v>
      </c>
      <c r="I56" s="7" t="s">
        <v>46</v>
      </c>
      <c r="J56" s="18">
        <v>3.4000000000000002E-2</v>
      </c>
      <c r="K56" s="18">
        <v>-1E-4</v>
      </c>
      <c r="L56" s="26">
        <v>68965.5</v>
      </c>
      <c r="M56" s="26">
        <v>112.37</v>
      </c>
      <c r="N56" s="26">
        <v>77.5</v>
      </c>
      <c r="O56" s="18">
        <v>2.9999999999999997E-4</v>
      </c>
      <c r="P56" s="18">
        <f>N56/סיכום!$B$42</f>
        <v>1.2263600623461834E-4</v>
      </c>
    </row>
    <row r="57" spans="1:16">
      <c r="A57" s="7" t="s">
        <v>195</v>
      </c>
      <c r="B57" s="7">
        <v>1118827</v>
      </c>
      <c r="C57" s="7" t="s">
        <v>194</v>
      </c>
      <c r="D57" s="7" t="s">
        <v>154</v>
      </c>
      <c r="E57" s="7" t="s">
        <v>166</v>
      </c>
      <c r="F57" s="7" t="s">
        <v>134</v>
      </c>
      <c r="G57" s="29">
        <v>0</v>
      </c>
      <c r="H57" s="7">
        <v>2.64</v>
      </c>
      <c r="I57" s="7" t="s">
        <v>46</v>
      </c>
      <c r="J57" s="18">
        <v>3.3500000000000002E-2</v>
      </c>
      <c r="K57" s="18">
        <v>7.7999999999999996E-3</v>
      </c>
      <c r="L57" s="26">
        <v>571563</v>
      </c>
      <c r="M57" s="26">
        <v>115.93</v>
      </c>
      <c r="N57" s="26">
        <v>662.61</v>
      </c>
      <c r="O57" s="18">
        <v>8.9999999999999998E-4</v>
      </c>
      <c r="P57" s="18">
        <f>N57/סיכום!$B$42</f>
        <v>1.0485141173047802E-3</v>
      </c>
    </row>
    <row r="58" spans="1:16">
      <c r="A58" s="7" t="s">
        <v>196</v>
      </c>
      <c r="B58" s="7">
        <v>1106657</v>
      </c>
      <c r="C58" s="7" t="s">
        <v>197</v>
      </c>
      <c r="D58" s="7" t="s">
        <v>163</v>
      </c>
      <c r="E58" s="7" t="s">
        <v>166</v>
      </c>
      <c r="F58" s="7" t="s">
        <v>134</v>
      </c>
      <c r="G58" s="29">
        <v>0</v>
      </c>
      <c r="H58" s="7">
        <v>1.32</v>
      </c>
      <c r="I58" s="7" t="s">
        <v>46</v>
      </c>
      <c r="J58" s="18">
        <v>4.7E-2</v>
      </c>
      <c r="K58" s="32">
        <v>0</v>
      </c>
      <c r="L58" s="26">
        <v>12615.51</v>
      </c>
      <c r="M58" s="26">
        <v>126.93</v>
      </c>
      <c r="N58" s="26">
        <v>16.010000000000002</v>
      </c>
      <c r="O58" s="18">
        <v>1E-4</v>
      </c>
      <c r="P58" s="18">
        <f>N58/סיכום!$B$42</f>
        <v>2.533422528795148E-5</v>
      </c>
    </row>
    <row r="59" spans="1:16">
      <c r="A59" s="7" t="s">
        <v>198</v>
      </c>
      <c r="B59" s="7">
        <v>1120021</v>
      </c>
      <c r="C59" s="7" t="s">
        <v>197</v>
      </c>
      <c r="D59" s="7" t="s">
        <v>163</v>
      </c>
      <c r="E59" s="7" t="s">
        <v>166</v>
      </c>
      <c r="F59" s="7" t="s">
        <v>134</v>
      </c>
      <c r="G59" s="29">
        <v>0</v>
      </c>
      <c r="H59" s="7">
        <v>3.8</v>
      </c>
      <c r="I59" s="7" t="s">
        <v>46</v>
      </c>
      <c r="J59" s="18">
        <v>3.9E-2</v>
      </c>
      <c r="K59" s="18">
        <v>6.1000000000000004E-3</v>
      </c>
      <c r="L59" s="26">
        <v>226225.89</v>
      </c>
      <c r="M59" s="26">
        <v>119.78</v>
      </c>
      <c r="N59" s="26">
        <v>270.97000000000003</v>
      </c>
      <c r="O59" s="18">
        <v>5.0000000000000001E-4</v>
      </c>
      <c r="P59" s="18">
        <f>N59/סיכום!$B$42</f>
        <v>4.2878294979863915E-4</v>
      </c>
    </row>
    <row r="60" spans="1:16">
      <c r="A60" s="7" t="s">
        <v>199</v>
      </c>
      <c r="B60" s="7">
        <v>1095066</v>
      </c>
      <c r="C60" s="7" t="s">
        <v>183</v>
      </c>
      <c r="D60" s="7" t="s">
        <v>133</v>
      </c>
      <c r="E60" s="7" t="s">
        <v>166</v>
      </c>
      <c r="F60" s="7" t="s">
        <v>134</v>
      </c>
      <c r="G60" s="29">
        <v>0</v>
      </c>
      <c r="H60" s="7">
        <v>3.07</v>
      </c>
      <c r="I60" s="7" t="s">
        <v>46</v>
      </c>
      <c r="J60" s="18">
        <v>4.65E-2</v>
      </c>
      <c r="K60" s="18">
        <v>1.4E-3</v>
      </c>
      <c r="L60" s="26">
        <v>0.15</v>
      </c>
      <c r="M60" s="26">
        <v>137.11000000000001</v>
      </c>
      <c r="N60" s="26">
        <v>0</v>
      </c>
      <c r="O60" s="18">
        <v>0</v>
      </c>
      <c r="P60" s="18">
        <f>N60/סיכום!$B$42</f>
        <v>0</v>
      </c>
    </row>
    <row r="61" spans="1:16">
      <c r="A61" s="7" t="s">
        <v>200</v>
      </c>
      <c r="B61" s="7">
        <v>6950083</v>
      </c>
      <c r="C61" s="7" t="s">
        <v>201</v>
      </c>
      <c r="D61" s="7" t="s">
        <v>133</v>
      </c>
      <c r="E61" s="7" t="s">
        <v>202</v>
      </c>
      <c r="F61" s="7" t="s">
        <v>134</v>
      </c>
      <c r="G61" s="29">
        <v>0</v>
      </c>
      <c r="H61" s="7">
        <v>26.48</v>
      </c>
      <c r="I61" s="7" t="s">
        <v>46</v>
      </c>
      <c r="J61" s="18">
        <v>4.4999999999999998E-2</v>
      </c>
      <c r="K61" s="18">
        <v>3.6400000000000002E-2</v>
      </c>
      <c r="L61" s="26">
        <v>105000</v>
      </c>
      <c r="M61" s="26">
        <v>147.41999999999999</v>
      </c>
      <c r="N61" s="26">
        <v>154.79</v>
      </c>
      <c r="O61" s="18">
        <v>1E-4</v>
      </c>
      <c r="P61" s="18">
        <f>N61/סיכום!$B$42</f>
        <v>2.4493970845234286E-4</v>
      </c>
    </row>
    <row r="62" spans="1:16">
      <c r="A62" s="7" t="s">
        <v>203</v>
      </c>
      <c r="B62" s="7">
        <v>6950088</v>
      </c>
      <c r="C62" s="7" t="s">
        <v>201</v>
      </c>
      <c r="D62" s="7" t="s">
        <v>133</v>
      </c>
      <c r="E62" s="7" t="s">
        <v>202</v>
      </c>
      <c r="F62" s="7" t="s">
        <v>134</v>
      </c>
      <c r="G62" s="29">
        <v>0</v>
      </c>
      <c r="H62" s="29">
        <v>0</v>
      </c>
      <c r="I62" s="7" t="s">
        <v>46</v>
      </c>
      <c r="J62" s="32">
        <v>0</v>
      </c>
      <c r="K62" s="32">
        <v>0</v>
      </c>
      <c r="L62" s="26">
        <v>1401.68</v>
      </c>
      <c r="M62" s="26">
        <v>100</v>
      </c>
      <c r="N62" s="26">
        <v>1.4</v>
      </c>
      <c r="O62" s="32">
        <v>0</v>
      </c>
      <c r="P62" s="18">
        <f>N62/סיכום!$B$42</f>
        <v>2.2153601126253633E-6</v>
      </c>
    </row>
    <row r="63" spans="1:16">
      <c r="A63" s="7" t="s">
        <v>204</v>
      </c>
      <c r="B63" s="7">
        <v>3900206</v>
      </c>
      <c r="C63" s="7" t="s">
        <v>205</v>
      </c>
      <c r="D63" s="7" t="s">
        <v>163</v>
      </c>
      <c r="E63" s="7" t="s">
        <v>202</v>
      </c>
      <c r="F63" s="7" t="s">
        <v>134</v>
      </c>
      <c r="G63" s="29">
        <v>0</v>
      </c>
      <c r="H63" s="7">
        <v>2.4</v>
      </c>
      <c r="I63" s="7" t="s">
        <v>46</v>
      </c>
      <c r="J63" s="18">
        <v>4.2500000000000003E-2</v>
      </c>
      <c r="K63" s="18">
        <v>2.5000000000000001E-3</v>
      </c>
      <c r="L63" s="26">
        <v>519231.14</v>
      </c>
      <c r="M63" s="26">
        <v>131.07</v>
      </c>
      <c r="N63" s="26">
        <v>680.56</v>
      </c>
      <c r="O63" s="18">
        <v>5.9999999999999995E-4</v>
      </c>
      <c r="P63" s="18">
        <f>N63/סיכום!$B$42</f>
        <v>1.0769181987487981E-3</v>
      </c>
    </row>
    <row r="64" spans="1:16">
      <c r="A64" s="7" t="s">
        <v>206</v>
      </c>
      <c r="B64" s="7">
        <v>1124080</v>
      </c>
      <c r="C64" s="7" t="s">
        <v>165</v>
      </c>
      <c r="D64" s="7" t="s">
        <v>133</v>
      </c>
      <c r="E64" s="7" t="s">
        <v>202</v>
      </c>
      <c r="F64" s="7" t="s">
        <v>167</v>
      </c>
      <c r="G64" s="29">
        <v>0</v>
      </c>
      <c r="H64" s="7">
        <v>4.7699999999999996</v>
      </c>
      <c r="I64" s="7" t="s">
        <v>46</v>
      </c>
      <c r="J64" s="18">
        <v>4.1500000000000002E-2</v>
      </c>
      <c r="K64" s="18">
        <v>3.8E-3</v>
      </c>
      <c r="L64" s="26">
        <v>308857</v>
      </c>
      <c r="M64" s="26">
        <v>125.16</v>
      </c>
      <c r="N64" s="26">
        <v>386.57</v>
      </c>
      <c r="O64" s="18">
        <v>1E-3</v>
      </c>
      <c r="P64" s="18">
        <f>N64/סיכום!$B$42</f>
        <v>6.1170839909827622E-4</v>
      </c>
    </row>
    <row r="65" spans="1:16">
      <c r="A65" s="7" t="s">
        <v>207</v>
      </c>
      <c r="B65" s="7">
        <v>1106947</v>
      </c>
      <c r="C65" s="7" t="s">
        <v>208</v>
      </c>
      <c r="D65" s="7" t="s">
        <v>163</v>
      </c>
      <c r="E65" s="7" t="s">
        <v>202</v>
      </c>
      <c r="F65" s="7" t="s">
        <v>140</v>
      </c>
      <c r="G65" s="29">
        <v>0</v>
      </c>
      <c r="H65" s="7">
        <v>2.42</v>
      </c>
      <c r="I65" s="7" t="s">
        <v>46</v>
      </c>
      <c r="J65" s="18">
        <v>4.8500000000000001E-2</v>
      </c>
      <c r="K65" s="18">
        <v>3.8E-3</v>
      </c>
      <c r="L65" s="26">
        <v>742917.6</v>
      </c>
      <c r="M65" s="26">
        <v>132.66</v>
      </c>
      <c r="N65" s="26">
        <v>985.55</v>
      </c>
      <c r="O65" s="18">
        <v>1.5E-3</v>
      </c>
      <c r="P65" s="18">
        <f>N65/סיכום!$B$42</f>
        <v>1.5595343992842335E-3</v>
      </c>
    </row>
    <row r="66" spans="1:16">
      <c r="A66" s="7" t="s">
        <v>209</v>
      </c>
      <c r="B66" s="7">
        <v>1118033</v>
      </c>
      <c r="C66" s="7" t="s">
        <v>208</v>
      </c>
      <c r="D66" s="7" t="s">
        <v>163</v>
      </c>
      <c r="E66" s="7" t="s">
        <v>202</v>
      </c>
      <c r="F66" s="7" t="s">
        <v>140</v>
      </c>
      <c r="G66" s="29">
        <v>0</v>
      </c>
      <c r="H66" s="7">
        <v>4</v>
      </c>
      <c r="I66" s="7" t="s">
        <v>46</v>
      </c>
      <c r="J66" s="18">
        <v>3.7699999999999997E-2</v>
      </c>
      <c r="K66" s="18">
        <v>5.1999999999999998E-3</v>
      </c>
      <c r="L66" s="26">
        <v>90909.69</v>
      </c>
      <c r="M66" s="26">
        <v>122.95</v>
      </c>
      <c r="N66" s="26">
        <v>111.77</v>
      </c>
      <c r="O66" s="18">
        <v>2.9999999999999997E-4</v>
      </c>
      <c r="P66" s="18">
        <f>N66/סיכום!$B$42</f>
        <v>1.7686485699152635E-4</v>
      </c>
    </row>
    <row r="67" spans="1:16">
      <c r="A67" s="7" t="s">
        <v>210</v>
      </c>
      <c r="B67" s="7">
        <v>1129279</v>
      </c>
      <c r="C67" s="7" t="s">
        <v>208</v>
      </c>
      <c r="D67" s="7" t="s">
        <v>163</v>
      </c>
      <c r="E67" s="7" t="s">
        <v>202</v>
      </c>
      <c r="F67" s="7" t="s">
        <v>134</v>
      </c>
      <c r="G67" s="29">
        <v>0</v>
      </c>
      <c r="H67" s="7">
        <v>5.23</v>
      </c>
      <c r="I67" s="7" t="s">
        <v>46</v>
      </c>
      <c r="J67" s="18">
        <v>2.8500000000000001E-2</v>
      </c>
      <c r="K67" s="18">
        <v>1.18E-2</v>
      </c>
      <c r="L67" s="26">
        <v>173000</v>
      </c>
      <c r="M67" s="26">
        <v>108.82</v>
      </c>
      <c r="N67" s="26">
        <v>188.26</v>
      </c>
      <c r="O67" s="18">
        <v>4.0000000000000002E-4</v>
      </c>
      <c r="P67" s="18">
        <f>N67/סיכום!$B$42</f>
        <v>2.9790263914489349E-4</v>
      </c>
    </row>
    <row r="68" spans="1:16">
      <c r="A68" s="7" t="s">
        <v>211</v>
      </c>
      <c r="B68" s="7">
        <v>1104504</v>
      </c>
      <c r="C68" s="7" t="s">
        <v>212</v>
      </c>
      <c r="D68" s="7" t="s">
        <v>163</v>
      </c>
      <c r="E68" s="7" t="s">
        <v>202</v>
      </c>
      <c r="F68" s="7" t="s">
        <v>134</v>
      </c>
      <c r="G68" s="29">
        <v>0</v>
      </c>
      <c r="H68" s="7">
        <v>1.61</v>
      </c>
      <c r="I68" s="7" t="s">
        <v>46</v>
      </c>
      <c r="J68" s="18">
        <v>5.5E-2</v>
      </c>
      <c r="K68" s="18">
        <v>5.0000000000000001E-3</v>
      </c>
      <c r="L68" s="26">
        <v>32340</v>
      </c>
      <c r="M68" s="26">
        <v>130.55000000000001</v>
      </c>
      <c r="N68" s="26">
        <v>42.22</v>
      </c>
      <c r="O68" s="18">
        <v>2.9999999999999997E-4</v>
      </c>
      <c r="P68" s="18">
        <f>N68/סיכום!$B$42</f>
        <v>6.6808931396459173E-5</v>
      </c>
    </row>
    <row r="69" spans="1:16">
      <c r="A69" s="7" t="s">
        <v>213</v>
      </c>
      <c r="B69" s="7">
        <v>1117423</v>
      </c>
      <c r="C69" s="7" t="s">
        <v>212</v>
      </c>
      <c r="D69" s="7" t="s">
        <v>163</v>
      </c>
      <c r="E69" s="7" t="s">
        <v>202</v>
      </c>
      <c r="F69" s="7" t="s">
        <v>134</v>
      </c>
      <c r="G69" s="29">
        <v>0</v>
      </c>
      <c r="H69" s="7">
        <v>3.84</v>
      </c>
      <c r="I69" s="7" t="s">
        <v>46</v>
      </c>
      <c r="J69" s="18">
        <v>5.8500000000000003E-2</v>
      </c>
      <c r="K69" s="18">
        <v>9.1999999999999998E-3</v>
      </c>
      <c r="L69" s="26">
        <v>1292000.08</v>
      </c>
      <c r="M69" s="26">
        <v>130</v>
      </c>
      <c r="N69" s="26">
        <v>1679.6</v>
      </c>
      <c r="O69" s="18">
        <v>5.9999999999999995E-4</v>
      </c>
      <c r="P69" s="18">
        <f>N69/סיכום!$B$42</f>
        <v>2.6577991751182573E-3</v>
      </c>
    </row>
    <row r="70" spans="1:16">
      <c r="A70" s="7" t="s">
        <v>214</v>
      </c>
      <c r="B70" s="7">
        <v>5760152</v>
      </c>
      <c r="C70" s="7" t="s">
        <v>215</v>
      </c>
      <c r="D70" s="7" t="s">
        <v>216</v>
      </c>
      <c r="E70" s="7" t="s">
        <v>202</v>
      </c>
      <c r="F70" s="7" t="s">
        <v>134</v>
      </c>
      <c r="G70" s="29">
        <v>0</v>
      </c>
      <c r="H70" s="7">
        <v>0.94</v>
      </c>
      <c r="I70" s="7" t="s">
        <v>46</v>
      </c>
      <c r="J70" s="18">
        <v>4.5499999999999999E-2</v>
      </c>
      <c r="K70" s="18">
        <v>8.0000000000000004E-4</v>
      </c>
      <c r="L70" s="26">
        <v>62500.05</v>
      </c>
      <c r="M70" s="26">
        <v>124.37</v>
      </c>
      <c r="N70" s="26">
        <v>77.73</v>
      </c>
      <c r="O70" s="18">
        <v>2.0000000000000001E-4</v>
      </c>
      <c r="P70" s="18">
        <f>N70/סיכום!$B$42</f>
        <v>1.2299995825312108E-4</v>
      </c>
    </row>
    <row r="71" spans="1:16">
      <c r="A71" s="7" t="s">
        <v>217</v>
      </c>
      <c r="B71" s="7">
        <v>5760160</v>
      </c>
      <c r="C71" s="7" t="s">
        <v>215</v>
      </c>
      <c r="D71" s="7" t="s">
        <v>216</v>
      </c>
      <c r="E71" s="7" t="s">
        <v>202</v>
      </c>
      <c r="F71" s="7" t="s">
        <v>134</v>
      </c>
      <c r="G71" s="29">
        <v>0</v>
      </c>
      <c r="H71" s="7">
        <v>3.7</v>
      </c>
      <c r="I71" s="7" t="s">
        <v>46</v>
      </c>
      <c r="J71" s="18">
        <v>4.7E-2</v>
      </c>
      <c r="K71" s="18">
        <v>7.4999999999999997E-3</v>
      </c>
      <c r="L71" s="26">
        <v>1233686</v>
      </c>
      <c r="M71" s="26">
        <v>137.56</v>
      </c>
      <c r="N71" s="26">
        <v>1697.06</v>
      </c>
      <c r="O71" s="18">
        <v>6.9999999999999999E-4</v>
      </c>
      <c r="P71" s="18">
        <f>N71/סיכום!$B$42</f>
        <v>2.6854278805228567E-3</v>
      </c>
    </row>
    <row r="72" spans="1:16">
      <c r="A72" s="7" t="s">
        <v>218</v>
      </c>
      <c r="B72" s="7">
        <v>1127422</v>
      </c>
      <c r="C72" s="7" t="s">
        <v>219</v>
      </c>
      <c r="D72" s="7" t="s">
        <v>133</v>
      </c>
      <c r="E72" s="7" t="s">
        <v>202</v>
      </c>
      <c r="F72" s="7" t="s">
        <v>134</v>
      </c>
      <c r="G72" s="29">
        <v>0</v>
      </c>
      <c r="H72" s="7">
        <v>4.59</v>
      </c>
      <c r="I72" s="7" t="s">
        <v>46</v>
      </c>
      <c r="J72" s="18">
        <v>0.02</v>
      </c>
      <c r="K72" s="18">
        <v>2.3999999999999998E-3</v>
      </c>
      <c r="L72" s="26">
        <v>720000</v>
      </c>
      <c r="M72" s="26">
        <v>108.98</v>
      </c>
      <c r="N72" s="26">
        <v>784.66</v>
      </c>
      <c r="O72" s="18">
        <v>1.6999999999999999E-3</v>
      </c>
      <c r="P72" s="18">
        <f>N72/סיכום!$B$42</f>
        <v>1.2416460471232984E-3</v>
      </c>
    </row>
    <row r="73" spans="1:16">
      <c r="A73" s="7" t="s">
        <v>220</v>
      </c>
      <c r="B73" s="7">
        <v>3230166</v>
      </c>
      <c r="C73" s="7" t="s">
        <v>221</v>
      </c>
      <c r="D73" s="7" t="s">
        <v>163</v>
      </c>
      <c r="E73" s="7" t="s">
        <v>202</v>
      </c>
      <c r="F73" s="7" t="s">
        <v>134</v>
      </c>
      <c r="G73" s="29">
        <v>0</v>
      </c>
      <c r="H73" s="7">
        <v>5.84</v>
      </c>
      <c r="I73" s="7" t="s">
        <v>46</v>
      </c>
      <c r="J73" s="18">
        <v>2.5499999999999998E-2</v>
      </c>
      <c r="K73" s="18">
        <v>1.06E-2</v>
      </c>
      <c r="L73" s="26">
        <v>668632.67000000004</v>
      </c>
      <c r="M73" s="26">
        <v>109.23</v>
      </c>
      <c r="N73" s="26">
        <v>730.35</v>
      </c>
      <c r="O73" s="18">
        <v>8.0000000000000004E-4</v>
      </c>
      <c r="P73" s="18">
        <f>N73/סיכום!$B$42</f>
        <v>1.1557058987542387E-3</v>
      </c>
    </row>
    <row r="74" spans="1:16">
      <c r="A74" s="7" t="s">
        <v>222</v>
      </c>
      <c r="B74" s="7">
        <v>3230083</v>
      </c>
      <c r="C74" s="7" t="s">
        <v>221</v>
      </c>
      <c r="D74" s="7" t="s">
        <v>163</v>
      </c>
      <c r="E74" s="7" t="s">
        <v>202</v>
      </c>
      <c r="F74" s="7" t="s">
        <v>134</v>
      </c>
      <c r="G74" s="29">
        <v>0</v>
      </c>
      <c r="H74" s="7">
        <v>1.4</v>
      </c>
      <c r="I74" s="7" t="s">
        <v>46</v>
      </c>
      <c r="J74" s="18">
        <v>4.7E-2</v>
      </c>
      <c r="K74" s="18">
        <v>2.7000000000000001E-3</v>
      </c>
      <c r="L74" s="26">
        <v>209533.28</v>
      </c>
      <c r="M74" s="26">
        <v>122.63</v>
      </c>
      <c r="N74" s="26">
        <v>256.95</v>
      </c>
      <c r="O74" s="18">
        <v>5.0000000000000001E-4</v>
      </c>
      <c r="P74" s="18">
        <f>N74/סיכום!$B$42</f>
        <v>4.0659770067077652E-4</v>
      </c>
    </row>
    <row r="75" spans="1:16">
      <c r="A75" s="7" t="s">
        <v>223</v>
      </c>
      <c r="B75" s="7">
        <v>1107333</v>
      </c>
      <c r="C75" s="7" t="s">
        <v>224</v>
      </c>
      <c r="D75" s="7" t="s">
        <v>154</v>
      </c>
      <c r="E75" s="7" t="s">
        <v>202</v>
      </c>
      <c r="F75" s="7" t="s">
        <v>134</v>
      </c>
      <c r="G75" s="29">
        <v>0</v>
      </c>
      <c r="H75" s="7">
        <v>1.22</v>
      </c>
      <c r="I75" s="7" t="s">
        <v>46</v>
      </c>
      <c r="J75" s="18">
        <v>5.1900000000000002E-2</v>
      </c>
      <c r="K75" s="18">
        <v>3.2000000000000002E-3</v>
      </c>
      <c r="L75" s="26">
        <v>150549.20000000001</v>
      </c>
      <c r="M75" s="26">
        <v>127.17</v>
      </c>
      <c r="N75" s="26">
        <v>191.45</v>
      </c>
      <c r="O75" s="18">
        <v>2.0000000000000001E-4</v>
      </c>
      <c r="P75" s="18">
        <f>N75/סיכום!$B$42</f>
        <v>3.0295049540151844E-4</v>
      </c>
    </row>
    <row r="76" spans="1:16">
      <c r="A76" s="7" t="s">
        <v>225</v>
      </c>
      <c r="B76" s="7">
        <v>1125996</v>
      </c>
      <c r="C76" s="7" t="s">
        <v>224</v>
      </c>
      <c r="D76" s="7" t="s">
        <v>154</v>
      </c>
      <c r="E76" s="7" t="s">
        <v>202</v>
      </c>
      <c r="F76" s="7" t="s">
        <v>134</v>
      </c>
      <c r="G76" s="29">
        <v>0</v>
      </c>
      <c r="H76" s="7">
        <v>3.33</v>
      </c>
      <c r="I76" s="7" t="s">
        <v>46</v>
      </c>
      <c r="J76" s="18">
        <v>4.5999999999999999E-2</v>
      </c>
      <c r="K76" s="18">
        <v>1.2200000000000001E-2</v>
      </c>
      <c r="L76" s="26">
        <v>829071</v>
      </c>
      <c r="M76" s="26">
        <v>114.66</v>
      </c>
      <c r="N76" s="26">
        <v>950.61</v>
      </c>
      <c r="O76" s="18">
        <v>1.1999999999999999E-3</v>
      </c>
      <c r="P76" s="18">
        <f>N76/סיכום!$B$42</f>
        <v>1.5042453404734263E-3</v>
      </c>
    </row>
    <row r="77" spans="1:16">
      <c r="A77" s="7" t="s">
        <v>226</v>
      </c>
      <c r="B77" s="7">
        <v>1132828</v>
      </c>
      <c r="C77" s="7" t="s">
        <v>224</v>
      </c>
      <c r="D77" s="7" t="s">
        <v>227</v>
      </c>
      <c r="E77" s="7" t="s">
        <v>202</v>
      </c>
      <c r="F77" s="7" t="s">
        <v>134</v>
      </c>
      <c r="G77" s="29">
        <v>0</v>
      </c>
      <c r="H77" s="7">
        <v>6.03</v>
      </c>
      <c r="I77" s="7" t="s">
        <v>46</v>
      </c>
      <c r="J77" s="18">
        <v>1.9800000000000002E-2</v>
      </c>
      <c r="K77" s="18">
        <v>2.8000000000000001E-2</v>
      </c>
      <c r="L77" s="26">
        <v>276000</v>
      </c>
      <c r="M77" s="26">
        <v>94.3</v>
      </c>
      <c r="N77" s="26">
        <v>260.27</v>
      </c>
      <c r="O77" s="18">
        <v>2.9999999999999997E-4</v>
      </c>
      <c r="P77" s="18">
        <f>N77/סיכום!$B$42</f>
        <v>4.1185126893785953E-4</v>
      </c>
    </row>
    <row r="78" spans="1:16">
      <c r="A78" s="7" t="s">
        <v>228</v>
      </c>
      <c r="B78" s="7">
        <v>1098649</v>
      </c>
      <c r="C78" s="7" t="s">
        <v>229</v>
      </c>
      <c r="D78" s="7" t="s">
        <v>163</v>
      </c>
      <c r="E78" s="7" t="s">
        <v>202</v>
      </c>
      <c r="F78" s="7" t="s">
        <v>167</v>
      </c>
      <c r="G78" s="29">
        <v>0</v>
      </c>
      <c r="H78" s="7">
        <v>0.91</v>
      </c>
      <c r="I78" s="7" t="s">
        <v>46</v>
      </c>
      <c r="J78" s="18">
        <v>6.25E-2</v>
      </c>
      <c r="K78" s="18">
        <v>4.0000000000000001E-3</v>
      </c>
      <c r="L78" s="26">
        <v>50000</v>
      </c>
      <c r="M78" s="26">
        <v>123.7</v>
      </c>
      <c r="N78" s="26">
        <v>61.85</v>
      </c>
      <c r="O78" s="18">
        <v>1E-3</v>
      </c>
      <c r="P78" s="18">
        <f>N78/סיכום!$B$42</f>
        <v>9.7871444975627673E-5</v>
      </c>
    </row>
    <row r="79" spans="1:16">
      <c r="A79" s="7" t="s">
        <v>230</v>
      </c>
      <c r="B79" s="7">
        <v>1098656</v>
      </c>
      <c r="C79" s="7" t="s">
        <v>229</v>
      </c>
      <c r="D79" s="7" t="s">
        <v>163</v>
      </c>
      <c r="E79" s="7" t="s">
        <v>202</v>
      </c>
      <c r="F79" s="7" t="s">
        <v>167</v>
      </c>
      <c r="G79" s="29">
        <v>0</v>
      </c>
      <c r="H79" s="7">
        <v>0.91</v>
      </c>
      <c r="I79" s="7" t="s">
        <v>46</v>
      </c>
      <c r="J79" s="18">
        <v>4.7E-2</v>
      </c>
      <c r="K79" s="18">
        <v>2.0999999999999999E-3</v>
      </c>
      <c r="L79" s="26">
        <v>605757.69999999995</v>
      </c>
      <c r="M79" s="26">
        <v>122.11</v>
      </c>
      <c r="N79" s="26">
        <v>739.69</v>
      </c>
      <c r="O79" s="18">
        <v>2.3999999999999998E-3</v>
      </c>
      <c r="P79" s="18">
        <f>N79/סיכום!$B$42</f>
        <v>1.1704855155056108E-3</v>
      </c>
    </row>
    <row r="80" spans="1:16">
      <c r="A80" s="7" t="s">
        <v>231</v>
      </c>
      <c r="B80" s="7">
        <v>1115724</v>
      </c>
      <c r="C80" s="7" t="s">
        <v>229</v>
      </c>
      <c r="D80" s="7" t="s">
        <v>163</v>
      </c>
      <c r="E80" s="7" t="s">
        <v>202</v>
      </c>
      <c r="F80" s="7" t="s">
        <v>167</v>
      </c>
      <c r="G80" s="29">
        <v>0</v>
      </c>
      <c r="H80" s="7">
        <v>2.52</v>
      </c>
      <c r="I80" s="7" t="s">
        <v>46</v>
      </c>
      <c r="J80" s="18">
        <v>4.2000000000000003E-2</v>
      </c>
      <c r="K80" s="18">
        <v>1.12E-2</v>
      </c>
      <c r="L80" s="26">
        <v>97902.89</v>
      </c>
      <c r="M80" s="26">
        <v>117.25</v>
      </c>
      <c r="N80" s="26">
        <v>114.79</v>
      </c>
      <c r="O80" s="18">
        <v>5.0000000000000001E-4</v>
      </c>
      <c r="P80" s="18">
        <f>N80/סיכום!$B$42</f>
        <v>1.8164370523447536E-4</v>
      </c>
    </row>
    <row r="81" spans="1:16">
      <c r="A81" s="7" t="s">
        <v>232</v>
      </c>
      <c r="B81" s="7">
        <v>1119999</v>
      </c>
      <c r="C81" s="7" t="s">
        <v>229</v>
      </c>
      <c r="D81" s="7" t="s">
        <v>163</v>
      </c>
      <c r="E81" s="7" t="s">
        <v>202</v>
      </c>
      <c r="F81" s="7" t="s">
        <v>167</v>
      </c>
      <c r="G81" s="29">
        <v>0</v>
      </c>
      <c r="H81" s="7">
        <v>3.49</v>
      </c>
      <c r="I81" s="7" t="s">
        <v>46</v>
      </c>
      <c r="J81" s="18">
        <v>4.4999999999999998E-2</v>
      </c>
      <c r="K81" s="18">
        <v>1.18E-2</v>
      </c>
      <c r="L81" s="26">
        <v>2314405</v>
      </c>
      <c r="M81" s="26">
        <v>120.27</v>
      </c>
      <c r="N81" s="26">
        <v>2783.53</v>
      </c>
      <c r="O81" s="18">
        <v>3.3E-3</v>
      </c>
      <c r="P81" s="18">
        <f>N81/סיכום!$B$42</f>
        <v>4.4046580959257705E-3</v>
      </c>
    </row>
    <row r="82" spans="1:16">
      <c r="A82" s="7" t="s">
        <v>233</v>
      </c>
      <c r="B82" s="7">
        <v>7770142</v>
      </c>
      <c r="C82" s="7" t="s">
        <v>234</v>
      </c>
      <c r="D82" s="7" t="s">
        <v>235</v>
      </c>
      <c r="E82" s="7" t="s">
        <v>202</v>
      </c>
      <c r="F82" s="7" t="s">
        <v>134</v>
      </c>
      <c r="G82" s="29">
        <v>0</v>
      </c>
      <c r="H82" s="7">
        <v>2.4300000000000002</v>
      </c>
      <c r="I82" s="7" t="s">
        <v>46</v>
      </c>
      <c r="J82" s="18">
        <v>5.1999999999999998E-2</v>
      </c>
      <c r="K82" s="18">
        <v>0.01</v>
      </c>
      <c r="L82" s="26">
        <v>1084380.8</v>
      </c>
      <c r="M82" s="26">
        <v>134.66999999999999</v>
      </c>
      <c r="N82" s="26">
        <v>1460.34</v>
      </c>
      <c r="O82" s="18">
        <v>8.0000000000000004E-4</v>
      </c>
      <c r="P82" s="18">
        <f>N82/סיכום!$B$42</f>
        <v>2.3108421334795165E-3</v>
      </c>
    </row>
    <row r="83" spans="1:16">
      <c r="A83" s="7" t="s">
        <v>236</v>
      </c>
      <c r="B83" s="7">
        <v>1125210</v>
      </c>
      <c r="C83" s="7" t="s">
        <v>237</v>
      </c>
      <c r="D83" s="7" t="s">
        <v>163</v>
      </c>
      <c r="E83" s="7" t="s">
        <v>202</v>
      </c>
      <c r="F83" s="7" t="s">
        <v>140</v>
      </c>
      <c r="G83" s="29">
        <v>0</v>
      </c>
      <c r="H83" s="7">
        <v>4.28</v>
      </c>
      <c r="I83" s="7" t="s">
        <v>46</v>
      </c>
      <c r="J83" s="18">
        <v>5.5E-2</v>
      </c>
      <c r="K83" s="18">
        <v>1.2500000000000001E-2</v>
      </c>
      <c r="L83" s="26">
        <v>210120</v>
      </c>
      <c r="M83" s="26">
        <v>122.82</v>
      </c>
      <c r="N83" s="26">
        <v>258.07</v>
      </c>
      <c r="O83" s="18">
        <v>2.0000000000000001E-4</v>
      </c>
      <c r="P83" s="18">
        <f>N83/סיכום!$B$42</f>
        <v>4.0836998876087684E-4</v>
      </c>
    </row>
    <row r="84" spans="1:16">
      <c r="A84" s="7" t="s">
        <v>238</v>
      </c>
      <c r="B84" s="7">
        <v>2510113</v>
      </c>
      <c r="C84" s="7" t="s">
        <v>239</v>
      </c>
      <c r="D84" s="7" t="s">
        <v>163</v>
      </c>
      <c r="E84" s="7" t="s">
        <v>240</v>
      </c>
      <c r="F84" s="7" t="s">
        <v>134</v>
      </c>
      <c r="G84" s="29">
        <v>0</v>
      </c>
      <c r="H84" s="7">
        <v>0.52</v>
      </c>
      <c r="I84" s="7" t="s">
        <v>46</v>
      </c>
      <c r="J84" s="18">
        <v>5.1999999999999998E-2</v>
      </c>
      <c r="K84" s="18">
        <v>-1E-3</v>
      </c>
      <c r="L84" s="26">
        <v>12500</v>
      </c>
      <c r="M84" s="26">
        <v>122.99</v>
      </c>
      <c r="N84" s="26">
        <v>15.37</v>
      </c>
      <c r="O84" s="18">
        <v>2.9999999999999997E-4</v>
      </c>
      <c r="P84" s="18">
        <f>N84/סיכום!$B$42</f>
        <v>2.4321489236465596E-5</v>
      </c>
    </row>
    <row r="85" spans="1:16">
      <c r="A85" s="7" t="s">
        <v>241</v>
      </c>
      <c r="B85" s="7">
        <v>1115278</v>
      </c>
      <c r="C85" s="7" t="s">
        <v>165</v>
      </c>
      <c r="D85" s="7" t="s">
        <v>133</v>
      </c>
      <c r="E85" s="7" t="s">
        <v>240</v>
      </c>
      <c r="F85" s="7" t="s">
        <v>167</v>
      </c>
      <c r="G85" s="29">
        <v>0</v>
      </c>
      <c r="H85" s="7">
        <v>19.77</v>
      </c>
      <c r="I85" s="7" t="s">
        <v>46</v>
      </c>
      <c r="J85" s="18">
        <v>5.2999999999999999E-2</v>
      </c>
      <c r="K85" s="18">
        <v>4.1099999999999998E-2</v>
      </c>
      <c r="L85" s="26">
        <v>281326</v>
      </c>
      <c r="M85" s="26">
        <v>135.21</v>
      </c>
      <c r="N85" s="26">
        <v>380.38</v>
      </c>
      <c r="O85" s="18">
        <v>1.1000000000000001E-3</v>
      </c>
      <c r="P85" s="18">
        <f>N85/סיכום!$B$42</f>
        <v>6.0191334260031122E-4</v>
      </c>
    </row>
    <row r="86" spans="1:16">
      <c r="A86" s="7" t="s">
        <v>242</v>
      </c>
      <c r="B86" s="7">
        <v>5050240</v>
      </c>
      <c r="C86" s="7" t="s">
        <v>243</v>
      </c>
      <c r="D86" s="7" t="s">
        <v>163</v>
      </c>
      <c r="E86" s="7" t="s">
        <v>240</v>
      </c>
      <c r="F86" s="7" t="s">
        <v>134</v>
      </c>
      <c r="G86" s="29">
        <v>0</v>
      </c>
      <c r="H86" s="7">
        <v>5.99</v>
      </c>
      <c r="I86" s="7" t="s">
        <v>46</v>
      </c>
      <c r="J86" s="18">
        <v>4.0500000000000001E-2</v>
      </c>
      <c r="K86" s="18">
        <v>2.0799999999999999E-2</v>
      </c>
      <c r="L86" s="26">
        <v>32</v>
      </c>
      <c r="M86" s="26">
        <v>111.41</v>
      </c>
      <c r="N86" s="26">
        <v>0.04</v>
      </c>
      <c r="O86" s="18">
        <v>0</v>
      </c>
      <c r="P86" s="18">
        <f>N86/סיכום!$B$42</f>
        <v>6.3296003217867526E-8</v>
      </c>
    </row>
    <row r="87" spans="1:16">
      <c r="A87" s="7" t="s">
        <v>244</v>
      </c>
      <c r="B87" s="7">
        <v>3870078</v>
      </c>
      <c r="C87" s="7" t="s">
        <v>245</v>
      </c>
      <c r="D87" s="7" t="s">
        <v>163</v>
      </c>
      <c r="E87" s="7" t="s">
        <v>240</v>
      </c>
      <c r="F87" s="7" t="s">
        <v>167</v>
      </c>
      <c r="G87" s="29">
        <v>0</v>
      </c>
      <c r="H87" s="7">
        <v>1.72</v>
      </c>
      <c r="I87" s="7" t="s">
        <v>46</v>
      </c>
      <c r="J87" s="18">
        <v>4.8000000000000001E-2</v>
      </c>
      <c r="K87" s="18">
        <v>1.09E-2</v>
      </c>
      <c r="L87" s="26">
        <v>63613.25</v>
      </c>
      <c r="M87" s="26">
        <v>126.66</v>
      </c>
      <c r="N87" s="26">
        <v>80.569999999999993</v>
      </c>
      <c r="O87" s="18">
        <v>5.9999999999999995E-4</v>
      </c>
      <c r="P87" s="18">
        <f>N87/סיכום!$B$42</f>
        <v>1.2749397448158967E-4</v>
      </c>
    </row>
    <row r="88" spans="1:16">
      <c r="A88" s="7" t="s">
        <v>246</v>
      </c>
      <c r="B88" s="7">
        <v>3870102</v>
      </c>
      <c r="C88" s="7" t="s">
        <v>245</v>
      </c>
      <c r="D88" s="7" t="s">
        <v>163</v>
      </c>
      <c r="E88" s="7" t="s">
        <v>240</v>
      </c>
      <c r="F88" s="7" t="s">
        <v>167</v>
      </c>
      <c r="G88" s="29">
        <v>0</v>
      </c>
      <c r="H88" s="7">
        <v>4.71</v>
      </c>
      <c r="I88" s="7" t="s">
        <v>46</v>
      </c>
      <c r="J88" s="18">
        <v>1.8499999999999999E-2</v>
      </c>
      <c r="K88" s="18">
        <v>2.1600000000000001E-2</v>
      </c>
      <c r="L88" s="26">
        <v>1128000</v>
      </c>
      <c r="M88" s="26">
        <v>97.8</v>
      </c>
      <c r="N88" s="26">
        <v>1103.18</v>
      </c>
      <c r="O88" s="18">
        <v>5.5999999999999999E-3</v>
      </c>
      <c r="P88" s="18">
        <f>N88/סיכום!$B$42</f>
        <v>1.7456721207471776E-3</v>
      </c>
    </row>
    <row r="89" spans="1:16">
      <c r="A89" s="7" t="s">
        <v>247</v>
      </c>
      <c r="B89" s="7">
        <v>1106699</v>
      </c>
      <c r="C89" s="7" t="s">
        <v>248</v>
      </c>
      <c r="D89" s="7" t="s">
        <v>163</v>
      </c>
      <c r="E89" s="7" t="s">
        <v>240</v>
      </c>
      <c r="F89" s="7" t="s">
        <v>134</v>
      </c>
      <c r="G89" s="29">
        <v>0</v>
      </c>
      <c r="H89" s="7">
        <v>0.13</v>
      </c>
      <c r="I89" s="7" t="s">
        <v>46</v>
      </c>
      <c r="J89" s="18">
        <v>4.3999999999999997E-2</v>
      </c>
      <c r="K89" s="18">
        <v>-4.1999999999999997E-3</v>
      </c>
      <c r="L89" s="26">
        <v>74816.78</v>
      </c>
      <c r="M89" s="26">
        <v>121.86</v>
      </c>
      <c r="N89" s="26">
        <v>91.17</v>
      </c>
      <c r="O89" s="18">
        <v>3.3999999999999998E-3</v>
      </c>
      <c r="P89" s="18">
        <f>N89/סיכום!$B$42</f>
        <v>1.4426741533432456E-4</v>
      </c>
    </row>
    <row r="90" spans="1:16">
      <c r="A90" s="7" t="s">
        <v>249</v>
      </c>
      <c r="B90" s="7">
        <v>2510139</v>
      </c>
      <c r="C90" s="7" t="s">
        <v>239</v>
      </c>
      <c r="D90" s="7" t="s">
        <v>163</v>
      </c>
      <c r="E90" s="7" t="s">
        <v>240</v>
      </c>
      <c r="F90" s="7" t="s">
        <v>134</v>
      </c>
      <c r="G90" s="29">
        <v>0</v>
      </c>
      <c r="H90" s="7">
        <v>3.09</v>
      </c>
      <c r="I90" s="7" t="s">
        <v>46</v>
      </c>
      <c r="J90" s="18">
        <v>4.2500000000000003E-2</v>
      </c>
      <c r="K90" s="18">
        <v>9.7999999999999997E-3</v>
      </c>
      <c r="L90" s="26">
        <v>225943.76</v>
      </c>
      <c r="M90" s="26">
        <v>118.01</v>
      </c>
      <c r="N90" s="26">
        <v>266.64</v>
      </c>
      <c r="O90" s="18">
        <v>6.9999999999999999E-4</v>
      </c>
      <c r="P90" s="18">
        <f>N90/סיכום!$B$42</f>
        <v>4.2193115745030492E-4</v>
      </c>
    </row>
    <row r="91" spans="1:16">
      <c r="A91" s="7" t="s">
        <v>250</v>
      </c>
      <c r="B91" s="7">
        <v>1125681</v>
      </c>
      <c r="C91" s="7" t="s">
        <v>251</v>
      </c>
      <c r="D91" s="7" t="s">
        <v>163</v>
      </c>
      <c r="E91" s="7" t="s">
        <v>240</v>
      </c>
      <c r="F91" s="7" t="s">
        <v>167</v>
      </c>
      <c r="G91" s="29">
        <v>0</v>
      </c>
      <c r="H91" s="7">
        <v>3.27</v>
      </c>
      <c r="I91" s="7" t="s">
        <v>46</v>
      </c>
      <c r="J91" s="18">
        <v>4.4499999999999998E-2</v>
      </c>
      <c r="K91" s="18">
        <v>1.1599999999999999E-2</v>
      </c>
      <c r="L91" s="26">
        <v>536842.13</v>
      </c>
      <c r="M91" s="26">
        <v>113.73</v>
      </c>
      <c r="N91" s="26">
        <v>610.54999999999995</v>
      </c>
      <c r="O91" s="18">
        <v>4.7999999999999996E-3</v>
      </c>
      <c r="P91" s="18">
        <f>N91/סיכום!$B$42</f>
        <v>9.6613436911672547E-4</v>
      </c>
    </row>
    <row r="92" spans="1:16">
      <c r="A92" s="7" t="s">
        <v>252</v>
      </c>
      <c r="B92" s="7">
        <v>7480098</v>
      </c>
      <c r="C92" s="7" t="s">
        <v>179</v>
      </c>
      <c r="D92" s="7" t="s">
        <v>133</v>
      </c>
      <c r="E92" s="7" t="s">
        <v>240</v>
      </c>
      <c r="F92" s="7" t="s">
        <v>134</v>
      </c>
      <c r="G92" s="29">
        <v>0</v>
      </c>
      <c r="H92" s="7">
        <v>17.39</v>
      </c>
      <c r="I92" s="7" t="s">
        <v>46</v>
      </c>
      <c r="J92" s="18">
        <v>6.4000000000000001E-2</v>
      </c>
      <c r="K92" s="18">
        <v>4.8899999999999999E-2</v>
      </c>
      <c r="L92" s="26">
        <v>327163</v>
      </c>
      <c r="M92" s="26">
        <v>145.22</v>
      </c>
      <c r="N92" s="26">
        <v>475.11</v>
      </c>
      <c r="O92" s="18">
        <v>2.9999999999999997E-4</v>
      </c>
      <c r="P92" s="18">
        <f>N92/סיכום!$B$42</f>
        <v>7.5181410222102609E-4</v>
      </c>
    </row>
    <row r="93" spans="1:16">
      <c r="A93" s="7" t="s">
        <v>253</v>
      </c>
      <c r="B93" s="7">
        <v>1125194</v>
      </c>
      <c r="C93" s="7" t="s">
        <v>183</v>
      </c>
      <c r="D93" s="7" t="s">
        <v>133</v>
      </c>
      <c r="E93" s="7" t="s">
        <v>240</v>
      </c>
      <c r="F93" s="7" t="s">
        <v>134</v>
      </c>
      <c r="G93" s="29">
        <v>0</v>
      </c>
      <c r="H93" s="7">
        <v>3.51</v>
      </c>
      <c r="I93" s="7" t="s">
        <v>46</v>
      </c>
      <c r="J93" s="18">
        <v>4.8500000000000001E-2</v>
      </c>
      <c r="K93" s="18">
        <v>5.7999999999999996E-3</v>
      </c>
      <c r="L93" s="26">
        <v>350591</v>
      </c>
      <c r="M93" s="26">
        <v>118.9</v>
      </c>
      <c r="N93" s="26">
        <v>416.85</v>
      </c>
      <c r="O93" s="18">
        <v>2.3E-3</v>
      </c>
      <c r="P93" s="18">
        <f>N93/סיכום!$B$42</f>
        <v>6.59623473534202E-4</v>
      </c>
    </row>
    <row r="94" spans="1:16">
      <c r="A94" s="7" t="s">
        <v>254</v>
      </c>
      <c r="B94" s="7">
        <v>7430069</v>
      </c>
      <c r="C94" s="7" t="s">
        <v>255</v>
      </c>
      <c r="D94" s="7" t="s">
        <v>163</v>
      </c>
      <c r="E94" s="7" t="s">
        <v>240</v>
      </c>
      <c r="F94" s="7" t="s">
        <v>134</v>
      </c>
      <c r="G94" s="29">
        <v>0</v>
      </c>
      <c r="H94" s="7">
        <v>3.08</v>
      </c>
      <c r="I94" s="7" t="s">
        <v>46</v>
      </c>
      <c r="J94" s="18">
        <v>5.3999999999999999E-2</v>
      </c>
      <c r="K94" s="18">
        <v>4.7999999999999996E-3</v>
      </c>
      <c r="L94" s="26">
        <v>126688.55</v>
      </c>
      <c r="M94" s="26">
        <v>138.87</v>
      </c>
      <c r="N94" s="26">
        <v>175.93</v>
      </c>
      <c r="O94" s="18">
        <v>4.0000000000000002E-4</v>
      </c>
      <c r="P94" s="18">
        <f>N94/סיכום!$B$42</f>
        <v>2.7839164615298589E-4</v>
      </c>
    </row>
    <row r="95" spans="1:16">
      <c r="A95" s="7" t="s">
        <v>256</v>
      </c>
      <c r="B95" s="7">
        <v>1130632</v>
      </c>
      <c r="C95" s="7" t="s">
        <v>257</v>
      </c>
      <c r="D95" s="7" t="s">
        <v>163</v>
      </c>
      <c r="E95" s="7" t="s">
        <v>240</v>
      </c>
      <c r="F95" s="7" t="s">
        <v>134</v>
      </c>
      <c r="G95" s="29">
        <v>0</v>
      </c>
      <c r="H95" s="7">
        <v>5.16</v>
      </c>
      <c r="I95" s="7" t="s">
        <v>46</v>
      </c>
      <c r="J95" s="18">
        <v>3.3500000000000002E-2</v>
      </c>
      <c r="K95" s="18">
        <v>1.3299999999999999E-2</v>
      </c>
      <c r="L95" s="26">
        <v>1655000</v>
      </c>
      <c r="M95" s="26">
        <v>108.86</v>
      </c>
      <c r="N95" s="26">
        <v>1801.63</v>
      </c>
      <c r="O95" s="18">
        <v>4.7999999999999996E-3</v>
      </c>
      <c r="P95" s="18">
        <f>N95/סיכום!$B$42</f>
        <v>2.8508994569351673E-3</v>
      </c>
    </row>
    <row r="96" spans="1:16">
      <c r="A96" s="7" t="s">
        <v>258</v>
      </c>
      <c r="B96" s="7">
        <v>6990154</v>
      </c>
      <c r="C96" s="7" t="s">
        <v>259</v>
      </c>
      <c r="D96" s="7" t="s">
        <v>163</v>
      </c>
      <c r="E96" s="7" t="s">
        <v>240</v>
      </c>
      <c r="F96" s="7" t="s">
        <v>134</v>
      </c>
      <c r="G96" s="29">
        <v>0</v>
      </c>
      <c r="H96" s="7">
        <v>6.93</v>
      </c>
      <c r="I96" s="7" t="s">
        <v>46</v>
      </c>
      <c r="J96" s="18">
        <v>4.9500000000000002E-2</v>
      </c>
      <c r="K96" s="18">
        <v>2.63E-2</v>
      </c>
      <c r="L96" s="26">
        <v>1098126</v>
      </c>
      <c r="M96" s="26">
        <v>140.72999999999999</v>
      </c>
      <c r="N96" s="26">
        <v>1545.39</v>
      </c>
      <c r="O96" s="18">
        <v>8.0000000000000004E-4</v>
      </c>
      <c r="P96" s="18">
        <f>N96/סיכום!$B$42</f>
        <v>2.4454252603215076E-3</v>
      </c>
    </row>
    <row r="97" spans="1:16">
      <c r="A97" s="7" t="s">
        <v>260</v>
      </c>
      <c r="B97" s="7">
        <v>6990139</v>
      </c>
      <c r="C97" s="7" t="s">
        <v>259</v>
      </c>
      <c r="D97" s="7" t="s">
        <v>163</v>
      </c>
      <c r="E97" s="7" t="s">
        <v>240</v>
      </c>
      <c r="F97" s="7" t="s">
        <v>134</v>
      </c>
      <c r="G97" s="29">
        <v>0</v>
      </c>
      <c r="H97" s="7">
        <v>1.62</v>
      </c>
      <c r="I97" s="7" t="s">
        <v>46</v>
      </c>
      <c r="J97" s="18">
        <v>0.05</v>
      </c>
      <c r="K97" s="18">
        <v>2.0999999999999999E-3</v>
      </c>
      <c r="L97" s="26">
        <v>1177501.82</v>
      </c>
      <c r="M97" s="26">
        <v>129.83000000000001</v>
      </c>
      <c r="N97" s="26">
        <v>1528.75</v>
      </c>
      <c r="O97" s="18">
        <v>1.4E-3</v>
      </c>
      <c r="P97" s="18">
        <f>N97/סיכום!$B$42</f>
        <v>2.4190941229828744E-3</v>
      </c>
    </row>
    <row r="98" spans="1:16">
      <c r="A98" s="7" t="s">
        <v>261</v>
      </c>
      <c r="B98" s="7">
        <v>1105543</v>
      </c>
      <c r="C98" s="7" t="s">
        <v>262</v>
      </c>
      <c r="D98" s="7" t="s">
        <v>216</v>
      </c>
      <c r="E98" s="7" t="s">
        <v>240</v>
      </c>
      <c r="F98" s="7" t="s">
        <v>134</v>
      </c>
      <c r="G98" s="29">
        <v>0</v>
      </c>
      <c r="H98" s="7">
        <v>4.7699999999999996</v>
      </c>
      <c r="I98" s="7" t="s">
        <v>46</v>
      </c>
      <c r="J98" s="18">
        <v>4.5999999999999999E-2</v>
      </c>
      <c r="K98" s="18">
        <v>1.29E-2</v>
      </c>
      <c r="L98" s="26">
        <v>2996835.26</v>
      </c>
      <c r="M98" s="26">
        <v>139.44999999999999</v>
      </c>
      <c r="N98" s="26">
        <v>4179.09</v>
      </c>
      <c r="O98" s="18">
        <v>5.4999999999999997E-3</v>
      </c>
      <c r="P98" s="18">
        <f>N98/סיכום!$B$42</f>
        <v>6.6129923521939509E-3</v>
      </c>
    </row>
    <row r="99" spans="1:16">
      <c r="A99" s="7" t="s">
        <v>263</v>
      </c>
      <c r="B99" s="7">
        <v>1820141</v>
      </c>
      <c r="C99" s="7" t="s">
        <v>264</v>
      </c>
      <c r="D99" s="7" t="s">
        <v>163</v>
      </c>
      <c r="E99" s="7" t="s">
        <v>265</v>
      </c>
      <c r="F99" s="7" t="s">
        <v>167</v>
      </c>
      <c r="G99" s="29">
        <v>0</v>
      </c>
      <c r="H99" s="7">
        <v>1.06</v>
      </c>
      <c r="I99" s="7" t="s">
        <v>46</v>
      </c>
      <c r="J99" s="18">
        <v>6.0999999999999999E-2</v>
      </c>
      <c r="K99" s="18">
        <v>2.0999999999999999E-3</v>
      </c>
      <c r="L99" s="26">
        <v>526656</v>
      </c>
      <c r="M99" s="26">
        <v>117.1</v>
      </c>
      <c r="N99" s="26">
        <v>616.71</v>
      </c>
      <c r="O99" s="18">
        <v>3.5000000000000001E-3</v>
      </c>
      <c r="P99" s="18">
        <f>N99/סיכום!$B$42</f>
        <v>9.758819536122772E-4</v>
      </c>
    </row>
    <row r="100" spans="1:16">
      <c r="A100" s="7" t="s">
        <v>266</v>
      </c>
      <c r="B100" s="7">
        <v>1820174</v>
      </c>
      <c r="C100" s="7" t="s">
        <v>264</v>
      </c>
      <c r="D100" s="7" t="s">
        <v>163</v>
      </c>
      <c r="E100" s="7" t="s">
        <v>265</v>
      </c>
      <c r="F100" s="7" t="s">
        <v>167</v>
      </c>
      <c r="G100" s="29">
        <v>0</v>
      </c>
      <c r="H100" s="7">
        <v>5.23</v>
      </c>
      <c r="I100" s="7" t="s">
        <v>46</v>
      </c>
      <c r="J100" s="18">
        <v>3.5000000000000003E-2</v>
      </c>
      <c r="K100" s="18">
        <v>2.3699999999999999E-2</v>
      </c>
      <c r="L100" s="26">
        <v>91000</v>
      </c>
      <c r="M100" s="26">
        <v>104.72</v>
      </c>
      <c r="N100" s="26">
        <v>95.3</v>
      </c>
      <c r="O100" s="18">
        <v>2.0000000000000001E-4</v>
      </c>
      <c r="P100" s="18">
        <f>N100/סיכום!$B$42</f>
        <v>1.5080272766656937E-4</v>
      </c>
    </row>
    <row r="101" spans="1:16">
      <c r="A101" s="7" t="s">
        <v>267</v>
      </c>
      <c r="B101" s="7">
        <v>7150246</v>
      </c>
      <c r="C101" s="7" t="s">
        <v>268</v>
      </c>
      <c r="D101" s="7" t="s">
        <v>163</v>
      </c>
      <c r="E101" s="7" t="s">
        <v>265</v>
      </c>
      <c r="F101" s="7" t="s">
        <v>140</v>
      </c>
      <c r="G101" s="29">
        <v>0</v>
      </c>
      <c r="H101" s="7">
        <v>1.69</v>
      </c>
      <c r="I101" s="7" t="s">
        <v>46</v>
      </c>
      <c r="J101" s="18">
        <v>5.5E-2</v>
      </c>
      <c r="K101" s="18">
        <v>1.14E-2</v>
      </c>
      <c r="L101" s="26">
        <v>476397</v>
      </c>
      <c r="M101" s="26">
        <v>129.12</v>
      </c>
      <c r="N101" s="26">
        <v>615.12</v>
      </c>
      <c r="O101" s="18">
        <v>2.5999999999999999E-3</v>
      </c>
      <c r="P101" s="18">
        <f>N101/סיכום!$B$42</f>
        <v>9.7336593748436684E-4</v>
      </c>
    </row>
    <row r="102" spans="1:16">
      <c r="A102" s="7" t="s">
        <v>269</v>
      </c>
      <c r="B102" s="7">
        <v>1122118</v>
      </c>
      <c r="C102" s="7" t="s">
        <v>270</v>
      </c>
      <c r="D102" s="7" t="s">
        <v>271</v>
      </c>
      <c r="E102" s="7" t="s">
        <v>265</v>
      </c>
      <c r="F102" s="7" t="s">
        <v>167</v>
      </c>
      <c r="G102" s="29">
        <v>0</v>
      </c>
      <c r="H102" s="7">
        <v>0.63</v>
      </c>
      <c r="I102" s="7" t="s">
        <v>46</v>
      </c>
      <c r="J102" s="18">
        <v>2.75E-2</v>
      </c>
      <c r="K102" s="18">
        <v>5.5999999999999999E-3</v>
      </c>
      <c r="L102" s="26">
        <v>103204.08</v>
      </c>
      <c r="M102" s="26">
        <v>105.26</v>
      </c>
      <c r="N102" s="26">
        <v>108.63</v>
      </c>
      <c r="O102" s="18">
        <v>2.3E-3</v>
      </c>
      <c r="P102" s="18">
        <f>N102/סיכום!$B$42</f>
        <v>1.7189612073892374E-4</v>
      </c>
    </row>
    <row r="103" spans="1:16">
      <c r="A103" s="7" t="s">
        <v>272</v>
      </c>
      <c r="B103" s="7">
        <v>1123413</v>
      </c>
      <c r="C103" s="7" t="s">
        <v>270</v>
      </c>
      <c r="D103" s="7" t="s">
        <v>271</v>
      </c>
      <c r="E103" s="7" t="s">
        <v>265</v>
      </c>
      <c r="F103" s="7" t="s">
        <v>167</v>
      </c>
      <c r="G103" s="29">
        <v>0</v>
      </c>
      <c r="H103" s="7">
        <v>0.75</v>
      </c>
      <c r="I103" s="7" t="s">
        <v>46</v>
      </c>
      <c r="J103" s="18">
        <v>2.8000000000000001E-2</v>
      </c>
      <c r="K103" s="18">
        <v>4.7999999999999996E-3</v>
      </c>
      <c r="L103" s="26">
        <v>1158138.5900000001</v>
      </c>
      <c r="M103" s="26">
        <v>105.12</v>
      </c>
      <c r="N103" s="26">
        <v>1217.44</v>
      </c>
      <c r="O103" s="18">
        <v>8.8999999999999999E-3</v>
      </c>
      <c r="P103" s="18">
        <f>N103/סיכום!$B$42</f>
        <v>1.9264771539390163E-3</v>
      </c>
    </row>
    <row r="104" spans="1:16">
      <c r="A104" s="7" t="s">
        <v>273</v>
      </c>
      <c r="B104" s="7">
        <v>1127588</v>
      </c>
      <c r="C104" s="7" t="s">
        <v>270</v>
      </c>
      <c r="D104" s="7" t="s">
        <v>271</v>
      </c>
      <c r="E104" s="7" t="s">
        <v>265</v>
      </c>
      <c r="F104" s="7" t="s">
        <v>167</v>
      </c>
      <c r="G104" s="29">
        <v>0</v>
      </c>
      <c r="H104" s="7">
        <v>1.96</v>
      </c>
      <c r="I104" s="7" t="s">
        <v>46</v>
      </c>
      <c r="J104" s="18">
        <v>4.2000000000000003E-2</v>
      </c>
      <c r="K104" s="18">
        <v>1.2200000000000001E-2</v>
      </c>
      <c r="L104" s="26">
        <v>1171601.07</v>
      </c>
      <c r="M104" s="26">
        <v>106.86</v>
      </c>
      <c r="N104" s="26">
        <v>1251.97</v>
      </c>
      <c r="O104" s="18">
        <v>1.5E-3</v>
      </c>
      <c r="P104" s="18">
        <f>N104/סיכום!$B$42</f>
        <v>1.9811174287168404E-3</v>
      </c>
    </row>
    <row r="105" spans="1:16">
      <c r="A105" s="7" t="s">
        <v>274</v>
      </c>
      <c r="B105" s="7">
        <v>1122233</v>
      </c>
      <c r="C105" s="7" t="s">
        <v>248</v>
      </c>
      <c r="D105" s="7" t="s">
        <v>163</v>
      </c>
      <c r="E105" s="7" t="s">
        <v>265</v>
      </c>
      <c r="F105" s="7" t="s">
        <v>167</v>
      </c>
      <c r="G105" s="29">
        <v>0</v>
      </c>
      <c r="H105" s="7">
        <v>2.12</v>
      </c>
      <c r="I105" s="7" t="s">
        <v>46</v>
      </c>
      <c r="J105" s="18">
        <v>5.8999999999999997E-2</v>
      </c>
      <c r="K105" s="18">
        <v>1.9099999999999999E-2</v>
      </c>
      <c r="L105" s="26">
        <v>994830.15</v>
      </c>
      <c r="M105" s="26">
        <v>114.49</v>
      </c>
      <c r="N105" s="26">
        <v>1138.98</v>
      </c>
      <c r="O105" s="18">
        <v>2.3E-3</v>
      </c>
      <c r="P105" s="18">
        <f>N105/סיכום!$B$42</f>
        <v>1.802322043627169E-3</v>
      </c>
    </row>
    <row r="106" spans="1:16">
      <c r="A106" s="7" t="s">
        <v>275</v>
      </c>
      <c r="B106" s="7">
        <v>1127414</v>
      </c>
      <c r="C106" s="7" t="s">
        <v>219</v>
      </c>
      <c r="D106" s="7" t="s">
        <v>133</v>
      </c>
      <c r="E106" s="7" t="s">
        <v>265</v>
      </c>
      <c r="F106" s="7" t="s">
        <v>134</v>
      </c>
      <c r="G106" s="29">
        <v>0</v>
      </c>
      <c r="H106" s="7">
        <v>4.95</v>
      </c>
      <c r="I106" s="7" t="s">
        <v>46</v>
      </c>
      <c r="J106" s="18">
        <v>2.4E-2</v>
      </c>
      <c r="K106" s="18">
        <v>9.9000000000000008E-3</v>
      </c>
      <c r="L106" s="26">
        <v>407000</v>
      </c>
      <c r="M106" s="26">
        <v>108</v>
      </c>
      <c r="N106" s="26">
        <v>439.56</v>
      </c>
      <c r="O106" s="18">
        <v>3.0999999999999999E-3</v>
      </c>
      <c r="P106" s="18">
        <f>N106/סיכום!$B$42</f>
        <v>6.9555977936114626E-4</v>
      </c>
    </row>
    <row r="107" spans="1:16">
      <c r="A107" s="7" t="s">
        <v>276</v>
      </c>
      <c r="B107" s="7">
        <v>6110431</v>
      </c>
      <c r="C107" s="7" t="s">
        <v>277</v>
      </c>
      <c r="D107" s="7" t="s">
        <v>163</v>
      </c>
      <c r="E107" s="7" t="s">
        <v>278</v>
      </c>
      <c r="F107" s="7" t="s">
        <v>167</v>
      </c>
      <c r="G107" s="29">
        <v>0</v>
      </c>
      <c r="H107" s="7">
        <v>3.84</v>
      </c>
      <c r="I107" s="7" t="s">
        <v>46</v>
      </c>
      <c r="J107" s="18">
        <v>6.8000000000000005E-2</v>
      </c>
      <c r="K107" s="18">
        <v>0.1706</v>
      </c>
      <c r="L107" s="26">
        <v>447626.23999999999</v>
      </c>
      <c r="M107" s="26">
        <v>72.95</v>
      </c>
      <c r="N107" s="26">
        <v>326.54000000000002</v>
      </c>
      <c r="O107" s="18">
        <v>4.0000000000000002E-4</v>
      </c>
      <c r="P107" s="18">
        <f>N107/סיכום!$B$42</f>
        <v>5.1671692226906165E-4</v>
      </c>
    </row>
    <row r="108" spans="1:16">
      <c r="A108" s="7" t="s">
        <v>279</v>
      </c>
      <c r="B108" s="7">
        <v>6110365</v>
      </c>
      <c r="C108" s="7" t="s">
        <v>277</v>
      </c>
      <c r="D108" s="7" t="s">
        <v>163</v>
      </c>
      <c r="E108" s="7" t="s">
        <v>278</v>
      </c>
      <c r="F108" s="7" t="s">
        <v>167</v>
      </c>
      <c r="G108" s="29">
        <v>0</v>
      </c>
      <c r="H108" s="7">
        <v>3.81</v>
      </c>
      <c r="I108" s="7" t="s">
        <v>46</v>
      </c>
      <c r="J108" s="18">
        <v>0.06</v>
      </c>
      <c r="K108" s="18">
        <v>0.17119999999999999</v>
      </c>
      <c r="L108" s="26">
        <v>346153.98</v>
      </c>
      <c r="M108" s="26">
        <v>79.510000000000005</v>
      </c>
      <c r="N108" s="26">
        <v>275.23</v>
      </c>
      <c r="O108" s="18">
        <v>2.0000000000000001E-4</v>
      </c>
      <c r="P108" s="18">
        <f>N108/סיכום!$B$42</f>
        <v>4.3552397414134202E-4</v>
      </c>
    </row>
    <row r="109" spans="1:16">
      <c r="A109" s="7" t="s">
        <v>280</v>
      </c>
      <c r="B109" s="7">
        <v>1980150</v>
      </c>
      <c r="C109" s="7" t="s">
        <v>281</v>
      </c>
      <c r="D109" s="7" t="s">
        <v>163</v>
      </c>
      <c r="E109" s="7" t="s">
        <v>278</v>
      </c>
      <c r="F109" s="7" t="s">
        <v>167</v>
      </c>
      <c r="G109" s="29">
        <v>0</v>
      </c>
      <c r="H109" s="7">
        <v>0.17</v>
      </c>
      <c r="I109" s="7" t="s">
        <v>46</v>
      </c>
      <c r="J109" s="18">
        <v>4.7500000000000001E-2</v>
      </c>
      <c r="K109" s="18">
        <v>7.5600000000000001E-2</v>
      </c>
      <c r="L109" s="26">
        <v>87797.11</v>
      </c>
      <c r="M109" s="26">
        <v>122.87</v>
      </c>
      <c r="N109" s="26">
        <v>107.88</v>
      </c>
      <c r="O109" s="18">
        <v>1E-3</v>
      </c>
      <c r="P109" s="18">
        <f>N109/סיכום!$B$42</f>
        <v>1.7070932067858873E-4</v>
      </c>
    </row>
    <row r="110" spans="1:16">
      <c r="A110" s="7" t="s">
        <v>282</v>
      </c>
      <c r="B110" s="7">
        <v>1980200</v>
      </c>
      <c r="C110" s="7" t="s">
        <v>281</v>
      </c>
      <c r="D110" s="7" t="s">
        <v>163</v>
      </c>
      <c r="E110" s="7" t="s">
        <v>278</v>
      </c>
      <c r="F110" s="7" t="s">
        <v>167</v>
      </c>
      <c r="G110" s="29">
        <v>0</v>
      </c>
      <c r="H110" s="7">
        <v>0.41</v>
      </c>
      <c r="I110" s="7" t="s">
        <v>46</v>
      </c>
      <c r="J110" s="18">
        <v>5.0999999999999997E-2</v>
      </c>
      <c r="K110" s="18">
        <v>6.6799999999999998E-2</v>
      </c>
      <c r="L110" s="26">
        <v>86412.6</v>
      </c>
      <c r="M110" s="26">
        <v>117.39</v>
      </c>
      <c r="N110" s="26">
        <v>101.44</v>
      </c>
      <c r="O110" s="18">
        <v>1.2999999999999999E-3</v>
      </c>
      <c r="P110" s="18">
        <f>N110/סיכום!$B$42</f>
        <v>1.6051866416051205E-4</v>
      </c>
    </row>
    <row r="111" spans="1:16">
      <c r="A111" s="7" t="s">
        <v>283</v>
      </c>
      <c r="B111" s="7">
        <v>2590263</v>
      </c>
      <c r="C111" s="7" t="s">
        <v>284</v>
      </c>
      <c r="D111" s="7" t="s">
        <v>285</v>
      </c>
      <c r="E111" s="7" t="s">
        <v>286</v>
      </c>
      <c r="F111" s="7" t="s">
        <v>134</v>
      </c>
      <c r="G111" s="29">
        <v>0</v>
      </c>
      <c r="H111" s="7">
        <v>0.25</v>
      </c>
      <c r="I111" s="7" t="s">
        <v>46</v>
      </c>
      <c r="J111" s="18">
        <v>4.5999999999999999E-2</v>
      </c>
      <c r="K111" s="18">
        <v>-8.0000000000000004E-4</v>
      </c>
      <c r="L111" s="26">
        <v>0.27</v>
      </c>
      <c r="M111" s="26">
        <v>118.75</v>
      </c>
      <c r="N111" s="26">
        <v>0</v>
      </c>
      <c r="O111" s="18">
        <v>0</v>
      </c>
      <c r="P111" s="18">
        <f>N111/סיכום!$B$42</f>
        <v>0</v>
      </c>
    </row>
    <row r="112" spans="1:16">
      <c r="A112" s="7" t="s">
        <v>287</v>
      </c>
      <c r="B112" s="7">
        <v>6390207</v>
      </c>
      <c r="C112" s="7" t="s">
        <v>288</v>
      </c>
      <c r="D112" s="7" t="s">
        <v>216</v>
      </c>
      <c r="E112" s="7" t="s">
        <v>289</v>
      </c>
      <c r="F112" s="7" t="s">
        <v>134</v>
      </c>
      <c r="G112" s="29">
        <v>0</v>
      </c>
      <c r="H112" s="7">
        <v>5.26</v>
      </c>
      <c r="I112" s="7" t="s">
        <v>46</v>
      </c>
      <c r="J112" s="18">
        <v>4.9500000000000002E-2</v>
      </c>
      <c r="K112" s="18">
        <v>0.1138</v>
      </c>
      <c r="L112" s="26">
        <v>37193</v>
      </c>
      <c r="M112" s="26">
        <v>86.79</v>
      </c>
      <c r="N112" s="26">
        <v>32.28</v>
      </c>
      <c r="O112" s="18">
        <v>0</v>
      </c>
      <c r="P112" s="18">
        <f>N112/סיכום!$B$42</f>
        <v>5.1079874596819097E-5</v>
      </c>
    </row>
    <row r="113" spans="1:16">
      <c r="A113" s="7" t="s">
        <v>290</v>
      </c>
      <c r="B113" s="7">
        <v>1109503</v>
      </c>
      <c r="C113" s="7" t="s">
        <v>291</v>
      </c>
      <c r="D113" s="7" t="s">
        <v>163</v>
      </c>
      <c r="E113" s="7" t="s">
        <v>289</v>
      </c>
      <c r="F113" s="7" t="s">
        <v>134</v>
      </c>
      <c r="G113" s="29">
        <v>0</v>
      </c>
      <c r="H113" s="7">
        <v>4</v>
      </c>
      <c r="I113" s="7" t="s">
        <v>46</v>
      </c>
      <c r="J113" s="18">
        <v>5.3999999999999999E-2</v>
      </c>
      <c r="K113" s="18">
        <v>6.5699999999999995E-2</v>
      </c>
      <c r="L113" s="26">
        <v>135120.6</v>
      </c>
      <c r="M113" s="26">
        <v>98.7</v>
      </c>
      <c r="N113" s="26">
        <v>133.36000000000001</v>
      </c>
      <c r="O113" s="18">
        <v>2.9999999999999997E-4</v>
      </c>
      <c r="P113" s="18">
        <f>N113/סיכום!$B$42</f>
        <v>2.1102887472837037E-4</v>
      </c>
    </row>
    <row r="114" spans="1:16">
      <c r="A114" s="7" t="s">
        <v>292</v>
      </c>
      <c r="B114" s="7">
        <v>1123371</v>
      </c>
      <c r="C114" s="7" t="s">
        <v>293</v>
      </c>
      <c r="D114" s="7" t="s">
        <v>163</v>
      </c>
      <c r="E114" s="7" t="s">
        <v>294</v>
      </c>
      <c r="F114" s="7" t="s">
        <v>134</v>
      </c>
      <c r="G114" s="29">
        <v>0</v>
      </c>
      <c r="H114" s="7">
        <v>2</v>
      </c>
      <c r="I114" s="7" t="s">
        <v>46</v>
      </c>
      <c r="J114" s="18">
        <v>5.1860000000000003E-2</v>
      </c>
      <c r="K114" s="18">
        <v>5.0900000000000001E-2</v>
      </c>
      <c r="L114" s="26">
        <v>379021.02</v>
      </c>
      <c r="M114" s="26">
        <v>104.83</v>
      </c>
      <c r="N114" s="26">
        <v>397.33</v>
      </c>
      <c r="O114" s="18">
        <v>1.5E-3</v>
      </c>
      <c r="P114" s="18">
        <f>N114/סיכום!$B$42</f>
        <v>6.2873502396388259E-4</v>
      </c>
    </row>
    <row r="115" spans="1:16">
      <c r="A115" s="7" t="s">
        <v>295</v>
      </c>
      <c r="B115" s="7">
        <v>7560071</v>
      </c>
      <c r="C115" s="7" t="s">
        <v>296</v>
      </c>
      <c r="D115" s="7" t="s">
        <v>285</v>
      </c>
      <c r="E115" s="7" t="s">
        <v>297</v>
      </c>
      <c r="F115" s="7" t="s">
        <v>167</v>
      </c>
      <c r="G115" s="29">
        <v>0</v>
      </c>
      <c r="H115" s="7">
        <v>0.84</v>
      </c>
      <c r="I115" s="7" t="s">
        <v>46</v>
      </c>
      <c r="J115" s="18">
        <v>0.08</v>
      </c>
      <c r="K115" s="18">
        <v>0.25030000000000002</v>
      </c>
      <c r="L115" s="26">
        <v>398680.48</v>
      </c>
      <c r="M115" s="26">
        <v>98.53</v>
      </c>
      <c r="N115" s="26">
        <v>392.82</v>
      </c>
      <c r="O115" s="18">
        <v>5.0000000000000001E-3</v>
      </c>
      <c r="P115" s="18">
        <f>N115/סיכום!$B$42</f>
        <v>6.2159839960106806E-4</v>
      </c>
    </row>
    <row r="116" spans="1:16">
      <c r="A116" s="7" t="s">
        <v>298</v>
      </c>
      <c r="B116" s="7">
        <v>1102698</v>
      </c>
      <c r="C116" s="7" t="s">
        <v>299</v>
      </c>
      <c r="D116" s="7" t="s">
        <v>154</v>
      </c>
      <c r="E116" s="29" t="s">
        <v>1419</v>
      </c>
      <c r="F116" s="29">
        <v>0</v>
      </c>
      <c r="G116" s="29">
        <v>0</v>
      </c>
      <c r="H116" s="7">
        <v>1.22</v>
      </c>
      <c r="I116" s="7" t="s">
        <v>46</v>
      </c>
      <c r="J116" s="18">
        <v>4.4999999999999998E-2</v>
      </c>
      <c r="K116" s="18">
        <v>1.35E-2</v>
      </c>
      <c r="L116" s="26">
        <v>354936.02</v>
      </c>
      <c r="M116" s="26">
        <v>125.02</v>
      </c>
      <c r="N116" s="26">
        <v>443.74</v>
      </c>
      <c r="O116" s="18">
        <v>5.4000000000000003E-3</v>
      </c>
      <c r="P116" s="18">
        <f>N116/סיכום!$B$42</f>
        <v>7.0217421169741347E-4</v>
      </c>
    </row>
    <row r="117" spans="1:16">
      <c r="A117" s="7" t="s">
        <v>300</v>
      </c>
      <c r="B117" s="7">
        <v>1121060</v>
      </c>
      <c r="C117" s="7" t="s">
        <v>301</v>
      </c>
      <c r="D117" s="7" t="s">
        <v>163</v>
      </c>
      <c r="E117" s="29" t="s">
        <v>1419</v>
      </c>
      <c r="F117" s="29">
        <v>0</v>
      </c>
      <c r="G117" s="29">
        <v>0</v>
      </c>
      <c r="H117" s="7">
        <v>1.03</v>
      </c>
      <c r="I117" s="7" t="s">
        <v>46</v>
      </c>
      <c r="J117" s="18">
        <v>5.1999999999999998E-2</v>
      </c>
      <c r="K117" s="18">
        <v>2.4199999999999999E-2</v>
      </c>
      <c r="L117" s="26">
        <v>12500</v>
      </c>
      <c r="M117" s="26">
        <v>110.01</v>
      </c>
      <c r="N117" s="26">
        <v>13.75</v>
      </c>
      <c r="O117" s="18">
        <v>2.0000000000000001E-4</v>
      </c>
      <c r="P117" s="18">
        <f>N117/סיכום!$B$42</f>
        <v>2.1758001106141963E-5</v>
      </c>
    </row>
    <row r="118" spans="1:16">
      <c r="A118" s="7" t="s">
        <v>302</v>
      </c>
      <c r="B118" s="7">
        <v>1093244</v>
      </c>
      <c r="C118" s="7" t="s">
        <v>303</v>
      </c>
      <c r="D118" s="7" t="s">
        <v>271</v>
      </c>
      <c r="E118" s="29" t="s">
        <v>1419</v>
      </c>
      <c r="F118" s="29">
        <v>0</v>
      </c>
      <c r="G118" s="29">
        <v>0</v>
      </c>
      <c r="H118" s="7">
        <v>0.17</v>
      </c>
      <c r="I118" s="7" t="s">
        <v>46</v>
      </c>
      <c r="J118" s="18">
        <v>0.05</v>
      </c>
      <c r="K118" s="18">
        <v>1.44E-2</v>
      </c>
      <c r="L118" s="26">
        <v>15903.25</v>
      </c>
      <c r="M118" s="26">
        <v>124.23</v>
      </c>
      <c r="N118" s="26">
        <v>19.760000000000002</v>
      </c>
      <c r="O118" s="18">
        <v>2.9999999999999997E-4</v>
      </c>
      <c r="P118" s="18">
        <f>N118/סיכום!$B$42</f>
        <v>3.1268225589626562E-5</v>
      </c>
    </row>
    <row r="119" spans="1:16">
      <c r="A119" s="7" t="s">
        <v>304</v>
      </c>
      <c r="B119" s="7">
        <v>5650098</v>
      </c>
      <c r="C119" s="7" t="s">
        <v>305</v>
      </c>
      <c r="D119" s="7" t="s">
        <v>306</v>
      </c>
      <c r="E119" s="29" t="s">
        <v>1419</v>
      </c>
      <c r="F119" s="29">
        <v>0</v>
      </c>
      <c r="G119" s="29">
        <v>0</v>
      </c>
      <c r="H119" s="7">
        <v>0.25</v>
      </c>
      <c r="I119" s="7" t="s">
        <v>46</v>
      </c>
      <c r="J119" s="18">
        <v>5.5E-2</v>
      </c>
      <c r="K119" s="18">
        <v>-3.5000000000000001E-3</v>
      </c>
      <c r="L119" s="26">
        <v>42353.02</v>
      </c>
      <c r="M119" s="26">
        <v>109.81</v>
      </c>
      <c r="N119" s="26">
        <v>46.51</v>
      </c>
      <c r="O119" s="18">
        <v>8.9999999999999998E-4</v>
      </c>
      <c r="P119" s="18">
        <f>N119/סיכום!$B$42</f>
        <v>7.359742774157547E-5</v>
      </c>
    </row>
    <row r="120" spans="1:16">
      <c r="A120" s="7" t="s">
        <v>307</v>
      </c>
      <c r="B120" s="7">
        <v>5650114</v>
      </c>
      <c r="C120" s="7" t="s">
        <v>305</v>
      </c>
      <c r="D120" s="7" t="s">
        <v>306</v>
      </c>
      <c r="E120" s="29" t="s">
        <v>1419</v>
      </c>
      <c r="F120" s="29">
        <v>0</v>
      </c>
      <c r="G120" s="29">
        <v>0</v>
      </c>
      <c r="H120" s="7">
        <v>2.68</v>
      </c>
      <c r="I120" s="7" t="s">
        <v>46</v>
      </c>
      <c r="J120" s="18">
        <v>5.1499999999999997E-2</v>
      </c>
      <c r="K120" s="18">
        <v>1.04E-2</v>
      </c>
      <c r="L120" s="26">
        <v>1217766.05</v>
      </c>
      <c r="M120" s="26">
        <v>119.84</v>
      </c>
      <c r="N120" s="26">
        <v>1459.37</v>
      </c>
      <c r="O120" s="18">
        <v>2.5000000000000001E-3</v>
      </c>
      <c r="P120" s="18">
        <f>N120/סיכום!$B$42</f>
        <v>2.3093072054014832E-3</v>
      </c>
    </row>
    <row r="121" spans="1:16">
      <c r="A121" s="7" t="s">
        <v>308</v>
      </c>
      <c r="B121" s="7">
        <v>4150124</v>
      </c>
      <c r="C121" s="7" t="s">
        <v>309</v>
      </c>
      <c r="D121" s="7" t="s">
        <v>163</v>
      </c>
      <c r="E121" s="29" t="s">
        <v>1419</v>
      </c>
      <c r="F121" s="29">
        <v>0</v>
      </c>
      <c r="G121" s="29">
        <v>0</v>
      </c>
      <c r="H121" s="7">
        <v>0.63</v>
      </c>
      <c r="I121" s="7" t="s">
        <v>46</v>
      </c>
      <c r="J121" s="18">
        <v>0.05</v>
      </c>
      <c r="K121" s="18">
        <v>2.8166000000000002</v>
      </c>
      <c r="L121" s="26">
        <v>70000</v>
      </c>
      <c r="M121" s="26">
        <v>27.53</v>
      </c>
      <c r="N121" s="26">
        <v>19.27</v>
      </c>
      <c r="O121" s="18">
        <v>2.0000000000000001E-4</v>
      </c>
      <c r="P121" s="18">
        <f>N121/סיכום!$B$42</f>
        <v>3.0492849550207681E-5</v>
      </c>
    </row>
    <row r="122" spans="1:16">
      <c r="A122" s="7" t="s">
        <v>310</v>
      </c>
      <c r="B122" s="7">
        <v>1092360</v>
      </c>
      <c r="C122" s="7" t="s">
        <v>299</v>
      </c>
      <c r="D122" s="7" t="s">
        <v>154</v>
      </c>
      <c r="E122" s="29" t="s">
        <v>1419</v>
      </c>
      <c r="F122" s="29">
        <v>0</v>
      </c>
      <c r="G122" s="29">
        <v>0</v>
      </c>
      <c r="H122" s="7">
        <v>0.57999999999999996</v>
      </c>
      <c r="I122" s="7" t="s">
        <v>46</v>
      </c>
      <c r="J122" s="18">
        <v>4.2000000000000003E-2</v>
      </c>
      <c r="K122" s="18">
        <v>7.9000000000000008E-3</v>
      </c>
      <c r="L122" s="26">
        <v>25414.01</v>
      </c>
      <c r="M122" s="26">
        <v>126.9</v>
      </c>
      <c r="N122" s="26">
        <v>32.25</v>
      </c>
      <c r="O122" s="18">
        <v>8.9999999999999998E-4</v>
      </c>
      <c r="P122" s="18">
        <f>N122/סיכום!$B$42</f>
        <v>5.1032402594405698E-5</v>
      </c>
    </row>
    <row r="123" spans="1:16">
      <c r="A123" s="7" t="s">
        <v>311</v>
      </c>
      <c r="B123" s="7">
        <v>1095033</v>
      </c>
      <c r="C123" s="7" t="s">
        <v>312</v>
      </c>
      <c r="D123" s="7" t="s">
        <v>163</v>
      </c>
      <c r="E123" s="29" t="s">
        <v>1419</v>
      </c>
      <c r="F123" s="29">
        <v>0</v>
      </c>
      <c r="G123" s="29">
        <v>0</v>
      </c>
      <c r="H123" s="7">
        <v>4</v>
      </c>
      <c r="I123" s="7" t="s">
        <v>46</v>
      </c>
      <c r="J123" s="18">
        <v>0.06</v>
      </c>
      <c r="K123" s="18">
        <v>1.89E-2</v>
      </c>
      <c r="L123" s="26">
        <v>86483.88</v>
      </c>
      <c r="M123" s="26">
        <v>140.80000000000001</v>
      </c>
      <c r="N123" s="26">
        <v>121.77</v>
      </c>
      <c r="O123" s="18">
        <v>1.6000000000000001E-3</v>
      </c>
      <c r="P123" s="18">
        <f>N123/סיכום!$B$42</f>
        <v>1.9268885779599322E-4</v>
      </c>
    </row>
    <row r="124" spans="1:16">
      <c r="A124" s="7" t="s">
        <v>313</v>
      </c>
      <c r="B124" s="7">
        <v>6430102</v>
      </c>
      <c r="C124" s="7" t="s">
        <v>314</v>
      </c>
      <c r="D124" s="7" t="s">
        <v>306</v>
      </c>
      <c r="E124" s="29" t="s">
        <v>1419</v>
      </c>
      <c r="F124" s="29">
        <v>0</v>
      </c>
      <c r="G124" s="29">
        <v>0</v>
      </c>
      <c r="H124" s="7">
        <v>0.83</v>
      </c>
      <c r="I124" s="7" t="s">
        <v>46</v>
      </c>
      <c r="J124" s="18">
        <v>4.1599999999999998E-2</v>
      </c>
      <c r="K124" s="18">
        <v>6.0000000000000001E-3</v>
      </c>
      <c r="L124" s="26">
        <v>677890.55</v>
      </c>
      <c r="M124" s="26">
        <v>105.33</v>
      </c>
      <c r="N124" s="26">
        <v>714.02</v>
      </c>
      <c r="O124" s="18">
        <v>5.4000000000000003E-3</v>
      </c>
      <c r="P124" s="18">
        <f>N124/סיכום!$B$42</f>
        <v>1.1298653054405442E-3</v>
      </c>
    </row>
    <row r="125" spans="1:16" ht="13.5" thickBot="1">
      <c r="A125" s="6" t="s">
        <v>315</v>
      </c>
      <c r="B125" s="6"/>
      <c r="C125" s="6"/>
      <c r="D125" s="6"/>
      <c r="E125" s="6"/>
      <c r="F125" s="6"/>
      <c r="G125" s="6"/>
      <c r="H125" s="6">
        <v>4.2699999999999996</v>
      </c>
      <c r="I125" s="6"/>
      <c r="J125" s="19"/>
      <c r="K125" s="19">
        <v>1.24E-2</v>
      </c>
      <c r="L125" s="27">
        <f>SUM(L20:L124)</f>
        <v>62891932.670000009</v>
      </c>
      <c r="M125" s="36"/>
      <c r="N125" s="27">
        <f>SUM(N20:N124)</f>
        <v>76273.420000000013</v>
      </c>
      <c r="O125" s="19"/>
      <c r="P125" s="20">
        <f>SUM(P20:P124)</f>
        <v>0.12069506594394398</v>
      </c>
    </row>
    <row r="126" spans="1:16" ht="13.5" thickTop="1"/>
    <row r="127" spans="1:16">
      <c r="A127" s="6" t="s">
        <v>316</v>
      </c>
      <c r="B127" s="6"/>
      <c r="C127" s="6"/>
      <c r="D127" s="6"/>
      <c r="E127" s="6"/>
      <c r="F127" s="6"/>
      <c r="G127" s="6"/>
      <c r="H127" s="6"/>
      <c r="I127" s="6"/>
      <c r="J127" s="19"/>
      <c r="K127" s="19"/>
      <c r="L127" s="36"/>
      <c r="M127" s="36"/>
      <c r="N127" s="36"/>
      <c r="O127" s="19"/>
      <c r="P127" s="19"/>
    </row>
    <row r="128" spans="1:16">
      <c r="A128" s="7" t="s">
        <v>317</v>
      </c>
      <c r="B128" s="7">
        <v>2310100</v>
      </c>
      <c r="C128" s="7" t="s">
        <v>132</v>
      </c>
      <c r="D128" s="7" t="s">
        <v>133</v>
      </c>
      <c r="E128" s="7" t="s">
        <v>24</v>
      </c>
      <c r="F128" s="7" t="s">
        <v>134</v>
      </c>
      <c r="G128" s="29">
        <v>0</v>
      </c>
      <c r="H128" s="7">
        <v>0.54</v>
      </c>
      <c r="I128" s="7" t="s">
        <v>46</v>
      </c>
      <c r="J128" s="18">
        <v>5.5500000000000001E-2</v>
      </c>
      <c r="K128" s="18">
        <v>2.0999999999999999E-3</v>
      </c>
      <c r="L128" s="26">
        <v>10500</v>
      </c>
      <c r="M128" s="26">
        <v>105.43</v>
      </c>
      <c r="N128" s="26">
        <v>11.07</v>
      </c>
      <c r="O128" s="18">
        <v>0</v>
      </c>
      <c r="P128" s="18">
        <f>N128/סיכום!$B$42</f>
        <v>1.7517168890544838E-5</v>
      </c>
    </row>
    <row r="129" spans="1:16">
      <c r="A129" s="7" t="s">
        <v>318</v>
      </c>
      <c r="B129" s="7">
        <v>1940485</v>
      </c>
      <c r="C129" s="7" t="s">
        <v>139</v>
      </c>
      <c r="D129" s="7" t="s">
        <v>133</v>
      </c>
      <c r="E129" s="7" t="s">
        <v>24</v>
      </c>
      <c r="F129" s="7" t="s">
        <v>140</v>
      </c>
      <c r="G129" s="29">
        <v>0</v>
      </c>
      <c r="H129" s="7">
        <v>2.92</v>
      </c>
      <c r="I129" s="7" t="s">
        <v>46</v>
      </c>
      <c r="J129" s="18">
        <v>5.8999999999999997E-2</v>
      </c>
      <c r="K129" s="18">
        <v>9.4999999999999998E-3</v>
      </c>
      <c r="L129" s="26">
        <v>43715</v>
      </c>
      <c r="M129" s="26">
        <v>117.37</v>
      </c>
      <c r="N129" s="26">
        <v>51.31</v>
      </c>
      <c r="O129" s="18">
        <v>0</v>
      </c>
      <c r="P129" s="18">
        <f>N129/סיכום!$B$42</f>
        <v>8.1192948127719583E-5</v>
      </c>
    </row>
    <row r="130" spans="1:16">
      <c r="A130" s="7" t="s">
        <v>319</v>
      </c>
      <c r="B130" s="7">
        <v>1940493</v>
      </c>
      <c r="C130" s="7" t="s">
        <v>139</v>
      </c>
      <c r="D130" s="7" t="s">
        <v>133</v>
      </c>
      <c r="E130" s="7" t="s">
        <v>24</v>
      </c>
      <c r="F130" s="7" t="s">
        <v>140</v>
      </c>
      <c r="G130" s="29">
        <v>0</v>
      </c>
      <c r="H130" s="7">
        <v>3.56</v>
      </c>
      <c r="I130" s="7" t="s">
        <v>46</v>
      </c>
      <c r="J130" s="18">
        <v>1.8530000000000001E-2</v>
      </c>
      <c r="K130" s="18">
        <v>4.5999999999999999E-3</v>
      </c>
      <c r="L130" s="26">
        <v>65000</v>
      </c>
      <c r="M130" s="26">
        <v>105.23</v>
      </c>
      <c r="N130" s="26">
        <v>68.400000000000006</v>
      </c>
      <c r="O130" s="18">
        <v>1E-4</v>
      </c>
      <c r="P130" s="18">
        <f>N130/סיכום!$B$42</f>
        <v>1.0823616550255349E-4</v>
      </c>
    </row>
    <row r="131" spans="1:16">
      <c r="A131" s="7" t="s">
        <v>320</v>
      </c>
      <c r="B131" s="7">
        <v>1119635</v>
      </c>
      <c r="C131" s="7" t="s">
        <v>321</v>
      </c>
      <c r="D131" s="7" t="s">
        <v>322</v>
      </c>
      <c r="E131" s="7" t="s">
        <v>146</v>
      </c>
      <c r="F131" s="7" t="s">
        <v>167</v>
      </c>
      <c r="G131" s="29">
        <v>0</v>
      </c>
      <c r="H131" s="7">
        <v>2.63</v>
      </c>
      <c r="I131" s="7" t="s">
        <v>46</v>
      </c>
      <c r="J131" s="18">
        <v>4.8399999999999999E-2</v>
      </c>
      <c r="K131" s="18">
        <v>8.2000000000000007E-3</v>
      </c>
      <c r="L131" s="26">
        <v>0.49</v>
      </c>
      <c r="M131" s="26">
        <v>112.08</v>
      </c>
      <c r="N131" s="26">
        <v>0</v>
      </c>
      <c r="O131" s="18">
        <v>0</v>
      </c>
      <c r="P131" s="18">
        <f>N131/סיכום!$B$42</f>
        <v>0</v>
      </c>
    </row>
    <row r="132" spans="1:16">
      <c r="A132" s="7" t="s">
        <v>323</v>
      </c>
      <c r="B132" s="7">
        <v>6040281</v>
      </c>
      <c r="C132" s="7" t="s">
        <v>148</v>
      </c>
      <c r="D132" s="7" t="s">
        <v>133</v>
      </c>
      <c r="E132" s="7" t="s">
        <v>146</v>
      </c>
      <c r="F132" s="7" t="s">
        <v>140</v>
      </c>
      <c r="G132" s="29">
        <v>0</v>
      </c>
      <c r="H132" s="7">
        <v>2.31</v>
      </c>
      <c r="I132" s="7" t="s">
        <v>46</v>
      </c>
      <c r="J132" s="18">
        <v>5.3999999999999999E-2</v>
      </c>
      <c r="K132" s="18">
        <v>8.0999999999999996E-3</v>
      </c>
      <c r="L132" s="26">
        <v>759313</v>
      </c>
      <c r="M132" s="26">
        <v>114.05</v>
      </c>
      <c r="N132" s="26">
        <v>866</v>
      </c>
      <c r="O132" s="18">
        <v>2.9999999999999997E-4</v>
      </c>
      <c r="P132" s="18">
        <f>N132/סיכום!$B$42</f>
        <v>1.370358469666832E-3</v>
      </c>
    </row>
    <row r="133" spans="1:16">
      <c r="A133" s="7" t="s">
        <v>324</v>
      </c>
      <c r="B133" s="7">
        <v>1940410</v>
      </c>
      <c r="C133" s="7" t="s">
        <v>139</v>
      </c>
      <c r="D133" s="7" t="s">
        <v>133</v>
      </c>
      <c r="E133" s="7" t="s">
        <v>146</v>
      </c>
      <c r="F133" s="7" t="s">
        <v>140</v>
      </c>
      <c r="G133" s="29">
        <v>0</v>
      </c>
      <c r="H133" s="7">
        <v>3.72</v>
      </c>
      <c r="I133" s="7" t="s">
        <v>46</v>
      </c>
      <c r="J133" s="18">
        <v>6.0999999999999999E-2</v>
      </c>
      <c r="K133" s="18">
        <v>1.09E-2</v>
      </c>
      <c r="L133" s="26">
        <v>48021</v>
      </c>
      <c r="M133" s="26">
        <v>119.44</v>
      </c>
      <c r="N133" s="26">
        <v>57.36</v>
      </c>
      <c r="O133" s="18">
        <v>0</v>
      </c>
      <c r="P133" s="18">
        <f>N133/סיכום!$B$42</f>
        <v>9.0766468614422038E-5</v>
      </c>
    </row>
    <row r="134" spans="1:16">
      <c r="A134" s="7" t="s">
        <v>325</v>
      </c>
      <c r="B134" s="7">
        <v>7590144</v>
      </c>
      <c r="C134" s="7" t="s">
        <v>171</v>
      </c>
      <c r="D134" s="7" t="s">
        <v>163</v>
      </c>
      <c r="E134" s="7" t="s">
        <v>166</v>
      </c>
      <c r="F134" s="7" t="s">
        <v>140</v>
      </c>
      <c r="G134" s="29">
        <v>0</v>
      </c>
      <c r="H134" s="7">
        <v>1.51</v>
      </c>
      <c r="I134" s="7" t="s">
        <v>46</v>
      </c>
      <c r="J134" s="18">
        <v>6.4100000000000004E-2</v>
      </c>
      <c r="K134" s="18">
        <v>7.9000000000000008E-3</v>
      </c>
      <c r="L134" s="26">
        <v>113904</v>
      </c>
      <c r="M134" s="26">
        <v>111.48</v>
      </c>
      <c r="N134" s="26">
        <v>126.98</v>
      </c>
      <c r="O134" s="18">
        <v>4.0000000000000002E-4</v>
      </c>
      <c r="P134" s="18">
        <f>N134/סיכום!$B$42</f>
        <v>2.0093316221512047E-4</v>
      </c>
    </row>
    <row r="135" spans="1:16">
      <c r="A135" s="7" t="s">
        <v>326</v>
      </c>
      <c r="B135" s="7">
        <v>1260421</v>
      </c>
      <c r="C135" s="7" t="s">
        <v>174</v>
      </c>
      <c r="D135" s="7" t="s">
        <v>163</v>
      </c>
      <c r="E135" s="7" t="s">
        <v>166</v>
      </c>
      <c r="F135" s="7" t="s">
        <v>140</v>
      </c>
      <c r="G135" s="29">
        <v>0</v>
      </c>
      <c r="H135" s="7">
        <v>2.4700000000000002</v>
      </c>
      <c r="I135" s="7" t="s">
        <v>46</v>
      </c>
      <c r="J135" s="18">
        <v>9.5469999999999999E-3</v>
      </c>
      <c r="K135" s="18">
        <v>1.1299999999999999E-2</v>
      </c>
      <c r="L135" s="26">
        <v>22653</v>
      </c>
      <c r="M135" s="26">
        <v>99.81</v>
      </c>
      <c r="N135" s="26">
        <v>22.61</v>
      </c>
      <c r="O135" s="18">
        <v>0</v>
      </c>
      <c r="P135" s="18">
        <f>N135/סיכום!$B$42</f>
        <v>3.5778065818899622E-5</v>
      </c>
    </row>
    <row r="136" spans="1:16">
      <c r="A136" s="7" t="s">
        <v>327</v>
      </c>
      <c r="B136" s="7">
        <v>1260405</v>
      </c>
      <c r="C136" s="7" t="s">
        <v>174</v>
      </c>
      <c r="D136" s="7" t="s">
        <v>163</v>
      </c>
      <c r="E136" s="7" t="s">
        <v>166</v>
      </c>
      <c r="F136" s="7" t="s">
        <v>140</v>
      </c>
      <c r="G136" s="29">
        <v>0</v>
      </c>
      <c r="H136" s="7">
        <v>1.24</v>
      </c>
      <c r="I136" s="7" t="s">
        <v>46</v>
      </c>
      <c r="J136" s="18">
        <v>6.4000000000000001E-2</v>
      </c>
      <c r="K136" s="18">
        <v>1.14E-2</v>
      </c>
      <c r="L136" s="26">
        <v>36000</v>
      </c>
      <c r="M136" s="26">
        <v>108.07</v>
      </c>
      <c r="N136" s="26">
        <v>38.909999999999997</v>
      </c>
      <c r="O136" s="18">
        <v>1E-4</v>
      </c>
      <c r="P136" s="18">
        <f>N136/סיכום!$B$42</f>
        <v>6.1571187130180638E-5</v>
      </c>
    </row>
    <row r="137" spans="1:16">
      <c r="A137" s="7" t="s">
        <v>328</v>
      </c>
      <c r="B137" s="7">
        <v>7480031</v>
      </c>
      <c r="C137" s="7" t="s">
        <v>179</v>
      </c>
      <c r="D137" s="7" t="s">
        <v>133</v>
      </c>
      <c r="E137" s="7" t="s">
        <v>166</v>
      </c>
      <c r="F137" s="7" t="s">
        <v>140</v>
      </c>
      <c r="G137" s="29">
        <v>0</v>
      </c>
      <c r="H137" s="7">
        <v>2.36</v>
      </c>
      <c r="I137" s="7" t="s">
        <v>46</v>
      </c>
      <c r="J137" s="18">
        <v>6.0999999999999999E-2</v>
      </c>
      <c r="K137" s="18">
        <v>8.3000000000000001E-3</v>
      </c>
      <c r="L137" s="26">
        <v>174042.4</v>
      </c>
      <c r="M137" s="26">
        <v>113.02</v>
      </c>
      <c r="N137" s="26">
        <v>196.7</v>
      </c>
      <c r="O137" s="18">
        <v>2.9999999999999997E-4</v>
      </c>
      <c r="P137" s="18">
        <f>N137/סיכום!$B$42</f>
        <v>3.1125809582386357E-4</v>
      </c>
    </row>
    <row r="138" spans="1:16">
      <c r="A138" s="7" t="s">
        <v>329</v>
      </c>
      <c r="B138" s="7">
        <v>7480064</v>
      </c>
      <c r="C138" s="7" t="s">
        <v>179</v>
      </c>
      <c r="D138" s="7" t="s">
        <v>133</v>
      </c>
      <c r="E138" s="7" t="s">
        <v>166</v>
      </c>
      <c r="F138" s="7" t="s">
        <v>140</v>
      </c>
      <c r="G138" s="29">
        <v>0</v>
      </c>
      <c r="H138" s="7">
        <v>0.94</v>
      </c>
      <c r="I138" s="7" t="s">
        <v>46</v>
      </c>
      <c r="J138" s="18">
        <v>6.8000000000000005E-2</v>
      </c>
      <c r="K138" s="18">
        <v>3.8999999999999998E-3</v>
      </c>
      <c r="L138" s="26">
        <v>16666.669999999998</v>
      </c>
      <c r="M138" s="26">
        <v>106.41</v>
      </c>
      <c r="N138" s="26">
        <v>17.73</v>
      </c>
      <c r="O138" s="18">
        <v>0</v>
      </c>
      <c r="P138" s="18">
        <f>N138/סיכום!$B$42</f>
        <v>2.8055953426319782E-5</v>
      </c>
    </row>
    <row r="139" spans="1:16">
      <c r="A139" s="7" t="s">
        <v>330</v>
      </c>
      <c r="B139" s="7">
        <v>4160107</v>
      </c>
      <c r="C139" s="7" t="s">
        <v>331</v>
      </c>
      <c r="D139" s="7" t="s">
        <v>163</v>
      </c>
      <c r="E139" s="7" t="s">
        <v>166</v>
      </c>
      <c r="F139" s="7" t="s">
        <v>134</v>
      </c>
      <c r="G139" s="29">
        <v>0</v>
      </c>
      <c r="H139" s="7">
        <v>1.87</v>
      </c>
      <c r="I139" s="7" t="s">
        <v>46</v>
      </c>
      <c r="J139" s="18">
        <v>5.2499999999999998E-2</v>
      </c>
      <c r="K139" s="18">
        <v>1.0999999999999999E-2</v>
      </c>
      <c r="L139" s="26">
        <v>49885.75</v>
      </c>
      <c r="M139" s="26">
        <v>108.25</v>
      </c>
      <c r="N139" s="26">
        <v>54</v>
      </c>
      <c r="O139" s="18">
        <v>5.0000000000000001E-4</v>
      </c>
      <c r="P139" s="18">
        <f>N139/סיכום!$B$42</f>
        <v>8.5449604344121162E-5</v>
      </c>
    </row>
    <row r="140" spans="1:16">
      <c r="A140" s="7" t="s">
        <v>332</v>
      </c>
      <c r="B140" s="7">
        <v>1120138</v>
      </c>
      <c r="C140" s="7" t="s">
        <v>187</v>
      </c>
      <c r="D140" s="7" t="s">
        <v>159</v>
      </c>
      <c r="E140" s="7" t="s">
        <v>166</v>
      </c>
      <c r="F140" s="7" t="s">
        <v>140</v>
      </c>
      <c r="G140" s="29">
        <v>0</v>
      </c>
      <c r="H140" s="7">
        <v>4.6900000000000004</v>
      </c>
      <c r="I140" s="7" t="s">
        <v>46</v>
      </c>
      <c r="J140" s="18">
        <v>5.7000000000000002E-2</v>
      </c>
      <c r="K140" s="18">
        <v>3.44E-2</v>
      </c>
      <c r="L140" s="26">
        <v>274269</v>
      </c>
      <c r="M140" s="26">
        <v>112</v>
      </c>
      <c r="N140" s="26">
        <v>307.18</v>
      </c>
      <c r="O140" s="18">
        <v>4.0000000000000002E-4</v>
      </c>
      <c r="P140" s="18">
        <f>N140/סיכום!$B$42</f>
        <v>4.8608165671161372E-4</v>
      </c>
    </row>
    <row r="141" spans="1:16">
      <c r="A141" s="7" t="s">
        <v>333</v>
      </c>
      <c r="B141" s="7">
        <v>1118843</v>
      </c>
      <c r="C141" s="7" t="s">
        <v>194</v>
      </c>
      <c r="D141" s="7" t="s">
        <v>154</v>
      </c>
      <c r="E141" s="7" t="s">
        <v>166</v>
      </c>
      <c r="F141" s="7" t="s">
        <v>134</v>
      </c>
      <c r="G141" s="29">
        <v>0</v>
      </c>
      <c r="H141" s="7">
        <v>1.68</v>
      </c>
      <c r="I141" s="7" t="s">
        <v>46</v>
      </c>
      <c r="J141" s="18">
        <v>5.5E-2</v>
      </c>
      <c r="K141" s="18">
        <v>1.4E-2</v>
      </c>
      <c r="L141" s="26">
        <v>188070</v>
      </c>
      <c r="M141" s="26">
        <v>108.43</v>
      </c>
      <c r="N141" s="26">
        <v>203.92</v>
      </c>
      <c r="O141" s="18">
        <v>2.9999999999999997E-4</v>
      </c>
      <c r="P141" s="18">
        <f>N141/סיכום!$B$42</f>
        <v>3.2268302440468865E-4</v>
      </c>
    </row>
    <row r="142" spans="1:16">
      <c r="A142" s="7" t="s">
        <v>334</v>
      </c>
      <c r="B142" s="7">
        <v>1121854</v>
      </c>
      <c r="C142" s="7" t="s">
        <v>165</v>
      </c>
      <c r="D142" s="7" t="s">
        <v>133</v>
      </c>
      <c r="E142" s="7" t="s">
        <v>202</v>
      </c>
      <c r="F142" s="7" t="s">
        <v>167</v>
      </c>
      <c r="G142" s="29">
        <v>0</v>
      </c>
      <c r="H142" s="7">
        <v>4.5199999999999996</v>
      </c>
      <c r="I142" s="7" t="s">
        <v>46</v>
      </c>
      <c r="J142" s="18">
        <v>1.55E-2</v>
      </c>
      <c r="K142" s="18">
        <v>8.3999999999999995E-3</v>
      </c>
      <c r="L142" s="26">
        <v>46743</v>
      </c>
      <c r="M142" s="26">
        <v>103.4</v>
      </c>
      <c r="N142" s="26">
        <v>48.33</v>
      </c>
      <c r="O142" s="18">
        <v>1E-4</v>
      </c>
      <c r="P142" s="18">
        <f>N142/סיכום!$B$42</f>
        <v>7.6477395887988441E-5</v>
      </c>
    </row>
    <row r="143" spans="1:16">
      <c r="A143" s="7" t="s">
        <v>335</v>
      </c>
      <c r="B143" s="7">
        <v>1101013</v>
      </c>
      <c r="C143" s="7" t="s">
        <v>165</v>
      </c>
      <c r="D143" s="7" t="s">
        <v>133</v>
      </c>
      <c r="E143" s="7" t="s">
        <v>202</v>
      </c>
      <c r="F143" s="7" t="s">
        <v>167</v>
      </c>
      <c r="G143" s="29">
        <v>0</v>
      </c>
      <c r="H143" s="7">
        <v>1.27</v>
      </c>
      <c r="I143" s="7" t="s">
        <v>46</v>
      </c>
      <c r="J143" s="18">
        <v>6.2E-2</v>
      </c>
      <c r="K143" s="18">
        <v>8.0000000000000002E-3</v>
      </c>
      <c r="L143" s="26">
        <v>2965.33</v>
      </c>
      <c r="M143" s="26">
        <v>108.19</v>
      </c>
      <c r="N143" s="26">
        <v>3.21</v>
      </c>
      <c r="O143" s="18">
        <v>0</v>
      </c>
      <c r="P143" s="18">
        <f>N143/סיכום!$B$42</f>
        <v>5.0795042582338694E-6</v>
      </c>
    </row>
    <row r="144" spans="1:16">
      <c r="A144" s="7" t="s">
        <v>336</v>
      </c>
      <c r="B144" s="7">
        <v>1115385</v>
      </c>
      <c r="C144" s="7" t="s">
        <v>262</v>
      </c>
      <c r="D144" s="7" t="s">
        <v>216</v>
      </c>
      <c r="E144" s="7" t="s">
        <v>202</v>
      </c>
      <c r="F144" s="7" t="s">
        <v>167</v>
      </c>
      <c r="G144" s="29">
        <v>0</v>
      </c>
      <c r="H144" s="7">
        <v>0.42</v>
      </c>
      <c r="I144" s="7" t="s">
        <v>46</v>
      </c>
      <c r="J144" s="18">
        <v>5.5E-2</v>
      </c>
      <c r="K144" s="18">
        <v>1.35E-2</v>
      </c>
      <c r="L144" s="26">
        <v>41442.019999999997</v>
      </c>
      <c r="M144" s="26">
        <v>102.17</v>
      </c>
      <c r="N144" s="26">
        <v>42.34</v>
      </c>
      <c r="O144" s="18">
        <v>2.9999999999999997E-4</v>
      </c>
      <c r="P144" s="18">
        <f>N144/סיכום!$B$42</f>
        <v>6.6998819406112784E-5</v>
      </c>
    </row>
    <row r="145" spans="1:16">
      <c r="A145" s="7" t="s">
        <v>337</v>
      </c>
      <c r="B145" s="7">
        <v>1113661</v>
      </c>
      <c r="C145" s="7" t="s">
        <v>224</v>
      </c>
      <c r="D145" s="7" t="s">
        <v>154</v>
      </c>
      <c r="E145" s="7" t="s">
        <v>202</v>
      </c>
      <c r="F145" s="7" t="s">
        <v>134</v>
      </c>
      <c r="G145" s="29">
        <v>0</v>
      </c>
      <c r="H145" s="7">
        <v>1.25</v>
      </c>
      <c r="I145" s="7" t="s">
        <v>46</v>
      </c>
      <c r="J145" s="18">
        <v>6.25E-2</v>
      </c>
      <c r="K145" s="18">
        <v>1.23E-2</v>
      </c>
      <c r="L145" s="26">
        <v>76048.23</v>
      </c>
      <c r="M145" s="26">
        <v>107.71</v>
      </c>
      <c r="N145" s="26">
        <v>81.91</v>
      </c>
      <c r="O145" s="18">
        <v>2.0000000000000001E-4</v>
      </c>
      <c r="P145" s="18">
        <f>N145/סיכום!$B$42</f>
        <v>1.2961439058938823E-4</v>
      </c>
    </row>
    <row r="146" spans="1:16">
      <c r="A146" s="7" t="s">
        <v>338</v>
      </c>
      <c r="B146" s="7">
        <v>1126002</v>
      </c>
      <c r="C146" s="7" t="s">
        <v>224</v>
      </c>
      <c r="D146" s="7" t="s">
        <v>154</v>
      </c>
      <c r="E146" s="7" t="s">
        <v>202</v>
      </c>
      <c r="F146" s="7" t="s">
        <v>134</v>
      </c>
      <c r="G146" s="29">
        <v>0</v>
      </c>
      <c r="H146" s="7">
        <v>2.8</v>
      </c>
      <c r="I146" s="7" t="s">
        <v>46</v>
      </c>
      <c r="J146" s="18">
        <v>6.9900000000000004E-2</v>
      </c>
      <c r="K146" s="18">
        <v>2.4E-2</v>
      </c>
      <c r="L146" s="26">
        <v>316404</v>
      </c>
      <c r="M146" s="26">
        <v>115.14</v>
      </c>
      <c r="N146" s="26">
        <v>364.31</v>
      </c>
      <c r="O146" s="18">
        <v>1.1000000000000001E-3</v>
      </c>
      <c r="P146" s="18">
        <f>N146/סיכום!$B$42</f>
        <v>5.7648417330753298E-4</v>
      </c>
    </row>
    <row r="147" spans="1:16">
      <c r="A147" s="7" t="s">
        <v>339</v>
      </c>
      <c r="B147" s="7">
        <v>1132836</v>
      </c>
      <c r="C147" s="7" t="s">
        <v>224</v>
      </c>
      <c r="D147" s="7" t="s">
        <v>227</v>
      </c>
      <c r="E147" s="7" t="s">
        <v>202</v>
      </c>
      <c r="F147" s="7" t="s">
        <v>134</v>
      </c>
      <c r="G147" s="29">
        <v>0</v>
      </c>
      <c r="H147" s="7">
        <v>6.04</v>
      </c>
      <c r="I147" s="7" t="s">
        <v>46</v>
      </c>
      <c r="J147" s="18">
        <v>4.1399999999999999E-2</v>
      </c>
      <c r="K147" s="18">
        <v>4.4900000000000002E-2</v>
      </c>
      <c r="L147" s="26">
        <v>347000</v>
      </c>
      <c r="M147" s="26">
        <v>99.17</v>
      </c>
      <c r="N147" s="26">
        <v>344.12</v>
      </c>
      <c r="O147" s="18">
        <v>5.9999999999999995E-4</v>
      </c>
      <c r="P147" s="18">
        <f>N147/סיכום!$B$42</f>
        <v>5.4453551568331437E-4</v>
      </c>
    </row>
    <row r="148" spans="1:16">
      <c r="A148" s="7" t="s">
        <v>340</v>
      </c>
      <c r="B148" s="7">
        <v>1114073</v>
      </c>
      <c r="C148" s="7" t="s">
        <v>341</v>
      </c>
      <c r="D148" s="7" t="s">
        <v>216</v>
      </c>
      <c r="E148" s="7" t="s">
        <v>202</v>
      </c>
      <c r="F148" s="7" t="s">
        <v>134</v>
      </c>
      <c r="G148" s="29">
        <v>0</v>
      </c>
      <c r="H148" s="7">
        <v>3.96</v>
      </c>
      <c r="I148" s="7" t="s">
        <v>46</v>
      </c>
      <c r="J148" s="18">
        <v>2.3987999999999999E-2</v>
      </c>
      <c r="K148" s="18">
        <v>1.6500000000000001E-2</v>
      </c>
      <c r="L148" s="26">
        <v>60000</v>
      </c>
      <c r="M148" s="26">
        <v>103.26</v>
      </c>
      <c r="N148" s="26">
        <v>61.96</v>
      </c>
      <c r="O148" s="18">
        <v>0</v>
      </c>
      <c r="P148" s="18">
        <f>N148/סיכום!$B$42</f>
        <v>9.80455089844768E-5</v>
      </c>
    </row>
    <row r="149" spans="1:16">
      <c r="A149" s="7" t="s">
        <v>342</v>
      </c>
      <c r="B149" s="7">
        <v>7770167</v>
      </c>
      <c r="C149" s="7" t="s">
        <v>234</v>
      </c>
      <c r="D149" s="7" t="s">
        <v>235</v>
      </c>
      <c r="E149" s="7" t="s">
        <v>202</v>
      </c>
      <c r="F149" s="7" t="s">
        <v>134</v>
      </c>
      <c r="G149" s="29">
        <v>0</v>
      </c>
      <c r="H149" s="7">
        <v>1.33</v>
      </c>
      <c r="I149" s="7" t="s">
        <v>46</v>
      </c>
      <c r="J149" s="18">
        <v>5.45E-2</v>
      </c>
      <c r="K149" s="18">
        <v>1.3299999999999999E-2</v>
      </c>
      <c r="L149" s="26">
        <v>173295.51</v>
      </c>
      <c r="M149" s="26">
        <v>106.29</v>
      </c>
      <c r="N149" s="26">
        <v>184.2</v>
      </c>
      <c r="O149" s="18">
        <v>8.0000000000000004E-4</v>
      </c>
      <c r="P149" s="18">
        <f>N149/סיכום!$B$42</f>
        <v>2.9147809481827998E-4</v>
      </c>
    </row>
    <row r="150" spans="1:16">
      <c r="A150" s="7" t="s">
        <v>343</v>
      </c>
      <c r="B150" s="7">
        <v>1126317</v>
      </c>
      <c r="C150" s="7" t="s">
        <v>344</v>
      </c>
      <c r="D150" s="7" t="s">
        <v>345</v>
      </c>
      <c r="E150" s="7" t="s">
        <v>240</v>
      </c>
      <c r="F150" s="7" t="s">
        <v>134</v>
      </c>
      <c r="G150" s="29">
        <v>0</v>
      </c>
      <c r="H150" s="7">
        <v>2.13</v>
      </c>
      <c r="I150" s="7" t="s">
        <v>46</v>
      </c>
      <c r="J150" s="18">
        <v>6.3E-2</v>
      </c>
      <c r="K150" s="18">
        <v>1.4200000000000001E-2</v>
      </c>
      <c r="L150" s="26">
        <v>518929</v>
      </c>
      <c r="M150" s="26">
        <v>112.31</v>
      </c>
      <c r="N150" s="26">
        <v>582.80999999999995</v>
      </c>
      <c r="O150" s="18">
        <v>1.4E-3</v>
      </c>
      <c r="P150" s="18">
        <f>N150/סיכום!$B$42</f>
        <v>9.2223859088513425E-4</v>
      </c>
    </row>
    <row r="151" spans="1:16">
      <c r="A151" s="7" t="s">
        <v>346</v>
      </c>
      <c r="B151" s="7">
        <v>1123421</v>
      </c>
      <c r="C151" s="7" t="s">
        <v>270</v>
      </c>
      <c r="D151" s="7" t="s">
        <v>271</v>
      </c>
      <c r="E151" s="7" t="s">
        <v>265</v>
      </c>
      <c r="F151" s="7" t="s">
        <v>167</v>
      </c>
      <c r="G151" s="29">
        <v>0</v>
      </c>
      <c r="H151" s="7">
        <v>0.69</v>
      </c>
      <c r="I151" s="7" t="s">
        <v>46</v>
      </c>
      <c r="J151" s="18">
        <v>1.6500000000000001E-2</v>
      </c>
      <c r="K151" s="18">
        <v>1.2699999999999999E-2</v>
      </c>
      <c r="L151" s="26">
        <v>10304</v>
      </c>
      <c r="M151" s="26">
        <v>100.36</v>
      </c>
      <c r="N151" s="26">
        <v>10.34</v>
      </c>
      <c r="O151" s="18">
        <v>2.0000000000000001E-4</v>
      </c>
      <c r="P151" s="18">
        <f>N151/סיכום!$B$42</f>
        <v>1.6362016831818756E-5</v>
      </c>
    </row>
    <row r="152" spans="1:16">
      <c r="A152" s="7" t="s">
        <v>347</v>
      </c>
      <c r="B152" s="7">
        <v>3710167</v>
      </c>
      <c r="C152" s="7" t="s">
        <v>348</v>
      </c>
      <c r="D152" s="7" t="s">
        <v>235</v>
      </c>
      <c r="E152" s="7" t="s">
        <v>265</v>
      </c>
      <c r="F152" s="7" t="s">
        <v>167</v>
      </c>
      <c r="G152" s="29">
        <v>0</v>
      </c>
      <c r="H152" s="7">
        <v>0.67</v>
      </c>
      <c r="I152" s="7" t="s">
        <v>46</v>
      </c>
      <c r="J152" s="18">
        <v>3.15E-2</v>
      </c>
      <c r="K152" s="18">
        <v>1.7500000000000002E-2</v>
      </c>
      <c r="L152" s="26">
        <v>5000</v>
      </c>
      <c r="M152" s="26">
        <v>101.19</v>
      </c>
      <c r="N152" s="26">
        <v>5.0599999999999996</v>
      </c>
      <c r="O152" s="18">
        <v>4.0000000000000002E-4</v>
      </c>
      <c r="P152" s="18">
        <f>N152/סיכום!$B$42</f>
        <v>8.0069444070602412E-6</v>
      </c>
    </row>
    <row r="153" spans="1:16">
      <c r="A153" s="7" t="s">
        <v>349</v>
      </c>
      <c r="B153" s="7">
        <v>6320097</v>
      </c>
      <c r="C153" s="7" t="s">
        <v>350</v>
      </c>
      <c r="D153" s="7" t="s">
        <v>351</v>
      </c>
      <c r="E153" s="7" t="s">
        <v>265</v>
      </c>
      <c r="F153" s="7" t="s">
        <v>134</v>
      </c>
      <c r="G153" s="29">
        <v>0</v>
      </c>
      <c r="H153" s="7">
        <v>1.59</v>
      </c>
      <c r="I153" s="7" t="s">
        <v>46</v>
      </c>
      <c r="J153" s="18">
        <v>5.8500000000000003E-2</v>
      </c>
      <c r="K153" s="18">
        <v>2.2100000000000002E-2</v>
      </c>
      <c r="L153" s="26">
        <v>30000</v>
      </c>
      <c r="M153" s="26">
        <v>107.86</v>
      </c>
      <c r="N153" s="26">
        <v>32.36</v>
      </c>
      <c r="O153" s="18">
        <v>1E-4</v>
      </c>
      <c r="P153" s="18">
        <f>N153/סיכום!$B$42</f>
        <v>5.1206466603254831E-5</v>
      </c>
    </row>
    <row r="154" spans="1:16">
      <c r="A154" s="7" t="s">
        <v>352</v>
      </c>
      <c r="B154" s="7">
        <v>7980162</v>
      </c>
      <c r="C154" s="7" t="s">
        <v>353</v>
      </c>
      <c r="D154" s="7" t="s">
        <v>216</v>
      </c>
      <c r="E154" s="7" t="s">
        <v>354</v>
      </c>
      <c r="F154" s="7" t="s">
        <v>134</v>
      </c>
      <c r="G154" s="29">
        <v>0</v>
      </c>
      <c r="H154" s="7">
        <v>1.87</v>
      </c>
      <c r="I154" s="7" t="s">
        <v>46</v>
      </c>
      <c r="J154" s="18">
        <v>6.6000000000000003E-2</v>
      </c>
      <c r="K154" s="18">
        <v>0.23100000000000001</v>
      </c>
      <c r="L154" s="26">
        <v>28571.45</v>
      </c>
      <c r="M154" s="26">
        <v>76.92</v>
      </c>
      <c r="N154" s="26">
        <v>21.98</v>
      </c>
      <c r="O154" s="18">
        <v>1E-4</v>
      </c>
      <c r="P154" s="18">
        <f>N154/סיכום!$B$42</f>
        <v>3.4781153768218208E-5</v>
      </c>
    </row>
    <row r="155" spans="1:16">
      <c r="A155" s="7" t="s">
        <v>355</v>
      </c>
      <c r="B155" s="7">
        <v>5650106</v>
      </c>
      <c r="C155" s="7" t="s">
        <v>305</v>
      </c>
      <c r="D155" s="7" t="s">
        <v>306</v>
      </c>
      <c r="E155" s="7" t="s">
        <v>1419</v>
      </c>
      <c r="F155" s="29">
        <v>0</v>
      </c>
      <c r="G155" s="29">
        <v>0</v>
      </c>
      <c r="H155" s="7">
        <v>1.1499999999999999</v>
      </c>
      <c r="I155" s="7" t="s">
        <v>46</v>
      </c>
      <c r="J155" s="18">
        <v>7.1900000000000006E-2</v>
      </c>
      <c r="K155" s="18">
        <v>1.66E-2</v>
      </c>
      <c r="L155" s="26">
        <v>18000</v>
      </c>
      <c r="M155" s="26">
        <v>107.83</v>
      </c>
      <c r="N155" s="26">
        <v>19.41</v>
      </c>
      <c r="O155" s="18">
        <v>1E-4</v>
      </c>
      <c r="P155" s="18">
        <f>N155/סיכום!$B$42</f>
        <v>3.071438556147022E-5</v>
      </c>
    </row>
    <row r="156" spans="1:16" ht="13.5" thickBot="1">
      <c r="A156" s="6" t="s">
        <v>356</v>
      </c>
      <c r="B156" s="6"/>
      <c r="C156" s="6"/>
      <c r="D156" s="6"/>
      <c r="E156" s="6"/>
      <c r="F156" s="6"/>
      <c r="G156" s="6"/>
      <c r="H156" s="6">
        <v>2.76</v>
      </c>
      <c r="I156" s="6"/>
      <c r="J156" s="19"/>
      <c r="K156" s="19">
        <v>1.83E-2</v>
      </c>
      <c r="L156" s="27">
        <f>SUM(L128:L155)</f>
        <v>3476742.8499999996</v>
      </c>
      <c r="M156" s="36"/>
      <c r="N156" s="27">
        <f>SUM(N128:N155)</f>
        <v>3824.5099999999998</v>
      </c>
      <c r="O156" s="19"/>
      <c r="P156" s="20">
        <f>SUM(P128:P155)</f>
        <v>6.0519049316691623E-3</v>
      </c>
    </row>
    <row r="157" spans="1:16" ht="13.5" thickTop="1"/>
    <row r="158" spans="1:16">
      <c r="A158" s="6" t="s">
        <v>357</v>
      </c>
      <c r="B158" s="6"/>
      <c r="C158" s="6"/>
      <c r="D158" s="6"/>
      <c r="E158" s="6"/>
      <c r="F158" s="6"/>
      <c r="G158" s="6"/>
      <c r="H158" s="6"/>
      <c r="I158" s="6"/>
      <c r="J158" s="19"/>
      <c r="K158" s="19"/>
      <c r="L158" s="36"/>
      <c r="M158" s="36"/>
      <c r="N158" s="36"/>
      <c r="O158" s="19"/>
      <c r="P158" s="19"/>
    </row>
    <row r="159" spans="1:16" ht="13.5" thickBot="1">
      <c r="A159" s="6" t="s">
        <v>358</v>
      </c>
      <c r="B159" s="6"/>
      <c r="C159" s="6"/>
      <c r="D159" s="6"/>
      <c r="E159" s="6"/>
      <c r="F159" s="6"/>
      <c r="G159" s="6"/>
      <c r="H159" s="6"/>
      <c r="I159" s="6"/>
      <c r="J159" s="19"/>
      <c r="K159" s="19"/>
      <c r="L159" s="27">
        <v>0</v>
      </c>
      <c r="M159" s="36"/>
      <c r="N159" s="27">
        <v>0</v>
      </c>
      <c r="O159" s="19"/>
      <c r="P159" s="20">
        <f>N159/סיכום!$B$42</f>
        <v>0</v>
      </c>
    </row>
    <row r="160" spans="1:16" ht="13.5" thickTop="1"/>
    <row r="161" spans="1:16">
      <c r="A161" s="6" t="s">
        <v>359</v>
      </c>
      <c r="B161" s="6"/>
      <c r="C161" s="6"/>
      <c r="D161" s="6"/>
      <c r="E161" s="6"/>
      <c r="F161" s="6"/>
      <c r="G161" s="6"/>
      <c r="H161" s="6"/>
      <c r="I161" s="6"/>
      <c r="J161" s="19"/>
      <c r="K161" s="19"/>
      <c r="L161" s="36"/>
      <c r="M161" s="36"/>
      <c r="N161" s="36"/>
      <c r="O161" s="19"/>
      <c r="P161" s="19"/>
    </row>
    <row r="162" spans="1:16" ht="13.5" thickBot="1">
      <c r="A162" s="6" t="s">
        <v>360</v>
      </c>
      <c r="B162" s="6"/>
      <c r="C162" s="6"/>
      <c r="D162" s="6"/>
      <c r="E162" s="6"/>
      <c r="F162" s="6"/>
      <c r="G162" s="6"/>
      <c r="H162" s="6"/>
      <c r="I162" s="6"/>
      <c r="J162" s="19"/>
      <c r="K162" s="19"/>
      <c r="L162" s="27">
        <v>0</v>
      </c>
      <c r="M162" s="36"/>
      <c r="N162" s="27">
        <v>0</v>
      </c>
      <c r="O162" s="19"/>
      <c r="P162" s="20">
        <f>N162/סיכום!$B$42</f>
        <v>0</v>
      </c>
    </row>
    <row r="163" spans="1:16" ht="13.5" thickTop="1"/>
    <row r="164" spans="1:16" ht="13.5" thickBot="1">
      <c r="A164" s="4" t="s">
        <v>361</v>
      </c>
      <c r="B164" s="4"/>
      <c r="C164" s="4"/>
      <c r="D164" s="4"/>
      <c r="E164" s="4"/>
      <c r="F164" s="4"/>
      <c r="G164" s="4"/>
      <c r="H164" s="4">
        <v>4.2</v>
      </c>
      <c r="I164" s="4"/>
      <c r="J164" s="22"/>
      <c r="K164" s="22">
        <v>1.2699999999999999E-2</v>
      </c>
      <c r="L164" s="28">
        <f>SUM(L125+L156)</f>
        <v>66368675.520000011</v>
      </c>
      <c r="M164" s="34"/>
      <c r="N164" s="28">
        <f>SUM(N125+N156)</f>
        <v>80097.930000000008</v>
      </c>
      <c r="O164" s="22"/>
      <c r="P164" s="23">
        <f>SUM(P125+P156)</f>
        <v>0.12674697087561315</v>
      </c>
    </row>
    <row r="165" spans="1:16" ht="13.5" thickTop="1"/>
    <row r="167" spans="1:16">
      <c r="A167" s="4" t="s">
        <v>362</v>
      </c>
      <c r="B167" s="4"/>
      <c r="C167" s="4"/>
      <c r="D167" s="4"/>
      <c r="E167" s="4"/>
      <c r="F167" s="4"/>
      <c r="G167" s="4"/>
      <c r="H167" s="4"/>
      <c r="I167" s="4"/>
      <c r="J167" s="22"/>
      <c r="K167" s="22"/>
      <c r="L167" s="34"/>
      <c r="M167" s="34"/>
      <c r="N167" s="34"/>
      <c r="O167" s="22"/>
      <c r="P167" s="22"/>
    </row>
    <row r="168" spans="1:16">
      <c r="A168" s="6" t="s">
        <v>363</v>
      </c>
      <c r="B168" s="6"/>
      <c r="C168" s="6"/>
      <c r="D168" s="6"/>
      <c r="E168" s="6"/>
      <c r="F168" s="6"/>
      <c r="G168" s="6"/>
      <c r="H168" s="6"/>
      <c r="I168" s="6"/>
      <c r="J168" s="19"/>
      <c r="K168" s="19"/>
      <c r="L168" s="36"/>
      <c r="M168" s="36"/>
      <c r="N168" s="36"/>
      <c r="O168" s="19"/>
      <c r="P168" s="19"/>
    </row>
    <row r="169" spans="1:16" ht="13.5" thickBot="1">
      <c r="A169" s="6" t="s">
        <v>364</v>
      </c>
      <c r="B169" s="6"/>
      <c r="C169" s="6"/>
      <c r="D169" s="6"/>
      <c r="E169" s="6"/>
      <c r="F169" s="6"/>
      <c r="G169" s="6"/>
      <c r="H169" s="6"/>
      <c r="I169" s="6"/>
      <c r="J169" s="19"/>
      <c r="K169" s="19"/>
      <c r="L169" s="27">
        <v>0</v>
      </c>
      <c r="M169" s="36"/>
      <c r="N169" s="27">
        <v>0</v>
      </c>
      <c r="O169" s="19"/>
      <c r="P169" s="20">
        <f>N169/סיכום!$B$42</f>
        <v>0</v>
      </c>
    </row>
    <row r="170" spans="1:16" ht="13.5" thickTop="1"/>
    <row r="171" spans="1:16">
      <c r="A171" s="6" t="s">
        <v>365</v>
      </c>
      <c r="B171" s="6"/>
      <c r="C171" s="6"/>
      <c r="D171" s="6"/>
      <c r="E171" s="6"/>
      <c r="F171" s="6"/>
      <c r="G171" s="6"/>
      <c r="H171" s="6"/>
      <c r="I171" s="6"/>
      <c r="J171" s="19"/>
      <c r="K171" s="19"/>
      <c r="L171" s="36"/>
      <c r="M171" s="36"/>
      <c r="N171" s="36"/>
      <c r="O171" s="19"/>
      <c r="P171" s="19"/>
    </row>
    <row r="172" spans="1:16">
      <c r="A172" s="7" t="s">
        <v>366</v>
      </c>
      <c r="B172" s="7" t="s">
        <v>367</v>
      </c>
      <c r="C172" s="7" t="s">
        <v>368</v>
      </c>
      <c r="D172" s="7" t="s">
        <v>133</v>
      </c>
      <c r="E172" s="7" t="s">
        <v>240</v>
      </c>
      <c r="F172" s="7" t="s">
        <v>369</v>
      </c>
      <c r="G172" s="29">
        <v>0</v>
      </c>
      <c r="H172" s="43">
        <v>0</v>
      </c>
      <c r="I172" s="7" t="s">
        <v>370</v>
      </c>
      <c r="J172" s="32">
        <v>0</v>
      </c>
      <c r="K172" s="32">
        <v>0</v>
      </c>
      <c r="L172" s="26">
        <v>892168.5</v>
      </c>
      <c r="M172" s="26">
        <v>106.42</v>
      </c>
      <c r="N172" s="26">
        <v>949.46</v>
      </c>
      <c r="O172" s="18">
        <v>6.9999999999999999E-4</v>
      </c>
      <c r="P172" s="18">
        <f>N172/סיכום!$B$42</f>
        <v>1.5024255803809128E-3</v>
      </c>
    </row>
    <row r="173" spans="1:16">
      <c r="A173" s="7" t="s">
        <v>371</v>
      </c>
      <c r="B173" s="7" t="s">
        <v>372</v>
      </c>
      <c r="C173" s="7" t="s">
        <v>373</v>
      </c>
      <c r="D173" s="7" t="s">
        <v>133</v>
      </c>
      <c r="E173" s="7" t="s">
        <v>265</v>
      </c>
      <c r="F173" s="7" t="s">
        <v>369</v>
      </c>
      <c r="G173" s="29">
        <v>0</v>
      </c>
      <c r="H173" s="43">
        <v>0</v>
      </c>
      <c r="I173" s="7" t="s">
        <v>370</v>
      </c>
      <c r="J173" s="32">
        <v>0</v>
      </c>
      <c r="K173" s="32">
        <v>0</v>
      </c>
      <c r="L173" s="26">
        <v>892168.5</v>
      </c>
      <c r="M173" s="26">
        <v>103.17</v>
      </c>
      <c r="N173" s="26">
        <v>920.41</v>
      </c>
      <c r="O173" s="18">
        <v>4.0000000000000002E-4</v>
      </c>
      <c r="P173" s="18">
        <f>N173/סיכום!$B$42</f>
        <v>1.4564568580439363E-3</v>
      </c>
    </row>
    <row r="174" spans="1:16">
      <c r="A174" s="7" t="s">
        <v>374</v>
      </c>
      <c r="B174" s="7" t="s">
        <v>1421</v>
      </c>
      <c r="C174" s="7" t="s">
        <v>375</v>
      </c>
      <c r="D174" s="7" t="s">
        <v>474</v>
      </c>
      <c r="E174" s="7" t="s">
        <v>265</v>
      </c>
      <c r="F174" s="7" t="s">
        <v>369</v>
      </c>
      <c r="G174" s="29">
        <v>0</v>
      </c>
      <c r="H174" s="7">
        <v>7.67</v>
      </c>
      <c r="I174" s="7" t="s">
        <v>25</v>
      </c>
      <c r="J174" s="18">
        <v>3.5000000000000003E-2</v>
      </c>
      <c r="K174" s="18">
        <v>3.1099999999999999E-2</v>
      </c>
      <c r="L174" s="26">
        <v>716400</v>
      </c>
      <c r="M174" s="26">
        <v>103.11</v>
      </c>
      <c r="N174" s="26">
        <v>738.71</v>
      </c>
      <c r="O174" s="18">
        <v>8.9999999999999998E-4</v>
      </c>
      <c r="P174" s="18">
        <f>N174/סיכום!$B$42</f>
        <v>1.1689347634267731E-3</v>
      </c>
    </row>
    <row r="175" spans="1:16">
      <c r="A175" s="7" t="s">
        <v>376</v>
      </c>
      <c r="B175" s="7" t="s">
        <v>377</v>
      </c>
      <c r="C175" s="7" t="s">
        <v>378</v>
      </c>
      <c r="D175" s="7" t="s">
        <v>133</v>
      </c>
      <c r="E175" s="7" t="s">
        <v>265</v>
      </c>
      <c r="F175" s="7" t="s">
        <v>369</v>
      </c>
      <c r="G175" s="29">
        <v>0</v>
      </c>
      <c r="H175" s="7">
        <v>3.59</v>
      </c>
      <c r="I175" s="7" t="s">
        <v>379</v>
      </c>
      <c r="J175" s="18">
        <v>4.2500000000000003E-2</v>
      </c>
      <c r="K175" s="18">
        <v>4.48E-2</v>
      </c>
      <c r="L175" s="26">
        <v>1049735.7</v>
      </c>
      <c r="M175" s="26">
        <v>102.46</v>
      </c>
      <c r="N175" s="26">
        <v>1075.5899999999999</v>
      </c>
      <c r="O175" s="18">
        <v>6.9999999999999999E-4</v>
      </c>
      <c r="P175" s="18">
        <f>N175/סיכום!$B$42</f>
        <v>1.7020137025276533E-3</v>
      </c>
    </row>
    <row r="176" spans="1:16">
      <c r="A176" s="7" t="s">
        <v>380</v>
      </c>
      <c r="B176" s="7" t="s">
        <v>381</v>
      </c>
      <c r="C176" s="7" t="s">
        <v>382</v>
      </c>
      <c r="D176" s="7" t="s">
        <v>383</v>
      </c>
      <c r="E176" s="7" t="s">
        <v>265</v>
      </c>
      <c r="F176" s="7" t="s">
        <v>369</v>
      </c>
      <c r="G176" s="29">
        <v>0</v>
      </c>
      <c r="H176" s="7">
        <v>8.3800000000000008</v>
      </c>
      <c r="I176" s="7" t="s">
        <v>25</v>
      </c>
      <c r="J176" s="18">
        <v>4.1250000000000002E-2</v>
      </c>
      <c r="K176" s="18">
        <v>3.2599999999999997E-2</v>
      </c>
      <c r="L176" s="26">
        <v>449740</v>
      </c>
      <c r="M176" s="26">
        <v>107.49</v>
      </c>
      <c r="N176" s="26">
        <v>483.4</v>
      </c>
      <c r="O176" s="18">
        <v>1E-4</v>
      </c>
      <c r="P176" s="18">
        <f>N176/סיכום!$B$42</f>
        <v>7.6493219888792909E-4</v>
      </c>
    </row>
    <row r="177" spans="1:16">
      <c r="A177" s="7" t="s">
        <v>384</v>
      </c>
      <c r="B177" s="7" t="s">
        <v>385</v>
      </c>
      <c r="C177" s="7" t="s">
        <v>386</v>
      </c>
      <c r="D177" s="7" t="s">
        <v>387</v>
      </c>
      <c r="E177" s="7" t="s">
        <v>278</v>
      </c>
      <c r="F177" s="7" t="s">
        <v>369</v>
      </c>
      <c r="G177" s="29">
        <v>0</v>
      </c>
      <c r="H177" s="7">
        <v>16.39</v>
      </c>
      <c r="I177" s="7" t="s">
        <v>25</v>
      </c>
      <c r="J177" s="18">
        <v>5.2499999999999998E-2</v>
      </c>
      <c r="K177" s="18">
        <v>5.0299999999999997E-2</v>
      </c>
      <c r="L177" s="26">
        <v>314420</v>
      </c>
      <c r="M177" s="26">
        <v>105.47</v>
      </c>
      <c r="N177" s="26">
        <v>331.61</v>
      </c>
      <c r="O177" s="18">
        <v>0</v>
      </c>
      <c r="P177" s="18">
        <f>N177/סיכום!$B$42</f>
        <v>5.2473969067692633E-4</v>
      </c>
    </row>
    <row r="178" spans="1:16">
      <c r="A178" s="7" t="s">
        <v>388</v>
      </c>
      <c r="B178" s="7" t="s">
        <v>389</v>
      </c>
      <c r="C178" s="7" t="s">
        <v>390</v>
      </c>
      <c r="D178" s="7" t="s">
        <v>391</v>
      </c>
      <c r="E178" s="7" t="s">
        <v>278</v>
      </c>
      <c r="F178" s="7" t="s">
        <v>369</v>
      </c>
      <c r="G178" s="29">
        <v>0</v>
      </c>
      <c r="H178" s="7">
        <v>4.3899999999999997</v>
      </c>
      <c r="I178" s="7" t="s">
        <v>370</v>
      </c>
      <c r="J178" s="18">
        <v>0.05</v>
      </c>
      <c r="K178" s="18">
        <v>4.2799999999999998E-2</v>
      </c>
      <c r="L178" s="26">
        <v>695589</v>
      </c>
      <c r="M178" s="26">
        <v>107.01</v>
      </c>
      <c r="N178" s="26">
        <v>744.37</v>
      </c>
      <c r="O178" s="18">
        <v>2.9999999999999997E-4</v>
      </c>
      <c r="P178" s="18">
        <f>N178/סיכום!$B$42</f>
        <v>1.1778911478821012E-3</v>
      </c>
    </row>
    <row r="179" spans="1:16">
      <c r="A179" s="7" t="s">
        <v>392</v>
      </c>
      <c r="B179" s="7" t="s">
        <v>1422</v>
      </c>
      <c r="C179" s="7" t="str">
        <f>+A179</f>
        <v>JPM 3 3/8 05/01</v>
      </c>
      <c r="D179" s="7" t="s">
        <v>383</v>
      </c>
      <c r="E179" s="7" t="s">
        <v>278</v>
      </c>
      <c r="F179" s="7" t="s">
        <v>369</v>
      </c>
      <c r="G179" s="29">
        <v>0</v>
      </c>
      <c r="H179" s="7">
        <v>7.05</v>
      </c>
      <c r="I179" s="7" t="s">
        <v>25</v>
      </c>
      <c r="J179" s="18">
        <v>3.3750000000000002E-2</v>
      </c>
      <c r="K179" s="18">
        <v>3.3099999999999997E-2</v>
      </c>
      <c r="L179" s="26">
        <v>899480</v>
      </c>
      <c r="M179" s="26">
        <v>102.07</v>
      </c>
      <c r="N179" s="26">
        <v>918.08</v>
      </c>
      <c r="O179" s="32">
        <v>0</v>
      </c>
      <c r="P179" s="18">
        <f>N179/סיכום!$B$42</f>
        <v>1.4527698658564957E-3</v>
      </c>
    </row>
    <row r="180" spans="1:16">
      <c r="A180" s="7" t="s">
        <v>393</v>
      </c>
      <c r="B180" s="7" t="s">
        <v>394</v>
      </c>
      <c r="C180" s="7" t="s">
        <v>395</v>
      </c>
      <c r="D180" s="7" t="s">
        <v>396</v>
      </c>
      <c r="E180" s="7" t="s">
        <v>278</v>
      </c>
      <c r="F180" s="7" t="s">
        <v>369</v>
      </c>
      <c r="G180" s="29">
        <v>0</v>
      </c>
      <c r="H180" s="7">
        <v>34.270000000000003</v>
      </c>
      <c r="I180" s="7" t="s">
        <v>25</v>
      </c>
      <c r="J180" s="18">
        <v>6.5000000000000002E-2</v>
      </c>
      <c r="K180" s="18">
        <v>6.5600000000000006E-2</v>
      </c>
      <c r="L180" s="26">
        <v>995000</v>
      </c>
      <c r="M180" s="26">
        <v>102.88</v>
      </c>
      <c r="N180" s="26">
        <v>1023.61</v>
      </c>
      <c r="O180" s="18">
        <v>2.9999999999999997E-4</v>
      </c>
      <c r="P180" s="18">
        <f>N180/סיכום!$B$42</f>
        <v>1.6197605463460346E-3</v>
      </c>
    </row>
    <row r="181" spans="1:16">
      <c r="A181" s="7" t="s">
        <v>397</v>
      </c>
      <c r="B181" s="7" t="s">
        <v>398</v>
      </c>
      <c r="C181" s="7" t="s">
        <v>399</v>
      </c>
      <c r="D181" s="7" t="s">
        <v>128</v>
      </c>
      <c r="E181" s="7" t="s">
        <v>278</v>
      </c>
      <c r="F181" s="7" t="s">
        <v>369</v>
      </c>
      <c r="G181" s="29">
        <v>0</v>
      </c>
      <c r="H181" s="7">
        <v>7.32</v>
      </c>
      <c r="I181" s="7" t="s">
        <v>25</v>
      </c>
      <c r="J181" s="18">
        <v>6.3750000000000001E-2</v>
      </c>
      <c r="K181" s="18">
        <v>5.0299999999999997E-2</v>
      </c>
      <c r="L181" s="26">
        <v>640780</v>
      </c>
      <c r="M181" s="26">
        <v>110.97</v>
      </c>
      <c r="N181" s="26">
        <v>711.05</v>
      </c>
      <c r="O181" s="18">
        <v>2.0000000000000001E-4</v>
      </c>
      <c r="P181" s="18">
        <f>N181/סיכום!$B$42</f>
        <v>1.1251655772016177E-3</v>
      </c>
    </row>
    <row r="182" spans="1:16">
      <c r="A182" s="7" t="s">
        <v>400</v>
      </c>
      <c r="B182" s="7" t="s">
        <v>401</v>
      </c>
      <c r="C182" s="7" t="s">
        <v>402</v>
      </c>
      <c r="D182" s="7" t="s">
        <v>128</v>
      </c>
      <c r="E182" s="7" t="s">
        <v>286</v>
      </c>
      <c r="F182" s="7" t="s">
        <v>369</v>
      </c>
      <c r="G182" s="29">
        <v>0</v>
      </c>
      <c r="H182" s="7">
        <v>6.26</v>
      </c>
      <c r="I182" s="7" t="s">
        <v>25</v>
      </c>
      <c r="J182" s="18">
        <v>5.5E-2</v>
      </c>
      <c r="K182" s="18">
        <v>3.9199999999999999E-2</v>
      </c>
      <c r="L182" s="26">
        <v>481580</v>
      </c>
      <c r="M182" s="26">
        <v>112.78</v>
      </c>
      <c r="N182" s="26">
        <v>543.15</v>
      </c>
      <c r="O182" s="18">
        <v>2.0000000000000001E-4</v>
      </c>
      <c r="P182" s="18">
        <f>N182/סיכום!$B$42</f>
        <v>8.5948060369461863E-4</v>
      </c>
    </row>
    <row r="183" spans="1:16">
      <c r="A183" s="7" t="s">
        <v>403</v>
      </c>
      <c r="B183" s="7" t="s">
        <v>404</v>
      </c>
      <c r="C183" s="7" t="s">
        <v>405</v>
      </c>
      <c r="D183" s="7" t="s">
        <v>406</v>
      </c>
      <c r="E183" s="7" t="s">
        <v>286</v>
      </c>
      <c r="F183" s="7" t="s">
        <v>369</v>
      </c>
      <c r="G183" s="29">
        <v>0</v>
      </c>
      <c r="H183" s="7">
        <v>8.6300000000000008</v>
      </c>
      <c r="I183" s="7" t="s">
        <v>25</v>
      </c>
      <c r="J183" s="32">
        <v>0</v>
      </c>
      <c r="K183" s="18">
        <v>-4.1999999999999997E-3</v>
      </c>
      <c r="L183" s="26">
        <v>453720</v>
      </c>
      <c r="M183" s="26">
        <v>103.85</v>
      </c>
      <c r="N183" s="26">
        <v>471.2</v>
      </c>
      <c r="O183" s="18">
        <v>2.9999999999999997E-4</v>
      </c>
      <c r="P183" s="18">
        <f>N183/סיכום!$B$42</f>
        <v>7.4562691790647944E-4</v>
      </c>
    </row>
    <row r="184" spans="1:16">
      <c r="A184" s="7" t="s">
        <v>407</v>
      </c>
      <c r="B184" s="7" t="s">
        <v>1423</v>
      </c>
      <c r="C184" s="7" t="s">
        <v>408</v>
      </c>
      <c r="D184" s="7" t="s">
        <v>409</v>
      </c>
      <c r="E184" s="7" t="s">
        <v>286</v>
      </c>
      <c r="F184" s="7" t="s">
        <v>369</v>
      </c>
      <c r="G184" s="29">
        <v>0</v>
      </c>
      <c r="H184" s="7">
        <v>7.77</v>
      </c>
      <c r="I184" s="7" t="s">
        <v>25</v>
      </c>
      <c r="J184" s="18">
        <v>4.65E-2</v>
      </c>
      <c r="K184" s="18">
        <v>4.0099999999999997E-2</v>
      </c>
      <c r="L184" s="26">
        <v>565160</v>
      </c>
      <c r="M184" s="26">
        <v>107.22</v>
      </c>
      <c r="N184" s="26">
        <v>605.96</v>
      </c>
      <c r="O184" s="18">
        <v>1E-4</v>
      </c>
      <c r="P184" s="18">
        <f>N184/סיכום!$B$42</f>
        <v>9.5887115274747529E-4</v>
      </c>
    </row>
    <row r="185" spans="1:16">
      <c r="A185" s="7" t="s">
        <v>410</v>
      </c>
      <c r="B185" s="7" t="s">
        <v>411</v>
      </c>
      <c r="C185" s="7" t="s">
        <v>412</v>
      </c>
      <c r="D185" s="7" t="s">
        <v>406</v>
      </c>
      <c r="E185" s="7" t="s">
        <v>286</v>
      </c>
      <c r="F185" s="7" t="s">
        <v>369</v>
      </c>
      <c r="G185" s="29">
        <v>0</v>
      </c>
      <c r="H185" s="7">
        <v>6.98</v>
      </c>
      <c r="I185" s="7" t="s">
        <v>25</v>
      </c>
      <c r="J185" s="18">
        <v>3.5000000000000003E-2</v>
      </c>
      <c r="K185" s="18">
        <v>3.39E-2</v>
      </c>
      <c r="L185" s="26">
        <v>561180</v>
      </c>
      <c r="M185" s="26">
        <v>101.24</v>
      </c>
      <c r="N185" s="26">
        <v>568.15</v>
      </c>
      <c r="O185" s="18">
        <v>2.0000000000000001E-4</v>
      </c>
      <c r="P185" s="18">
        <f>N185/סיכום!$B$42</f>
        <v>8.9904060570578591E-4</v>
      </c>
    </row>
    <row r="186" spans="1:16">
      <c r="A186" s="7" t="s">
        <v>413</v>
      </c>
      <c r="B186" s="7" t="s">
        <v>414</v>
      </c>
      <c r="C186" s="7" t="s">
        <v>415</v>
      </c>
      <c r="D186" s="7" t="s">
        <v>133</v>
      </c>
      <c r="E186" s="7" t="s">
        <v>286</v>
      </c>
      <c r="F186" s="7" t="s">
        <v>369</v>
      </c>
      <c r="G186" s="29">
        <v>0</v>
      </c>
      <c r="H186" s="7">
        <v>7.29</v>
      </c>
      <c r="I186" s="7" t="s">
        <v>25</v>
      </c>
      <c r="J186" s="18">
        <v>0.04</v>
      </c>
      <c r="K186" s="18">
        <v>3.9100000000000003E-2</v>
      </c>
      <c r="L186" s="26">
        <v>266660</v>
      </c>
      <c r="M186" s="26">
        <v>103.69</v>
      </c>
      <c r="N186" s="26">
        <v>276.49</v>
      </c>
      <c r="O186" s="18">
        <v>1E-4</v>
      </c>
      <c r="P186" s="18">
        <f>N186/סיכום!$B$42</f>
        <v>4.3751779824270485E-4</v>
      </c>
    </row>
    <row r="187" spans="1:16">
      <c r="A187" s="7" t="s">
        <v>416</v>
      </c>
      <c r="B187" s="7" t="s">
        <v>417</v>
      </c>
      <c r="C187" s="7" t="s">
        <v>418</v>
      </c>
      <c r="D187" s="7" t="s">
        <v>419</v>
      </c>
      <c r="E187" s="7" t="s">
        <v>289</v>
      </c>
      <c r="F187" s="7" t="s">
        <v>369</v>
      </c>
      <c r="G187" s="29">
        <v>0</v>
      </c>
      <c r="H187" s="7">
        <v>7.65</v>
      </c>
      <c r="I187" s="7" t="s">
        <v>25</v>
      </c>
      <c r="J187" s="18">
        <v>4.4999999999999998E-2</v>
      </c>
      <c r="K187" s="18">
        <v>4.3900000000000002E-2</v>
      </c>
      <c r="L187" s="26">
        <v>616900</v>
      </c>
      <c r="M187" s="26">
        <v>104.25</v>
      </c>
      <c r="N187" s="26">
        <v>643.15</v>
      </c>
      <c r="O187" s="18">
        <v>2.0000000000000001E-4</v>
      </c>
      <c r="P187" s="18">
        <f>N187/סיכום!$B$42</f>
        <v>1.0177206117392874E-3</v>
      </c>
    </row>
    <row r="188" spans="1:16">
      <c r="A188" s="7" t="s">
        <v>420</v>
      </c>
      <c r="B188" s="7" t="s">
        <v>421</v>
      </c>
      <c r="C188" s="7" t="s">
        <v>422</v>
      </c>
      <c r="D188" s="7" t="s">
        <v>383</v>
      </c>
      <c r="E188" s="7" t="s">
        <v>289</v>
      </c>
      <c r="F188" s="7" t="s">
        <v>369</v>
      </c>
      <c r="G188" s="29">
        <v>0</v>
      </c>
      <c r="H188" s="7">
        <v>10.8</v>
      </c>
      <c r="I188" s="7" t="s">
        <v>25</v>
      </c>
      <c r="J188" s="18">
        <v>1.0005999999999999E-2</v>
      </c>
      <c r="K188" s="18">
        <v>2.06E-2</v>
      </c>
      <c r="L188" s="26">
        <v>441780</v>
      </c>
      <c r="M188" s="26">
        <v>89.42</v>
      </c>
      <c r="N188" s="26">
        <v>395.03</v>
      </c>
      <c r="O188" s="18">
        <v>2.9999999999999997E-4</v>
      </c>
      <c r="P188" s="18">
        <f>N188/סיכום!$B$42</f>
        <v>6.2509550377885521E-4</v>
      </c>
    </row>
    <row r="189" spans="1:16">
      <c r="A189" s="7" t="s">
        <v>423</v>
      </c>
      <c r="B189" s="7" t="s">
        <v>424</v>
      </c>
      <c r="C189" s="7" t="s">
        <v>425</v>
      </c>
      <c r="D189" s="7" t="s">
        <v>133</v>
      </c>
      <c r="E189" s="7" t="s">
        <v>289</v>
      </c>
      <c r="F189" s="7" t="s">
        <v>369</v>
      </c>
      <c r="G189" s="29">
        <v>0</v>
      </c>
      <c r="H189" s="7">
        <v>7.84</v>
      </c>
      <c r="I189" s="7" t="s">
        <v>25</v>
      </c>
      <c r="J189" s="18">
        <v>4.2999999999999997E-2</v>
      </c>
      <c r="K189" s="18">
        <v>3.8899999999999997E-2</v>
      </c>
      <c r="L189" s="26">
        <v>899480</v>
      </c>
      <c r="M189" s="26">
        <v>103.84</v>
      </c>
      <c r="N189" s="26">
        <v>934.04</v>
      </c>
      <c r="O189" s="18">
        <v>1E-4</v>
      </c>
      <c r="P189" s="18">
        <f>N189/סיכום!$B$42</f>
        <v>1.4780249711404247E-3</v>
      </c>
    </row>
    <row r="190" spans="1:16">
      <c r="A190" s="7" t="s">
        <v>426</v>
      </c>
      <c r="B190" s="7" t="s">
        <v>427</v>
      </c>
      <c r="C190" s="7" t="s">
        <v>428</v>
      </c>
      <c r="D190" s="7" t="s">
        <v>429</v>
      </c>
      <c r="E190" s="7" t="s">
        <v>289</v>
      </c>
      <c r="F190" s="7" t="s">
        <v>369</v>
      </c>
      <c r="G190" s="29">
        <v>0</v>
      </c>
      <c r="H190" s="7">
        <v>8.15</v>
      </c>
      <c r="I190" s="7" t="s">
        <v>25</v>
      </c>
      <c r="J190" s="18">
        <v>3.95E-2</v>
      </c>
      <c r="K190" s="18">
        <v>4.7E-2</v>
      </c>
      <c r="L190" s="26">
        <v>716400</v>
      </c>
      <c r="M190" s="26">
        <v>94.49</v>
      </c>
      <c r="N190" s="26">
        <v>676.89</v>
      </c>
      <c r="O190" s="18">
        <v>4.0000000000000002E-4</v>
      </c>
      <c r="P190" s="18">
        <f>N190/סיכום!$B$42</f>
        <v>1.0711107904535588E-3</v>
      </c>
    </row>
    <row r="191" spans="1:16">
      <c r="A191" s="7" t="s">
        <v>430</v>
      </c>
      <c r="B191" s="7" t="s">
        <v>431</v>
      </c>
      <c r="C191" s="7" t="s">
        <v>432</v>
      </c>
      <c r="D191" s="7" t="s">
        <v>383</v>
      </c>
      <c r="E191" s="7" t="s">
        <v>289</v>
      </c>
      <c r="F191" s="7" t="s">
        <v>369</v>
      </c>
      <c r="G191" s="29">
        <v>0</v>
      </c>
      <c r="H191" s="7">
        <v>2.25</v>
      </c>
      <c r="I191" s="7" t="s">
        <v>25</v>
      </c>
      <c r="J191" s="18">
        <v>7.8289999999999992E-3</v>
      </c>
      <c r="K191" s="18">
        <v>-0.11409999999999999</v>
      </c>
      <c r="L191" s="26">
        <v>1034800</v>
      </c>
      <c r="M191" s="26">
        <v>78.650000000000006</v>
      </c>
      <c r="N191" s="26">
        <v>813.9</v>
      </c>
      <c r="O191" s="18">
        <v>5.0000000000000001E-4</v>
      </c>
      <c r="P191" s="18">
        <f>N191/סיכום!$B$42</f>
        <v>1.2879154254755595E-3</v>
      </c>
    </row>
    <row r="192" spans="1:16">
      <c r="A192" s="7" t="s">
        <v>433</v>
      </c>
      <c r="B192" s="7" t="s">
        <v>434</v>
      </c>
      <c r="C192" s="7" t="s">
        <v>435</v>
      </c>
      <c r="D192" s="7" t="s">
        <v>383</v>
      </c>
      <c r="E192" s="7" t="s">
        <v>289</v>
      </c>
      <c r="F192" s="7" t="s">
        <v>369</v>
      </c>
      <c r="G192" s="29">
        <v>0</v>
      </c>
      <c r="H192" s="7">
        <v>7.87</v>
      </c>
      <c r="I192" s="7" t="s">
        <v>25</v>
      </c>
      <c r="J192" s="18">
        <v>0.04</v>
      </c>
      <c r="K192" s="18">
        <v>3.6799999999999999E-2</v>
      </c>
      <c r="L192" s="26">
        <v>907440</v>
      </c>
      <c r="M192" s="26">
        <v>103.39</v>
      </c>
      <c r="N192" s="26">
        <v>938.23</v>
      </c>
      <c r="O192" s="18">
        <v>2.9999999999999997E-4</v>
      </c>
      <c r="P192" s="18">
        <f>N192/סיכום!$B$42</f>
        <v>1.4846552274774963E-3</v>
      </c>
    </row>
    <row r="193" spans="1:16">
      <c r="A193" s="7" t="s">
        <v>436</v>
      </c>
      <c r="B193" s="7" t="s">
        <v>437</v>
      </c>
      <c r="C193" s="7" t="s">
        <v>438</v>
      </c>
      <c r="D193" s="7" t="s">
        <v>439</v>
      </c>
      <c r="E193" s="7" t="s">
        <v>289</v>
      </c>
      <c r="F193" s="7" t="s">
        <v>369</v>
      </c>
      <c r="G193" s="29">
        <v>0</v>
      </c>
      <c r="H193" s="7">
        <v>8.25</v>
      </c>
      <c r="I193" s="7" t="s">
        <v>25</v>
      </c>
      <c r="J193" s="18">
        <v>4.2500000000000003E-2</v>
      </c>
      <c r="K193" s="18">
        <v>4.0899999999999999E-2</v>
      </c>
      <c r="L193" s="26">
        <v>716400</v>
      </c>
      <c r="M193" s="26">
        <v>101.97</v>
      </c>
      <c r="N193" s="26">
        <v>730.53</v>
      </c>
      <c r="O193" s="18">
        <v>2.9999999999999997E-4</v>
      </c>
      <c r="P193" s="18">
        <f>N193/סיכום!$B$42</f>
        <v>1.1559907307687192E-3</v>
      </c>
    </row>
    <row r="194" spans="1:16">
      <c r="A194" s="7" t="s">
        <v>440</v>
      </c>
      <c r="B194" s="7" t="s">
        <v>441</v>
      </c>
      <c r="C194" s="7" t="s">
        <v>442</v>
      </c>
      <c r="D194" s="7" t="s">
        <v>133</v>
      </c>
      <c r="E194" s="7" t="s">
        <v>289</v>
      </c>
      <c r="F194" s="7" t="s">
        <v>369</v>
      </c>
      <c r="G194" s="29">
        <v>0</v>
      </c>
      <c r="H194" s="43">
        <v>0</v>
      </c>
      <c r="I194" s="7" t="s">
        <v>25</v>
      </c>
      <c r="J194" s="32">
        <v>0</v>
      </c>
      <c r="K194" s="32">
        <v>0</v>
      </c>
      <c r="L194" s="26">
        <v>768140</v>
      </c>
      <c r="M194" s="26">
        <v>102.56</v>
      </c>
      <c r="N194" s="26">
        <v>787.79</v>
      </c>
      <c r="O194" s="18">
        <v>1E-4</v>
      </c>
      <c r="P194" s="18">
        <f>N194/סיכום!$B$42</f>
        <v>1.2465989593750965E-3</v>
      </c>
    </row>
    <row r="195" spans="1:16">
      <c r="A195" s="7" t="s">
        <v>443</v>
      </c>
      <c r="B195" s="7" t="s">
        <v>444</v>
      </c>
      <c r="C195" s="7" t="s">
        <v>445</v>
      </c>
      <c r="D195" s="7" t="s">
        <v>446</v>
      </c>
      <c r="E195" s="7" t="s">
        <v>289</v>
      </c>
      <c r="F195" s="7" t="s">
        <v>369</v>
      </c>
      <c r="G195" s="29">
        <v>0</v>
      </c>
      <c r="H195" s="43">
        <v>0</v>
      </c>
      <c r="I195" s="7" t="s">
        <v>31</v>
      </c>
      <c r="J195" s="32">
        <v>0</v>
      </c>
      <c r="K195" s="32">
        <v>0</v>
      </c>
      <c r="L195" s="26">
        <v>517554.4</v>
      </c>
      <c r="M195" s="26">
        <v>115.43</v>
      </c>
      <c r="N195" s="26">
        <v>597.42999999999995</v>
      </c>
      <c r="O195" s="18">
        <v>2.9999999999999997E-4</v>
      </c>
      <c r="P195" s="18">
        <f>N195/סיכום!$B$42</f>
        <v>9.4537328006126487E-4</v>
      </c>
    </row>
    <row r="196" spans="1:16">
      <c r="A196" s="7" t="s">
        <v>447</v>
      </c>
      <c r="B196" s="7" t="s">
        <v>448</v>
      </c>
      <c r="C196" s="7" t="s">
        <v>449</v>
      </c>
      <c r="D196" s="7" t="s">
        <v>391</v>
      </c>
      <c r="E196" s="7" t="s">
        <v>289</v>
      </c>
      <c r="F196" s="7" t="s">
        <v>369</v>
      </c>
      <c r="G196" s="29">
        <v>0</v>
      </c>
      <c r="H196" s="7">
        <v>6.81</v>
      </c>
      <c r="I196" s="7" t="s">
        <v>25</v>
      </c>
      <c r="J196" s="32">
        <v>0</v>
      </c>
      <c r="K196" s="18">
        <v>-1.43E-2</v>
      </c>
      <c r="L196" s="26">
        <v>517400</v>
      </c>
      <c r="M196" s="26">
        <v>111.52</v>
      </c>
      <c r="N196" s="26">
        <v>577</v>
      </c>
      <c r="O196" s="18">
        <v>1E-4</v>
      </c>
      <c r="P196" s="18">
        <f>N196/סיכום!$B$42</f>
        <v>9.1304484641773907E-4</v>
      </c>
    </row>
    <row r="197" spans="1:16">
      <c r="A197" s="7" t="s">
        <v>450</v>
      </c>
      <c r="B197" s="7" t="s">
        <v>451</v>
      </c>
      <c r="C197" s="7" t="s">
        <v>452</v>
      </c>
      <c r="D197" s="7" t="s">
        <v>396</v>
      </c>
      <c r="E197" s="7" t="s">
        <v>289</v>
      </c>
      <c r="F197" s="7" t="s">
        <v>369</v>
      </c>
      <c r="G197" s="29">
        <v>0</v>
      </c>
      <c r="H197" s="7">
        <v>30.49</v>
      </c>
      <c r="I197" s="7" t="s">
        <v>28</v>
      </c>
      <c r="J197" s="32">
        <v>0</v>
      </c>
      <c r="K197" s="18">
        <v>-3.3999999999999998E-3</v>
      </c>
      <c r="L197" s="26">
        <v>427350</v>
      </c>
      <c r="M197" s="26">
        <v>112.54</v>
      </c>
      <c r="N197" s="26">
        <v>480.93</v>
      </c>
      <c r="O197" s="18">
        <v>1E-4</v>
      </c>
      <c r="P197" s="18">
        <f>N197/סיכום!$B$42</f>
        <v>7.6102367068922583E-4</v>
      </c>
    </row>
    <row r="198" spans="1:16">
      <c r="A198" s="7" t="s">
        <v>453</v>
      </c>
      <c r="B198" s="7" t="s">
        <v>1424</v>
      </c>
      <c r="C198" s="7" t="s">
        <v>454</v>
      </c>
      <c r="D198" s="7" t="s">
        <v>455</v>
      </c>
      <c r="E198" s="7" t="s">
        <v>289</v>
      </c>
      <c r="F198" s="7" t="s">
        <v>369</v>
      </c>
      <c r="G198" s="29">
        <v>0</v>
      </c>
      <c r="H198" s="7">
        <v>7.21</v>
      </c>
      <c r="I198" s="7" t="s">
        <v>25</v>
      </c>
      <c r="J198" s="18">
        <v>0.04</v>
      </c>
      <c r="K198" s="18">
        <v>3.1399999999999997E-2</v>
      </c>
      <c r="L198" s="26">
        <v>374120</v>
      </c>
      <c r="M198" s="26">
        <v>107.43</v>
      </c>
      <c r="N198" s="26">
        <v>401.93</v>
      </c>
      <c r="O198" s="18">
        <v>4.0000000000000002E-4</v>
      </c>
      <c r="P198" s="18">
        <f>N198/סיכום!$B$42</f>
        <v>6.3601406433393744E-4</v>
      </c>
    </row>
    <row r="199" spans="1:16">
      <c r="A199" s="7" t="s">
        <v>456</v>
      </c>
      <c r="B199" s="7" t="s">
        <v>457</v>
      </c>
      <c r="C199" s="7" t="s">
        <v>458</v>
      </c>
      <c r="D199" s="7" t="s">
        <v>459</v>
      </c>
      <c r="E199" s="7" t="s">
        <v>289</v>
      </c>
      <c r="F199" s="7" t="s">
        <v>369</v>
      </c>
      <c r="G199" s="29">
        <v>0</v>
      </c>
      <c r="H199" s="7">
        <v>34.770000000000003</v>
      </c>
      <c r="I199" s="7" t="s">
        <v>25</v>
      </c>
      <c r="J199" s="18">
        <v>1.9094E-2</v>
      </c>
      <c r="K199" s="18">
        <v>1.89E-2</v>
      </c>
      <c r="L199" s="26">
        <v>708440</v>
      </c>
      <c r="M199" s="26">
        <v>102.07</v>
      </c>
      <c r="N199" s="26">
        <v>723.13</v>
      </c>
      <c r="O199" s="18">
        <v>2.0000000000000001E-4</v>
      </c>
      <c r="P199" s="18">
        <f>N199/סיכום!$B$42</f>
        <v>1.1442809701734137E-3</v>
      </c>
    </row>
    <row r="200" spans="1:16">
      <c r="A200" s="7" t="s">
        <v>460</v>
      </c>
      <c r="B200" s="7" t="s">
        <v>461</v>
      </c>
      <c r="C200" s="7" t="s">
        <v>462</v>
      </c>
      <c r="D200" s="7" t="s">
        <v>387</v>
      </c>
      <c r="E200" s="7" t="s">
        <v>289</v>
      </c>
      <c r="F200" s="7" t="s">
        <v>369</v>
      </c>
      <c r="G200" s="29">
        <v>0</v>
      </c>
      <c r="H200" s="7">
        <v>15.04</v>
      </c>
      <c r="I200" s="7" t="s">
        <v>25</v>
      </c>
      <c r="J200" s="18">
        <v>7.0000000000000007E-2</v>
      </c>
      <c r="K200" s="18">
        <v>6.5600000000000006E-2</v>
      </c>
      <c r="L200" s="26">
        <v>589040</v>
      </c>
      <c r="M200" s="26">
        <v>111.46</v>
      </c>
      <c r="N200" s="26">
        <v>656.52</v>
      </c>
      <c r="O200" s="18">
        <v>1E-4</v>
      </c>
      <c r="P200" s="18">
        <f>N200/סיכום!$B$42</f>
        <v>1.0388773008148597E-3</v>
      </c>
    </row>
    <row r="201" spans="1:16">
      <c r="A201" s="7" t="s">
        <v>463</v>
      </c>
      <c r="B201" s="7" t="s">
        <v>464</v>
      </c>
      <c r="C201" s="7" t="s">
        <v>465</v>
      </c>
      <c r="D201" s="7" t="s">
        <v>128</v>
      </c>
      <c r="E201" s="7" t="s">
        <v>289</v>
      </c>
      <c r="F201" s="7" t="s">
        <v>369</v>
      </c>
      <c r="G201" s="29">
        <v>0</v>
      </c>
      <c r="H201" s="7">
        <v>6.42</v>
      </c>
      <c r="I201" s="7" t="s">
        <v>25</v>
      </c>
      <c r="J201" s="18">
        <v>4.1250000000000002E-2</v>
      </c>
      <c r="K201" s="18">
        <v>5.7299999999999997E-2</v>
      </c>
      <c r="L201" s="26">
        <v>425860</v>
      </c>
      <c r="M201" s="26">
        <v>92.39</v>
      </c>
      <c r="N201" s="26">
        <v>393.46</v>
      </c>
      <c r="O201" s="18">
        <v>1E-4</v>
      </c>
      <c r="P201" s="18">
        <f>N201/סיכום!$B$42</f>
        <v>6.2261113565255388E-4</v>
      </c>
    </row>
    <row r="202" spans="1:16">
      <c r="A202" s="7" t="s">
        <v>466</v>
      </c>
      <c r="B202" s="7" t="s">
        <v>1425</v>
      </c>
      <c r="C202" s="7" t="s">
        <v>467</v>
      </c>
      <c r="D202" s="7" t="s">
        <v>446</v>
      </c>
      <c r="E202" s="7" t="s">
        <v>289</v>
      </c>
      <c r="F202" s="7" t="s">
        <v>369</v>
      </c>
      <c r="G202" s="29">
        <v>0</v>
      </c>
      <c r="H202" s="7">
        <v>34.770000000000003</v>
      </c>
      <c r="I202" s="7" t="s">
        <v>25</v>
      </c>
      <c r="J202" s="18">
        <v>5.2499999999999998E-2</v>
      </c>
      <c r="K202" s="18">
        <v>5.2499999999999998E-2</v>
      </c>
      <c r="L202" s="26">
        <v>716400</v>
      </c>
      <c r="M202" s="26">
        <v>100.47</v>
      </c>
      <c r="N202" s="26">
        <v>719.79</v>
      </c>
      <c r="O202" s="18">
        <v>8.9999999999999998E-4</v>
      </c>
      <c r="P202" s="18">
        <f>N202/סיכום!$B$42</f>
        <v>1.1389957539047217E-3</v>
      </c>
    </row>
    <row r="203" spans="1:16">
      <c r="A203" s="7" t="s">
        <v>468</v>
      </c>
      <c r="B203" s="7" t="s">
        <v>469</v>
      </c>
      <c r="C203" s="7" t="s">
        <v>470</v>
      </c>
      <c r="D203" s="7" t="s">
        <v>128</v>
      </c>
      <c r="E203" s="7" t="s">
        <v>289</v>
      </c>
      <c r="F203" s="7" t="s">
        <v>369</v>
      </c>
      <c r="G203" s="29">
        <v>0</v>
      </c>
      <c r="H203" s="7">
        <v>8.18</v>
      </c>
      <c r="I203" s="7" t="s">
        <v>25</v>
      </c>
      <c r="J203" s="18">
        <v>4.7500000000000001E-2</v>
      </c>
      <c r="K203" s="18">
        <v>4.36E-2</v>
      </c>
      <c r="L203" s="26">
        <v>1249720</v>
      </c>
      <c r="M203" s="26">
        <v>106.87</v>
      </c>
      <c r="N203" s="26">
        <v>1335.62</v>
      </c>
      <c r="O203" s="18">
        <v>2.9999999999999997E-4</v>
      </c>
      <c r="P203" s="18">
        <f>N203/סיכום!$B$42</f>
        <v>2.1134851954462057E-3</v>
      </c>
    </row>
    <row r="204" spans="1:16">
      <c r="A204" s="7" t="s">
        <v>471</v>
      </c>
      <c r="B204" s="7" t="s">
        <v>472</v>
      </c>
      <c r="C204" s="7" t="s">
        <v>473</v>
      </c>
      <c r="D204" s="7" t="s">
        <v>474</v>
      </c>
      <c r="E204" s="7" t="s">
        <v>289</v>
      </c>
      <c r="F204" s="7" t="s">
        <v>369</v>
      </c>
      <c r="G204" s="29">
        <v>0</v>
      </c>
      <c r="H204" s="7">
        <v>8.18</v>
      </c>
      <c r="I204" s="7" t="s">
        <v>25</v>
      </c>
      <c r="J204" s="18">
        <v>3.7499999999999999E-2</v>
      </c>
      <c r="K204" s="18">
        <v>3.8899999999999997E-2</v>
      </c>
      <c r="L204" s="26">
        <v>441780</v>
      </c>
      <c r="M204" s="26">
        <v>101.55</v>
      </c>
      <c r="N204" s="26">
        <v>448.61</v>
      </c>
      <c r="O204" s="18">
        <v>2.0000000000000001E-4</v>
      </c>
      <c r="P204" s="18">
        <f>N204/סיכום!$B$42</f>
        <v>7.0988050008918878E-4</v>
      </c>
    </row>
    <row r="205" spans="1:16">
      <c r="A205" s="7" t="s">
        <v>475</v>
      </c>
      <c r="B205" s="7" t="s">
        <v>476</v>
      </c>
      <c r="C205" s="7" t="s">
        <v>477</v>
      </c>
      <c r="D205" s="7" t="s">
        <v>391</v>
      </c>
      <c r="E205" s="7" t="s">
        <v>478</v>
      </c>
      <c r="F205" s="7" t="s">
        <v>369</v>
      </c>
      <c r="G205" s="29">
        <v>0</v>
      </c>
      <c r="H205" s="7">
        <v>13.16</v>
      </c>
      <c r="I205" s="7" t="s">
        <v>25</v>
      </c>
      <c r="J205" s="18">
        <v>4.2959999999999998E-2</v>
      </c>
      <c r="K205" s="18">
        <v>4.5100000000000001E-2</v>
      </c>
      <c r="L205" s="26">
        <v>1162160</v>
      </c>
      <c r="M205" s="26">
        <v>100.54</v>
      </c>
      <c r="N205" s="26">
        <v>1168.3800000000001</v>
      </c>
      <c r="O205" s="18">
        <v>2.0000000000000001E-4</v>
      </c>
      <c r="P205" s="18">
        <f>N205/סיכום!$B$42</f>
        <v>1.8488446059923018E-3</v>
      </c>
    </row>
    <row r="206" spans="1:16">
      <c r="A206" s="7" t="s">
        <v>479</v>
      </c>
      <c r="B206" s="7" t="s">
        <v>480</v>
      </c>
      <c r="C206" s="7" t="s">
        <v>481</v>
      </c>
      <c r="D206" s="7" t="s">
        <v>482</v>
      </c>
      <c r="E206" s="7" t="s">
        <v>478</v>
      </c>
      <c r="F206" s="7" t="s">
        <v>369</v>
      </c>
      <c r="G206" s="29">
        <v>0</v>
      </c>
      <c r="H206" s="29">
        <v>0</v>
      </c>
      <c r="I206" s="7" t="s">
        <v>25</v>
      </c>
      <c r="J206" s="32">
        <v>0</v>
      </c>
      <c r="K206" s="32">
        <v>0</v>
      </c>
      <c r="L206" s="26">
        <v>282580</v>
      </c>
      <c r="M206" s="26">
        <v>106.92</v>
      </c>
      <c r="N206" s="26">
        <v>302.13</v>
      </c>
      <c r="O206" s="18">
        <v>1E-4</v>
      </c>
      <c r="P206" s="18">
        <f>N206/סיכום!$B$42</f>
        <v>4.780905363053579E-4</v>
      </c>
    </row>
    <row r="207" spans="1:16">
      <c r="A207" s="7" t="s">
        <v>483</v>
      </c>
      <c r="B207" s="7" t="s">
        <v>484</v>
      </c>
      <c r="C207" s="7" t="s">
        <v>485</v>
      </c>
      <c r="D207" s="7" t="s">
        <v>486</v>
      </c>
      <c r="E207" s="7" t="s">
        <v>478</v>
      </c>
      <c r="F207" s="7" t="s">
        <v>369</v>
      </c>
      <c r="G207" s="29">
        <v>0</v>
      </c>
      <c r="H207" s="7">
        <v>7.31</v>
      </c>
      <c r="I207" s="7" t="s">
        <v>25</v>
      </c>
      <c r="J207" s="18">
        <v>5.3030000000000001E-2</v>
      </c>
      <c r="K207" s="18">
        <v>4.6399999999999997E-2</v>
      </c>
      <c r="L207" s="26">
        <v>501480</v>
      </c>
      <c r="M207" s="26">
        <v>107.02</v>
      </c>
      <c r="N207" s="26">
        <v>536.66999999999996</v>
      </c>
      <c r="O207" s="18">
        <v>1E-4</v>
      </c>
      <c r="P207" s="18">
        <f>N207/סיכום!$B$42</f>
        <v>8.4922665117332416E-4</v>
      </c>
    </row>
    <row r="208" spans="1:16">
      <c r="A208" s="7" t="s">
        <v>487</v>
      </c>
      <c r="B208" s="7" t="s">
        <v>488</v>
      </c>
      <c r="C208" s="7" t="s">
        <v>489</v>
      </c>
      <c r="D208" s="7" t="s">
        <v>387</v>
      </c>
      <c r="E208" s="7" t="s">
        <v>478</v>
      </c>
      <c r="F208" s="7" t="s">
        <v>369</v>
      </c>
      <c r="G208" s="29">
        <v>0</v>
      </c>
      <c r="H208" s="7">
        <v>33.86</v>
      </c>
      <c r="I208" s="7" t="s">
        <v>31</v>
      </c>
      <c r="J208" s="18">
        <v>4.8500000000000001E-2</v>
      </c>
      <c r="K208" s="18">
        <v>4.7600000000000003E-2</v>
      </c>
      <c r="L208" s="26">
        <v>1046871.4</v>
      </c>
      <c r="M208" s="26">
        <v>106.75</v>
      </c>
      <c r="N208" s="26">
        <v>1117.58</v>
      </c>
      <c r="O208" s="18">
        <v>4.0000000000000002E-4</v>
      </c>
      <c r="P208" s="18">
        <f>N208/סיכום!$B$42</f>
        <v>1.7684586819056098E-3</v>
      </c>
    </row>
    <row r="209" spans="1:16">
      <c r="A209" s="7" t="s">
        <v>490</v>
      </c>
      <c r="B209" s="7" t="s">
        <v>491</v>
      </c>
      <c r="C209" s="7" t="s">
        <v>492</v>
      </c>
      <c r="D209" s="7" t="s">
        <v>383</v>
      </c>
      <c r="E209" s="7" t="s">
        <v>493</v>
      </c>
      <c r="F209" s="7" t="s">
        <v>369</v>
      </c>
      <c r="G209" s="29">
        <v>0</v>
      </c>
      <c r="H209" s="7">
        <v>11.13</v>
      </c>
      <c r="I209" s="7" t="s">
        <v>25</v>
      </c>
      <c r="J209" s="18">
        <v>7.8750000000000001E-2</v>
      </c>
      <c r="K209" s="18">
        <v>7.0099999999999996E-2</v>
      </c>
      <c r="L209" s="26">
        <v>374120</v>
      </c>
      <c r="M209" s="26">
        <v>105.67</v>
      </c>
      <c r="N209" s="26">
        <v>395.33</v>
      </c>
      <c r="O209" s="18">
        <v>1E-4</v>
      </c>
      <c r="P209" s="18">
        <f>N209/סיכום!$B$42</f>
        <v>6.2557022380298926E-4</v>
      </c>
    </row>
    <row r="210" spans="1:16">
      <c r="A210" s="7" t="s">
        <v>494</v>
      </c>
      <c r="B210" s="7" t="s">
        <v>1426</v>
      </c>
      <c r="C210" s="7" t="s">
        <v>495</v>
      </c>
      <c r="D210" s="7" t="s">
        <v>496</v>
      </c>
      <c r="E210" s="7" t="s">
        <v>1420</v>
      </c>
      <c r="F210" s="29">
        <v>0</v>
      </c>
      <c r="G210" s="29">
        <v>0</v>
      </c>
      <c r="H210" s="7">
        <v>4.79</v>
      </c>
      <c r="I210" s="7" t="s">
        <v>31</v>
      </c>
      <c r="J210" s="18">
        <v>0.02</v>
      </c>
      <c r="K210" s="18">
        <v>1.9199999999999998E-2</v>
      </c>
      <c r="L210" s="26">
        <v>417572.3</v>
      </c>
      <c r="M210" s="26">
        <v>100.43</v>
      </c>
      <c r="N210" s="26">
        <v>419.38</v>
      </c>
      <c r="O210" s="18">
        <v>5.9999999999999995E-4</v>
      </c>
      <c r="P210" s="18">
        <f>N210/סיכום!$B$42</f>
        <v>6.6362694573773211E-4</v>
      </c>
    </row>
    <row r="211" spans="1:16">
      <c r="A211" s="7" t="s">
        <v>497</v>
      </c>
      <c r="B211" s="7" t="s">
        <v>498</v>
      </c>
      <c r="C211" s="7" t="s">
        <v>499</v>
      </c>
      <c r="D211" s="7" t="s">
        <v>446</v>
      </c>
      <c r="E211" s="7" t="s">
        <v>1420</v>
      </c>
      <c r="F211" s="29">
        <v>0</v>
      </c>
      <c r="G211" s="29">
        <v>0</v>
      </c>
      <c r="H211" s="7">
        <v>4.62</v>
      </c>
      <c r="I211" s="7" t="s">
        <v>28</v>
      </c>
      <c r="J211" s="18">
        <v>0.04</v>
      </c>
      <c r="K211" s="18">
        <v>2.52E-2</v>
      </c>
      <c r="L211" s="26">
        <v>427350</v>
      </c>
      <c r="M211" s="26">
        <v>108.43</v>
      </c>
      <c r="N211" s="26">
        <v>463.39</v>
      </c>
      <c r="O211" s="18">
        <v>1E-3</v>
      </c>
      <c r="P211" s="18">
        <f>N211/סיכום!$B$42</f>
        <v>7.3326837327819083E-4</v>
      </c>
    </row>
    <row r="212" spans="1:16" ht="13.5" thickBot="1">
      <c r="A212" s="6" t="s">
        <v>500</v>
      </c>
      <c r="B212" s="6"/>
      <c r="C212" s="6"/>
      <c r="D212" s="6"/>
      <c r="E212" s="6"/>
      <c r="F212" s="6"/>
      <c r="G212" s="6"/>
      <c r="H212" s="6">
        <v>12.31</v>
      </c>
      <c r="I212" s="6"/>
      <c r="J212" s="19"/>
      <c r="K212" s="19">
        <v>3.3799999999999997E-2</v>
      </c>
      <c r="L212" s="27">
        <f>SUM(L172:L211)</f>
        <v>26154919.800000001</v>
      </c>
      <c r="M212" s="36"/>
      <c r="N212" s="27">
        <f>SUM(N172:N211)</f>
        <v>27018.080000000005</v>
      </c>
      <c r="O212" s="19"/>
      <c r="P212" s="20">
        <f>SUM(P172:P211)</f>
        <v>4.2753411965515048E-2</v>
      </c>
    </row>
    <row r="213" spans="1:16" ht="13.5" thickTop="1"/>
    <row r="214" spans="1:16" ht="13.5" thickBot="1">
      <c r="A214" s="4" t="s">
        <v>501</v>
      </c>
      <c r="B214" s="4"/>
      <c r="C214" s="4"/>
      <c r="D214" s="4"/>
      <c r="E214" s="4"/>
      <c r="F214" s="4"/>
      <c r="G214" s="4"/>
      <c r="H214" s="4">
        <v>12.31</v>
      </c>
      <c r="I214" s="4"/>
      <c r="J214" s="22"/>
      <c r="K214" s="22">
        <v>3.3799999999999997E-2</v>
      </c>
      <c r="L214" s="28">
        <f>SUM(L212)</f>
        <v>26154919.800000001</v>
      </c>
      <c r="M214" s="34"/>
      <c r="N214" s="28">
        <f>SUM(N212)</f>
        <v>27018.080000000005</v>
      </c>
      <c r="O214" s="22"/>
      <c r="P214" s="23">
        <f>SUM(P212)</f>
        <v>4.2753411965515048E-2</v>
      </c>
    </row>
    <row r="215" spans="1:16" ht="13.5" thickTop="1"/>
    <row r="217" spans="1:16" ht="13.5" thickBot="1">
      <c r="A217" s="4" t="s">
        <v>502</v>
      </c>
      <c r="B217" s="4"/>
      <c r="C217" s="4"/>
      <c r="D217" s="4"/>
      <c r="E217" s="4"/>
      <c r="F217" s="4"/>
      <c r="G217" s="4"/>
      <c r="H217" s="4">
        <v>6.04</v>
      </c>
      <c r="I217" s="4"/>
      <c r="J217" s="22"/>
      <c r="K217" s="22">
        <v>1.7399999999999999E-2</v>
      </c>
      <c r="L217" s="28">
        <f>SUM(L164+L214)</f>
        <v>92523595.320000008</v>
      </c>
      <c r="M217" s="34"/>
      <c r="N217" s="28">
        <f>SUM(N164+N214)</f>
        <v>107116.01000000001</v>
      </c>
      <c r="O217" s="22"/>
      <c r="P217" s="23">
        <f>SUM(P164+P214)</f>
        <v>0.1695003828411282</v>
      </c>
    </row>
    <row r="218" spans="1:16" ht="13.5" thickTop="1"/>
    <row r="220" spans="1:16">
      <c r="A220" s="7" t="s">
        <v>60</v>
      </c>
      <c r="B220" s="7"/>
      <c r="C220" s="7"/>
      <c r="D220" s="7"/>
      <c r="E220" s="7"/>
      <c r="F220" s="7"/>
      <c r="G220" s="7"/>
      <c r="H220" s="7"/>
      <c r="I220" s="7"/>
      <c r="J220" s="18"/>
      <c r="K220" s="18"/>
      <c r="L220" s="26"/>
      <c r="M220" s="26"/>
      <c r="N220" s="26"/>
      <c r="O220" s="18"/>
      <c r="P220" s="18"/>
    </row>
    <row r="224" spans="1:16">
      <c r="A224" s="2" t="s">
        <v>61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2"/>
  <sheetViews>
    <sheetView rightToLeft="1" topLeftCell="A64" workbookViewId="0">
      <selection activeCell="A91" sqref="A91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6" width="15.7109375" style="33" customWidth="1"/>
    <col min="7" max="8" width="12.7109375" style="33" customWidth="1"/>
    <col min="9" max="9" width="24.7109375" style="30" customWidth="1"/>
    <col min="10" max="10" width="20.7109375" style="30" customWidth="1"/>
  </cols>
  <sheetData>
    <row r="2" spans="1:10" ht="18">
      <c r="A2" s="1" t="s">
        <v>0</v>
      </c>
    </row>
    <row r="4" spans="1:10" ht="18">
      <c r="A4" s="1" t="s">
        <v>503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34" t="s">
        <v>65</v>
      </c>
      <c r="G11" s="34" t="s">
        <v>66</v>
      </c>
      <c r="H11" s="34" t="s">
        <v>12</v>
      </c>
      <c r="I11" s="22" t="s">
        <v>67</v>
      </c>
      <c r="J11" s="22" t="s">
        <v>13</v>
      </c>
    </row>
    <row r="12" spans="1:10">
      <c r="A12" s="5"/>
      <c r="B12" s="5"/>
      <c r="C12" s="5"/>
      <c r="D12" s="5"/>
      <c r="E12" s="5"/>
      <c r="F12" s="35" t="s">
        <v>70</v>
      </c>
      <c r="G12" s="35" t="s">
        <v>71</v>
      </c>
      <c r="H12" s="35" t="s">
        <v>15</v>
      </c>
      <c r="I12" s="31" t="s">
        <v>14</v>
      </c>
      <c r="J12" s="31" t="s">
        <v>14</v>
      </c>
    </row>
    <row r="15" spans="1:10">
      <c r="A15" s="4" t="s">
        <v>504</v>
      </c>
      <c r="B15" s="4"/>
      <c r="C15" s="4"/>
      <c r="D15" s="4"/>
      <c r="E15" s="4"/>
      <c r="F15" s="34"/>
      <c r="G15" s="34"/>
      <c r="H15" s="34"/>
      <c r="I15" s="22"/>
      <c r="J15" s="22"/>
    </row>
    <row r="18" spans="1:10">
      <c r="A18" s="4" t="s">
        <v>505</v>
      </c>
      <c r="B18" s="4"/>
      <c r="C18" s="4"/>
      <c r="D18" s="4"/>
      <c r="E18" s="4"/>
      <c r="F18" s="34"/>
      <c r="G18" s="34"/>
      <c r="H18" s="34"/>
      <c r="I18" s="22"/>
      <c r="J18" s="22"/>
    </row>
    <row r="19" spans="1:10">
      <c r="A19" s="6" t="s">
        <v>506</v>
      </c>
      <c r="B19" s="6"/>
      <c r="C19" s="6"/>
      <c r="D19" s="6"/>
      <c r="E19" s="6"/>
      <c r="F19" s="36"/>
      <c r="G19" s="36"/>
      <c r="H19" s="36"/>
      <c r="I19" s="19"/>
      <c r="J19" s="19"/>
    </row>
    <row r="20" spans="1:10">
      <c r="A20" s="7" t="s">
        <v>507</v>
      </c>
      <c r="B20" s="7">
        <v>593038</v>
      </c>
      <c r="C20" s="7" t="s">
        <v>508</v>
      </c>
      <c r="D20" s="7" t="s">
        <v>133</v>
      </c>
      <c r="E20" s="7" t="s">
        <v>46</v>
      </c>
      <c r="F20" s="26">
        <v>8003</v>
      </c>
      <c r="G20" s="26">
        <v>5470</v>
      </c>
      <c r="H20" s="26">
        <v>437.76</v>
      </c>
      <c r="I20" s="18">
        <v>1E-4</v>
      </c>
      <c r="J20" s="18">
        <f>H20/סיכום!$B$42</f>
        <v>6.9271145921634219E-4</v>
      </c>
    </row>
    <row r="21" spans="1:10">
      <c r="A21" s="7" t="s">
        <v>509</v>
      </c>
      <c r="B21" s="7">
        <v>126011</v>
      </c>
      <c r="C21" s="7" t="s">
        <v>174</v>
      </c>
      <c r="D21" s="7" t="s">
        <v>163</v>
      </c>
      <c r="E21" s="7" t="s">
        <v>46</v>
      </c>
      <c r="F21" s="26">
        <v>12240</v>
      </c>
      <c r="G21" s="26">
        <v>4920</v>
      </c>
      <c r="H21" s="26">
        <v>602.21</v>
      </c>
      <c r="I21" s="18">
        <v>1E-4</v>
      </c>
      <c r="J21" s="18">
        <f>H21/סיכום!$B$42</f>
        <v>9.5293715244580018E-4</v>
      </c>
    </row>
    <row r="22" spans="1:10">
      <c r="A22" s="7" t="s">
        <v>510</v>
      </c>
      <c r="B22" s="7">
        <v>1119478</v>
      </c>
      <c r="C22" s="7" t="s">
        <v>511</v>
      </c>
      <c r="D22" s="7" t="s">
        <v>163</v>
      </c>
      <c r="E22" s="7" t="s">
        <v>46</v>
      </c>
      <c r="F22" s="26">
        <v>6428</v>
      </c>
      <c r="G22" s="26">
        <v>16370</v>
      </c>
      <c r="H22" s="26">
        <v>1052.26</v>
      </c>
      <c r="I22" s="18">
        <v>1E-4</v>
      </c>
      <c r="J22" s="18">
        <f>H22/סיכום!$B$42</f>
        <v>1.6650963086508321E-3</v>
      </c>
    </row>
    <row r="23" spans="1:10">
      <c r="A23" s="7" t="s">
        <v>512</v>
      </c>
      <c r="B23" s="7">
        <v>1081082</v>
      </c>
      <c r="C23" s="7" t="s">
        <v>513</v>
      </c>
      <c r="D23" s="7" t="s">
        <v>514</v>
      </c>
      <c r="E23" s="7" t="s">
        <v>46</v>
      </c>
      <c r="F23" s="26">
        <v>11345</v>
      </c>
      <c r="G23" s="26">
        <v>14880</v>
      </c>
      <c r="H23" s="26">
        <v>1688.14</v>
      </c>
      <c r="I23" s="18">
        <v>2.0000000000000001E-4</v>
      </c>
      <c r="J23" s="18">
        <f>H23/סיכום!$B$42</f>
        <v>2.6713128718052724E-3</v>
      </c>
    </row>
    <row r="24" spans="1:10">
      <c r="A24" s="7" t="s">
        <v>515</v>
      </c>
      <c r="B24" s="7">
        <v>746016</v>
      </c>
      <c r="C24" s="7" t="s">
        <v>516</v>
      </c>
      <c r="D24" s="7" t="s">
        <v>514</v>
      </c>
      <c r="E24" s="7" t="s">
        <v>46</v>
      </c>
      <c r="F24" s="26">
        <v>11028</v>
      </c>
      <c r="G24" s="26">
        <v>6218</v>
      </c>
      <c r="H24" s="26">
        <v>685.72</v>
      </c>
      <c r="I24" s="18">
        <v>1E-4</v>
      </c>
      <c r="J24" s="18">
        <f>H24/סיכום!$B$42</f>
        <v>1.0850833831639031E-3</v>
      </c>
    </row>
    <row r="25" spans="1:10">
      <c r="A25" s="7" t="s">
        <v>517</v>
      </c>
      <c r="B25" s="7">
        <v>1100007</v>
      </c>
      <c r="C25" s="7" t="s">
        <v>341</v>
      </c>
      <c r="D25" s="7" t="s">
        <v>216</v>
      </c>
      <c r="E25" s="7" t="s">
        <v>46</v>
      </c>
      <c r="F25" s="26">
        <v>2265</v>
      </c>
      <c r="G25" s="26">
        <v>58150</v>
      </c>
      <c r="H25" s="26">
        <v>1317.1</v>
      </c>
      <c r="I25" s="18">
        <v>2.0000000000000001E-4</v>
      </c>
      <c r="J25" s="18">
        <f>H25/סיכום!$B$42</f>
        <v>2.0841791459563328E-3</v>
      </c>
    </row>
    <row r="26" spans="1:10">
      <c r="A26" s="7" t="s">
        <v>518</v>
      </c>
      <c r="B26" s="7">
        <v>273011</v>
      </c>
      <c r="C26" s="7" t="s">
        <v>519</v>
      </c>
      <c r="D26" s="7" t="s">
        <v>520</v>
      </c>
      <c r="E26" s="7" t="s">
        <v>46</v>
      </c>
      <c r="F26" s="26">
        <v>5500</v>
      </c>
      <c r="G26" s="26">
        <v>24390</v>
      </c>
      <c r="H26" s="26">
        <v>1341.45</v>
      </c>
      <c r="I26" s="18">
        <v>1E-4</v>
      </c>
      <c r="J26" s="18">
        <f>H26/סיכום!$B$42</f>
        <v>2.1227105879152099E-3</v>
      </c>
    </row>
    <row r="27" spans="1:10">
      <c r="A27" s="7" t="s">
        <v>521</v>
      </c>
      <c r="B27" s="7">
        <v>1134402</v>
      </c>
      <c r="C27" s="7" t="s">
        <v>522</v>
      </c>
      <c r="D27" s="7" t="s">
        <v>523</v>
      </c>
      <c r="E27" s="7" t="s">
        <v>46</v>
      </c>
      <c r="F27" s="26">
        <v>8184.5</v>
      </c>
      <c r="G27" s="26">
        <v>15050</v>
      </c>
      <c r="H27" s="26">
        <v>1231.77</v>
      </c>
      <c r="I27" s="18">
        <v>2.0000000000000001E-4</v>
      </c>
      <c r="J27" s="18">
        <f>H27/סיכום!$B$42</f>
        <v>1.9491529470918171E-3</v>
      </c>
    </row>
    <row r="28" spans="1:10" ht="13.5" thickBot="1">
      <c r="A28" s="6" t="s">
        <v>524</v>
      </c>
      <c r="B28" s="6"/>
      <c r="C28" s="6"/>
      <c r="D28" s="6"/>
      <c r="E28" s="6"/>
      <c r="F28" s="27">
        <f>SUM(F20:F27)</f>
        <v>64993.5</v>
      </c>
      <c r="G28" s="36"/>
      <c r="H28" s="27">
        <f>SUM(H20:H27)</f>
        <v>8356.41</v>
      </c>
      <c r="I28" s="19"/>
      <c r="J28" s="20">
        <f>SUM(J20:J27)</f>
        <v>1.322318385624551E-2</v>
      </c>
    </row>
    <row r="29" spans="1:10" ht="13.5" thickTop="1"/>
    <row r="30" spans="1:10">
      <c r="A30" s="6" t="s">
        <v>525</v>
      </c>
      <c r="B30" s="6"/>
      <c r="C30" s="6"/>
      <c r="D30" s="6"/>
      <c r="E30" s="6"/>
      <c r="F30" s="36"/>
      <c r="G30" s="36"/>
      <c r="H30" s="36"/>
      <c r="I30" s="19"/>
      <c r="J30" s="19"/>
    </row>
    <row r="31" spans="1:10">
      <c r="A31" s="7" t="s">
        <v>526</v>
      </c>
      <c r="B31" s="7">
        <v>763011</v>
      </c>
      <c r="C31" s="7" t="s">
        <v>527</v>
      </c>
      <c r="D31" s="7" t="s">
        <v>133</v>
      </c>
      <c r="E31" s="7" t="s">
        <v>46</v>
      </c>
      <c r="F31" s="26">
        <v>7788.39</v>
      </c>
      <c r="G31" s="26">
        <v>6218</v>
      </c>
      <c r="H31" s="26">
        <v>484.28</v>
      </c>
      <c r="I31" s="18">
        <v>2.0000000000000001E-4</v>
      </c>
      <c r="J31" s="18">
        <f>H31/סיכום!$B$42</f>
        <v>7.663247109587221E-4</v>
      </c>
    </row>
    <row r="32" spans="1:10">
      <c r="A32" s="7" t="s">
        <v>528</v>
      </c>
      <c r="B32" s="7">
        <v>777037</v>
      </c>
      <c r="C32" s="7" t="s">
        <v>234</v>
      </c>
      <c r="D32" s="7" t="s">
        <v>235</v>
      </c>
      <c r="E32" s="7" t="s">
        <v>46</v>
      </c>
      <c r="F32" s="26">
        <v>19859</v>
      </c>
      <c r="G32" s="26">
        <v>892.1</v>
      </c>
      <c r="H32" s="26">
        <v>177.16</v>
      </c>
      <c r="I32" s="18">
        <v>1E-4</v>
      </c>
      <c r="J32" s="18">
        <f>H32/סיכום!$B$42</f>
        <v>2.8033799825193529E-4</v>
      </c>
    </row>
    <row r="33" spans="1:10">
      <c r="A33" s="7" t="s">
        <v>529</v>
      </c>
      <c r="B33" s="7">
        <v>390013</v>
      </c>
      <c r="C33" s="7" t="s">
        <v>205</v>
      </c>
      <c r="D33" s="7" t="s">
        <v>163</v>
      </c>
      <c r="E33" s="7" t="s">
        <v>46</v>
      </c>
      <c r="F33" s="26">
        <v>13500</v>
      </c>
      <c r="G33" s="26">
        <v>3069</v>
      </c>
      <c r="H33" s="26">
        <v>414.31</v>
      </c>
      <c r="I33" s="18">
        <v>1E-4</v>
      </c>
      <c r="J33" s="18">
        <f>H33/סיכום!$B$42</f>
        <v>6.5560417732986743E-4</v>
      </c>
    </row>
    <row r="34" spans="1:10">
      <c r="A34" s="7" t="s">
        <v>530</v>
      </c>
      <c r="B34" s="7">
        <v>1091354</v>
      </c>
      <c r="C34" s="7" t="s">
        <v>248</v>
      </c>
      <c r="D34" s="7" t="s">
        <v>163</v>
      </c>
      <c r="E34" s="7" t="s">
        <v>46</v>
      </c>
      <c r="F34" s="26">
        <v>13188</v>
      </c>
      <c r="G34" s="26">
        <v>5525</v>
      </c>
      <c r="H34" s="26">
        <v>728.64</v>
      </c>
      <c r="I34" s="18">
        <v>5.0000000000000001E-4</v>
      </c>
      <c r="J34" s="18">
        <f>H34/סיכום!$B$42</f>
        <v>1.1529999946166749E-3</v>
      </c>
    </row>
    <row r="35" spans="1:10">
      <c r="A35" s="7" t="s">
        <v>531</v>
      </c>
      <c r="B35" s="7">
        <v>251017</v>
      </c>
      <c r="C35" s="7" t="s">
        <v>239</v>
      </c>
      <c r="D35" s="7" t="s">
        <v>163</v>
      </c>
      <c r="E35" s="7" t="s">
        <v>46</v>
      </c>
      <c r="F35" s="26">
        <v>70700</v>
      </c>
      <c r="G35" s="26">
        <v>994.2</v>
      </c>
      <c r="H35" s="26">
        <v>702.9</v>
      </c>
      <c r="I35" s="18">
        <v>8.9999999999999998E-4</v>
      </c>
      <c r="J35" s="18">
        <f>H35/סיכום!$B$42</f>
        <v>1.1122690165459772E-3</v>
      </c>
    </row>
    <row r="36" spans="1:10">
      <c r="A36" s="7" t="s">
        <v>532</v>
      </c>
      <c r="B36" s="7">
        <v>759019</v>
      </c>
      <c r="C36" s="7" t="s">
        <v>171</v>
      </c>
      <c r="D36" s="7" t="s">
        <v>163</v>
      </c>
      <c r="E36" s="7" t="s">
        <v>46</v>
      </c>
      <c r="F36" s="26">
        <v>1012</v>
      </c>
      <c r="G36" s="26">
        <v>122600</v>
      </c>
      <c r="H36" s="26">
        <v>1240.71</v>
      </c>
      <c r="I36" s="18">
        <v>5.0000000000000001E-4</v>
      </c>
      <c r="J36" s="18">
        <f>H36/סיכום!$B$42</f>
        <v>1.9632996038110107E-3</v>
      </c>
    </row>
    <row r="37" spans="1:10">
      <c r="A37" s="7" t="s">
        <v>533</v>
      </c>
      <c r="B37" s="7">
        <v>759014</v>
      </c>
      <c r="C37" s="7" t="s">
        <v>171</v>
      </c>
      <c r="D37" s="7" t="s">
        <v>163</v>
      </c>
      <c r="E37" s="7" t="s">
        <v>46</v>
      </c>
      <c r="F37" s="26">
        <v>60531.29</v>
      </c>
      <c r="G37" s="26">
        <v>100</v>
      </c>
      <c r="H37" s="26">
        <v>60.53</v>
      </c>
      <c r="I37" s="18">
        <v>0</v>
      </c>
      <c r="J37" s="18">
        <f>H37/סיכום!$B$42</f>
        <v>9.5782676869438034E-5</v>
      </c>
    </row>
    <row r="38" spans="1:10">
      <c r="A38" s="7" t="s">
        <v>534</v>
      </c>
      <c r="B38" s="7">
        <v>699017</v>
      </c>
      <c r="C38" s="7" t="s">
        <v>259</v>
      </c>
      <c r="D38" s="7" t="s">
        <v>163</v>
      </c>
      <c r="E38" s="7" t="s">
        <v>46</v>
      </c>
      <c r="F38" s="26">
        <v>900</v>
      </c>
      <c r="G38" s="26">
        <v>24900</v>
      </c>
      <c r="H38" s="26">
        <v>224.1</v>
      </c>
      <c r="I38" s="18">
        <v>1E-4</v>
      </c>
      <c r="J38" s="18">
        <f>H38/סיכום!$B$42</f>
        <v>3.546158580281028E-4</v>
      </c>
    </row>
    <row r="39" spans="1:10">
      <c r="A39" s="7" t="s">
        <v>535</v>
      </c>
      <c r="B39" s="7">
        <v>1081215</v>
      </c>
      <c r="C39" s="7" t="s">
        <v>162</v>
      </c>
      <c r="D39" s="7" t="s">
        <v>163</v>
      </c>
      <c r="E39" s="7" t="s">
        <v>46</v>
      </c>
      <c r="F39" s="26">
        <v>19670</v>
      </c>
      <c r="G39" s="26">
        <v>6385</v>
      </c>
      <c r="H39" s="26">
        <v>1255.93</v>
      </c>
      <c r="I39" s="18">
        <v>2.9999999999999997E-4</v>
      </c>
      <c r="J39" s="18">
        <f>H39/סיכום!$B$42</f>
        <v>1.9873837330354094E-3</v>
      </c>
    </row>
    <row r="40" spans="1:10">
      <c r="A40" s="7" t="s">
        <v>536</v>
      </c>
      <c r="B40" s="7">
        <v>1098920</v>
      </c>
      <c r="C40" s="7" t="s">
        <v>197</v>
      </c>
      <c r="D40" s="7" t="s">
        <v>163</v>
      </c>
      <c r="E40" s="7" t="s">
        <v>46</v>
      </c>
      <c r="F40" s="26">
        <v>56000</v>
      </c>
      <c r="G40" s="26">
        <v>1220</v>
      </c>
      <c r="H40" s="26">
        <v>683.2</v>
      </c>
      <c r="I40" s="18">
        <v>2.9999999999999997E-4</v>
      </c>
      <c r="J40" s="18">
        <f>H40/סיכום!$B$42</f>
        <v>1.0810957349611774E-3</v>
      </c>
    </row>
    <row r="41" spans="1:10">
      <c r="A41" s="7" t="s">
        <v>537</v>
      </c>
      <c r="B41" s="7">
        <v>1081942</v>
      </c>
      <c r="C41" s="7" t="s">
        <v>237</v>
      </c>
      <c r="D41" s="7" t="s">
        <v>163</v>
      </c>
      <c r="E41" s="7" t="s">
        <v>46</v>
      </c>
      <c r="F41" s="26">
        <v>47188</v>
      </c>
      <c r="G41" s="26">
        <v>881.3</v>
      </c>
      <c r="H41" s="26">
        <v>415.87</v>
      </c>
      <c r="I41" s="18">
        <v>1E-4</v>
      </c>
      <c r="J41" s="18">
        <f>H41/סיכום!$B$42</f>
        <v>6.580727214553642E-4</v>
      </c>
    </row>
    <row r="42" spans="1:10">
      <c r="A42" s="7" t="s">
        <v>538</v>
      </c>
      <c r="B42" s="7">
        <v>627034</v>
      </c>
      <c r="C42" s="7" t="s">
        <v>539</v>
      </c>
      <c r="D42" s="7" t="s">
        <v>540</v>
      </c>
      <c r="E42" s="7" t="s">
        <v>46</v>
      </c>
      <c r="F42" s="26">
        <v>8402</v>
      </c>
      <c r="G42" s="26">
        <v>11820</v>
      </c>
      <c r="H42" s="26">
        <v>993.12</v>
      </c>
      <c r="I42" s="18">
        <v>2.9999999999999997E-4</v>
      </c>
      <c r="J42" s="18">
        <f>H42/סיכום!$B$42</f>
        <v>1.571513167893215E-3</v>
      </c>
    </row>
    <row r="43" spans="1:10">
      <c r="A43" s="7" t="s">
        <v>541</v>
      </c>
      <c r="B43" s="7">
        <v>1081603</v>
      </c>
      <c r="C43" s="7" t="s">
        <v>542</v>
      </c>
      <c r="D43" s="7" t="s">
        <v>285</v>
      </c>
      <c r="E43" s="7" t="s">
        <v>46</v>
      </c>
      <c r="F43" s="26">
        <v>5600</v>
      </c>
      <c r="G43" s="26">
        <v>13430</v>
      </c>
      <c r="H43" s="26">
        <v>752.08</v>
      </c>
      <c r="I43" s="18">
        <v>5.9999999999999995E-4</v>
      </c>
      <c r="J43" s="18">
        <f>H43/סיכום!$B$42</f>
        <v>1.1900914525023454E-3</v>
      </c>
    </row>
    <row r="44" spans="1:10">
      <c r="A44" s="7" t="s">
        <v>543</v>
      </c>
      <c r="B44" s="7">
        <v>1100957</v>
      </c>
      <c r="C44" s="7" t="s">
        <v>344</v>
      </c>
      <c r="D44" s="7" t="s">
        <v>351</v>
      </c>
      <c r="E44" s="7" t="s">
        <v>46</v>
      </c>
      <c r="F44" s="26">
        <v>105184</v>
      </c>
      <c r="G44" s="26">
        <v>365.4</v>
      </c>
      <c r="H44" s="26">
        <v>384.34</v>
      </c>
      <c r="I44" s="18">
        <v>4.0000000000000002E-4</v>
      </c>
      <c r="J44" s="18">
        <f>H44/סיכום!$B$42</f>
        <v>6.0817964691888015E-4</v>
      </c>
    </row>
    <row r="45" spans="1:10">
      <c r="A45" s="7" t="s">
        <v>544</v>
      </c>
      <c r="B45" s="7">
        <v>1101534</v>
      </c>
      <c r="C45" s="7" t="s">
        <v>224</v>
      </c>
      <c r="D45" s="7" t="s">
        <v>154</v>
      </c>
      <c r="E45" s="7" t="s">
        <v>46</v>
      </c>
      <c r="F45" s="26">
        <v>1095</v>
      </c>
      <c r="G45" s="26">
        <v>1923</v>
      </c>
      <c r="H45" s="26">
        <v>21.06</v>
      </c>
      <c r="I45" s="18">
        <v>0</v>
      </c>
      <c r="J45" s="18">
        <f>H45/סיכום!$B$42</f>
        <v>3.3325345694207252E-5</v>
      </c>
    </row>
    <row r="46" spans="1:10">
      <c r="A46" s="7" t="s">
        <v>545</v>
      </c>
      <c r="B46" s="7">
        <v>1083484</v>
      </c>
      <c r="C46" s="7" t="s">
        <v>194</v>
      </c>
      <c r="D46" s="7" t="s">
        <v>154</v>
      </c>
      <c r="E46" s="7" t="s">
        <v>46</v>
      </c>
      <c r="F46" s="26">
        <v>1778</v>
      </c>
      <c r="G46" s="26">
        <v>1105</v>
      </c>
      <c r="H46" s="26">
        <v>19.649999999999999</v>
      </c>
      <c r="I46" s="18">
        <v>0</v>
      </c>
      <c r="J46" s="18">
        <f>H46/סיכום!$B$42</f>
        <v>3.1094161580777422E-5</v>
      </c>
    </row>
    <row r="47" spans="1:10">
      <c r="A47" s="7" t="s">
        <v>546</v>
      </c>
      <c r="B47" s="7">
        <v>445015</v>
      </c>
      <c r="C47" s="7" t="s">
        <v>547</v>
      </c>
      <c r="D47" s="7" t="s">
        <v>322</v>
      </c>
      <c r="E47" s="7" t="s">
        <v>46</v>
      </c>
      <c r="F47" s="26">
        <v>49145</v>
      </c>
      <c r="G47" s="26">
        <v>2001</v>
      </c>
      <c r="H47" s="26">
        <v>983.39</v>
      </c>
      <c r="I47" s="18">
        <v>8.0000000000000004E-4</v>
      </c>
      <c r="J47" s="18">
        <f>H47/סיכום!$B$42</f>
        <v>1.5561164151104688E-3</v>
      </c>
    </row>
    <row r="48" spans="1:10" ht="13.5" thickBot="1">
      <c r="A48" s="6" t="s">
        <v>548</v>
      </c>
      <c r="B48" s="6"/>
      <c r="C48" s="6"/>
      <c r="D48" s="6"/>
      <c r="E48" s="6"/>
      <c r="F48" s="27">
        <f>SUM(F31:F47)</f>
        <v>481540.68</v>
      </c>
      <c r="G48" s="36"/>
      <c r="H48" s="27">
        <f>SUM(H31:H47)</f>
        <v>9541.2699999999986</v>
      </c>
      <c r="I48" s="19"/>
      <c r="J48" s="20">
        <f>SUM(J31:J47)</f>
        <v>1.5098106415563571E-2</v>
      </c>
    </row>
    <row r="49" spans="1:10" ht="13.5" thickTop="1"/>
    <row r="50" spans="1:10">
      <c r="A50" s="6" t="s">
        <v>549</v>
      </c>
      <c r="B50" s="6"/>
      <c r="C50" s="6"/>
      <c r="D50" s="6"/>
      <c r="E50" s="6"/>
      <c r="F50" s="36"/>
      <c r="G50" s="36"/>
      <c r="H50" s="36"/>
      <c r="I50" s="19"/>
      <c r="J50" s="19"/>
    </row>
    <row r="51" spans="1:10">
      <c r="A51" s="7" t="s">
        <v>550</v>
      </c>
      <c r="B51" s="7">
        <v>1080753</v>
      </c>
      <c r="C51" s="7" t="s">
        <v>551</v>
      </c>
      <c r="D51" s="7" t="s">
        <v>235</v>
      </c>
      <c r="E51" s="7" t="s">
        <v>46</v>
      </c>
      <c r="F51" s="26">
        <v>26000</v>
      </c>
      <c r="G51" s="26">
        <v>1788</v>
      </c>
      <c r="H51" s="26">
        <v>464.88</v>
      </c>
      <c r="I51" s="18">
        <v>2.5999999999999999E-3</v>
      </c>
      <c r="J51" s="18">
        <f>H51/סיכום!$B$42</f>
        <v>7.3562614939805639E-4</v>
      </c>
    </row>
    <row r="52" spans="1:10">
      <c r="A52" s="7" t="s">
        <v>552</v>
      </c>
      <c r="B52" s="7">
        <v>1094283</v>
      </c>
      <c r="C52" s="7" t="s">
        <v>553</v>
      </c>
      <c r="D52" s="7" t="s">
        <v>235</v>
      </c>
      <c r="E52" s="7" t="s">
        <v>46</v>
      </c>
      <c r="F52" s="26">
        <v>3499</v>
      </c>
      <c r="G52" s="26">
        <v>1057</v>
      </c>
      <c r="H52" s="26">
        <v>36.979999999999997</v>
      </c>
      <c r="I52" s="18">
        <v>2.9999999999999997E-4</v>
      </c>
      <c r="J52" s="18">
        <f>H52/סיכום!$B$42</f>
        <v>5.8517154974918527E-5</v>
      </c>
    </row>
    <row r="53" spans="1:10">
      <c r="A53" s="7" t="s">
        <v>554</v>
      </c>
      <c r="B53" s="7">
        <v>354019</v>
      </c>
      <c r="C53" s="7" t="s">
        <v>555</v>
      </c>
      <c r="D53" s="7" t="s">
        <v>235</v>
      </c>
      <c r="E53" s="7" t="s">
        <v>46</v>
      </c>
      <c r="F53" s="26">
        <v>3790</v>
      </c>
      <c r="G53" s="26">
        <v>1515</v>
      </c>
      <c r="H53" s="26">
        <v>57.42</v>
      </c>
      <c r="I53" s="18">
        <v>5.0000000000000001E-4</v>
      </c>
      <c r="J53" s="18">
        <f>H53/סיכום!$B$42</f>
        <v>9.0861412619248837E-5</v>
      </c>
    </row>
    <row r="54" spans="1:10">
      <c r="A54" s="7" t="s">
        <v>556</v>
      </c>
      <c r="B54" s="7">
        <v>314013</v>
      </c>
      <c r="C54" s="7" t="s">
        <v>556</v>
      </c>
      <c r="D54" s="7" t="s">
        <v>271</v>
      </c>
      <c r="E54" s="7" t="s">
        <v>46</v>
      </c>
      <c r="F54" s="26">
        <v>1812</v>
      </c>
      <c r="G54" s="26">
        <v>13920</v>
      </c>
      <c r="H54" s="26">
        <v>252.23</v>
      </c>
      <c r="I54" s="18">
        <v>4.0000000000000002E-4</v>
      </c>
      <c r="J54" s="18">
        <f>H54/סיכום!$B$42</f>
        <v>3.9912877229106818E-4</v>
      </c>
    </row>
    <row r="55" spans="1:10">
      <c r="A55" s="7" t="s">
        <v>557</v>
      </c>
      <c r="B55" s="7">
        <v>415018</v>
      </c>
      <c r="C55" s="7" t="s">
        <v>309</v>
      </c>
      <c r="D55" s="7" t="s">
        <v>163</v>
      </c>
      <c r="E55" s="7" t="s">
        <v>46</v>
      </c>
      <c r="F55" s="26">
        <v>7988</v>
      </c>
      <c r="G55" s="26">
        <v>12.2</v>
      </c>
      <c r="H55" s="26">
        <v>0.97</v>
      </c>
      <c r="I55" s="18">
        <v>2.0000000000000001E-4</v>
      </c>
      <c r="J55" s="18">
        <f>H55/סיכום!$B$42</f>
        <v>1.5349280780332875E-6</v>
      </c>
    </row>
    <row r="56" spans="1:10">
      <c r="A56" s="7" t="s">
        <v>257</v>
      </c>
      <c r="B56" s="7">
        <v>1104488</v>
      </c>
      <c r="C56" s="7" t="s">
        <v>257</v>
      </c>
      <c r="D56" s="7" t="s">
        <v>163</v>
      </c>
      <c r="E56" s="7" t="s">
        <v>46</v>
      </c>
      <c r="F56" s="26">
        <v>50192</v>
      </c>
      <c r="G56" s="26">
        <v>1686</v>
      </c>
      <c r="H56" s="26">
        <v>846.24</v>
      </c>
      <c r="I56" s="18">
        <v>2.2000000000000001E-3</v>
      </c>
      <c r="J56" s="18">
        <f>H56/סיכום!$B$42</f>
        <v>1.3390902440772055E-3</v>
      </c>
    </row>
    <row r="57" spans="1:10">
      <c r="A57" s="7" t="s">
        <v>558</v>
      </c>
      <c r="B57" s="7">
        <v>1104483</v>
      </c>
      <c r="C57" s="7" t="s">
        <v>257</v>
      </c>
      <c r="D57" s="7" t="s">
        <v>163</v>
      </c>
      <c r="E57" s="7" t="s">
        <v>46</v>
      </c>
      <c r="F57" s="26">
        <v>8634.76</v>
      </c>
      <c r="G57" s="26">
        <v>100</v>
      </c>
      <c r="H57" s="26">
        <v>8.6300000000000008</v>
      </c>
      <c r="I57" s="18">
        <v>0</v>
      </c>
      <c r="J57" s="18">
        <f>H57/סיכום!$B$42</f>
        <v>1.3656112694254921E-5</v>
      </c>
    </row>
    <row r="58" spans="1:10">
      <c r="A58" s="7" t="s">
        <v>559</v>
      </c>
      <c r="B58" s="7">
        <v>1109917</v>
      </c>
      <c r="C58" s="7" t="s">
        <v>291</v>
      </c>
      <c r="D58" s="7" t="s">
        <v>163</v>
      </c>
      <c r="E58" s="7" t="s">
        <v>46</v>
      </c>
      <c r="F58" s="26">
        <v>18070.47</v>
      </c>
      <c r="G58" s="26">
        <v>22.8</v>
      </c>
      <c r="H58" s="26">
        <v>4.12</v>
      </c>
      <c r="I58" s="18">
        <v>0</v>
      </c>
      <c r="J58" s="18">
        <f>H58/סיכום!$B$42</f>
        <v>6.5194883314403556E-6</v>
      </c>
    </row>
    <row r="59" spans="1:10">
      <c r="A59" s="7" t="s">
        <v>560</v>
      </c>
      <c r="B59" s="7">
        <v>528018</v>
      </c>
      <c r="C59" s="7" t="s">
        <v>561</v>
      </c>
      <c r="D59" s="7" t="s">
        <v>514</v>
      </c>
      <c r="E59" s="7" t="s">
        <v>46</v>
      </c>
      <c r="F59" s="26">
        <v>8840</v>
      </c>
      <c r="G59" s="26">
        <v>4661</v>
      </c>
      <c r="H59" s="26">
        <v>412.03</v>
      </c>
      <c r="I59" s="18">
        <v>8.9999999999999998E-4</v>
      </c>
      <c r="J59" s="18">
        <f>H59/סיכום!$B$42</f>
        <v>6.5199630514644886E-4</v>
      </c>
    </row>
    <row r="60" spans="1:10">
      <c r="A60" s="7" t="s">
        <v>562</v>
      </c>
      <c r="B60" s="7">
        <v>168013</v>
      </c>
      <c r="C60" s="7" t="s">
        <v>563</v>
      </c>
      <c r="D60" s="7" t="s">
        <v>514</v>
      </c>
      <c r="E60" s="7" t="s">
        <v>46</v>
      </c>
      <c r="F60" s="26">
        <v>2500</v>
      </c>
      <c r="G60" s="26">
        <v>23230</v>
      </c>
      <c r="H60" s="26">
        <v>580.75</v>
      </c>
      <c r="I60" s="18">
        <v>6.9999999999999999E-4</v>
      </c>
      <c r="J60" s="18">
        <f>H60/סיכום!$B$42</f>
        <v>9.1897884671941418E-4</v>
      </c>
    </row>
    <row r="61" spans="1:10">
      <c r="A61" s="7" t="s">
        <v>564</v>
      </c>
      <c r="B61" s="7">
        <v>399014</v>
      </c>
      <c r="C61" s="7" t="s">
        <v>565</v>
      </c>
      <c r="D61" s="7" t="s">
        <v>540</v>
      </c>
      <c r="E61" s="7" t="s">
        <v>46</v>
      </c>
      <c r="F61" s="26">
        <v>18845</v>
      </c>
      <c r="G61" s="26">
        <v>2292</v>
      </c>
      <c r="H61" s="26">
        <v>431.93</v>
      </c>
      <c r="I61" s="18">
        <v>2.8E-3</v>
      </c>
      <c r="J61" s="18">
        <f>H61/סיכום!$B$42</f>
        <v>6.8348606674733809E-4</v>
      </c>
    </row>
    <row r="62" spans="1:10">
      <c r="A62" s="7" t="s">
        <v>566</v>
      </c>
      <c r="B62" s="7">
        <v>315010</v>
      </c>
      <c r="C62" s="7" t="s">
        <v>567</v>
      </c>
      <c r="D62" s="7" t="s">
        <v>540</v>
      </c>
      <c r="E62" s="7" t="s">
        <v>46</v>
      </c>
      <c r="F62" s="26">
        <v>8050</v>
      </c>
      <c r="G62" s="26">
        <v>6552</v>
      </c>
      <c r="H62" s="26">
        <v>527.44000000000005</v>
      </c>
      <c r="I62" s="18">
        <v>8.9999999999999998E-4</v>
      </c>
      <c r="J62" s="18">
        <f>H62/סיכום!$B$42</f>
        <v>8.3462109843080129E-4</v>
      </c>
    </row>
    <row r="63" spans="1:10">
      <c r="A63" s="7" t="s">
        <v>568</v>
      </c>
      <c r="B63" s="7">
        <v>1080324</v>
      </c>
      <c r="C63" s="7" t="s">
        <v>569</v>
      </c>
      <c r="D63" s="7" t="s">
        <v>419</v>
      </c>
      <c r="E63" s="7" t="s">
        <v>46</v>
      </c>
      <c r="F63" s="26">
        <v>22908</v>
      </c>
      <c r="G63" s="26">
        <v>3623</v>
      </c>
      <c r="H63" s="26">
        <v>829.96</v>
      </c>
      <c r="I63" s="18">
        <v>1.6000000000000001E-3</v>
      </c>
      <c r="J63" s="18">
        <f>H63/סיכום!$B$42</f>
        <v>1.3133287707675335E-3</v>
      </c>
    </row>
    <row r="64" spans="1:10">
      <c r="A64" s="7" t="s">
        <v>570</v>
      </c>
      <c r="B64" s="7">
        <v>384016</v>
      </c>
      <c r="C64" s="7" t="s">
        <v>571</v>
      </c>
      <c r="D64" s="7" t="s">
        <v>419</v>
      </c>
      <c r="E64" s="7" t="s">
        <v>46</v>
      </c>
      <c r="F64" s="26">
        <v>62028</v>
      </c>
      <c r="G64" s="26">
        <v>1142</v>
      </c>
      <c r="H64" s="26">
        <v>708.36</v>
      </c>
      <c r="I64" s="18">
        <v>2E-3</v>
      </c>
      <c r="J64" s="18">
        <f>H64/סיכום!$B$42</f>
        <v>1.1209089209852161E-3</v>
      </c>
    </row>
    <row r="65" spans="1:10">
      <c r="A65" s="7" t="s">
        <v>572</v>
      </c>
      <c r="B65" s="7">
        <v>797035</v>
      </c>
      <c r="C65" s="7" t="s">
        <v>573</v>
      </c>
      <c r="D65" s="7" t="s">
        <v>419</v>
      </c>
      <c r="E65" s="7" t="s">
        <v>46</v>
      </c>
      <c r="F65" s="26">
        <v>3420</v>
      </c>
      <c r="G65" s="26">
        <v>29880</v>
      </c>
      <c r="H65" s="26">
        <v>1021.9</v>
      </c>
      <c r="I65" s="18">
        <v>1.1999999999999999E-3</v>
      </c>
      <c r="J65" s="18">
        <f>H65/סיכום!$B$42</f>
        <v>1.6170546422084706E-3</v>
      </c>
    </row>
    <row r="66" spans="1:10">
      <c r="A66" s="7" t="s">
        <v>574</v>
      </c>
      <c r="B66" s="7">
        <v>1091651</v>
      </c>
      <c r="C66" s="7" t="s">
        <v>575</v>
      </c>
      <c r="D66" s="7" t="s">
        <v>576</v>
      </c>
      <c r="E66" s="7" t="s">
        <v>46</v>
      </c>
      <c r="F66" s="26">
        <v>5000</v>
      </c>
      <c r="G66" s="26">
        <v>3076</v>
      </c>
      <c r="H66" s="26">
        <v>153.80000000000001</v>
      </c>
      <c r="I66" s="18">
        <v>2.0000000000000001E-4</v>
      </c>
      <c r="J66" s="18">
        <f>H66/סיכום!$B$42</f>
        <v>2.4337313237270068E-4</v>
      </c>
    </row>
    <row r="67" spans="1:10">
      <c r="A67" s="7" t="s">
        <v>577</v>
      </c>
      <c r="B67" s="7">
        <v>1091065</v>
      </c>
      <c r="C67" s="7" t="s">
        <v>577</v>
      </c>
      <c r="D67" s="7" t="s">
        <v>576</v>
      </c>
      <c r="E67" s="7" t="s">
        <v>46</v>
      </c>
      <c r="F67" s="26">
        <v>45906</v>
      </c>
      <c r="G67" s="26">
        <v>948.2</v>
      </c>
      <c r="H67" s="26">
        <v>435.28</v>
      </c>
      <c r="I67" s="18">
        <v>4.0000000000000002E-4</v>
      </c>
      <c r="J67" s="18">
        <f>H67/סיכום!$B$42</f>
        <v>6.8878710701683436E-4</v>
      </c>
    </row>
    <row r="68" spans="1:10">
      <c r="A68" s="7" t="s">
        <v>578</v>
      </c>
      <c r="B68" s="7">
        <v>568014</v>
      </c>
      <c r="C68" s="7" t="s">
        <v>578</v>
      </c>
      <c r="D68" s="7" t="s">
        <v>576</v>
      </c>
      <c r="E68" s="7" t="s">
        <v>46</v>
      </c>
      <c r="F68" s="26">
        <v>1956</v>
      </c>
      <c r="G68" s="26">
        <v>3242</v>
      </c>
      <c r="H68" s="26">
        <v>63.41</v>
      </c>
      <c r="I68" s="18">
        <v>2.0000000000000001E-4</v>
      </c>
      <c r="J68" s="18">
        <f>H68/סיכום!$B$42</f>
        <v>1.0033998910112449E-4</v>
      </c>
    </row>
    <row r="69" spans="1:10">
      <c r="A69" s="7" t="s">
        <v>579</v>
      </c>
      <c r="B69" s="7">
        <v>813014</v>
      </c>
      <c r="C69" s="7" t="s">
        <v>580</v>
      </c>
      <c r="D69" s="7" t="s">
        <v>285</v>
      </c>
      <c r="E69" s="7" t="s">
        <v>46</v>
      </c>
      <c r="F69" s="26">
        <v>4663</v>
      </c>
      <c r="G69" s="26">
        <v>13760</v>
      </c>
      <c r="H69" s="26">
        <v>641.63</v>
      </c>
      <c r="I69" s="18">
        <v>4.0000000000000002E-4</v>
      </c>
      <c r="J69" s="18">
        <f>H69/סיכום!$B$42</f>
        <v>1.0153153636170086E-3</v>
      </c>
    </row>
    <row r="70" spans="1:10">
      <c r="A70" s="7" t="s">
        <v>581</v>
      </c>
      <c r="B70" s="7">
        <v>1080456</v>
      </c>
      <c r="C70" s="7" t="s">
        <v>582</v>
      </c>
      <c r="D70" s="7" t="s">
        <v>285</v>
      </c>
      <c r="E70" s="7" t="s">
        <v>46</v>
      </c>
      <c r="F70" s="26">
        <v>14992</v>
      </c>
      <c r="G70" s="26">
        <v>3079</v>
      </c>
      <c r="H70" s="26">
        <v>461.6</v>
      </c>
      <c r="I70" s="18">
        <v>1.9E-3</v>
      </c>
      <c r="J70" s="18">
        <f>H70/סיכום!$B$42</f>
        <v>7.3043587713419132E-4</v>
      </c>
    </row>
    <row r="71" spans="1:10">
      <c r="A71" s="7" t="s">
        <v>583</v>
      </c>
      <c r="B71" s="7">
        <v>1123355</v>
      </c>
      <c r="C71" s="7" t="s">
        <v>584</v>
      </c>
      <c r="D71" s="7" t="s">
        <v>216</v>
      </c>
      <c r="E71" s="7" t="s">
        <v>46</v>
      </c>
      <c r="F71" s="26">
        <v>4665.51</v>
      </c>
      <c r="G71" s="26">
        <v>195.8</v>
      </c>
      <c r="H71" s="26">
        <v>9.14</v>
      </c>
      <c r="I71" s="18">
        <v>0</v>
      </c>
      <c r="J71" s="18">
        <f>H71/סיכום!$B$42</f>
        <v>1.4463136735282731E-5</v>
      </c>
    </row>
    <row r="72" spans="1:10">
      <c r="A72" s="7" t="s">
        <v>585</v>
      </c>
      <c r="B72" s="7">
        <v>382010</v>
      </c>
      <c r="C72" s="7" t="s">
        <v>586</v>
      </c>
      <c r="D72" s="7" t="s">
        <v>322</v>
      </c>
      <c r="E72" s="7" t="s">
        <v>46</v>
      </c>
      <c r="F72" s="26">
        <v>80008</v>
      </c>
      <c r="G72" s="26">
        <v>868</v>
      </c>
      <c r="H72" s="26">
        <v>694.47</v>
      </c>
      <c r="I72" s="18">
        <v>1.5E-3</v>
      </c>
      <c r="J72" s="18">
        <f>H72/סיכום!$B$42</f>
        <v>1.0989293838678117E-3</v>
      </c>
    </row>
    <row r="73" spans="1:10">
      <c r="A73" s="7" t="s">
        <v>587</v>
      </c>
      <c r="B73" s="7">
        <v>477018</v>
      </c>
      <c r="C73" s="7" t="s">
        <v>588</v>
      </c>
      <c r="D73" s="7" t="s">
        <v>322</v>
      </c>
      <c r="E73" s="7" t="s">
        <v>46</v>
      </c>
      <c r="F73" s="26">
        <v>12434</v>
      </c>
      <c r="G73" s="26">
        <v>1111</v>
      </c>
      <c r="H73" s="26">
        <v>138.13999999999999</v>
      </c>
      <c r="I73" s="18">
        <v>1.1000000000000001E-3</v>
      </c>
      <c r="J73" s="18">
        <f>H73/סיכום!$B$42</f>
        <v>2.1859274711290549E-4</v>
      </c>
    </row>
    <row r="74" spans="1:10">
      <c r="A74" s="7" t="s">
        <v>589</v>
      </c>
      <c r="B74" s="7">
        <v>578013</v>
      </c>
      <c r="C74" s="7" t="s">
        <v>590</v>
      </c>
      <c r="D74" s="7" t="s">
        <v>591</v>
      </c>
      <c r="E74" s="7" t="s">
        <v>46</v>
      </c>
      <c r="F74" s="26">
        <v>7000</v>
      </c>
      <c r="G74" s="26">
        <v>7851</v>
      </c>
      <c r="H74" s="26">
        <v>549.57000000000005</v>
      </c>
      <c r="I74" s="18">
        <v>1.5E-3</v>
      </c>
      <c r="J74" s="18">
        <f>H74/סיכום!$B$42</f>
        <v>8.6963961221108658E-4</v>
      </c>
    </row>
    <row r="75" spans="1:10" ht="13.5" thickBot="1">
      <c r="A75" s="6" t="s">
        <v>592</v>
      </c>
      <c r="B75" s="6"/>
      <c r="C75" s="6"/>
      <c r="D75" s="6"/>
      <c r="E75" s="6"/>
      <c r="F75" s="27">
        <f>SUM(F51:F74)</f>
        <v>423201.74</v>
      </c>
      <c r="G75" s="36"/>
      <c r="H75" s="27">
        <f>SUM(H51:H74)</f>
        <v>9330.8799999999992</v>
      </c>
      <c r="I75" s="19"/>
      <c r="J75" s="20">
        <f>SUM(J51:J74)</f>
        <v>1.4765185262638394E-2</v>
      </c>
    </row>
    <row r="76" spans="1:10" ht="13.5" thickTop="1"/>
    <row r="77" spans="1:10">
      <c r="A77" s="6" t="s">
        <v>593</v>
      </c>
      <c r="B77" s="6"/>
      <c r="C77" s="6"/>
      <c r="D77" s="6"/>
      <c r="E77" s="6"/>
      <c r="F77" s="36"/>
      <c r="G77" s="36"/>
      <c r="H77" s="36"/>
      <c r="I77" s="19"/>
      <c r="J77" s="19"/>
    </row>
    <row r="78" spans="1:10" ht="13.5" thickBot="1">
      <c r="A78" s="6" t="s">
        <v>594</v>
      </c>
      <c r="B78" s="6"/>
      <c r="C78" s="6"/>
      <c r="D78" s="6"/>
      <c r="E78" s="6"/>
      <c r="F78" s="27">
        <v>0</v>
      </c>
      <c r="G78" s="36"/>
      <c r="H78" s="27">
        <v>0</v>
      </c>
      <c r="I78" s="19"/>
      <c r="J78" s="20">
        <f>H78/סיכום!$B$42</f>
        <v>0</v>
      </c>
    </row>
    <row r="79" spans="1:10" ht="13.5" thickTop="1"/>
    <row r="80" spans="1:10">
      <c r="A80" s="6" t="s">
        <v>595</v>
      </c>
      <c r="B80" s="6"/>
      <c r="C80" s="6"/>
      <c r="D80" s="6"/>
      <c r="E80" s="6"/>
      <c r="F80" s="36"/>
      <c r="G80" s="36"/>
      <c r="H80" s="36"/>
      <c r="I80" s="19"/>
      <c r="J80" s="19"/>
    </row>
    <row r="81" spans="1:10" ht="13.5" thickBot="1">
      <c r="A81" s="6" t="s">
        <v>596</v>
      </c>
      <c r="B81" s="6"/>
      <c r="C81" s="6"/>
      <c r="D81" s="6"/>
      <c r="E81" s="6"/>
      <c r="F81" s="27">
        <v>0</v>
      </c>
      <c r="G81" s="36"/>
      <c r="H81" s="27">
        <v>0</v>
      </c>
      <c r="I81" s="19"/>
      <c r="J81" s="20">
        <f>H81/סיכום!$B$42</f>
        <v>0</v>
      </c>
    </row>
    <row r="82" spans="1:10" ht="13.5" thickTop="1"/>
    <row r="83" spans="1:10" ht="13.5" thickBot="1">
      <c r="A83" s="4" t="s">
        <v>597</v>
      </c>
      <c r="B83" s="4"/>
      <c r="C83" s="4"/>
      <c r="D83" s="4"/>
      <c r="E83" s="4"/>
      <c r="F83" s="28">
        <f>SUM(F28+F48+F75)</f>
        <v>969735.91999999993</v>
      </c>
      <c r="G83" s="34"/>
      <c r="H83" s="28">
        <f>SUM(H28+H48+H75)</f>
        <v>27228.559999999998</v>
      </c>
      <c r="I83" s="22"/>
      <c r="J83" s="23">
        <f>SUM(J28+J48+J75)</f>
        <v>4.3086475534447471E-2</v>
      </c>
    </row>
    <row r="84" spans="1:10" ht="13.5" thickTop="1"/>
    <row r="86" spans="1:10">
      <c r="A86" s="4" t="s">
        <v>598</v>
      </c>
      <c r="B86" s="4"/>
      <c r="C86" s="4"/>
      <c r="D86" s="4"/>
      <c r="E86" s="4"/>
      <c r="F86" s="34"/>
      <c r="G86" s="34"/>
      <c r="H86" s="34"/>
      <c r="I86" s="22"/>
      <c r="J86" s="22"/>
    </row>
    <row r="87" spans="1:10">
      <c r="A87" s="6" t="s">
        <v>599</v>
      </c>
      <c r="B87" s="6"/>
      <c r="C87" s="6"/>
      <c r="D87" s="6"/>
      <c r="E87" s="6"/>
      <c r="F87" s="36"/>
      <c r="G87" s="36"/>
      <c r="H87" s="36"/>
      <c r="I87" s="19"/>
      <c r="J87" s="19"/>
    </row>
    <row r="88" spans="1:10">
      <c r="A88" s="7" t="s">
        <v>600</v>
      </c>
      <c r="B88" s="7" t="s">
        <v>601</v>
      </c>
      <c r="C88" s="7" t="str">
        <f>+A88</f>
        <v>ראדוור אל טי</v>
      </c>
      <c r="D88" s="7" t="s">
        <v>602</v>
      </c>
      <c r="E88" s="7" t="s">
        <v>25</v>
      </c>
      <c r="F88" s="26">
        <v>14594.66</v>
      </c>
      <c r="G88" s="26">
        <v>2091</v>
      </c>
      <c r="H88" s="26">
        <v>305.17</v>
      </c>
      <c r="I88" s="18">
        <v>1E-4</v>
      </c>
      <c r="J88" s="18">
        <f>H88/סיכום!$B$42</f>
        <v>4.8290103254991588E-4</v>
      </c>
    </row>
    <row r="89" spans="1:10">
      <c r="A89" s="7" t="s">
        <v>603</v>
      </c>
      <c r="B89" s="7" t="s">
        <v>604</v>
      </c>
      <c r="C89" s="7" t="s">
        <v>603</v>
      </c>
      <c r="D89" s="7" t="s">
        <v>163</v>
      </c>
      <c r="E89" s="7" t="s">
        <v>31</v>
      </c>
      <c r="F89" s="26">
        <v>124183.65</v>
      </c>
      <c r="G89" s="26">
        <v>246</v>
      </c>
      <c r="H89" s="26">
        <v>305.49</v>
      </c>
      <c r="I89" s="18">
        <v>0.12239999999999999</v>
      </c>
      <c r="J89" s="18">
        <f>H89/סיכום!$B$42</f>
        <v>4.8340740057565879E-4</v>
      </c>
    </row>
    <row r="90" spans="1:10">
      <c r="A90" s="7" t="s">
        <v>605</v>
      </c>
      <c r="B90" s="7" t="s">
        <v>606</v>
      </c>
      <c r="C90" s="7" t="s">
        <v>607</v>
      </c>
      <c r="D90" s="7" t="s">
        <v>608</v>
      </c>
      <c r="E90" s="7" t="s">
        <v>25</v>
      </c>
      <c r="F90" s="26">
        <v>8190.84</v>
      </c>
      <c r="G90" s="26">
        <v>6358</v>
      </c>
      <c r="H90" s="26">
        <v>520.77</v>
      </c>
      <c r="I90" s="18">
        <v>0</v>
      </c>
      <c r="J90" s="18">
        <f>H90/סיכום!$B$42</f>
        <v>8.2406648989422179E-4</v>
      </c>
    </row>
    <row r="91" spans="1:10">
      <c r="A91" s="7" t="s">
        <v>609</v>
      </c>
      <c r="B91" s="7" t="s">
        <v>610</v>
      </c>
      <c r="C91" s="7" t="s">
        <v>611</v>
      </c>
      <c r="D91" s="7" t="s">
        <v>608</v>
      </c>
      <c r="E91" s="7" t="s">
        <v>25</v>
      </c>
      <c r="F91" s="26">
        <v>5030.72</v>
      </c>
      <c r="G91" s="26">
        <v>4388</v>
      </c>
      <c r="H91" s="26">
        <v>220.75</v>
      </c>
      <c r="I91" s="18">
        <v>0</v>
      </c>
      <c r="J91" s="18">
        <f>H91/סיכום!$B$42</f>
        <v>3.4931481775860642E-4</v>
      </c>
    </row>
    <row r="92" spans="1:10">
      <c r="A92" s="7" t="s">
        <v>612</v>
      </c>
      <c r="B92" s="7" t="s">
        <v>613</v>
      </c>
      <c r="C92" s="7" t="s">
        <v>614</v>
      </c>
      <c r="D92" s="7" t="s">
        <v>608</v>
      </c>
      <c r="E92" s="7" t="s">
        <v>25</v>
      </c>
      <c r="F92" s="26">
        <v>3625.78</v>
      </c>
      <c r="G92" s="26">
        <v>8344</v>
      </c>
      <c r="H92" s="26">
        <v>302.54000000000002</v>
      </c>
      <c r="I92" s="18">
        <v>0</v>
      </c>
      <c r="J92" s="18">
        <f>H92/סיכום!$B$42</f>
        <v>4.7873932033834108E-4</v>
      </c>
    </row>
    <row r="93" spans="1:10">
      <c r="A93" s="7" t="s">
        <v>615</v>
      </c>
      <c r="B93" s="7" t="s">
        <v>613</v>
      </c>
      <c r="C93" s="7" t="s">
        <v>614</v>
      </c>
      <c r="D93" s="7" t="s">
        <v>608</v>
      </c>
      <c r="E93" s="7" t="s">
        <v>25</v>
      </c>
      <c r="F93" s="26">
        <v>1812.89</v>
      </c>
      <c r="G93" s="26">
        <v>1</v>
      </c>
      <c r="H93" s="26">
        <v>1.81</v>
      </c>
      <c r="I93" s="18">
        <v>0</v>
      </c>
      <c r="J93" s="18">
        <f>H93/סיכום!$B$42</f>
        <v>2.8641441456085057E-6</v>
      </c>
    </row>
    <row r="94" spans="1:10">
      <c r="A94" s="7" t="s">
        <v>616</v>
      </c>
      <c r="B94" s="7" t="s">
        <v>617</v>
      </c>
      <c r="C94" s="7" t="s">
        <v>618</v>
      </c>
      <c r="D94" s="7" t="s">
        <v>619</v>
      </c>
      <c r="E94" s="7" t="s">
        <v>25</v>
      </c>
      <c r="F94" s="26">
        <v>55421.5</v>
      </c>
      <c r="G94" s="26">
        <v>709</v>
      </c>
      <c r="H94" s="26">
        <v>392.94</v>
      </c>
      <c r="I94" s="18">
        <v>0</v>
      </c>
      <c r="J94" s="18">
        <f>H94/סיכום!$B$42</f>
        <v>6.2178828761072166E-4</v>
      </c>
    </row>
    <row r="95" spans="1:10">
      <c r="A95" s="7" t="s">
        <v>620</v>
      </c>
      <c r="B95" s="7" t="s">
        <v>621</v>
      </c>
      <c r="C95" s="7" t="s">
        <v>622</v>
      </c>
      <c r="D95" s="7" t="s">
        <v>623</v>
      </c>
      <c r="E95" s="7" t="s">
        <v>25</v>
      </c>
      <c r="F95" s="26">
        <v>1993.98</v>
      </c>
      <c r="G95" s="26">
        <v>9116</v>
      </c>
      <c r="H95" s="26">
        <v>181.77</v>
      </c>
      <c r="I95" s="18">
        <v>0</v>
      </c>
      <c r="J95" s="18">
        <f>H95/סיכום!$B$42</f>
        <v>2.8763286262279455E-4</v>
      </c>
    </row>
    <row r="96" spans="1:10">
      <c r="A96" s="7" t="s">
        <v>624</v>
      </c>
      <c r="B96" s="7" t="s">
        <v>625</v>
      </c>
      <c r="C96" s="7" t="s">
        <v>626</v>
      </c>
      <c r="D96" s="7" t="s">
        <v>627</v>
      </c>
      <c r="E96" s="7" t="s">
        <v>28</v>
      </c>
      <c r="F96" s="26">
        <v>8811.9599999999991</v>
      </c>
      <c r="G96" s="26">
        <v>2900.8</v>
      </c>
      <c r="H96" s="26">
        <v>255.62</v>
      </c>
      <c r="I96" s="18">
        <v>0</v>
      </c>
      <c r="J96" s="18">
        <f>H96/סיכום!$B$42</f>
        <v>4.0449310856378244E-4</v>
      </c>
    </row>
    <row r="97" spans="1:10">
      <c r="A97" s="7" t="s">
        <v>628</v>
      </c>
      <c r="B97" s="7" t="s">
        <v>629</v>
      </c>
      <c r="C97" s="7" t="s">
        <v>630</v>
      </c>
      <c r="D97" s="7" t="s">
        <v>631</v>
      </c>
      <c r="E97" s="7" t="s">
        <v>25</v>
      </c>
      <c r="F97" s="26">
        <v>4445.66</v>
      </c>
      <c r="G97" s="26">
        <v>6048</v>
      </c>
      <c r="H97" s="26">
        <v>268.87</v>
      </c>
      <c r="I97" s="18">
        <v>0</v>
      </c>
      <c r="J97" s="18">
        <f>H97/סיכום!$B$42</f>
        <v>4.2545990962970109E-4</v>
      </c>
    </row>
    <row r="98" spans="1:10">
      <c r="A98" s="7" t="s">
        <v>632</v>
      </c>
      <c r="B98" s="7" t="s">
        <v>633</v>
      </c>
      <c r="C98" s="7" t="s">
        <v>632</v>
      </c>
      <c r="D98" s="7" t="s">
        <v>631</v>
      </c>
      <c r="E98" s="7" t="s">
        <v>25</v>
      </c>
      <c r="F98" s="26">
        <v>8314.2199999999993</v>
      </c>
      <c r="G98" s="26">
        <v>3750</v>
      </c>
      <c r="H98" s="26">
        <v>311.77999999999997</v>
      </c>
      <c r="I98" s="18">
        <v>0</v>
      </c>
      <c r="J98" s="18">
        <f>H98/סיכום!$B$42</f>
        <v>4.9336069708166841E-4</v>
      </c>
    </row>
    <row r="99" spans="1:10">
      <c r="A99" s="7" t="s">
        <v>634</v>
      </c>
      <c r="B99" s="7" t="s">
        <v>635</v>
      </c>
      <c r="C99" s="7" t="s">
        <v>636</v>
      </c>
      <c r="D99" s="7" t="s">
        <v>455</v>
      </c>
      <c r="E99" s="7" t="s">
        <v>31</v>
      </c>
      <c r="F99" s="26">
        <v>288642.44</v>
      </c>
      <c r="G99" s="26">
        <v>152</v>
      </c>
      <c r="H99" s="26">
        <v>438.74</v>
      </c>
      <c r="I99" s="18">
        <v>1E-4</v>
      </c>
      <c r="J99" s="18">
        <f>H99/סיכום!$B$42</f>
        <v>6.9426221129517999E-4</v>
      </c>
    </row>
    <row r="100" spans="1:10">
      <c r="A100" s="7" t="s">
        <v>637</v>
      </c>
      <c r="B100" s="7" t="s">
        <v>638</v>
      </c>
      <c r="C100" s="7" t="s">
        <v>637</v>
      </c>
      <c r="D100" s="7" t="s">
        <v>455</v>
      </c>
      <c r="E100" s="7" t="s">
        <v>25</v>
      </c>
      <c r="F100" s="26">
        <v>6029.7</v>
      </c>
      <c r="G100" s="26">
        <v>5504</v>
      </c>
      <c r="H100" s="26">
        <v>331.87</v>
      </c>
      <c r="I100" s="18">
        <v>0</v>
      </c>
      <c r="J100" s="18">
        <f>H100/סיכום!$B$42</f>
        <v>5.2515111469784244E-4</v>
      </c>
    </row>
    <row r="101" spans="1:10">
      <c r="A101" s="7" t="s">
        <v>639</v>
      </c>
      <c r="B101" s="7" t="s">
        <v>640</v>
      </c>
      <c r="C101" s="7" t="s">
        <v>641</v>
      </c>
      <c r="D101" s="7" t="s">
        <v>642</v>
      </c>
      <c r="E101" s="7" t="s">
        <v>25</v>
      </c>
      <c r="F101" s="26">
        <v>7971.94</v>
      </c>
      <c r="G101" s="26">
        <v>5647</v>
      </c>
      <c r="H101" s="26">
        <v>450.18</v>
      </c>
      <c r="I101" s="18">
        <v>0</v>
      </c>
      <c r="J101" s="18">
        <f>H101/סיכום!$B$42</f>
        <v>7.1236486821549011E-4</v>
      </c>
    </row>
    <row r="102" spans="1:10">
      <c r="A102" s="7" t="s">
        <v>643</v>
      </c>
      <c r="B102" s="7" t="s">
        <v>640</v>
      </c>
      <c r="C102" s="7" t="s">
        <v>641</v>
      </c>
      <c r="D102" s="7" t="s">
        <v>642</v>
      </c>
      <c r="E102" s="7" t="s">
        <v>25</v>
      </c>
      <c r="F102" s="26">
        <v>1494.73</v>
      </c>
      <c r="G102" s="26">
        <v>1</v>
      </c>
      <c r="H102" s="26">
        <v>1.49</v>
      </c>
      <c r="I102" s="18">
        <v>0</v>
      </c>
      <c r="J102" s="18">
        <f>H102/סיכום!$B$42</f>
        <v>2.3577761198655656E-6</v>
      </c>
    </row>
    <row r="103" spans="1:10">
      <c r="A103" s="7" t="s">
        <v>644</v>
      </c>
      <c r="B103" s="7" t="s">
        <v>645</v>
      </c>
      <c r="C103" s="7" t="s">
        <v>644</v>
      </c>
      <c r="D103" s="7" t="s">
        <v>482</v>
      </c>
      <c r="E103" s="7" t="s">
        <v>25</v>
      </c>
      <c r="F103" s="26">
        <v>489.54</v>
      </c>
      <c r="G103" s="26">
        <v>116415</v>
      </c>
      <c r="H103" s="26">
        <v>569.9</v>
      </c>
      <c r="I103" s="18">
        <v>0</v>
      </c>
      <c r="J103" s="18">
        <f>H103/סיכום!$B$42</f>
        <v>9.0180980584656759E-4</v>
      </c>
    </row>
    <row r="104" spans="1:10">
      <c r="A104" s="7" t="s">
        <v>646</v>
      </c>
      <c r="B104" s="7" t="s">
        <v>647</v>
      </c>
      <c r="C104" s="7" t="s">
        <v>648</v>
      </c>
      <c r="D104" s="7" t="s">
        <v>482</v>
      </c>
      <c r="E104" s="7" t="s">
        <v>25</v>
      </c>
      <c r="F104" s="26">
        <v>3788.96</v>
      </c>
      <c r="G104" s="26">
        <v>7005</v>
      </c>
      <c r="H104" s="26">
        <v>265.42</v>
      </c>
      <c r="I104" s="18">
        <v>0</v>
      </c>
      <c r="J104" s="18">
        <f>H104/סיכום!$B$42</f>
        <v>4.2000062935216003E-4</v>
      </c>
    </row>
    <row r="105" spans="1:10">
      <c r="A105" s="7" t="s">
        <v>649</v>
      </c>
      <c r="B105" s="7" t="s">
        <v>650</v>
      </c>
      <c r="C105" s="7" t="s">
        <v>651</v>
      </c>
      <c r="D105" s="7" t="s">
        <v>652</v>
      </c>
      <c r="E105" s="7" t="s">
        <v>25</v>
      </c>
      <c r="F105" s="26">
        <v>3363.1</v>
      </c>
      <c r="G105" s="26">
        <v>8677</v>
      </c>
      <c r="H105" s="26">
        <v>291.82</v>
      </c>
      <c r="I105" s="18">
        <v>0</v>
      </c>
      <c r="J105" s="18">
        <f>H105/סיכום!$B$42</f>
        <v>4.6177599147595254E-4</v>
      </c>
    </row>
    <row r="106" spans="1:10">
      <c r="A106" s="7" t="s">
        <v>653</v>
      </c>
      <c r="B106" s="7" t="s">
        <v>654</v>
      </c>
      <c r="C106" s="7" t="s">
        <v>655</v>
      </c>
      <c r="D106" s="7" t="s">
        <v>652</v>
      </c>
      <c r="E106" s="7" t="s">
        <v>25</v>
      </c>
      <c r="F106" s="26">
        <v>2813.86</v>
      </c>
      <c r="G106" s="26">
        <v>8615</v>
      </c>
      <c r="H106" s="26">
        <v>242.41</v>
      </c>
      <c r="I106" s="18">
        <v>0</v>
      </c>
      <c r="J106" s="18">
        <f>H106/סיכום!$B$42</f>
        <v>3.8358960350108167E-4</v>
      </c>
    </row>
    <row r="107" spans="1:10">
      <c r="A107" s="7" t="s">
        <v>656</v>
      </c>
      <c r="B107" s="7" t="s">
        <v>657</v>
      </c>
      <c r="C107" s="7" t="s">
        <v>658</v>
      </c>
      <c r="D107" s="7" t="s">
        <v>659</v>
      </c>
      <c r="E107" s="7" t="s">
        <v>25</v>
      </c>
      <c r="F107" s="26">
        <v>1026.8399999999999</v>
      </c>
      <c r="G107" s="26">
        <v>29762</v>
      </c>
      <c r="H107" s="26">
        <v>305.61</v>
      </c>
      <c r="I107" s="18">
        <v>0</v>
      </c>
      <c r="J107" s="18">
        <f>H107/סיכום!$B$42</f>
        <v>4.8359728858531244E-4</v>
      </c>
    </row>
    <row r="108" spans="1:10">
      <c r="A108" s="7" t="s">
        <v>660</v>
      </c>
      <c r="B108" s="7" t="s">
        <v>661</v>
      </c>
      <c r="C108" s="7" t="s">
        <v>660</v>
      </c>
      <c r="D108" s="7" t="s">
        <v>659</v>
      </c>
      <c r="E108" s="7" t="s">
        <v>25</v>
      </c>
      <c r="F108" s="26">
        <v>5432.7</v>
      </c>
      <c r="G108" s="26">
        <v>9813</v>
      </c>
      <c r="H108" s="26">
        <v>533.11</v>
      </c>
      <c r="I108" s="18">
        <v>0</v>
      </c>
      <c r="J108" s="18">
        <f>H108/סיכום!$B$42</f>
        <v>8.4359330688693395E-4</v>
      </c>
    </row>
    <row r="109" spans="1:10">
      <c r="A109" s="7" t="s">
        <v>662</v>
      </c>
      <c r="B109" s="7" t="s">
        <v>663</v>
      </c>
      <c r="C109" s="7" t="s">
        <v>664</v>
      </c>
      <c r="D109" s="7" t="s">
        <v>659</v>
      </c>
      <c r="E109" s="7" t="s">
        <v>25</v>
      </c>
      <c r="F109" s="26">
        <v>4481.68</v>
      </c>
      <c r="G109" s="26">
        <v>1</v>
      </c>
      <c r="H109" s="26">
        <v>4.4800000000000004</v>
      </c>
      <c r="I109" s="18">
        <v>0</v>
      </c>
      <c r="J109" s="18">
        <f>H109/סיכום!$B$42</f>
        <v>7.0891523604011639E-6</v>
      </c>
    </row>
    <row r="110" spans="1:10">
      <c r="A110" s="7" t="s">
        <v>665</v>
      </c>
      <c r="B110" s="7" t="s">
        <v>666</v>
      </c>
      <c r="C110" s="7" t="s">
        <v>667</v>
      </c>
      <c r="D110" s="7" t="s">
        <v>659</v>
      </c>
      <c r="E110" s="7" t="s">
        <v>25</v>
      </c>
      <c r="F110" s="26">
        <v>9309.2199999999993</v>
      </c>
      <c r="G110" s="26">
        <v>3479</v>
      </c>
      <c r="H110" s="26">
        <v>323.87</v>
      </c>
      <c r="I110" s="18">
        <v>0</v>
      </c>
      <c r="J110" s="18">
        <f>H110/סיכום!$B$42</f>
        <v>5.1249191405426892E-4</v>
      </c>
    </row>
    <row r="111" spans="1:10">
      <c r="A111" s="7" t="s">
        <v>668</v>
      </c>
      <c r="B111" s="7" t="s">
        <v>669</v>
      </c>
      <c r="C111" s="7" t="s">
        <v>670</v>
      </c>
      <c r="D111" s="7" t="s">
        <v>659</v>
      </c>
      <c r="E111" s="7" t="s">
        <v>25</v>
      </c>
      <c r="F111" s="26">
        <v>6383.92</v>
      </c>
      <c r="G111" s="26">
        <v>4944</v>
      </c>
      <c r="H111" s="26">
        <v>315.62</v>
      </c>
      <c r="I111" s="18">
        <v>0</v>
      </c>
      <c r="J111" s="18">
        <f>H111/סיכום!$B$42</f>
        <v>4.9943711339058374E-4</v>
      </c>
    </row>
    <row r="112" spans="1:10">
      <c r="A112" s="7" t="s">
        <v>435</v>
      </c>
      <c r="B112" s="7" t="s">
        <v>671</v>
      </c>
      <c r="C112" s="7" t="s">
        <v>435</v>
      </c>
      <c r="D112" s="7" t="s">
        <v>383</v>
      </c>
      <c r="E112" s="7" t="s">
        <v>25</v>
      </c>
      <c r="F112" s="26">
        <v>10097.26</v>
      </c>
      <c r="G112" s="26">
        <v>5152</v>
      </c>
      <c r="H112" s="26">
        <v>520.21</v>
      </c>
      <c r="I112" s="18">
        <v>0</v>
      </c>
      <c r="J112" s="18">
        <f>H112/סיכום!$B$42</f>
        <v>8.2318034584917175E-4</v>
      </c>
    </row>
    <row r="113" spans="1:10">
      <c r="A113" s="7" t="s">
        <v>425</v>
      </c>
      <c r="B113" s="7" t="s">
        <v>672</v>
      </c>
      <c r="C113" s="7" t="s">
        <v>425</v>
      </c>
      <c r="D113" s="7" t="s">
        <v>391</v>
      </c>
      <c r="E113" s="7" t="s">
        <v>25</v>
      </c>
      <c r="F113" s="26">
        <v>33559.360000000001</v>
      </c>
      <c r="G113" s="26">
        <v>1539</v>
      </c>
      <c r="H113" s="26">
        <v>516.48</v>
      </c>
      <c r="I113" s="18">
        <v>0</v>
      </c>
      <c r="J113" s="18">
        <f>H113/סיכום!$B$42</f>
        <v>8.1727799354910555E-4</v>
      </c>
    </row>
    <row r="114" spans="1:10">
      <c r="A114" s="7" t="s">
        <v>673</v>
      </c>
      <c r="B114" s="7" t="s">
        <v>674</v>
      </c>
      <c r="C114" s="7" t="s">
        <v>675</v>
      </c>
      <c r="D114" s="7" t="s">
        <v>396</v>
      </c>
      <c r="E114" s="7" t="s">
        <v>25</v>
      </c>
      <c r="F114" s="26">
        <v>6988.88</v>
      </c>
      <c r="G114" s="26">
        <v>5479</v>
      </c>
      <c r="H114" s="26">
        <v>382.92</v>
      </c>
      <c r="I114" s="18">
        <v>0</v>
      </c>
      <c r="J114" s="18">
        <f>H114/סיכום!$B$42</f>
        <v>6.059326388046459E-4</v>
      </c>
    </row>
    <row r="115" spans="1:10">
      <c r="A115" s="7" t="s">
        <v>676</v>
      </c>
      <c r="B115" s="7" t="s">
        <v>677</v>
      </c>
      <c r="C115" s="7" t="s">
        <v>678</v>
      </c>
      <c r="D115" s="7" t="s">
        <v>496</v>
      </c>
      <c r="E115" s="7" t="s">
        <v>28</v>
      </c>
      <c r="F115" s="26">
        <v>39282.01</v>
      </c>
      <c r="G115" s="26">
        <v>1728</v>
      </c>
      <c r="H115" s="26">
        <v>678.79</v>
      </c>
      <c r="I115" s="18">
        <v>1E-4</v>
      </c>
      <c r="J115" s="18">
        <f>H115/סיכום!$B$42</f>
        <v>1.0741173506064075E-3</v>
      </c>
    </row>
    <row r="116" spans="1:10">
      <c r="A116" s="7" t="s">
        <v>679</v>
      </c>
      <c r="B116" s="7" t="s">
        <v>680</v>
      </c>
      <c r="C116" s="7" t="s">
        <v>681</v>
      </c>
      <c r="D116" s="7" t="s">
        <v>474</v>
      </c>
      <c r="E116" s="7" t="s">
        <v>25</v>
      </c>
      <c r="F116" s="26">
        <v>3060.62</v>
      </c>
      <c r="G116" s="26">
        <v>20840</v>
      </c>
      <c r="H116" s="26">
        <v>637.83000000000004</v>
      </c>
      <c r="I116" s="18">
        <v>0</v>
      </c>
      <c r="J116" s="18">
        <f>H116/סיכום!$B$42</f>
        <v>1.0093022433113113E-3</v>
      </c>
    </row>
    <row r="117" spans="1:10">
      <c r="A117" s="7" t="s">
        <v>682</v>
      </c>
      <c r="B117" s="7" t="s">
        <v>683</v>
      </c>
      <c r="C117" s="7" t="s">
        <v>682</v>
      </c>
      <c r="D117" s="7" t="s">
        <v>474</v>
      </c>
      <c r="E117" s="7" t="s">
        <v>25</v>
      </c>
      <c r="F117" s="26">
        <v>9114.2000000000007</v>
      </c>
      <c r="G117" s="26">
        <v>5768</v>
      </c>
      <c r="H117" s="26">
        <v>525.71</v>
      </c>
      <c r="I117" s="18">
        <v>0</v>
      </c>
      <c r="J117" s="18">
        <f>H117/סיכום!$B$42</f>
        <v>8.3188354629162853E-4</v>
      </c>
    </row>
    <row r="118" spans="1:10">
      <c r="A118" s="7" t="s">
        <v>684</v>
      </c>
      <c r="B118" s="7" t="s">
        <v>685</v>
      </c>
      <c r="C118" s="7" t="s">
        <v>686</v>
      </c>
      <c r="D118" s="7" t="s">
        <v>474</v>
      </c>
      <c r="E118" s="7" t="s">
        <v>25</v>
      </c>
      <c r="F118" s="26">
        <v>7319.22</v>
      </c>
      <c r="G118" s="26">
        <v>8221.5</v>
      </c>
      <c r="H118" s="26">
        <v>601.75</v>
      </c>
      <c r="I118" s="18">
        <v>0</v>
      </c>
      <c r="J118" s="18">
        <f>H118/סיכום!$B$42</f>
        <v>9.522092484087946E-4</v>
      </c>
    </row>
    <row r="119" spans="1:10">
      <c r="A119" s="7" t="s">
        <v>687</v>
      </c>
      <c r="B119" s="7" t="s">
        <v>688</v>
      </c>
      <c r="C119" s="7" t="s">
        <v>689</v>
      </c>
      <c r="D119" s="7" t="s">
        <v>474</v>
      </c>
      <c r="E119" s="7" t="s">
        <v>25</v>
      </c>
      <c r="F119" s="26">
        <v>1595.98</v>
      </c>
      <c r="G119" s="26">
        <v>54800</v>
      </c>
      <c r="H119" s="26">
        <v>874.6</v>
      </c>
      <c r="I119" s="18">
        <v>0</v>
      </c>
      <c r="J119" s="18">
        <f>H119/סיכום!$B$42</f>
        <v>1.3839671103586736E-3</v>
      </c>
    </row>
    <row r="120" spans="1:10">
      <c r="A120" s="7" t="s">
        <v>687</v>
      </c>
      <c r="B120" s="7" t="s">
        <v>690</v>
      </c>
      <c r="C120" s="7" t="s">
        <v>691</v>
      </c>
      <c r="D120" s="7" t="s">
        <v>474</v>
      </c>
      <c r="E120" s="7" t="s">
        <v>25</v>
      </c>
      <c r="F120" s="26">
        <v>433.82</v>
      </c>
      <c r="G120" s="26">
        <v>55470</v>
      </c>
      <c r="H120" s="26">
        <v>240.64</v>
      </c>
      <c r="I120" s="18">
        <v>0</v>
      </c>
      <c r="J120" s="18">
        <f>H120/סיכום!$B$42</f>
        <v>3.8078875535869103E-4</v>
      </c>
    </row>
    <row r="121" spans="1:10">
      <c r="A121" s="7" t="s">
        <v>692</v>
      </c>
      <c r="B121" s="7" t="s">
        <v>693</v>
      </c>
      <c r="C121" s="7" t="s">
        <v>694</v>
      </c>
      <c r="D121" s="7" t="s">
        <v>474</v>
      </c>
      <c r="E121" s="7" t="s">
        <v>25</v>
      </c>
      <c r="F121" s="26">
        <v>1186.04</v>
      </c>
      <c r="G121" s="26">
        <v>16050</v>
      </c>
      <c r="H121" s="26">
        <v>190.36</v>
      </c>
      <c r="I121" s="18">
        <v>0</v>
      </c>
      <c r="J121" s="18">
        <f>H121/סיכום!$B$42</f>
        <v>3.012256793138316E-4</v>
      </c>
    </row>
    <row r="122" spans="1:10">
      <c r="A122" s="7" t="s">
        <v>695</v>
      </c>
      <c r="B122" s="7" t="s">
        <v>696</v>
      </c>
      <c r="C122" s="7" t="s">
        <v>697</v>
      </c>
      <c r="D122" s="7" t="s">
        <v>698</v>
      </c>
      <c r="E122" s="7" t="s">
        <v>25</v>
      </c>
      <c r="F122" s="26">
        <v>5591.9</v>
      </c>
      <c r="G122" s="26">
        <v>6934</v>
      </c>
      <c r="H122" s="26">
        <v>387.74</v>
      </c>
      <c r="I122" s="18">
        <v>0</v>
      </c>
      <c r="J122" s="18">
        <f>H122/סיכום!$B$42</f>
        <v>6.1355980719239893E-4</v>
      </c>
    </row>
    <row r="123" spans="1:10">
      <c r="A123" s="7" t="s">
        <v>699</v>
      </c>
      <c r="B123" s="7" t="s">
        <v>700</v>
      </c>
      <c r="C123" s="7" t="s">
        <v>701</v>
      </c>
      <c r="D123" s="7" t="s">
        <v>409</v>
      </c>
      <c r="E123" s="7" t="s">
        <v>25</v>
      </c>
      <c r="F123" s="26">
        <v>1090.52</v>
      </c>
      <c r="G123" s="26">
        <v>64400</v>
      </c>
      <c r="H123" s="26">
        <v>702.29</v>
      </c>
      <c r="I123" s="18">
        <v>0</v>
      </c>
      <c r="J123" s="18">
        <f>H123/סיכום!$B$42</f>
        <v>1.1113037524969045E-3</v>
      </c>
    </row>
    <row r="124" spans="1:10">
      <c r="A124" s="7" t="s">
        <v>702</v>
      </c>
      <c r="B124" s="7" t="s">
        <v>703</v>
      </c>
      <c r="C124" s="7" t="s">
        <v>704</v>
      </c>
      <c r="D124" s="7" t="s">
        <v>705</v>
      </c>
      <c r="E124" s="7" t="s">
        <v>25</v>
      </c>
      <c r="F124" s="26">
        <v>14419.54</v>
      </c>
      <c r="G124" s="26">
        <v>5854</v>
      </c>
      <c r="H124" s="26">
        <v>844.12</v>
      </c>
      <c r="I124" s="18">
        <v>0</v>
      </c>
      <c r="J124" s="18">
        <f>H124/סיכום!$B$42</f>
        <v>1.3357355559066584E-3</v>
      </c>
    </row>
    <row r="125" spans="1:10" ht="13.5" thickBot="1">
      <c r="A125" s="6" t="s">
        <v>706</v>
      </c>
      <c r="B125" s="6"/>
      <c r="C125" s="6"/>
      <c r="D125" s="6"/>
      <c r="E125" s="6"/>
      <c r="F125" s="27">
        <f>SUM(F88:F124)</f>
        <v>711393.83999999985</v>
      </c>
      <c r="G125" s="36"/>
      <c r="H125" s="27">
        <f>SUM(H88:H124)</f>
        <v>14245.47</v>
      </c>
      <c r="I125" s="19"/>
      <c r="J125" s="20">
        <f>SUM(J88:J124)</f>
        <v>2.2542032874000889E-2</v>
      </c>
    </row>
    <row r="126" spans="1:10" ht="13.5" thickTop="1"/>
    <row r="127" spans="1:10">
      <c r="A127" s="6" t="s">
        <v>707</v>
      </c>
      <c r="B127" s="6"/>
      <c r="C127" s="6"/>
      <c r="D127" s="6"/>
      <c r="E127" s="6"/>
      <c r="F127" s="36"/>
      <c r="G127" s="36"/>
      <c r="H127" s="36"/>
      <c r="I127" s="19"/>
      <c r="J127" s="19"/>
    </row>
    <row r="128" spans="1:10">
      <c r="A128" s="7" t="s">
        <v>708</v>
      </c>
      <c r="B128" s="7" t="s">
        <v>709</v>
      </c>
      <c r="C128" s="7" t="s">
        <v>710</v>
      </c>
      <c r="D128" s="7" t="s">
        <v>439</v>
      </c>
      <c r="E128" s="7" t="s">
        <v>25</v>
      </c>
      <c r="F128" s="26">
        <v>4561.08</v>
      </c>
      <c r="G128" s="26">
        <v>6575</v>
      </c>
      <c r="H128" s="26">
        <v>299.89</v>
      </c>
      <c r="I128" s="18">
        <v>0</v>
      </c>
      <c r="J128" s="18">
        <f>H128/סיכום!$B$42</f>
        <v>4.7454596012515732E-4</v>
      </c>
    </row>
    <row r="129" spans="1:10">
      <c r="A129" s="7" t="s">
        <v>711</v>
      </c>
      <c r="B129" s="7" t="s">
        <v>712</v>
      </c>
      <c r="C129" s="7" t="s">
        <v>713</v>
      </c>
      <c r="D129" s="7" t="s">
        <v>659</v>
      </c>
      <c r="E129" s="7" t="s">
        <v>25</v>
      </c>
      <c r="F129" s="26">
        <v>4342.18</v>
      </c>
      <c r="G129" s="26">
        <v>5748</v>
      </c>
      <c r="H129" s="26">
        <v>249.59</v>
      </c>
      <c r="I129" s="18">
        <v>0</v>
      </c>
      <c r="J129" s="18">
        <f>H129/סיכום!$B$42</f>
        <v>3.9495123607868893E-4</v>
      </c>
    </row>
    <row r="130" spans="1:10" ht="13.5" thickBot="1">
      <c r="A130" s="6" t="s">
        <v>714</v>
      </c>
      <c r="B130" s="6"/>
      <c r="C130" s="6"/>
      <c r="D130" s="6"/>
      <c r="E130" s="6"/>
      <c r="F130" s="27">
        <f>SUM(F128:F129)</f>
        <v>8903.26</v>
      </c>
      <c r="G130" s="36"/>
      <c r="H130" s="27">
        <f>SUM(H128:H129)</f>
        <v>549.48</v>
      </c>
      <c r="I130" s="19"/>
      <c r="J130" s="20">
        <f>SUM(J128:J129)</f>
        <v>8.6949719620384625E-4</v>
      </c>
    </row>
    <row r="131" spans="1:10" ht="13.5" thickTop="1"/>
    <row r="132" spans="1:10" ht="13.5" thickBot="1">
      <c r="A132" s="4" t="s">
        <v>715</v>
      </c>
      <c r="B132" s="4"/>
      <c r="C132" s="4"/>
      <c r="D132" s="4"/>
      <c r="E132" s="4"/>
      <c r="F132" s="28">
        <f>SUM(F125+F130)</f>
        <v>720297.09999999986</v>
      </c>
      <c r="G132" s="34"/>
      <c r="H132" s="28">
        <f>SUM(H125+H130)</f>
        <v>14794.949999999999</v>
      </c>
      <c r="I132" s="22"/>
      <c r="J132" s="23">
        <f>SUM(J125+J130)</f>
        <v>2.3411530070204734E-2</v>
      </c>
    </row>
    <row r="133" spans="1:10" ht="13.5" thickTop="1"/>
    <row r="135" spans="1:10" ht="13.5" thickBot="1">
      <c r="A135" s="4" t="s">
        <v>716</v>
      </c>
      <c r="B135" s="4"/>
      <c r="C135" s="4"/>
      <c r="D135" s="4"/>
      <c r="E135" s="4"/>
      <c r="F135" s="28">
        <f>SUM(F83+F132)</f>
        <v>1690033.0199999998</v>
      </c>
      <c r="G135" s="34"/>
      <c r="H135" s="28">
        <f>SUM(H83+H132)</f>
        <v>42023.509999999995</v>
      </c>
      <c r="I135" s="22"/>
      <c r="J135" s="23">
        <f>SUM(J83+J132)</f>
        <v>6.6498005604652202E-2</v>
      </c>
    </row>
    <row r="136" spans="1:10" ht="13.5" thickTop="1"/>
    <row r="138" spans="1:10">
      <c r="A138" s="7" t="s">
        <v>60</v>
      </c>
      <c r="B138" s="7"/>
      <c r="C138" s="7"/>
      <c r="D138" s="7"/>
      <c r="E138" s="7"/>
      <c r="F138" s="26"/>
      <c r="G138" s="26"/>
      <c r="H138" s="26"/>
      <c r="I138" s="18"/>
      <c r="J138" s="18"/>
    </row>
    <row r="142" spans="1:10">
      <c r="A142" s="2" t="s">
        <v>61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0"/>
  <sheetViews>
    <sheetView rightToLeft="1" topLeftCell="B30" workbookViewId="0">
      <selection activeCell="I79" sqref="I79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style="33" customWidth="1"/>
    <col min="6" max="6" width="11.7109375" style="33" customWidth="1"/>
    <col min="7" max="7" width="13.7109375" style="33" customWidth="1"/>
    <col min="8" max="8" width="24.7109375" style="30" customWidth="1"/>
    <col min="9" max="9" width="20.7109375" style="30" customWidth="1"/>
  </cols>
  <sheetData>
    <row r="2" spans="1:9" ht="18">
      <c r="A2" s="1" t="s">
        <v>0</v>
      </c>
    </row>
    <row r="4" spans="1:9" ht="18">
      <c r="A4" s="1" t="s">
        <v>717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4" t="s">
        <v>65</v>
      </c>
      <c r="F11" s="34" t="s">
        <v>66</v>
      </c>
      <c r="G11" s="34" t="s">
        <v>12</v>
      </c>
      <c r="H11" s="22" t="s">
        <v>67</v>
      </c>
      <c r="I11" s="22" t="s">
        <v>13</v>
      </c>
    </row>
    <row r="12" spans="1:9">
      <c r="A12" s="5"/>
      <c r="B12" s="5"/>
      <c r="C12" s="5"/>
      <c r="D12" s="5"/>
      <c r="E12" s="35" t="s">
        <v>70</v>
      </c>
      <c r="F12" s="35" t="s">
        <v>71</v>
      </c>
      <c r="G12" s="35" t="s">
        <v>15</v>
      </c>
      <c r="H12" s="31" t="s">
        <v>14</v>
      </c>
      <c r="I12" s="31" t="s">
        <v>14</v>
      </c>
    </row>
    <row r="15" spans="1:9">
      <c r="A15" s="4" t="s">
        <v>718</v>
      </c>
      <c r="B15" s="4"/>
      <c r="C15" s="4"/>
      <c r="D15" s="4"/>
      <c r="E15" s="34"/>
      <c r="F15" s="34"/>
      <c r="G15" s="34"/>
      <c r="H15" s="22"/>
      <c r="I15" s="22"/>
    </row>
    <row r="18" spans="1:9">
      <c r="A18" s="4" t="s">
        <v>719</v>
      </c>
      <c r="B18" s="4"/>
      <c r="C18" s="4"/>
      <c r="D18" s="4"/>
      <c r="E18" s="34"/>
      <c r="F18" s="34"/>
      <c r="G18" s="34"/>
      <c r="H18" s="22"/>
      <c r="I18" s="22"/>
    </row>
    <row r="19" spans="1:9">
      <c r="A19" s="6" t="s">
        <v>720</v>
      </c>
      <c r="B19" s="6"/>
      <c r="C19" s="6"/>
      <c r="D19" s="6"/>
      <c r="E19" s="36"/>
      <c r="F19" s="36"/>
      <c r="G19" s="36"/>
      <c r="H19" s="19"/>
      <c r="I19" s="19"/>
    </row>
    <row r="20" spans="1:9">
      <c r="A20" s="7" t="s">
        <v>721</v>
      </c>
      <c r="B20" s="7">
        <v>1097815</v>
      </c>
      <c r="C20" s="7" t="s">
        <v>722</v>
      </c>
      <c r="D20" s="7" t="s">
        <v>46</v>
      </c>
      <c r="E20" s="26">
        <v>185857</v>
      </c>
      <c r="F20" s="26">
        <v>1414</v>
      </c>
      <c r="G20" s="26">
        <v>2628.02</v>
      </c>
      <c r="H20" s="18">
        <v>1.5E-3</v>
      </c>
      <c r="I20" s="18">
        <f>G20/סיכום!$B$42</f>
        <v>4.1585790594155054E-3</v>
      </c>
    </row>
    <row r="21" spans="1:9">
      <c r="A21" s="7" t="s">
        <v>723</v>
      </c>
      <c r="B21" s="7">
        <v>1113752</v>
      </c>
      <c r="C21" s="7" t="s">
        <v>724</v>
      </c>
      <c r="D21" s="7" t="s">
        <v>46</v>
      </c>
      <c r="E21" s="26">
        <v>8368</v>
      </c>
      <c r="F21" s="26">
        <v>1291</v>
      </c>
      <c r="G21" s="26">
        <v>108.03</v>
      </c>
      <c r="H21" s="18">
        <v>1E-4</v>
      </c>
      <c r="I21" s="18">
        <f>G21/סיכום!$B$42</f>
        <v>1.7094668069065572E-4</v>
      </c>
    </row>
    <row r="22" spans="1:9">
      <c r="A22" s="7" t="s">
        <v>725</v>
      </c>
      <c r="B22" s="7">
        <v>1113703</v>
      </c>
      <c r="C22" s="7" t="s">
        <v>724</v>
      </c>
      <c r="D22" s="7" t="s">
        <v>46</v>
      </c>
      <c r="E22" s="26">
        <v>1764</v>
      </c>
      <c r="F22" s="26">
        <v>1624</v>
      </c>
      <c r="G22" s="26">
        <v>28.65</v>
      </c>
      <c r="H22" s="18">
        <v>0</v>
      </c>
      <c r="I22" s="18">
        <f>G22/סיכום!$B$42</f>
        <v>4.5335762304797613E-5</v>
      </c>
    </row>
    <row r="23" spans="1:9">
      <c r="A23" s="7" t="s">
        <v>726</v>
      </c>
      <c r="B23" s="7">
        <v>1113232</v>
      </c>
      <c r="C23" s="7" t="s">
        <v>724</v>
      </c>
      <c r="D23" s="7" t="s">
        <v>46</v>
      </c>
      <c r="E23" s="26">
        <v>1327002</v>
      </c>
      <c r="F23" s="26">
        <v>1414</v>
      </c>
      <c r="G23" s="26">
        <v>18763.810000000001</v>
      </c>
      <c r="H23" s="18">
        <v>6.4000000000000003E-3</v>
      </c>
      <c r="I23" s="18">
        <f>G23/סיכום!$B$42</f>
        <v>2.9691854453486374E-2</v>
      </c>
    </row>
    <row r="24" spans="1:9">
      <c r="A24" s="7" t="s">
        <v>727</v>
      </c>
      <c r="B24" s="7">
        <v>1096486</v>
      </c>
      <c r="C24" s="7" t="s">
        <v>728</v>
      </c>
      <c r="D24" s="7" t="s">
        <v>46</v>
      </c>
      <c r="E24" s="26">
        <v>940000</v>
      </c>
      <c r="F24" s="26">
        <v>822.4</v>
      </c>
      <c r="G24" s="26">
        <v>7730.56</v>
      </c>
      <c r="H24" s="18">
        <v>1.1999999999999999E-3</v>
      </c>
      <c r="I24" s="18">
        <f>G24/סיכום!$B$42</f>
        <v>1.223283876589795E-2</v>
      </c>
    </row>
    <row r="25" spans="1:9">
      <c r="A25" s="7" t="s">
        <v>729</v>
      </c>
      <c r="B25" s="7">
        <v>1125327</v>
      </c>
      <c r="C25" s="7" t="s">
        <v>728</v>
      </c>
      <c r="D25" s="7" t="s">
        <v>46</v>
      </c>
      <c r="E25" s="26">
        <v>378122</v>
      </c>
      <c r="F25" s="26">
        <v>1412</v>
      </c>
      <c r="G25" s="26">
        <v>5339.08</v>
      </c>
      <c r="H25" s="18">
        <v>1.5E-3</v>
      </c>
      <c r="I25" s="18">
        <f>G25/סיכום!$B$42</f>
        <v>8.4485606215113033E-3</v>
      </c>
    </row>
    <row r="26" spans="1:9">
      <c r="A26" s="7" t="s">
        <v>730</v>
      </c>
      <c r="B26" s="7">
        <v>1125319</v>
      </c>
      <c r="C26" s="7" t="s">
        <v>728</v>
      </c>
      <c r="D26" s="7" t="s">
        <v>46</v>
      </c>
      <c r="E26" s="26">
        <v>3114</v>
      </c>
      <c r="F26" s="26">
        <v>1622</v>
      </c>
      <c r="G26" s="26">
        <v>50.51</v>
      </c>
      <c r="H26" s="18">
        <v>0</v>
      </c>
      <c r="I26" s="18">
        <f>G26/סיכום!$B$42</f>
        <v>7.9927028063362217E-5</v>
      </c>
    </row>
    <row r="27" spans="1:9">
      <c r="A27" s="7" t="s">
        <v>731</v>
      </c>
      <c r="B27" s="7">
        <v>1117266</v>
      </c>
      <c r="C27" s="7" t="s">
        <v>732</v>
      </c>
      <c r="D27" s="7" t="s">
        <v>46</v>
      </c>
      <c r="E27" s="26">
        <v>8961</v>
      </c>
      <c r="F27" s="26">
        <v>14150</v>
      </c>
      <c r="G27" s="26">
        <v>1267.98</v>
      </c>
      <c r="H27" s="18">
        <v>1E-4</v>
      </c>
      <c r="I27" s="18">
        <f>G27/סיכום!$B$42</f>
        <v>2.006451654004792E-3</v>
      </c>
    </row>
    <row r="28" spans="1:9">
      <c r="A28" s="7" t="s">
        <v>733</v>
      </c>
      <c r="B28" s="7">
        <v>1091818</v>
      </c>
      <c r="C28" s="7" t="s">
        <v>734</v>
      </c>
      <c r="D28" s="7" t="s">
        <v>46</v>
      </c>
      <c r="E28" s="26">
        <v>113239</v>
      </c>
      <c r="F28" s="26">
        <v>14160</v>
      </c>
      <c r="G28" s="26">
        <v>16034.64</v>
      </c>
      <c r="H28" s="18">
        <v>2.7000000000000001E-3</v>
      </c>
      <c r="I28" s="18">
        <f>G28/סיכום!$B$42</f>
        <v>2.5373215625933684E-2</v>
      </c>
    </row>
    <row r="29" spans="1:9">
      <c r="A29" s="7" t="s">
        <v>735</v>
      </c>
      <c r="B29" s="7">
        <v>1091826</v>
      </c>
      <c r="C29" s="7" t="s">
        <v>734</v>
      </c>
      <c r="D29" s="7" t="s">
        <v>46</v>
      </c>
      <c r="E29" s="26">
        <v>1764</v>
      </c>
      <c r="F29" s="26">
        <v>1626</v>
      </c>
      <c r="G29" s="26">
        <v>28.68</v>
      </c>
      <c r="H29" s="18">
        <v>0</v>
      </c>
      <c r="I29" s="18">
        <f>G29/סיכום!$B$42</f>
        <v>4.5383234307211019E-5</v>
      </c>
    </row>
    <row r="30" spans="1:9" ht="13.5" thickBot="1">
      <c r="A30" s="6" t="s">
        <v>736</v>
      </c>
      <c r="B30" s="6"/>
      <c r="C30" s="6"/>
      <c r="D30" s="6"/>
      <c r="E30" s="27">
        <f>SUM(E20:E29)</f>
        <v>2968191</v>
      </c>
      <c r="F30" s="36"/>
      <c r="G30" s="27">
        <f>SUM(G20:G29)</f>
        <v>51979.960000000006</v>
      </c>
      <c r="H30" s="19"/>
      <c r="I30" s="20">
        <f>SUM(I20:I29)</f>
        <v>8.2253092885615636E-2</v>
      </c>
    </row>
    <row r="31" spans="1:9" ht="13.5" thickTop="1"/>
    <row r="32" spans="1:9">
      <c r="A32" s="6" t="s">
        <v>737</v>
      </c>
      <c r="B32" s="6"/>
      <c r="C32" s="6"/>
      <c r="D32" s="6"/>
      <c r="E32" s="36"/>
      <c r="F32" s="36"/>
      <c r="G32" s="36"/>
      <c r="H32" s="19"/>
      <c r="I32" s="19"/>
    </row>
    <row r="33" spans="1:9">
      <c r="A33" s="7" t="s">
        <v>738</v>
      </c>
      <c r="B33" s="7">
        <v>1107556</v>
      </c>
      <c r="C33" s="7" t="s">
        <v>722</v>
      </c>
      <c r="D33" s="7" t="s">
        <v>46</v>
      </c>
      <c r="E33" s="26">
        <v>2285</v>
      </c>
      <c r="F33" s="26">
        <v>2075</v>
      </c>
      <c r="G33" s="26">
        <v>47.41</v>
      </c>
      <c r="H33" s="18">
        <v>1E-4</v>
      </c>
      <c r="I33" s="18">
        <f>G33/סיכום!$B$42</f>
        <v>7.5021587813977478E-5</v>
      </c>
    </row>
    <row r="34" spans="1:9">
      <c r="A34" s="7" t="s">
        <v>739</v>
      </c>
      <c r="B34" s="7">
        <v>1133255</v>
      </c>
      <c r="C34" s="7" t="s">
        <v>740</v>
      </c>
      <c r="D34" s="7" t="s">
        <v>46</v>
      </c>
      <c r="E34" s="26">
        <v>6258</v>
      </c>
      <c r="F34" s="26">
        <v>5092</v>
      </c>
      <c r="G34" s="26">
        <v>318.66000000000003</v>
      </c>
      <c r="H34" s="18">
        <v>5.0000000000000001E-4</v>
      </c>
      <c r="I34" s="18">
        <f>G34/סיכום!$B$42</f>
        <v>5.0424760963514172E-4</v>
      </c>
    </row>
    <row r="35" spans="1:9">
      <c r="A35" s="7" t="s">
        <v>741</v>
      </c>
      <c r="B35" s="7">
        <v>1117399</v>
      </c>
      <c r="C35" s="7" t="s">
        <v>740</v>
      </c>
      <c r="D35" s="7" t="s">
        <v>46</v>
      </c>
      <c r="E35" s="26">
        <v>73830</v>
      </c>
      <c r="F35" s="26">
        <v>8842</v>
      </c>
      <c r="G35" s="26">
        <v>6528.05</v>
      </c>
      <c r="H35" s="18">
        <v>2.2000000000000001E-3</v>
      </c>
      <c r="I35" s="18">
        <f>G35/סיכום!$B$42</f>
        <v>1.0329986845160004E-2</v>
      </c>
    </row>
    <row r="36" spans="1:9">
      <c r="A36" s="7" t="s">
        <v>742</v>
      </c>
      <c r="B36" s="7">
        <v>1129964</v>
      </c>
      <c r="C36" s="7" t="s">
        <v>740</v>
      </c>
      <c r="D36" s="7" t="s">
        <v>46</v>
      </c>
      <c r="E36" s="26">
        <v>47813</v>
      </c>
      <c r="F36" s="26">
        <v>4059</v>
      </c>
      <c r="G36" s="26">
        <v>1940.73</v>
      </c>
      <c r="H36" s="18">
        <v>1.5E-3</v>
      </c>
      <c r="I36" s="18">
        <f>G36/סיכום!$B$42</f>
        <v>3.0710113081253011E-3</v>
      </c>
    </row>
    <row r="37" spans="1:9">
      <c r="A37" s="7" t="s">
        <v>743</v>
      </c>
      <c r="B37" s="7">
        <v>1130004</v>
      </c>
      <c r="C37" s="7" t="s">
        <v>744</v>
      </c>
      <c r="D37" s="7" t="s">
        <v>46</v>
      </c>
      <c r="E37" s="26">
        <v>7098</v>
      </c>
      <c r="F37" s="26">
        <v>20790</v>
      </c>
      <c r="G37" s="26">
        <v>1475.67</v>
      </c>
      <c r="H37" s="18">
        <v>3.3E-3</v>
      </c>
      <c r="I37" s="18">
        <f>G37/סיכום!$B$42</f>
        <v>2.3351003267127646E-3</v>
      </c>
    </row>
    <row r="38" spans="1:9">
      <c r="A38" s="7" t="s">
        <v>745</v>
      </c>
      <c r="B38" s="7">
        <v>1129972</v>
      </c>
      <c r="C38" s="7" t="s">
        <v>740</v>
      </c>
      <c r="D38" s="7" t="s">
        <v>46</v>
      </c>
      <c r="E38" s="26">
        <v>7450</v>
      </c>
      <c r="F38" s="26">
        <v>9332</v>
      </c>
      <c r="G38" s="26">
        <v>695.23</v>
      </c>
      <c r="H38" s="18">
        <v>1.1000000000000001E-3</v>
      </c>
      <c r="I38" s="18">
        <f>G38/סיכום!$B$42</f>
        <v>1.1001320079289511E-3</v>
      </c>
    </row>
    <row r="39" spans="1:9">
      <c r="A39" s="7" t="s">
        <v>746</v>
      </c>
      <c r="B39" s="7">
        <v>1116060</v>
      </c>
      <c r="C39" s="7" t="s">
        <v>740</v>
      </c>
      <c r="D39" s="7" t="s">
        <v>46</v>
      </c>
      <c r="E39" s="26">
        <v>1744</v>
      </c>
      <c r="F39" s="26">
        <v>23060</v>
      </c>
      <c r="G39" s="26">
        <v>402.17</v>
      </c>
      <c r="H39" s="18">
        <v>2.9999999999999997E-4</v>
      </c>
      <c r="I39" s="18">
        <f>G39/סיכום!$B$42</f>
        <v>6.3639384035324464E-4</v>
      </c>
    </row>
    <row r="40" spans="1:9">
      <c r="A40" s="7" t="s">
        <v>747</v>
      </c>
      <c r="B40" s="7">
        <v>1095728</v>
      </c>
      <c r="C40" s="7" t="s">
        <v>734</v>
      </c>
      <c r="D40" s="7" t="s">
        <v>46</v>
      </c>
      <c r="E40" s="26">
        <v>35000</v>
      </c>
      <c r="F40" s="26">
        <v>8747</v>
      </c>
      <c r="G40" s="26">
        <v>3061.45</v>
      </c>
      <c r="H40" s="18">
        <v>2.0999999999999999E-3</v>
      </c>
      <c r="I40" s="18">
        <f>G40/סיכום!$B$42</f>
        <v>4.8444387262835138E-3</v>
      </c>
    </row>
    <row r="41" spans="1:9" ht="13.5" thickBot="1">
      <c r="A41" s="6" t="s">
        <v>748</v>
      </c>
      <c r="B41" s="6"/>
      <c r="C41" s="6"/>
      <c r="D41" s="6"/>
      <c r="E41" s="27">
        <f>SUM(E33:E40)</f>
        <v>181478</v>
      </c>
      <c r="F41" s="36"/>
      <c r="G41" s="27">
        <f>SUM(G33:G40)</f>
        <v>14469.369999999999</v>
      </c>
      <c r="H41" s="19"/>
      <c r="I41" s="20">
        <f>SUM(I33:I40)</f>
        <v>2.2896332252012895E-2</v>
      </c>
    </row>
    <row r="42" spans="1:9" ht="13.5" thickTop="1"/>
    <row r="43" spans="1:9">
      <c r="A43" s="6" t="s">
        <v>749</v>
      </c>
      <c r="B43" s="6"/>
      <c r="C43" s="6"/>
      <c r="D43" s="6"/>
      <c r="E43" s="36"/>
      <c r="F43" s="36"/>
      <c r="G43" s="36"/>
      <c r="H43" s="19"/>
      <c r="I43" s="19"/>
    </row>
    <row r="44" spans="1:9">
      <c r="A44" s="7" t="s">
        <v>750</v>
      </c>
      <c r="B44" s="7">
        <v>1116292</v>
      </c>
      <c r="C44" s="7" t="s">
        <v>724</v>
      </c>
      <c r="D44" s="7" t="s">
        <v>46</v>
      </c>
      <c r="E44" s="26">
        <v>107747</v>
      </c>
      <c r="F44" s="26">
        <v>331.6</v>
      </c>
      <c r="G44" s="26">
        <v>357.29</v>
      </c>
      <c r="H44" s="18">
        <v>8.0000000000000004E-4</v>
      </c>
      <c r="I44" s="18">
        <f>G44/סיכום!$B$42</f>
        <v>5.6537572474279726E-4</v>
      </c>
    </row>
    <row r="45" spans="1:9">
      <c r="A45" s="7" t="s">
        <v>751</v>
      </c>
      <c r="B45" s="7">
        <v>1101443</v>
      </c>
      <c r="C45" s="7" t="s">
        <v>728</v>
      </c>
      <c r="D45" s="7" t="s">
        <v>46</v>
      </c>
      <c r="E45" s="26">
        <v>145548</v>
      </c>
      <c r="F45" s="26">
        <v>315.14</v>
      </c>
      <c r="G45" s="26">
        <v>458.68</v>
      </c>
      <c r="H45" s="18">
        <v>1E-4</v>
      </c>
      <c r="I45" s="18">
        <f>G45/סיכום!$B$42</f>
        <v>7.2581526889928694E-4</v>
      </c>
    </row>
    <row r="46" spans="1:9">
      <c r="A46" s="7" t="s">
        <v>752</v>
      </c>
      <c r="B46" s="7">
        <v>1116581</v>
      </c>
      <c r="C46" s="7" t="s">
        <v>728</v>
      </c>
      <c r="D46" s="7" t="s">
        <v>46</v>
      </c>
      <c r="E46" s="26">
        <v>76904</v>
      </c>
      <c r="F46" s="26">
        <v>330.81</v>
      </c>
      <c r="G46" s="26">
        <v>254.41</v>
      </c>
      <c r="H46" s="18">
        <v>5.0000000000000001E-4</v>
      </c>
      <c r="I46" s="18">
        <f>G46/סיכום!$B$42</f>
        <v>4.0257840446644195E-4</v>
      </c>
    </row>
    <row r="47" spans="1:9">
      <c r="A47" s="7" t="s">
        <v>753</v>
      </c>
      <c r="B47" s="7">
        <v>1109420</v>
      </c>
      <c r="C47" s="7" t="s">
        <v>740</v>
      </c>
      <c r="D47" s="7" t="s">
        <v>46</v>
      </c>
      <c r="E47" s="26">
        <v>69984</v>
      </c>
      <c r="F47" s="26">
        <v>3071</v>
      </c>
      <c r="G47" s="26">
        <v>2149.21</v>
      </c>
      <c r="H47" s="18">
        <v>1.1999999999999999E-3</v>
      </c>
      <c r="I47" s="18">
        <f>G47/סיכום!$B$42</f>
        <v>3.4009100768968271E-3</v>
      </c>
    </row>
    <row r="48" spans="1:9">
      <c r="A48" s="7" t="s">
        <v>754</v>
      </c>
      <c r="B48" s="7">
        <v>1116326</v>
      </c>
      <c r="C48" s="7" t="s">
        <v>740</v>
      </c>
      <c r="D48" s="7" t="s">
        <v>46</v>
      </c>
      <c r="E48" s="26">
        <v>1770000</v>
      </c>
      <c r="F48" s="26">
        <v>331.57</v>
      </c>
      <c r="G48" s="26">
        <v>5868.79</v>
      </c>
      <c r="H48" s="18">
        <v>5.1999999999999998E-3</v>
      </c>
      <c r="I48" s="18">
        <f>G48/סיכום!$B$42</f>
        <v>9.28677376812472E-3</v>
      </c>
    </row>
    <row r="49" spans="1:9">
      <c r="A49" s="7" t="s">
        <v>755</v>
      </c>
      <c r="B49" s="7">
        <v>1128529</v>
      </c>
      <c r="C49" s="7" t="s">
        <v>740</v>
      </c>
      <c r="D49" s="7" t="s">
        <v>46</v>
      </c>
      <c r="E49" s="26">
        <v>82319</v>
      </c>
      <c r="F49" s="26">
        <v>3162.31</v>
      </c>
      <c r="G49" s="26">
        <v>2603.1799999999998</v>
      </c>
      <c r="H49" s="18">
        <v>2.5000000000000001E-3</v>
      </c>
      <c r="I49" s="18">
        <f>G49/סיכום!$B$42</f>
        <v>4.1192722414172094E-3</v>
      </c>
    </row>
    <row r="50" spans="1:9">
      <c r="A50" s="7" t="s">
        <v>756</v>
      </c>
      <c r="B50" s="7">
        <v>1109412</v>
      </c>
      <c r="C50" s="7" t="s">
        <v>740</v>
      </c>
      <c r="D50" s="7" t="s">
        <v>46</v>
      </c>
      <c r="E50" s="26">
        <v>234624</v>
      </c>
      <c r="F50" s="26">
        <v>2997.73</v>
      </c>
      <c r="G50" s="26">
        <v>7033.39</v>
      </c>
      <c r="H50" s="18">
        <v>6.1999999999999998E-3</v>
      </c>
      <c r="I50" s="18">
        <f>G50/סיכום!$B$42</f>
        <v>1.1129636901812933E-2</v>
      </c>
    </row>
    <row r="51" spans="1:9">
      <c r="A51" s="7" t="s">
        <v>757</v>
      </c>
      <c r="B51" s="7">
        <v>1116250</v>
      </c>
      <c r="C51" s="7" t="s">
        <v>758</v>
      </c>
      <c r="D51" s="7" t="s">
        <v>46</v>
      </c>
      <c r="E51" s="26">
        <v>1295</v>
      </c>
      <c r="F51" s="26">
        <v>3315.4</v>
      </c>
      <c r="G51" s="26">
        <v>42.93</v>
      </c>
      <c r="H51" s="18">
        <v>0</v>
      </c>
      <c r="I51" s="18">
        <f>G51/סיכום!$B$42</f>
        <v>6.7932435453576327E-5</v>
      </c>
    </row>
    <row r="52" spans="1:9">
      <c r="A52" s="7" t="s">
        <v>759</v>
      </c>
      <c r="B52" s="7">
        <v>1128453</v>
      </c>
      <c r="C52" s="7" t="s">
        <v>722</v>
      </c>
      <c r="D52" s="7" t="s">
        <v>46</v>
      </c>
      <c r="E52" s="26">
        <v>14538</v>
      </c>
      <c r="F52" s="26">
        <v>3164.13</v>
      </c>
      <c r="G52" s="26">
        <v>460</v>
      </c>
      <c r="H52" s="18">
        <v>4.0000000000000002E-4</v>
      </c>
      <c r="I52" s="18">
        <f>G52/סיכום!$B$42</f>
        <v>7.2790403700547662E-4</v>
      </c>
    </row>
    <row r="53" spans="1:9" ht="13.5" thickBot="1">
      <c r="A53" s="6" t="s">
        <v>760</v>
      </c>
      <c r="B53" s="6"/>
      <c r="C53" s="6"/>
      <c r="D53" s="6"/>
      <c r="E53" s="27">
        <f>SUM(E44:E52)</f>
        <v>2502959</v>
      </c>
      <c r="F53" s="36"/>
      <c r="G53" s="27">
        <f>SUM(G44:G52)</f>
        <v>19227.88</v>
      </c>
      <c r="H53" s="19"/>
      <c r="I53" s="20">
        <f>SUM(I44:I52)</f>
        <v>3.0426198858819267E-2</v>
      </c>
    </row>
    <row r="54" spans="1:9" ht="13.5" thickTop="1"/>
    <row r="55" spans="1:9">
      <c r="A55" s="6" t="s">
        <v>761</v>
      </c>
      <c r="B55" s="6"/>
      <c r="C55" s="6"/>
      <c r="D55" s="6"/>
      <c r="E55" s="36"/>
      <c r="F55" s="36"/>
      <c r="G55" s="36"/>
      <c r="H55" s="19"/>
      <c r="I55" s="19"/>
    </row>
    <row r="56" spans="1:9" ht="13.5" thickBot="1">
      <c r="A56" s="6" t="s">
        <v>762</v>
      </c>
      <c r="B56" s="6"/>
      <c r="C56" s="6"/>
      <c r="D56" s="6"/>
      <c r="E56" s="27">
        <v>0</v>
      </c>
      <c r="F56" s="36"/>
      <c r="G56" s="27">
        <v>0</v>
      </c>
      <c r="H56" s="19"/>
      <c r="I56" s="20">
        <f>G56/סיכום!$B$42</f>
        <v>0</v>
      </c>
    </row>
    <row r="57" spans="1:9" ht="13.5" thickTop="1"/>
    <row r="58" spans="1:9">
      <c r="A58" s="6" t="s">
        <v>763</v>
      </c>
      <c r="B58" s="6"/>
      <c r="C58" s="6"/>
      <c r="D58" s="6"/>
      <c r="E58" s="36"/>
      <c r="F58" s="36"/>
      <c r="G58" s="36"/>
      <c r="H58" s="19"/>
      <c r="I58" s="19"/>
    </row>
    <row r="59" spans="1:9" ht="13.5" thickBot="1">
      <c r="A59" s="6" t="s">
        <v>764</v>
      </c>
      <c r="B59" s="6"/>
      <c r="C59" s="6"/>
      <c r="D59" s="6"/>
      <c r="E59" s="27">
        <v>0</v>
      </c>
      <c r="F59" s="36"/>
      <c r="G59" s="27">
        <v>0</v>
      </c>
      <c r="H59" s="19"/>
      <c r="I59" s="20">
        <f>G59/סיכום!$B$42</f>
        <v>0</v>
      </c>
    </row>
    <row r="60" spans="1:9" ht="13.5" thickTop="1"/>
    <row r="61" spans="1:9">
      <c r="A61" s="6" t="s">
        <v>765</v>
      </c>
      <c r="B61" s="6"/>
      <c r="C61" s="6"/>
      <c r="D61" s="6"/>
      <c r="E61" s="36"/>
      <c r="F61" s="36"/>
      <c r="G61" s="36"/>
      <c r="H61" s="19"/>
      <c r="I61" s="19"/>
    </row>
    <row r="62" spans="1:9" ht="13.5" thickBot="1">
      <c r="A62" s="6" t="s">
        <v>766</v>
      </c>
      <c r="B62" s="6"/>
      <c r="C62" s="6"/>
      <c r="D62" s="6"/>
      <c r="E62" s="27">
        <v>0</v>
      </c>
      <c r="F62" s="36"/>
      <c r="G62" s="27">
        <v>0</v>
      </c>
      <c r="H62" s="19"/>
      <c r="I62" s="20">
        <f>G62/סיכום!$B$42</f>
        <v>0</v>
      </c>
    </row>
    <row r="63" spans="1:9" ht="13.5" thickTop="1"/>
    <row r="64" spans="1:9" ht="13.5" thickBot="1">
      <c r="A64" s="4" t="s">
        <v>767</v>
      </c>
      <c r="B64" s="4"/>
      <c r="C64" s="4"/>
      <c r="D64" s="4"/>
      <c r="E64" s="28">
        <f>SUM(E30+E41+E53)</f>
        <v>5652628</v>
      </c>
      <c r="F64" s="34"/>
      <c r="G64" s="28">
        <f>SUM(G30+G41+G53)</f>
        <v>85677.21</v>
      </c>
      <c r="H64" s="22"/>
      <c r="I64" s="23">
        <f>SUM(I30+I41+I53)</f>
        <v>0.13557562399644779</v>
      </c>
    </row>
    <row r="65" spans="1:9" ht="13.5" thickTop="1"/>
    <row r="67" spans="1:9">
      <c r="A67" s="4" t="s">
        <v>768</v>
      </c>
      <c r="B67" s="4"/>
      <c r="C67" s="4"/>
      <c r="D67" s="4"/>
      <c r="E67" s="34"/>
      <c r="F67" s="34"/>
      <c r="G67" s="34"/>
      <c r="H67" s="22"/>
      <c r="I67" s="22"/>
    </row>
    <row r="68" spans="1:9">
      <c r="A68" s="6" t="s">
        <v>769</v>
      </c>
      <c r="B68" s="6"/>
      <c r="C68" s="6"/>
      <c r="D68" s="6"/>
      <c r="E68" s="36"/>
      <c r="F68" s="36"/>
      <c r="G68" s="36"/>
      <c r="H68" s="19"/>
      <c r="I68" s="19"/>
    </row>
    <row r="69" spans="1:9">
      <c r="A69" s="7" t="s">
        <v>770</v>
      </c>
      <c r="B69" s="7" t="s">
        <v>771</v>
      </c>
      <c r="C69" s="7" t="s">
        <v>772</v>
      </c>
      <c r="D69" s="7" t="s">
        <v>25</v>
      </c>
      <c r="E69" s="26">
        <v>61598.46</v>
      </c>
      <c r="F69" s="26">
        <v>7535</v>
      </c>
      <c r="G69" s="26">
        <v>4641.4399999999996</v>
      </c>
      <c r="H69" s="18">
        <v>2.0000000000000001E-4</v>
      </c>
      <c r="I69" s="18">
        <f>G69/סיכום!$B$42</f>
        <v>7.3446150293884757E-3</v>
      </c>
    </row>
    <row r="70" spans="1:9">
      <c r="A70" s="7" t="s">
        <v>773</v>
      </c>
      <c r="B70" s="7" t="s">
        <v>774</v>
      </c>
      <c r="C70" s="7" t="s">
        <v>775</v>
      </c>
      <c r="D70" s="7" t="s">
        <v>28</v>
      </c>
      <c r="E70" s="26">
        <v>13440.16</v>
      </c>
      <c r="F70" s="26">
        <v>10646</v>
      </c>
      <c r="G70" s="26">
        <v>1430.84</v>
      </c>
      <c r="H70" s="18">
        <v>0</v>
      </c>
      <c r="I70" s="18">
        <f>G70/סיכום!$B$42</f>
        <v>2.2641613311063392E-3</v>
      </c>
    </row>
    <row r="71" spans="1:9">
      <c r="A71" s="7" t="s">
        <v>776</v>
      </c>
      <c r="B71" s="7" t="s">
        <v>777</v>
      </c>
      <c r="C71" s="7" t="s">
        <v>778</v>
      </c>
      <c r="D71" s="7" t="s">
        <v>25</v>
      </c>
      <c r="E71" s="26">
        <v>50128.1</v>
      </c>
      <c r="F71" s="26">
        <v>4164</v>
      </c>
      <c r="G71" s="26">
        <v>2087.33</v>
      </c>
      <c r="H71" s="18">
        <v>5.9999999999999995E-4</v>
      </c>
      <c r="I71" s="18">
        <f>G71/סיכום!$B$42</f>
        <v>3.3029911599187856E-3</v>
      </c>
    </row>
    <row r="72" spans="1:9">
      <c r="A72" s="7" t="s">
        <v>779</v>
      </c>
      <c r="B72" s="7" t="s">
        <v>780</v>
      </c>
      <c r="C72" s="7" t="s">
        <v>781</v>
      </c>
      <c r="D72" s="7" t="s">
        <v>25</v>
      </c>
      <c r="E72" s="26">
        <v>56862.26</v>
      </c>
      <c r="F72" s="26">
        <v>2643</v>
      </c>
      <c r="G72" s="26">
        <v>1502.87</v>
      </c>
      <c r="H72" s="18">
        <v>2.9999999999999997E-4</v>
      </c>
      <c r="I72" s="18">
        <f>G72/סיכום!$B$42</f>
        <v>2.3781416089009143E-3</v>
      </c>
    </row>
    <row r="73" spans="1:9">
      <c r="A73" s="7" t="s">
        <v>782</v>
      </c>
      <c r="B73" s="7" t="s">
        <v>783</v>
      </c>
      <c r="C73" s="7" t="s">
        <v>784</v>
      </c>
      <c r="D73" s="7" t="s">
        <v>25</v>
      </c>
      <c r="E73" s="26">
        <v>15939.9</v>
      </c>
      <c r="F73" s="26">
        <v>7758</v>
      </c>
      <c r="G73" s="26">
        <v>1236.6199999999999</v>
      </c>
      <c r="H73" s="18">
        <v>0</v>
      </c>
      <c r="I73" s="18">
        <f>G73/סיכום!$B$42</f>
        <v>1.9568275874819836E-3</v>
      </c>
    </row>
    <row r="74" spans="1:9">
      <c r="A74" s="7" t="s">
        <v>785</v>
      </c>
      <c r="B74" s="7" t="s">
        <v>786</v>
      </c>
      <c r="C74" s="7" t="s">
        <v>787</v>
      </c>
      <c r="D74" s="7" t="s">
        <v>25</v>
      </c>
      <c r="E74" s="26">
        <v>2407.9</v>
      </c>
      <c r="F74" s="26">
        <v>5577</v>
      </c>
      <c r="G74" s="26">
        <v>134.29</v>
      </c>
      <c r="H74" s="18">
        <v>0</v>
      </c>
      <c r="I74" s="18">
        <f>G74/סיכום!$B$42</f>
        <v>2.1250050680318575E-4</v>
      </c>
    </row>
    <row r="75" spans="1:9">
      <c r="A75" s="7" t="s">
        <v>788</v>
      </c>
      <c r="B75" s="7" t="s">
        <v>789</v>
      </c>
      <c r="C75" s="7" t="s">
        <v>790</v>
      </c>
      <c r="D75" s="7" t="s">
        <v>25</v>
      </c>
      <c r="E75" s="26">
        <v>25674.98</v>
      </c>
      <c r="F75" s="26">
        <v>3134</v>
      </c>
      <c r="G75" s="26">
        <v>804.65</v>
      </c>
      <c r="H75" s="18">
        <v>2.9999999999999997E-4</v>
      </c>
      <c r="I75" s="18">
        <f>G75/סיכום!$B$42</f>
        <v>1.2732782247314276E-3</v>
      </c>
    </row>
    <row r="76" spans="1:9">
      <c r="A76" s="7" t="s">
        <v>791</v>
      </c>
      <c r="B76" s="7" t="s">
        <v>792</v>
      </c>
      <c r="C76" s="7" t="s">
        <v>793</v>
      </c>
      <c r="D76" s="7" t="s">
        <v>25</v>
      </c>
      <c r="E76" s="26">
        <v>139562.68</v>
      </c>
      <c r="F76" s="26">
        <v>1253</v>
      </c>
      <c r="G76" s="26">
        <v>1748.72</v>
      </c>
      <c r="H76" s="18">
        <v>1E-4</v>
      </c>
      <c r="I76" s="18">
        <f>G76/סיכום!$B$42</f>
        <v>2.7671746686787329E-3</v>
      </c>
    </row>
    <row r="77" spans="1:9">
      <c r="A77" s="7" t="s">
        <v>794</v>
      </c>
      <c r="B77" s="7" t="s">
        <v>795</v>
      </c>
      <c r="C77" s="7" t="s">
        <v>796</v>
      </c>
      <c r="D77" s="7" t="s">
        <v>25</v>
      </c>
      <c r="E77" s="26">
        <v>17245.34</v>
      </c>
      <c r="F77" s="26">
        <v>6400</v>
      </c>
      <c r="G77" s="26">
        <v>1103.7</v>
      </c>
      <c r="H77" s="18">
        <v>1E-4</v>
      </c>
      <c r="I77" s="18">
        <f>G77/סיכום!$B$42</f>
        <v>1.7464949687890099E-3</v>
      </c>
    </row>
    <row r="78" spans="1:9">
      <c r="A78" s="7" t="s">
        <v>797</v>
      </c>
      <c r="B78" s="7" t="s">
        <v>798</v>
      </c>
      <c r="C78" s="7" t="s">
        <v>796</v>
      </c>
      <c r="D78" s="7" t="s">
        <v>25</v>
      </c>
      <c r="E78" s="26">
        <v>25674.98</v>
      </c>
      <c r="F78" s="26">
        <v>3198.5</v>
      </c>
      <c r="G78" s="26">
        <v>821.21</v>
      </c>
      <c r="H78" s="18">
        <v>1E-4</v>
      </c>
      <c r="I78" s="18">
        <f>G78/סיכום!$B$42</f>
        <v>1.2994827700636249E-3</v>
      </c>
    </row>
    <row r="79" spans="1:9">
      <c r="A79" s="7" t="s">
        <v>799</v>
      </c>
      <c r="B79" s="7" t="s">
        <v>800</v>
      </c>
      <c r="C79" s="7" t="s">
        <v>801</v>
      </c>
      <c r="D79" s="7" t="s">
        <v>25</v>
      </c>
      <c r="E79" s="26">
        <v>8895.2999999999993</v>
      </c>
      <c r="F79" s="26">
        <v>5724</v>
      </c>
      <c r="G79" s="26">
        <v>509.17</v>
      </c>
      <c r="H79" s="18">
        <v>0</v>
      </c>
      <c r="I79" s="18">
        <f>G79/סיכום!$B$42</f>
        <v>8.0571064896104024E-4</v>
      </c>
    </row>
    <row r="80" spans="1:9">
      <c r="A80" s="7" t="s">
        <v>802</v>
      </c>
      <c r="B80" s="7" t="s">
        <v>803</v>
      </c>
      <c r="C80" s="7" t="s">
        <v>804</v>
      </c>
      <c r="D80" s="7" t="s">
        <v>25</v>
      </c>
      <c r="E80" s="26">
        <v>26188.400000000001</v>
      </c>
      <c r="F80" s="26">
        <v>3321</v>
      </c>
      <c r="G80" s="26">
        <v>869.72</v>
      </c>
      <c r="H80" s="18">
        <v>2.0000000000000001E-4</v>
      </c>
      <c r="I80" s="18">
        <f>G80/סיכום!$B$42</f>
        <v>1.3762449979660937E-3</v>
      </c>
    </row>
    <row r="81" spans="1:9">
      <c r="A81" s="7" t="s">
        <v>805</v>
      </c>
      <c r="B81" s="7" t="s">
        <v>806</v>
      </c>
      <c r="C81" s="7" t="s">
        <v>805</v>
      </c>
      <c r="D81" s="7" t="s">
        <v>25</v>
      </c>
      <c r="E81" s="26">
        <v>17480.16</v>
      </c>
      <c r="F81" s="26">
        <v>10321</v>
      </c>
      <c r="G81" s="26">
        <v>1804.13</v>
      </c>
      <c r="H81" s="18">
        <v>1E-4</v>
      </c>
      <c r="I81" s="18">
        <f>G81/סיכום!$B$42</f>
        <v>2.854855457136284E-3</v>
      </c>
    </row>
    <row r="82" spans="1:9">
      <c r="A82" s="7" t="s">
        <v>807</v>
      </c>
      <c r="B82" s="7" t="s">
        <v>808</v>
      </c>
      <c r="C82" s="7" t="s">
        <v>809</v>
      </c>
      <c r="D82" s="7" t="s">
        <v>25</v>
      </c>
      <c r="E82" s="26">
        <v>19271.16</v>
      </c>
      <c r="F82" s="26">
        <v>3137</v>
      </c>
      <c r="G82" s="26">
        <v>604.54</v>
      </c>
      <c r="H82" s="18">
        <v>0</v>
      </c>
      <c r="I82" s="18">
        <f>G82/סיכום!$B$42</f>
        <v>9.5662414463324082E-4</v>
      </c>
    </row>
    <row r="83" spans="1:9">
      <c r="A83" s="7" t="s">
        <v>810</v>
      </c>
      <c r="B83" s="7" t="s">
        <v>811</v>
      </c>
      <c r="C83" s="7" t="s">
        <v>812</v>
      </c>
      <c r="D83" s="7" t="s">
        <v>25</v>
      </c>
      <c r="E83" s="26">
        <v>9615.68</v>
      </c>
      <c r="F83" s="26">
        <v>15662</v>
      </c>
      <c r="G83" s="26">
        <v>1506.01</v>
      </c>
      <c r="H83" s="18">
        <v>2.0000000000000001E-4</v>
      </c>
      <c r="I83" s="18">
        <f>G83/סיכום!$B$42</f>
        <v>2.3831103451535168E-3</v>
      </c>
    </row>
    <row r="84" spans="1:9">
      <c r="A84" s="7" t="s">
        <v>813</v>
      </c>
      <c r="B84" s="7" t="s">
        <v>814</v>
      </c>
      <c r="C84" s="7" t="s">
        <v>815</v>
      </c>
      <c r="D84" s="7" t="s">
        <v>25</v>
      </c>
      <c r="E84" s="26">
        <v>51974.82</v>
      </c>
      <c r="F84" s="26">
        <v>2598</v>
      </c>
      <c r="G84" s="26">
        <v>1350.31</v>
      </c>
      <c r="H84" s="18">
        <v>1.1999999999999999E-3</v>
      </c>
      <c r="I84" s="18">
        <f>G84/סיכום!$B$42</f>
        <v>2.1367306526279676E-3</v>
      </c>
    </row>
    <row r="85" spans="1:9">
      <c r="A85" s="7" t="s">
        <v>816</v>
      </c>
      <c r="B85" s="7" t="s">
        <v>817</v>
      </c>
      <c r="C85" s="7" t="s">
        <v>818</v>
      </c>
      <c r="D85" s="7" t="s">
        <v>25</v>
      </c>
      <c r="E85" s="26">
        <v>124816.78</v>
      </c>
      <c r="F85" s="26">
        <v>2984</v>
      </c>
      <c r="G85" s="26">
        <v>3724.53</v>
      </c>
      <c r="H85" s="18">
        <v>4.0000000000000002E-4</v>
      </c>
      <c r="I85" s="18">
        <f>G85/סיכום!$B$42</f>
        <v>5.8936965716261044E-3</v>
      </c>
    </row>
    <row r="86" spans="1:9">
      <c r="A86" s="7" t="s">
        <v>819</v>
      </c>
      <c r="B86" s="7" t="s">
        <v>820</v>
      </c>
      <c r="C86" s="7" t="s">
        <v>821</v>
      </c>
      <c r="D86" s="7" t="s">
        <v>25</v>
      </c>
      <c r="E86" s="26">
        <v>16385.66</v>
      </c>
      <c r="F86" s="26">
        <v>1801</v>
      </c>
      <c r="G86" s="26">
        <v>295.11</v>
      </c>
      <c r="H86" s="18">
        <v>1E-4</v>
      </c>
      <c r="I86" s="18">
        <f>G86/סיכום!$B$42</f>
        <v>4.6698208774062218E-4</v>
      </c>
    </row>
    <row r="87" spans="1:9">
      <c r="A87" s="7" t="s">
        <v>822</v>
      </c>
      <c r="B87" s="7" t="s">
        <v>823</v>
      </c>
      <c r="C87" s="7" t="s">
        <v>824</v>
      </c>
      <c r="D87" s="7" t="s">
        <v>25</v>
      </c>
      <c r="E87" s="26">
        <v>20938.78</v>
      </c>
      <c r="F87" s="26">
        <v>994</v>
      </c>
      <c r="G87" s="26">
        <v>208.13</v>
      </c>
      <c r="H87" s="18">
        <v>0</v>
      </c>
      <c r="I87" s="18">
        <f>G87/סיכום!$B$42</f>
        <v>3.2934492874336923E-4</v>
      </c>
    </row>
    <row r="88" spans="1:9">
      <c r="A88" s="7" t="s">
        <v>825</v>
      </c>
      <c r="B88" s="7" t="s">
        <v>826</v>
      </c>
      <c r="C88" s="7" t="s">
        <v>827</v>
      </c>
      <c r="D88" s="7" t="s">
        <v>25</v>
      </c>
      <c r="E88" s="26">
        <v>15713.04</v>
      </c>
      <c r="F88" s="26">
        <v>1824</v>
      </c>
      <c r="G88" s="26">
        <v>286.61</v>
      </c>
      <c r="H88" s="18">
        <v>0</v>
      </c>
      <c r="I88" s="18">
        <f>G88/סיכום!$B$42</f>
        <v>4.5353168705682535E-4</v>
      </c>
    </row>
    <row r="89" spans="1:9">
      <c r="A89" s="7" t="s">
        <v>828</v>
      </c>
      <c r="B89" s="7" t="s">
        <v>829</v>
      </c>
      <c r="C89" s="7" t="s">
        <v>830</v>
      </c>
      <c r="D89" s="7" t="s">
        <v>25</v>
      </c>
      <c r="E89" s="26">
        <v>57833.38</v>
      </c>
      <c r="F89" s="26">
        <v>10560</v>
      </c>
      <c r="G89" s="26">
        <v>6107.2</v>
      </c>
      <c r="H89" s="18">
        <v>0</v>
      </c>
      <c r="I89" s="18">
        <f>G89/סיכום!$B$42</f>
        <v>9.6640337713040144E-3</v>
      </c>
    </row>
    <row r="90" spans="1:9">
      <c r="A90" s="7" t="s">
        <v>831</v>
      </c>
      <c r="B90" s="7" t="s">
        <v>829</v>
      </c>
      <c r="C90" s="7" t="s">
        <v>830</v>
      </c>
      <c r="D90" s="7" t="s">
        <v>25</v>
      </c>
      <c r="E90" s="26">
        <v>10759.61</v>
      </c>
      <c r="F90" s="26">
        <v>398</v>
      </c>
      <c r="G90" s="26">
        <v>10.76</v>
      </c>
      <c r="H90" s="18">
        <v>0</v>
      </c>
      <c r="I90" s="18">
        <f>G90/סיכום!$B$42</f>
        <v>1.7026624865606363E-5</v>
      </c>
    </row>
    <row r="91" spans="1:9">
      <c r="A91" s="7" t="s">
        <v>832</v>
      </c>
      <c r="B91" s="7" t="s">
        <v>833</v>
      </c>
      <c r="C91" s="7" t="s">
        <v>834</v>
      </c>
      <c r="D91" s="7" t="s">
        <v>25</v>
      </c>
      <c r="E91" s="26">
        <v>70087.8</v>
      </c>
      <c r="F91" s="26">
        <v>3244</v>
      </c>
      <c r="G91" s="26">
        <v>2273.65</v>
      </c>
      <c r="H91" s="18">
        <v>2E-3</v>
      </c>
      <c r="I91" s="18">
        <f>G91/סיכום!$B$42</f>
        <v>3.5978239429076127E-3</v>
      </c>
    </row>
    <row r="92" spans="1:9">
      <c r="A92" s="7" t="s">
        <v>835</v>
      </c>
      <c r="B92" s="7" t="s">
        <v>836</v>
      </c>
      <c r="C92" s="7" t="s">
        <v>837</v>
      </c>
      <c r="D92" s="7" t="s">
        <v>28</v>
      </c>
      <c r="E92" s="26">
        <v>61435.839999999997</v>
      </c>
      <c r="F92" s="26">
        <v>7429</v>
      </c>
      <c r="G92" s="26">
        <v>4564.07</v>
      </c>
      <c r="H92" s="18">
        <v>4.7000000000000002E-3</v>
      </c>
      <c r="I92" s="18">
        <f>G92/סיכום!$B$42</f>
        <v>7.2221847351643161E-3</v>
      </c>
    </row>
    <row r="93" spans="1:9">
      <c r="A93" s="7" t="s">
        <v>835</v>
      </c>
      <c r="B93" s="7" t="s">
        <v>838</v>
      </c>
      <c r="C93" s="7" t="s">
        <v>837</v>
      </c>
      <c r="D93" s="7" t="s">
        <v>28</v>
      </c>
      <c r="E93" s="26">
        <v>4662.3900000000003</v>
      </c>
      <c r="F93" s="26">
        <v>9401</v>
      </c>
      <c r="G93" s="26">
        <v>438.31</v>
      </c>
      <c r="H93" s="18">
        <v>5.9999999999999995E-4</v>
      </c>
      <c r="I93" s="18">
        <f>G93/סיכום!$B$42</f>
        <v>6.9358177926058789E-4</v>
      </c>
    </row>
    <row r="94" spans="1:9">
      <c r="A94" s="7" t="s">
        <v>839</v>
      </c>
      <c r="B94" s="7" t="s">
        <v>840</v>
      </c>
      <c r="C94" s="7" t="s">
        <v>841</v>
      </c>
      <c r="D94" s="7" t="s">
        <v>25</v>
      </c>
      <c r="E94" s="26">
        <v>11414.64</v>
      </c>
      <c r="F94" s="26">
        <v>7820</v>
      </c>
      <c r="G94" s="26">
        <v>892.62</v>
      </c>
      <c r="H94" s="18">
        <v>0</v>
      </c>
      <c r="I94" s="18">
        <f>G94/סיכום!$B$42</f>
        <v>1.4124819598083228E-3</v>
      </c>
    </row>
    <row r="95" spans="1:9">
      <c r="A95" s="7" t="s">
        <v>842</v>
      </c>
      <c r="B95" s="7" t="s">
        <v>843</v>
      </c>
      <c r="C95" s="7" t="s">
        <v>842</v>
      </c>
      <c r="D95" s="7" t="s">
        <v>25</v>
      </c>
      <c r="E95" s="26">
        <v>12803.66</v>
      </c>
      <c r="F95" s="26">
        <v>8464</v>
      </c>
      <c r="G95" s="26">
        <v>1083.7</v>
      </c>
      <c r="H95" s="18">
        <v>2.9999999999999997E-4</v>
      </c>
      <c r="I95" s="18">
        <f>G95/סיכום!$B$42</f>
        <v>1.7148469671800762E-3</v>
      </c>
    </row>
    <row r="96" spans="1:9">
      <c r="A96" s="7" t="s">
        <v>844</v>
      </c>
      <c r="B96" s="7" t="s">
        <v>845</v>
      </c>
      <c r="C96" s="7" t="s">
        <v>846</v>
      </c>
      <c r="D96" s="7" t="s">
        <v>25</v>
      </c>
      <c r="E96" s="26">
        <v>25722.74</v>
      </c>
      <c r="F96" s="26">
        <v>27724</v>
      </c>
      <c r="G96" s="26">
        <v>7131.37</v>
      </c>
      <c r="H96" s="18">
        <v>1E-4</v>
      </c>
      <c r="I96" s="18">
        <f>G96/סיכום!$B$42</f>
        <v>1.1284680461695099E-2</v>
      </c>
    </row>
    <row r="97" spans="1:9">
      <c r="A97" s="7" t="s">
        <v>847</v>
      </c>
      <c r="B97" s="7" t="s">
        <v>845</v>
      </c>
      <c r="C97" s="7" t="s">
        <v>846</v>
      </c>
      <c r="D97" s="7" t="s">
        <v>25</v>
      </c>
      <c r="E97" s="26">
        <v>11839.5</v>
      </c>
      <c r="F97" s="26">
        <v>398</v>
      </c>
      <c r="G97" s="26">
        <v>11.84</v>
      </c>
      <c r="H97" s="18">
        <v>0</v>
      </c>
      <c r="I97" s="18">
        <f>G97/סיכום!$B$42</f>
        <v>1.8735616952488787E-5</v>
      </c>
    </row>
    <row r="98" spans="1:9">
      <c r="A98" s="7" t="s">
        <v>848</v>
      </c>
      <c r="B98" s="7" t="s">
        <v>849</v>
      </c>
      <c r="C98" s="7" t="s">
        <v>850</v>
      </c>
      <c r="D98" s="7" t="s">
        <v>25</v>
      </c>
      <c r="E98" s="26">
        <v>22686</v>
      </c>
      <c r="F98" s="26">
        <v>10104</v>
      </c>
      <c r="G98" s="26">
        <v>2292.19</v>
      </c>
      <c r="H98" s="18">
        <v>5.9999999999999995E-4</v>
      </c>
      <c r="I98" s="18">
        <f>G98/סיכום!$B$42</f>
        <v>3.6271616403990943E-3</v>
      </c>
    </row>
    <row r="99" spans="1:9">
      <c r="A99" s="7" t="s">
        <v>851</v>
      </c>
      <c r="B99" s="7" t="s">
        <v>852</v>
      </c>
      <c r="C99" s="7" t="s">
        <v>853</v>
      </c>
      <c r="D99" s="7" t="s">
        <v>25</v>
      </c>
      <c r="E99" s="26">
        <v>129895.26</v>
      </c>
      <c r="F99" s="26">
        <v>20643</v>
      </c>
      <c r="G99" s="26">
        <v>26814.28</v>
      </c>
      <c r="H99" s="18">
        <v>0</v>
      </c>
      <c r="I99" s="18">
        <f>G99/סיכום!$B$42</f>
        <v>4.2430918829120021E-2</v>
      </c>
    </row>
    <row r="100" spans="1:9">
      <c r="A100" s="7" t="s">
        <v>854</v>
      </c>
      <c r="B100" s="7" t="s">
        <v>852</v>
      </c>
      <c r="C100" s="7" t="s">
        <v>853</v>
      </c>
      <c r="D100" s="7" t="s">
        <v>25</v>
      </c>
      <c r="E100" s="26">
        <v>90680.88</v>
      </c>
      <c r="F100" s="26">
        <v>398</v>
      </c>
      <c r="G100" s="26">
        <v>90.68</v>
      </c>
      <c r="H100" s="18">
        <v>0</v>
      </c>
      <c r="I100" s="18">
        <f>G100/סיכום!$B$42</f>
        <v>1.4349203929490571E-4</v>
      </c>
    </row>
    <row r="101" spans="1:9">
      <c r="A101" s="7" t="s">
        <v>855</v>
      </c>
      <c r="B101" s="7" t="s">
        <v>856</v>
      </c>
      <c r="C101" s="7" t="s">
        <v>857</v>
      </c>
      <c r="D101" s="7" t="s">
        <v>25</v>
      </c>
      <c r="E101" s="26">
        <v>104908.82</v>
      </c>
      <c r="F101" s="26">
        <v>4874</v>
      </c>
      <c r="G101" s="26">
        <v>5113.26</v>
      </c>
      <c r="H101" s="18">
        <v>2.0000000000000001E-4</v>
      </c>
      <c r="I101" s="18">
        <f>G101/סיכום!$B$42</f>
        <v>8.0912230353448328E-3</v>
      </c>
    </row>
    <row r="102" spans="1:9">
      <c r="A102" s="7" t="s">
        <v>858</v>
      </c>
      <c r="B102" s="7" t="s">
        <v>859</v>
      </c>
      <c r="C102" s="7" t="s">
        <v>860</v>
      </c>
      <c r="D102" s="7" t="s">
        <v>25</v>
      </c>
      <c r="E102" s="26">
        <v>72240.98</v>
      </c>
      <c r="F102" s="26">
        <v>4144</v>
      </c>
      <c r="G102" s="26">
        <v>2993.67</v>
      </c>
      <c r="H102" s="18">
        <v>1E-4</v>
      </c>
      <c r="I102" s="18">
        <f>G102/סיכום!$B$42</f>
        <v>4.737183648830837E-3</v>
      </c>
    </row>
    <row r="103" spans="1:9">
      <c r="A103" s="7" t="s">
        <v>861</v>
      </c>
      <c r="B103" s="7" t="s">
        <v>862</v>
      </c>
      <c r="C103" s="7" t="s">
        <v>863</v>
      </c>
      <c r="D103" s="7" t="s">
        <v>25</v>
      </c>
      <c r="E103" s="26">
        <v>37650.800000000003</v>
      </c>
      <c r="F103" s="26">
        <v>4087</v>
      </c>
      <c r="G103" s="26">
        <v>1538.79</v>
      </c>
      <c r="H103" s="18">
        <v>0</v>
      </c>
      <c r="I103" s="18">
        <f>G103/סיכום!$B$42</f>
        <v>2.4349814197905592E-3</v>
      </c>
    </row>
    <row r="104" spans="1:9">
      <c r="A104" s="7" t="s">
        <v>861</v>
      </c>
      <c r="B104" s="7" t="s">
        <v>864</v>
      </c>
      <c r="C104" s="7" t="s">
        <v>865</v>
      </c>
      <c r="D104" s="7" t="s">
        <v>25</v>
      </c>
      <c r="E104" s="26">
        <v>134129.98000000001</v>
      </c>
      <c r="F104" s="26">
        <v>5422</v>
      </c>
      <c r="G104" s="26">
        <v>7272.53</v>
      </c>
      <c r="H104" s="18">
        <v>2.0000000000000001E-4</v>
      </c>
      <c r="I104" s="18">
        <f>G104/סיכום!$B$42</f>
        <v>1.1508052057050954E-2</v>
      </c>
    </row>
    <row r="105" spans="1:9">
      <c r="A105" s="7" t="s">
        <v>866</v>
      </c>
      <c r="B105" s="7" t="s">
        <v>867</v>
      </c>
      <c r="C105" s="7" t="s">
        <v>868</v>
      </c>
      <c r="D105" s="7" t="s">
        <v>25</v>
      </c>
      <c r="E105" s="26">
        <v>89936.06</v>
      </c>
      <c r="F105" s="26">
        <v>5512</v>
      </c>
      <c r="G105" s="26">
        <v>4957.28</v>
      </c>
      <c r="H105" s="18">
        <v>1E-4</v>
      </c>
      <c r="I105" s="18">
        <f>G105/סיכום!$B$42</f>
        <v>7.8444002707967579E-3</v>
      </c>
    </row>
    <row r="106" spans="1:9" ht="13.5" thickBot="1">
      <c r="A106" s="6" t="s">
        <v>869</v>
      </c>
      <c r="B106" s="6"/>
      <c r="C106" s="6"/>
      <c r="D106" s="6"/>
      <c r="E106" s="27">
        <f>SUM(E69:E105)</f>
        <v>1668502.8800000004</v>
      </c>
      <c r="F106" s="36"/>
      <c r="G106" s="27">
        <f>SUM(G69:G105)</f>
        <v>100256.12999999998</v>
      </c>
      <c r="H106" s="19"/>
      <c r="I106" s="20">
        <f>SUM(I69:I105)</f>
        <v>0.15864530817727365</v>
      </c>
    </row>
    <row r="107" spans="1:9" ht="13.5" thickTop="1"/>
    <row r="108" spans="1:9">
      <c r="A108" s="6" t="s">
        <v>870</v>
      </c>
      <c r="B108" s="6"/>
      <c r="C108" s="6"/>
      <c r="D108" s="6"/>
      <c r="E108" s="36"/>
      <c r="F108" s="36"/>
      <c r="G108" s="36"/>
      <c r="H108" s="19"/>
      <c r="I108" s="19"/>
    </row>
    <row r="109" spans="1:9" ht="13.5" thickBot="1">
      <c r="A109" s="6" t="s">
        <v>871</v>
      </c>
      <c r="B109" s="6"/>
      <c r="C109" s="6"/>
      <c r="D109" s="6"/>
      <c r="E109" s="27">
        <v>0</v>
      </c>
      <c r="F109" s="36"/>
      <c r="G109" s="27">
        <v>0</v>
      </c>
      <c r="H109" s="19"/>
      <c r="I109" s="20">
        <f>G109/סיכום!$B$42</f>
        <v>0</v>
      </c>
    </row>
    <row r="110" spans="1:9" ht="13.5" thickTop="1"/>
    <row r="111" spans="1:9">
      <c r="A111" s="6" t="s">
        <v>763</v>
      </c>
      <c r="B111" s="6"/>
      <c r="C111" s="6"/>
      <c r="D111" s="6"/>
      <c r="E111" s="36"/>
      <c r="F111" s="36"/>
      <c r="G111" s="36"/>
      <c r="H111" s="19"/>
      <c r="I111" s="19"/>
    </row>
    <row r="112" spans="1:9">
      <c r="A112" s="7" t="s">
        <v>872</v>
      </c>
      <c r="B112" s="7" t="s">
        <v>873</v>
      </c>
      <c r="C112" s="7" t="s">
        <v>874</v>
      </c>
      <c r="D112" s="7" t="s">
        <v>25</v>
      </c>
      <c r="E112" s="26">
        <v>62872.06</v>
      </c>
      <c r="F112" s="26">
        <v>2411</v>
      </c>
      <c r="G112" s="26">
        <v>1515.85</v>
      </c>
      <c r="H112" s="18">
        <v>0</v>
      </c>
      <c r="I112" s="18">
        <f>G112/סיכום!$B$42</f>
        <v>2.398681161945112E-3</v>
      </c>
    </row>
    <row r="113" spans="1:9">
      <c r="A113" s="7" t="s">
        <v>875</v>
      </c>
      <c r="B113" s="7" t="s">
        <v>876</v>
      </c>
      <c r="C113" s="7" t="s">
        <v>877</v>
      </c>
      <c r="D113" s="7" t="s">
        <v>25</v>
      </c>
      <c r="E113" s="26">
        <v>18232.38</v>
      </c>
      <c r="F113" s="26">
        <v>7250</v>
      </c>
      <c r="G113" s="26">
        <v>1321.85</v>
      </c>
      <c r="H113" s="18">
        <v>0</v>
      </c>
      <c r="I113" s="18">
        <f>G113/סיכום!$B$42</f>
        <v>2.0916955463384547E-3</v>
      </c>
    </row>
    <row r="114" spans="1:9">
      <c r="A114" s="7" t="s">
        <v>878</v>
      </c>
      <c r="B114" s="7" t="s">
        <v>879</v>
      </c>
      <c r="C114" s="7" t="s">
        <v>880</v>
      </c>
      <c r="D114" s="7" t="s">
        <v>25</v>
      </c>
      <c r="E114" s="26">
        <v>49610.7</v>
      </c>
      <c r="F114" s="26">
        <v>6614</v>
      </c>
      <c r="G114" s="26">
        <v>3281.25</v>
      </c>
      <c r="H114" s="18">
        <v>1E-4</v>
      </c>
      <c r="I114" s="18">
        <f>G114/סיכום!$B$42</f>
        <v>5.1922502639656955E-3</v>
      </c>
    </row>
    <row r="115" spans="1:9" ht="13.5" thickBot="1">
      <c r="A115" s="6" t="s">
        <v>764</v>
      </c>
      <c r="B115" s="6"/>
      <c r="C115" s="6"/>
      <c r="D115" s="6"/>
      <c r="E115" s="27">
        <f>SUM(E112:E114)</f>
        <v>130715.14</v>
      </c>
      <c r="F115" s="36"/>
      <c r="G115" s="27">
        <f>SUM(G112:G114)</f>
        <v>6118.95</v>
      </c>
      <c r="H115" s="19"/>
      <c r="I115" s="20">
        <f>SUM(I112:I114)</f>
        <v>9.6826269722492617E-3</v>
      </c>
    </row>
    <row r="116" spans="1:9" ht="13.5" thickTop="1"/>
    <row r="117" spans="1:9">
      <c r="A117" s="6" t="s">
        <v>765</v>
      </c>
      <c r="B117" s="6"/>
      <c r="C117" s="6"/>
      <c r="D117" s="6"/>
      <c r="E117" s="36"/>
      <c r="F117" s="36"/>
      <c r="G117" s="36"/>
      <c r="H117" s="19"/>
      <c r="I117" s="19"/>
    </row>
    <row r="118" spans="1:9" ht="13.5" thickBot="1">
      <c r="A118" s="6" t="s">
        <v>766</v>
      </c>
      <c r="B118" s="6"/>
      <c r="C118" s="6"/>
      <c r="D118" s="6"/>
      <c r="E118" s="27">
        <v>0</v>
      </c>
      <c r="F118" s="36"/>
      <c r="G118" s="27">
        <v>0</v>
      </c>
      <c r="H118" s="19"/>
      <c r="I118" s="20">
        <f>G118/סיכום!$B$42</f>
        <v>0</v>
      </c>
    </row>
    <row r="119" spans="1:9" ht="13.5" thickTop="1"/>
    <row r="120" spans="1:9" ht="13.5" thickBot="1">
      <c r="A120" s="4" t="s">
        <v>881</v>
      </c>
      <c r="B120" s="4"/>
      <c r="C120" s="4"/>
      <c r="D120" s="4"/>
      <c r="E120" s="28">
        <f>SUM(E106+E115)</f>
        <v>1799218.0200000003</v>
      </c>
      <c r="F120" s="34"/>
      <c r="G120" s="28">
        <f>SUM(G106+G115)</f>
        <v>106375.07999999997</v>
      </c>
      <c r="H120" s="22"/>
      <c r="I120" s="23">
        <f>SUM(I106+I115)</f>
        <v>0.16832793514952291</v>
      </c>
    </row>
    <row r="121" spans="1:9" ht="13.5" thickTop="1"/>
    <row r="123" spans="1:9" ht="13.5" thickBot="1">
      <c r="A123" s="4" t="s">
        <v>882</v>
      </c>
      <c r="B123" s="4"/>
      <c r="C123" s="4"/>
      <c r="D123" s="4"/>
      <c r="E123" s="28">
        <f>SUM(E64+E120)</f>
        <v>7451846.0200000005</v>
      </c>
      <c r="F123" s="34"/>
      <c r="G123" s="28">
        <f>SUM(G64+G120)</f>
        <v>192052.28999999998</v>
      </c>
      <c r="H123" s="22"/>
      <c r="I123" s="23">
        <f>SUM(I64+I120)</f>
        <v>0.30390355914597067</v>
      </c>
    </row>
    <row r="124" spans="1:9" ht="13.5" thickTop="1"/>
    <row r="126" spans="1:9">
      <c r="A126" s="7" t="s">
        <v>60</v>
      </c>
      <c r="B126" s="7"/>
      <c r="C126" s="7"/>
      <c r="D126" s="7"/>
      <c r="E126" s="26"/>
      <c r="F126" s="26"/>
      <c r="G126" s="26"/>
      <c r="H126" s="18"/>
      <c r="I126" s="18"/>
    </row>
    <row r="130" spans="1:1">
      <c r="A130" s="2" t="s">
        <v>61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rightToLeft="1" topLeftCell="A12" workbookViewId="0">
      <selection activeCell="A41" sqref="A41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3.7109375" style="33" customWidth="1"/>
    <col min="9" max="10" width="12.7109375" style="33" customWidth="1"/>
    <col min="11" max="11" width="24.7109375" style="30" customWidth="1"/>
    <col min="12" max="12" width="20.7109375" style="30" customWidth="1"/>
  </cols>
  <sheetData>
    <row r="2" spans="1:12" ht="18">
      <c r="A2" s="1" t="s">
        <v>0</v>
      </c>
    </row>
    <row r="4" spans="1:12" ht="18">
      <c r="A4" s="1" t="s">
        <v>883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108</v>
      </c>
      <c r="E11" s="4" t="s">
        <v>7</v>
      </c>
      <c r="F11" s="4" t="s">
        <v>8</v>
      </c>
      <c r="G11" s="4" t="s">
        <v>9</v>
      </c>
      <c r="H11" s="34" t="s">
        <v>65</v>
      </c>
      <c r="I11" s="34" t="s">
        <v>66</v>
      </c>
      <c r="J11" s="34" t="s">
        <v>12</v>
      </c>
      <c r="K11" s="22" t="s">
        <v>67</v>
      </c>
      <c r="L11" s="22" t="s">
        <v>13</v>
      </c>
    </row>
    <row r="12" spans="1:12">
      <c r="A12" s="5"/>
      <c r="B12" s="5"/>
      <c r="C12" s="5"/>
      <c r="D12" s="5"/>
      <c r="E12" s="5"/>
      <c r="F12" s="5"/>
      <c r="G12" s="5"/>
      <c r="H12" s="35" t="s">
        <v>70</v>
      </c>
      <c r="I12" s="35" t="s">
        <v>71</v>
      </c>
      <c r="J12" s="35" t="s">
        <v>15</v>
      </c>
      <c r="K12" s="31" t="s">
        <v>14</v>
      </c>
      <c r="L12" s="31" t="s">
        <v>14</v>
      </c>
    </row>
    <row r="15" spans="1:12">
      <c r="A15" s="4" t="s">
        <v>884</v>
      </c>
      <c r="B15" s="4"/>
      <c r="C15" s="4"/>
      <c r="D15" s="4"/>
      <c r="E15" s="4"/>
      <c r="F15" s="4"/>
      <c r="G15" s="4"/>
      <c r="H15" s="34"/>
      <c r="I15" s="34"/>
      <c r="J15" s="34"/>
      <c r="K15" s="22"/>
      <c r="L15" s="22"/>
    </row>
    <row r="18" spans="1:12">
      <c r="A18" s="4" t="s">
        <v>885</v>
      </c>
      <c r="B18" s="4"/>
      <c r="C18" s="4"/>
      <c r="D18" s="4"/>
      <c r="E18" s="4"/>
      <c r="F18" s="4"/>
      <c r="G18" s="4"/>
      <c r="H18" s="34"/>
      <c r="I18" s="34"/>
      <c r="J18" s="34"/>
      <c r="K18" s="22"/>
      <c r="L18" s="22"/>
    </row>
    <row r="19" spans="1:12">
      <c r="A19" s="6" t="s">
        <v>886</v>
      </c>
      <c r="B19" s="6"/>
      <c r="C19" s="6"/>
      <c r="D19" s="6"/>
      <c r="E19" s="6"/>
      <c r="F19" s="6"/>
      <c r="G19" s="6"/>
      <c r="H19" s="36"/>
      <c r="I19" s="36"/>
      <c r="J19" s="36"/>
      <c r="K19" s="19"/>
      <c r="L19" s="19"/>
    </row>
    <row r="20" spans="1:12">
      <c r="A20" s="7" t="s">
        <v>887</v>
      </c>
      <c r="B20" s="7">
        <v>61000832</v>
      </c>
      <c r="C20" s="7" t="s">
        <v>888</v>
      </c>
      <c r="D20" s="7" t="s">
        <v>889</v>
      </c>
      <c r="E20" s="29">
        <v>0</v>
      </c>
      <c r="F20" s="29">
        <v>0</v>
      </c>
      <c r="G20" s="7" t="s">
        <v>25</v>
      </c>
      <c r="H20" s="26">
        <v>706</v>
      </c>
      <c r="I20" s="26">
        <v>12209.15</v>
      </c>
      <c r="J20" s="26">
        <v>343.06</v>
      </c>
      <c r="K20" s="18">
        <v>0</v>
      </c>
      <c r="L20" s="18">
        <f>J20/סיכום!$B$42</f>
        <v>5.4285817159804091E-4</v>
      </c>
    </row>
    <row r="21" spans="1:12" ht="13.5" thickBot="1">
      <c r="A21" s="6" t="s">
        <v>890</v>
      </c>
      <c r="B21" s="6"/>
      <c r="C21" s="6"/>
      <c r="D21" s="6"/>
      <c r="E21" s="6"/>
      <c r="F21" s="6"/>
      <c r="G21" s="6"/>
      <c r="H21" s="27">
        <f>SUM(H20)</f>
        <v>706</v>
      </c>
      <c r="I21" s="36"/>
      <c r="J21" s="27">
        <f>SUM(J20)</f>
        <v>343.06</v>
      </c>
      <c r="K21" s="19"/>
      <c r="L21" s="20">
        <f>SUM(L20)</f>
        <v>5.4285817159804091E-4</v>
      </c>
    </row>
    <row r="22" spans="1:12" ht="13.5" thickTop="1"/>
    <row r="23" spans="1:12" ht="13.5" thickBot="1">
      <c r="A23" s="4" t="s">
        <v>891</v>
      </c>
      <c r="B23" s="4"/>
      <c r="C23" s="4"/>
      <c r="D23" s="4"/>
      <c r="E23" s="4"/>
      <c r="F23" s="4"/>
      <c r="G23" s="4"/>
      <c r="H23" s="28">
        <f>SUM(H21)</f>
        <v>706</v>
      </c>
      <c r="I23" s="34"/>
      <c r="J23" s="28">
        <f>SUM(J21)</f>
        <v>343.06</v>
      </c>
      <c r="K23" s="22"/>
      <c r="L23" s="23">
        <f>SUM(L21)</f>
        <v>5.4285817159804091E-4</v>
      </c>
    </row>
    <row r="24" spans="1:12" ht="13.5" thickTop="1"/>
    <row r="26" spans="1:12">
      <c r="A26" s="4" t="s">
        <v>892</v>
      </c>
      <c r="B26" s="4"/>
      <c r="C26" s="4"/>
      <c r="D26" s="4"/>
      <c r="E26" s="4"/>
      <c r="F26" s="4"/>
      <c r="G26" s="4"/>
      <c r="H26" s="34"/>
      <c r="I26" s="34"/>
      <c r="J26" s="34"/>
      <c r="K26" s="22"/>
      <c r="L26" s="22"/>
    </row>
    <row r="27" spans="1:12">
      <c r="A27" s="6" t="s">
        <v>893</v>
      </c>
      <c r="B27" s="6"/>
      <c r="C27" s="6"/>
      <c r="D27" s="6"/>
      <c r="E27" s="6"/>
      <c r="F27" s="6"/>
      <c r="G27" s="6"/>
      <c r="H27" s="36"/>
      <c r="I27" s="36"/>
      <c r="J27" s="36"/>
      <c r="K27" s="19"/>
      <c r="L27" s="19"/>
    </row>
    <row r="28" spans="1:12">
      <c r="A28" s="7" t="s">
        <v>894</v>
      </c>
      <c r="B28" s="7" t="s">
        <v>895</v>
      </c>
      <c r="C28" s="7" t="s">
        <v>896</v>
      </c>
      <c r="D28" s="7" t="s">
        <v>897</v>
      </c>
      <c r="E28" s="29">
        <v>0</v>
      </c>
      <c r="F28" s="29">
        <v>0</v>
      </c>
      <c r="G28" s="7" t="s">
        <v>28</v>
      </c>
      <c r="H28" s="26">
        <v>202.3</v>
      </c>
      <c r="I28" s="26">
        <v>103479</v>
      </c>
      <c r="J28" s="26">
        <v>894.61</v>
      </c>
      <c r="K28" s="18">
        <v>0</v>
      </c>
      <c r="L28" s="18">
        <f>J28/סיכום!$B$42</f>
        <v>1.4156309359684117E-3</v>
      </c>
    </row>
    <row r="29" spans="1:12">
      <c r="A29" s="7" t="s">
        <v>898</v>
      </c>
      <c r="B29" s="7" t="s">
        <v>899</v>
      </c>
      <c r="C29" s="7" t="s">
        <v>900</v>
      </c>
      <c r="D29" s="7" t="s">
        <v>889</v>
      </c>
      <c r="E29" s="29">
        <v>0</v>
      </c>
      <c r="F29" s="29">
        <v>0</v>
      </c>
      <c r="G29" s="7" t="s">
        <v>25</v>
      </c>
      <c r="H29" s="26">
        <v>380</v>
      </c>
      <c r="I29" s="26">
        <v>100544</v>
      </c>
      <c r="J29" s="26">
        <v>1520.63</v>
      </c>
      <c r="K29" s="18">
        <v>0</v>
      </c>
      <c r="L29" s="18">
        <f>J29/סיכום!$B$42</f>
        <v>2.4062450343296476E-3</v>
      </c>
    </row>
    <row r="30" spans="1:12">
      <c r="A30" s="7" t="s">
        <v>904</v>
      </c>
      <c r="B30" s="7" t="s">
        <v>905</v>
      </c>
      <c r="C30" s="7" t="s">
        <v>906</v>
      </c>
      <c r="D30" s="7" t="s">
        <v>889</v>
      </c>
      <c r="E30" s="29">
        <v>0</v>
      </c>
      <c r="F30" s="29">
        <v>0</v>
      </c>
      <c r="G30" s="7" t="s">
        <v>25</v>
      </c>
      <c r="H30" s="26">
        <v>511.11</v>
      </c>
      <c r="I30" s="26">
        <v>109850</v>
      </c>
      <c r="J30" s="26">
        <v>2234.59</v>
      </c>
      <c r="K30" s="18">
        <v>5.0000000000000001E-4</v>
      </c>
      <c r="L30" s="18">
        <f>J30/סיכום!$B$42</f>
        <v>3.5360153957653653E-3</v>
      </c>
    </row>
    <row r="31" spans="1:12">
      <c r="A31" s="7" t="s">
        <v>909</v>
      </c>
      <c r="B31" s="7" t="s">
        <v>910</v>
      </c>
      <c r="C31" s="7" t="s">
        <v>911</v>
      </c>
      <c r="D31" s="7" t="s">
        <v>889</v>
      </c>
      <c r="E31" s="29">
        <v>0</v>
      </c>
      <c r="F31" s="29">
        <v>0</v>
      </c>
      <c r="G31" s="7" t="s">
        <v>25</v>
      </c>
      <c r="H31" s="26">
        <v>16283.59</v>
      </c>
      <c r="I31" s="26">
        <v>2766</v>
      </c>
      <c r="J31" s="26">
        <v>1792.61</v>
      </c>
      <c r="K31" s="18">
        <v>0</v>
      </c>
      <c r="L31" s="18">
        <f>J31/סיכום!$B$42</f>
        <v>2.8366262082095378E-3</v>
      </c>
    </row>
    <row r="32" spans="1:12">
      <c r="A32" s="7" t="s">
        <v>912</v>
      </c>
      <c r="B32" s="7" t="s">
        <v>913</v>
      </c>
      <c r="C32" s="7" t="s">
        <v>914</v>
      </c>
      <c r="D32" s="7" t="s">
        <v>889</v>
      </c>
      <c r="E32" s="29">
        <v>0</v>
      </c>
      <c r="F32" s="29">
        <v>0</v>
      </c>
      <c r="G32" s="7" t="s">
        <v>25</v>
      </c>
      <c r="H32" s="26">
        <v>1561.68</v>
      </c>
      <c r="I32" s="26">
        <v>11772.84</v>
      </c>
      <c r="J32" s="26">
        <v>731.74</v>
      </c>
      <c r="K32" s="18">
        <v>5.9999999999999995E-4</v>
      </c>
      <c r="L32" s="18">
        <f>J32/סיכום!$B$42</f>
        <v>1.1579054348660597E-3</v>
      </c>
    </row>
    <row r="33" spans="1:12">
      <c r="A33" s="7" t="s">
        <v>915</v>
      </c>
      <c r="B33" s="7" t="s">
        <v>916</v>
      </c>
      <c r="C33" s="7" t="s">
        <v>917</v>
      </c>
      <c r="D33" s="7" t="s">
        <v>897</v>
      </c>
      <c r="E33" s="29">
        <v>0</v>
      </c>
      <c r="F33" s="29">
        <v>0</v>
      </c>
      <c r="G33" s="7" t="s">
        <v>25</v>
      </c>
      <c r="H33" s="26">
        <v>8730</v>
      </c>
      <c r="I33" s="26">
        <v>12098</v>
      </c>
      <c r="J33" s="26">
        <v>4203.5</v>
      </c>
      <c r="K33" s="18">
        <v>1E-4</v>
      </c>
      <c r="L33" s="18">
        <f>J33/סיכום!$B$42</f>
        <v>6.6516187381576537E-3</v>
      </c>
    </row>
    <row r="34" spans="1:12">
      <c r="A34" s="7" t="s">
        <v>918</v>
      </c>
      <c r="B34" s="7" t="s">
        <v>919</v>
      </c>
      <c r="C34" s="7" t="s">
        <v>920</v>
      </c>
      <c r="D34" s="7" t="s">
        <v>889</v>
      </c>
      <c r="E34" s="29">
        <v>0</v>
      </c>
      <c r="F34" s="29">
        <v>0</v>
      </c>
      <c r="G34" s="7" t="s">
        <v>921</v>
      </c>
      <c r="H34" s="26">
        <v>910</v>
      </c>
      <c r="I34" s="26">
        <v>967806</v>
      </c>
      <c r="J34" s="26">
        <v>292.18</v>
      </c>
      <c r="K34" s="18">
        <v>0</v>
      </c>
      <c r="L34" s="18">
        <f>J34/סיכום!$B$42</f>
        <v>4.6234565550491339E-4</v>
      </c>
    </row>
    <row r="35" spans="1:12">
      <c r="A35" s="7" t="s">
        <v>922</v>
      </c>
      <c r="B35" s="7" t="s">
        <v>923</v>
      </c>
      <c r="C35" s="7" t="s">
        <v>924</v>
      </c>
      <c r="D35" s="7" t="s">
        <v>889</v>
      </c>
      <c r="E35" s="29">
        <v>0</v>
      </c>
      <c r="F35" s="29">
        <v>0</v>
      </c>
      <c r="G35" s="7" t="s">
        <v>25</v>
      </c>
      <c r="H35" s="26">
        <v>131395.44</v>
      </c>
      <c r="I35" s="26">
        <v>1414</v>
      </c>
      <c r="J35" s="26">
        <v>1857.93</v>
      </c>
      <c r="K35" s="18">
        <v>1E-4</v>
      </c>
      <c r="L35" s="18">
        <f>J35/סיכום!$B$42</f>
        <v>2.9399885814643156E-3</v>
      </c>
    </row>
    <row r="36" spans="1:12">
      <c r="A36" s="7" t="s">
        <v>925</v>
      </c>
      <c r="B36" s="7" t="s">
        <v>926</v>
      </c>
      <c r="C36" s="7" t="s">
        <v>927</v>
      </c>
      <c r="D36" s="7" t="s">
        <v>718</v>
      </c>
      <c r="E36" s="29">
        <v>0</v>
      </c>
      <c r="F36" s="29">
        <v>0</v>
      </c>
      <c r="G36" s="7" t="s">
        <v>25</v>
      </c>
      <c r="H36" s="26">
        <v>735</v>
      </c>
      <c r="I36" s="26">
        <v>22433</v>
      </c>
      <c r="J36" s="26">
        <v>656.23</v>
      </c>
      <c r="K36" s="18">
        <v>0</v>
      </c>
      <c r="L36" s="18">
        <f>J36/סיכום!$B$42</f>
        <v>1.0384184047915303E-3</v>
      </c>
    </row>
    <row r="37" spans="1:12">
      <c r="A37" s="7" t="s">
        <v>928</v>
      </c>
      <c r="B37" s="7" t="s">
        <v>929</v>
      </c>
      <c r="C37" s="7" t="s">
        <v>930</v>
      </c>
      <c r="D37" s="7" t="s">
        <v>889</v>
      </c>
      <c r="E37" s="29">
        <v>0</v>
      </c>
      <c r="F37" s="29">
        <v>0</v>
      </c>
      <c r="G37" s="7" t="s">
        <v>25</v>
      </c>
      <c r="H37" s="26">
        <v>11859</v>
      </c>
      <c r="I37" s="26">
        <v>1458</v>
      </c>
      <c r="J37" s="26">
        <v>688.16</v>
      </c>
      <c r="K37" s="18">
        <v>4.0000000000000002E-4</v>
      </c>
      <c r="L37" s="18">
        <f>J37/סיכום!$B$42</f>
        <v>1.0889444393601929E-3</v>
      </c>
    </row>
    <row r="38" spans="1:12">
      <c r="A38" s="7" t="s">
        <v>931</v>
      </c>
      <c r="B38" s="7" t="s">
        <v>932</v>
      </c>
      <c r="C38" s="7" t="s">
        <v>933</v>
      </c>
      <c r="D38" s="7" t="s">
        <v>271</v>
      </c>
      <c r="E38" s="29">
        <v>0</v>
      </c>
      <c r="F38" s="29">
        <v>0</v>
      </c>
      <c r="G38" s="7" t="s">
        <v>25</v>
      </c>
      <c r="H38" s="26">
        <v>19793.16</v>
      </c>
      <c r="I38" s="26">
        <v>2706</v>
      </c>
      <c r="J38" s="26">
        <v>2131.6999999999998</v>
      </c>
      <c r="K38" s="18">
        <v>2.9999999999999997E-4</v>
      </c>
      <c r="L38" s="18">
        <f>J38/סיכום!$B$42</f>
        <v>3.3732022514882049E-3</v>
      </c>
    </row>
    <row r="39" spans="1:12">
      <c r="A39" s="7" t="s">
        <v>934</v>
      </c>
      <c r="B39" s="7" t="s">
        <v>935</v>
      </c>
      <c r="C39" s="7" t="s">
        <v>936</v>
      </c>
      <c r="D39" s="7" t="s">
        <v>889</v>
      </c>
      <c r="E39" s="29">
        <v>0</v>
      </c>
      <c r="F39" s="29">
        <v>0</v>
      </c>
      <c r="G39" s="7" t="s">
        <v>25</v>
      </c>
      <c r="H39" s="26">
        <v>484</v>
      </c>
      <c r="I39" s="26">
        <v>116178.8</v>
      </c>
      <c r="J39" s="26">
        <v>2237.98</v>
      </c>
      <c r="K39" s="18">
        <v>0</v>
      </c>
      <c r="L39" s="18">
        <f>J39/סיכום!$B$42</f>
        <v>3.5413797320380793E-3</v>
      </c>
    </row>
    <row r="40" spans="1:12">
      <c r="A40" s="7" t="s">
        <v>937</v>
      </c>
      <c r="B40" s="7" t="s">
        <v>938</v>
      </c>
      <c r="C40" s="7" t="s">
        <v>939</v>
      </c>
      <c r="D40" s="7" t="s">
        <v>889</v>
      </c>
      <c r="E40" s="29">
        <v>0</v>
      </c>
      <c r="F40" s="29">
        <v>0</v>
      </c>
      <c r="G40" s="7" t="s">
        <v>25</v>
      </c>
      <c r="H40" s="26">
        <v>1006</v>
      </c>
      <c r="I40" s="26">
        <v>14655</v>
      </c>
      <c r="J40" s="26">
        <v>586.77</v>
      </c>
      <c r="K40" s="18">
        <v>0</v>
      </c>
      <c r="L40" s="18">
        <f>J40/סיכום!$B$42</f>
        <v>9.2850489520370318E-4</v>
      </c>
    </row>
    <row r="41" spans="1:12" ht="13.5" thickBot="1">
      <c r="A41" s="6" t="s">
        <v>940</v>
      </c>
      <c r="B41" s="6"/>
      <c r="C41" s="6"/>
      <c r="D41" s="6"/>
      <c r="E41" s="6"/>
      <c r="F41" s="6"/>
      <c r="G41" s="6"/>
      <c r="H41" s="27">
        <f>SUM(H28:H40)</f>
        <v>193851.28</v>
      </c>
      <c r="I41" s="36"/>
      <c r="J41" s="27">
        <f>SUM(J28:J40)</f>
        <v>19828.63</v>
      </c>
      <c r="K41" s="19"/>
      <c r="L41" s="20">
        <f>SUM(L28:L40)</f>
        <v>3.1376825707147615E-2</v>
      </c>
    </row>
    <row r="42" spans="1:12" ht="13.5" thickTop="1"/>
    <row r="43" spans="1:12" ht="13.5" thickBot="1">
      <c r="A43" s="4" t="s">
        <v>941</v>
      </c>
      <c r="B43" s="4"/>
      <c r="C43" s="4"/>
      <c r="D43" s="4"/>
      <c r="E43" s="4"/>
      <c r="F43" s="4"/>
      <c r="G43" s="4"/>
      <c r="H43" s="28">
        <f>SUM(H41)</f>
        <v>193851.28</v>
      </c>
      <c r="I43" s="34"/>
      <c r="J43" s="28">
        <f>SUM(J41)</f>
        <v>19828.63</v>
      </c>
      <c r="K43" s="22"/>
      <c r="L43" s="23">
        <f>SUM(L41)</f>
        <v>3.1376825707147615E-2</v>
      </c>
    </row>
    <row r="44" spans="1:12" ht="13.5" thickTop="1"/>
    <row r="46" spans="1:12" ht="13.5" thickBot="1">
      <c r="A46" s="4" t="s">
        <v>942</v>
      </c>
      <c r="B46" s="4"/>
      <c r="C46" s="4"/>
      <c r="D46" s="4"/>
      <c r="E46" s="4"/>
      <c r="F46" s="4"/>
      <c r="G46" s="4"/>
      <c r="H46" s="28">
        <f>SUM(H23+H43)</f>
        <v>194557.28</v>
      </c>
      <c r="I46" s="34"/>
      <c r="J46" s="28">
        <f>SUM(J23+J43)</f>
        <v>20171.690000000002</v>
      </c>
      <c r="K46" s="22"/>
      <c r="L46" s="23">
        <f>SUM(L23+L43)</f>
        <v>3.1919683878745657E-2</v>
      </c>
    </row>
    <row r="47" spans="1:12" ht="13.5" thickTop="1"/>
    <row r="49" spans="1:12">
      <c r="A49" s="7" t="s">
        <v>60</v>
      </c>
      <c r="B49" s="7"/>
      <c r="C49" s="7"/>
      <c r="D49" s="7"/>
      <c r="E49" s="7"/>
      <c r="F49" s="7"/>
      <c r="G49" s="7"/>
      <c r="H49" s="26"/>
      <c r="I49" s="26"/>
      <c r="J49" s="26"/>
      <c r="K49" s="18"/>
      <c r="L49" s="18"/>
    </row>
    <row r="53" spans="1:12">
      <c r="A53" s="2" t="s">
        <v>61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E24" sqref="E24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943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4" t="s">
        <v>65</v>
      </c>
      <c r="G11" s="4" t="s">
        <v>66</v>
      </c>
      <c r="H11" s="4" t="s">
        <v>12</v>
      </c>
      <c r="I11" s="4" t="s">
        <v>67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70</v>
      </c>
      <c r="G12" s="5" t="s">
        <v>71</v>
      </c>
      <c r="H12" s="5" t="s">
        <v>15</v>
      </c>
      <c r="I12" s="5" t="s">
        <v>14</v>
      </c>
      <c r="J12" s="5" t="s">
        <v>14</v>
      </c>
    </row>
    <row r="15" spans="1:10">
      <c r="A15" s="4" t="s">
        <v>944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945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945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946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 ht="13.5" thickBot="1">
      <c r="A22" s="4" t="s">
        <v>946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3">
        <v>0</v>
      </c>
    </row>
    <row r="23" spans="1:10" ht="13.5" thickTop="1"/>
    <row r="25" spans="1:10">
      <c r="A25" s="4" t="s">
        <v>947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947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948</v>
      </c>
      <c r="B27" s="6"/>
      <c r="C27" s="6"/>
      <c r="D27" s="6"/>
      <c r="E27" s="6"/>
      <c r="F27" s="24">
        <v>0</v>
      </c>
      <c r="G27" s="6"/>
      <c r="H27" s="24">
        <v>0</v>
      </c>
      <c r="I27" s="6"/>
      <c r="J27" s="20">
        <f>H27/סיכום!$B$42</f>
        <v>0</v>
      </c>
    </row>
    <row r="28" spans="1:10" ht="13.5" thickTop="1"/>
    <row r="29" spans="1:10" ht="13.5" thickBot="1">
      <c r="A29" s="4" t="s">
        <v>948</v>
      </c>
      <c r="B29" s="4"/>
      <c r="C29" s="4"/>
      <c r="D29" s="4"/>
      <c r="E29" s="4"/>
      <c r="F29" s="25">
        <v>0</v>
      </c>
      <c r="G29" s="4"/>
      <c r="H29" s="25">
        <v>0</v>
      </c>
      <c r="I29" s="4"/>
      <c r="J29" s="23">
        <v>0</v>
      </c>
    </row>
    <row r="30" spans="1:10" ht="13.5" thickTop="1"/>
    <row r="32" spans="1:10" ht="13.5" thickBot="1">
      <c r="A32" s="4" t="s">
        <v>949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3">
        <v>0</v>
      </c>
    </row>
    <row r="33" spans="1:10" ht="13.5" thickTop="1"/>
    <row r="35" spans="1:10">
      <c r="A35" s="7" t="s">
        <v>60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 t="s">
        <v>61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16" workbookViewId="0">
      <selection activeCell="E24" sqref="E24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950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108</v>
      </c>
      <c r="E11" s="4" t="s">
        <v>9</v>
      </c>
      <c r="F11" s="4" t="s">
        <v>65</v>
      </c>
      <c r="G11" s="4" t="s">
        <v>66</v>
      </c>
      <c r="H11" s="4" t="s">
        <v>12</v>
      </c>
      <c r="I11" s="4" t="s">
        <v>67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70</v>
      </c>
      <c r="G12" s="5" t="s">
        <v>71</v>
      </c>
      <c r="H12" s="5" t="s">
        <v>15</v>
      </c>
      <c r="I12" s="5" t="s">
        <v>14</v>
      </c>
      <c r="J12" s="5" t="s">
        <v>14</v>
      </c>
    </row>
    <row r="15" spans="1:10">
      <c r="A15" s="4" t="s">
        <v>951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952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953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954</v>
      </c>
      <c r="B20" s="6"/>
      <c r="C20" s="6"/>
      <c r="D20" s="6"/>
      <c r="E20" s="6"/>
      <c r="F20" s="24">
        <v>0</v>
      </c>
      <c r="G20" s="6"/>
      <c r="H20" s="24">
        <v>0</v>
      </c>
      <c r="I20" s="6"/>
      <c r="J20" s="20">
        <f>H20/סיכום!$B$42</f>
        <v>0</v>
      </c>
    </row>
    <row r="21" spans="1:10" ht="13.5" thickTop="1"/>
    <row r="22" spans="1:10">
      <c r="A22" s="6" t="s">
        <v>955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956</v>
      </c>
      <c r="B23" s="6"/>
      <c r="C23" s="6"/>
      <c r="D23" s="6"/>
      <c r="E23" s="6"/>
      <c r="F23" s="24">
        <v>0</v>
      </c>
      <c r="G23" s="6"/>
      <c r="H23" s="24">
        <v>0</v>
      </c>
      <c r="I23" s="6"/>
      <c r="J23" s="20">
        <f>H23/סיכום!$B$42</f>
        <v>0</v>
      </c>
    </row>
    <row r="24" spans="1:10" ht="13.5" thickTop="1"/>
    <row r="25" spans="1:10">
      <c r="A25" s="6" t="s">
        <v>957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958</v>
      </c>
      <c r="B26" s="6"/>
      <c r="C26" s="6"/>
      <c r="D26" s="6"/>
      <c r="E26" s="6"/>
      <c r="F26" s="24">
        <v>0</v>
      </c>
      <c r="G26" s="6"/>
      <c r="H26" s="24">
        <v>0</v>
      </c>
      <c r="I26" s="6"/>
      <c r="J26" s="20">
        <f>H26/סיכום!$B$42</f>
        <v>0</v>
      </c>
    </row>
    <row r="27" spans="1:10" ht="13.5" thickTop="1"/>
    <row r="28" spans="1:10">
      <c r="A28" s="6" t="s">
        <v>959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960</v>
      </c>
      <c r="B29" s="6"/>
      <c r="C29" s="6"/>
      <c r="D29" s="6"/>
      <c r="E29" s="6"/>
      <c r="F29" s="24">
        <v>0</v>
      </c>
      <c r="G29" s="6"/>
      <c r="H29" s="24">
        <v>0</v>
      </c>
      <c r="I29" s="6"/>
      <c r="J29" s="20">
        <f>H29/סיכום!$B$42</f>
        <v>0</v>
      </c>
    </row>
    <row r="30" spans="1:10" ht="13.5" thickTop="1"/>
    <row r="31" spans="1:10" ht="13.5" thickBot="1">
      <c r="A31" s="4" t="s">
        <v>961</v>
      </c>
      <c r="B31" s="4"/>
      <c r="C31" s="4"/>
      <c r="D31" s="4"/>
      <c r="E31" s="4"/>
      <c r="F31" s="25">
        <v>0</v>
      </c>
      <c r="G31" s="4"/>
      <c r="H31" s="25">
        <v>0</v>
      </c>
      <c r="I31" s="4"/>
      <c r="J31" s="23">
        <v>0</v>
      </c>
    </row>
    <row r="32" spans="1:10" ht="13.5" thickTop="1"/>
    <row r="34" spans="1:10">
      <c r="A34" s="4" t="s">
        <v>962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953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954</v>
      </c>
      <c r="B36" s="6"/>
      <c r="C36" s="6"/>
      <c r="D36" s="6"/>
      <c r="E36" s="6"/>
      <c r="F36" s="24">
        <v>0</v>
      </c>
      <c r="G36" s="6"/>
      <c r="H36" s="24">
        <v>0</v>
      </c>
      <c r="I36" s="6"/>
      <c r="J36" s="20">
        <f>H36/סיכום!$B$42</f>
        <v>0</v>
      </c>
    </row>
    <row r="37" spans="1:10" ht="13.5" thickTop="1"/>
    <row r="38" spans="1:10">
      <c r="A38" s="6" t="s">
        <v>963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964</v>
      </c>
      <c r="B39" s="6"/>
      <c r="C39" s="6"/>
      <c r="D39" s="6"/>
      <c r="E39" s="6"/>
      <c r="F39" s="24">
        <v>0</v>
      </c>
      <c r="G39" s="6"/>
      <c r="H39" s="24">
        <v>0</v>
      </c>
      <c r="I39" s="6"/>
      <c r="J39" s="20">
        <f>H39/סיכום!$B$42</f>
        <v>0</v>
      </c>
    </row>
    <row r="40" spans="1:10" ht="13.5" thickTop="1"/>
    <row r="41" spans="1:10">
      <c r="A41" s="6" t="s">
        <v>957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958</v>
      </c>
      <c r="B42" s="6"/>
      <c r="C42" s="6"/>
      <c r="D42" s="6"/>
      <c r="E42" s="6"/>
      <c r="F42" s="24">
        <v>0</v>
      </c>
      <c r="G42" s="6"/>
      <c r="H42" s="24">
        <v>0</v>
      </c>
      <c r="I42" s="6"/>
      <c r="J42" s="20">
        <f>H42/סיכום!$B$42</f>
        <v>0</v>
      </c>
    </row>
    <row r="43" spans="1:10" ht="13.5" thickTop="1"/>
    <row r="44" spans="1:10">
      <c r="A44" s="6" t="s">
        <v>965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966</v>
      </c>
      <c r="B45" s="6"/>
      <c r="C45" s="6"/>
      <c r="D45" s="6"/>
      <c r="E45" s="6"/>
      <c r="F45" s="24">
        <v>0</v>
      </c>
      <c r="G45" s="6"/>
      <c r="H45" s="24">
        <v>0</v>
      </c>
      <c r="I45" s="6"/>
      <c r="J45" s="20">
        <f>H45/סיכום!$B$42</f>
        <v>0</v>
      </c>
    </row>
    <row r="46" spans="1:10" ht="13.5" thickTop="1"/>
    <row r="47" spans="1:10">
      <c r="A47" s="6" t="s">
        <v>959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960</v>
      </c>
      <c r="B48" s="6"/>
      <c r="C48" s="6"/>
      <c r="D48" s="6"/>
      <c r="E48" s="6"/>
      <c r="F48" s="24">
        <v>0</v>
      </c>
      <c r="G48" s="6"/>
      <c r="H48" s="24">
        <v>0</v>
      </c>
      <c r="I48" s="6"/>
      <c r="J48" s="20">
        <f>H48/סיכום!$B$42</f>
        <v>0</v>
      </c>
    </row>
    <row r="49" spans="1:10" ht="13.5" thickTop="1"/>
    <row r="50" spans="1:10" ht="13.5" thickBot="1">
      <c r="A50" s="4" t="s">
        <v>967</v>
      </c>
      <c r="B50" s="4"/>
      <c r="C50" s="4"/>
      <c r="D50" s="4"/>
      <c r="E50" s="4"/>
      <c r="F50" s="25">
        <v>0</v>
      </c>
      <c r="G50" s="4"/>
      <c r="H50" s="25">
        <v>0</v>
      </c>
      <c r="I50" s="4"/>
      <c r="J50" s="23">
        <v>0</v>
      </c>
    </row>
    <row r="51" spans="1:10" ht="13.5" thickTop="1"/>
    <row r="53" spans="1:10" ht="13.5" thickBot="1">
      <c r="A53" s="4" t="s">
        <v>968</v>
      </c>
      <c r="B53" s="4"/>
      <c r="C53" s="4"/>
      <c r="D53" s="4"/>
      <c r="E53" s="4"/>
      <c r="F53" s="25">
        <v>0</v>
      </c>
      <c r="G53" s="4"/>
      <c r="H53" s="25">
        <v>0</v>
      </c>
      <c r="I53" s="4"/>
      <c r="J53" s="23">
        <v>0</v>
      </c>
    </row>
    <row r="54" spans="1:10" ht="13.5" thickTop="1"/>
    <row r="56" spans="1:10">
      <c r="A56" s="7" t="s">
        <v>60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61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E935D3-5E62-4BEA-882B-E649F3217BE8}"/>
</file>

<file path=customXml/itemProps2.xml><?xml version="1.0" encoding="utf-8"?>
<ds:datastoreItem xmlns:ds="http://schemas.openxmlformats.org/officeDocument/2006/customXml" ds:itemID="{D6179279-2AFD-4990-9D7F-1E43C3040A5D}"/>
</file>

<file path=customXml/itemProps3.xml><?xml version="1.0" encoding="utf-8"?>
<ds:datastoreItem xmlns:ds="http://schemas.openxmlformats.org/officeDocument/2006/customXml" ds:itemID="{67853483-0F42-4E48-8760-4C730629F2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2015-04-20T10:45:05Z</dcterms:created>
  <dcterms:modified xsi:type="dcterms:W3CDTF">2015-05-20T08:58:01Z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