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/>
  </bookViews>
  <sheets>
    <sheet name="סיכום נכסי ההשקעה" sheetId="28" r:id="rId1"/>
    <sheet name="מזומנים ושווי מזומנים" sheetId="1" r:id="rId2"/>
    <sheet name="סחיר - תעודות התחייבות ממשלתיות" sheetId="2" r:id="rId3"/>
    <sheet name="סחיר - תעודות חוב מסחריות" sheetId="3" r:id="rId4"/>
    <sheet name="סחיר - אגח קונצרני" sheetId="4" r:id="rId5"/>
    <sheet name="סחיר - מניות" sheetId="5" r:id="rId6"/>
    <sheet name="סחיר - תעודות סל" sheetId="6" r:id="rId7"/>
    <sheet name="סחיר - קרנות נאמנות" sheetId="7" r:id="rId8"/>
    <sheet name="סחיר - כתבי אופציה" sheetId="8" r:id="rId9"/>
    <sheet name="סחיר - אופציות" sheetId="9" r:id="rId10"/>
    <sheet name="סחיר - חוזים עתידיים" sheetId="10" r:id="rId11"/>
    <sheet name="סחיר - מוצרים מובנים" sheetId="11" r:id="rId12"/>
    <sheet name="לא סחיר - תעודות התחייבות ממשלה" sheetId="12" r:id="rId13"/>
    <sheet name="לא סחיר - תעודות חוב מסחריות" sheetId="13" r:id="rId14"/>
    <sheet name="לא סחיר - אגח קונצרני" sheetId="14" r:id="rId15"/>
    <sheet name="לא סחיר - מניות" sheetId="15" r:id="rId16"/>
    <sheet name="לא סחיר - קרנות השקעה" sheetId="16" r:id="rId17"/>
    <sheet name="לא סחיר - כתבי אופציה" sheetId="17" r:id="rId18"/>
    <sheet name="לא סחיר - אופציות" sheetId="18" r:id="rId19"/>
    <sheet name="לא סחיר - חוזים עתידיים" sheetId="19" r:id="rId20"/>
    <sheet name="לא סחיר - מוצרים מובנים" sheetId="20" r:id="rId21"/>
    <sheet name="הלוואות" sheetId="21" r:id="rId22"/>
    <sheet name="פקדונות" sheetId="22" r:id="rId23"/>
    <sheet name="זכויות מקרקעין" sheetId="23" r:id="rId24"/>
    <sheet name="השקעות אחרות" sheetId="24" r:id="rId25"/>
    <sheet name="התחייבויות להשקעה" sheetId="25" r:id="rId26"/>
  </sheets>
  <calcPr calcId="145621"/>
</workbook>
</file>

<file path=xl/calcChain.xml><?xml version="1.0" encoding="utf-8"?>
<calcChain xmlns="http://schemas.openxmlformats.org/spreadsheetml/2006/main">
  <c r="E38" i="25" l="1"/>
  <c r="E36" i="25"/>
  <c r="E24" i="25"/>
  <c r="E26" i="25" s="1"/>
  <c r="E41" i="25" s="1"/>
  <c r="H31" i="24"/>
  <c r="H29" i="24"/>
  <c r="H22" i="24"/>
  <c r="H24" i="24" s="1"/>
  <c r="H34" i="24" s="1"/>
  <c r="B42" i="28" s="1"/>
  <c r="G37" i="23"/>
  <c r="G35" i="23"/>
  <c r="G32" i="23"/>
  <c r="G25" i="23"/>
  <c r="G22" i="23"/>
  <c r="G27" i="23" s="1"/>
  <c r="G40" i="23" s="1"/>
  <c r="B41" i="28" s="1"/>
  <c r="B40" i="28"/>
  <c r="L48" i="22"/>
  <c r="J48" i="22"/>
  <c r="L45" i="22"/>
  <c r="J45" i="22"/>
  <c r="L38" i="22"/>
  <c r="J38" i="22"/>
  <c r="L43" i="22"/>
  <c r="J43" i="22"/>
  <c r="L36" i="22"/>
  <c r="J36" i="22"/>
  <c r="L33" i="22"/>
  <c r="J33" i="22"/>
  <c r="L30" i="22"/>
  <c r="J30" i="22"/>
  <c r="L27" i="22"/>
  <c r="J27" i="22"/>
  <c r="L24" i="22"/>
  <c r="J24" i="22"/>
  <c r="B39" i="28"/>
  <c r="L144" i="21"/>
  <c r="J144" i="21"/>
  <c r="L141" i="21"/>
  <c r="J141" i="21"/>
  <c r="L136" i="21"/>
  <c r="J136" i="21"/>
  <c r="L122" i="21"/>
  <c r="J122" i="21"/>
  <c r="L120" i="21"/>
  <c r="J120" i="21"/>
  <c r="L139" i="21"/>
  <c r="J139" i="21"/>
  <c r="L130" i="21"/>
  <c r="J130" i="21"/>
  <c r="L127" i="21"/>
  <c r="J127" i="21"/>
  <c r="L103" i="21"/>
  <c r="J103" i="21"/>
  <c r="L100" i="21"/>
  <c r="J100" i="21"/>
  <c r="L97" i="21"/>
  <c r="J97" i="21"/>
  <c r="L94" i="21"/>
  <c r="J94" i="21"/>
  <c r="L91" i="21"/>
  <c r="J91" i="21"/>
  <c r="L27" i="21" l="1"/>
  <c r="J27" i="21"/>
  <c r="L24" i="21"/>
  <c r="J24" i="21"/>
  <c r="L21" i="21"/>
  <c r="J21" i="21"/>
  <c r="B38" i="28"/>
  <c r="N63" i="20"/>
  <c r="L63" i="20"/>
  <c r="N60" i="20"/>
  <c r="L60" i="20"/>
  <c r="N38" i="20"/>
  <c r="L38" i="20"/>
  <c r="N58" i="20"/>
  <c r="L58" i="20"/>
  <c r="N55" i="20"/>
  <c r="L55" i="20"/>
  <c r="N52" i="20"/>
  <c r="L52" i="20"/>
  <c r="N49" i="20"/>
  <c r="L49" i="20"/>
  <c r="N46" i="20"/>
  <c r="L46" i="20"/>
  <c r="N43" i="20"/>
  <c r="L43" i="20"/>
  <c r="N36" i="20"/>
  <c r="L36" i="20"/>
  <c r="N33" i="20"/>
  <c r="L33" i="20"/>
  <c r="N30" i="20"/>
  <c r="L30" i="20"/>
  <c r="N27" i="20"/>
  <c r="L27" i="20"/>
  <c r="N24" i="20"/>
  <c r="L24" i="20"/>
  <c r="N21" i="20"/>
  <c r="L21" i="20"/>
  <c r="G61" i="19"/>
  <c r="I58" i="19"/>
  <c r="G58" i="19"/>
  <c r="G42" i="19"/>
  <c r="I56" i="19"/>
  <c r="G56" i="19"/>
  <c r="I53" i="19"/>
  <c r="G53" i="19"/>
  <c r="I50" i="19"/>
  <c r="G50" i="19"/>
  <c r="I47" i="19"/>
  <c r="G47" i="19"/>
  <c r="I40" i="19"/>
  <c r="G40" i="19"/>
  <c r="I37" i="19"/>
  <c r="G37" i="19"/>
  <c r="I34" i="19"/>
  <c r="G34" i="19"/>
  <c r="I29" i="19"/>
  <c r="I42" i="19" s="1"/>
  <c r="I61" i="19" s="1"/>
  <c r="B37" i="28" s="1"/>
  <c r="G29" i="19"/>
  <c r="I20" i="19"/>
  <c r="G20" i="19"/>
  <c r="B36" i="28"/>
  <c r="I56" i="18"/>
  <c r="G56" i="18"/>
  <c r="I53" i="18"/>
  <c r="G53" i="18"/>
  <c r="I34" i="18"/>
  <c r="G34" i="18"/>
  <c r="I51" i="18"/>
  <c r="G51" i="18"/>
  <c r="I48" i="18"/>
  <c r="G48" i="18"/>
  <c r="I45" i="18"/>
  <c r="G45" i="18"/>
  <c r="I42" i="18"/>
  <c r="G42" i="18"/>
  <c r="I39" i="18"/>
  <c r="G39" i="18"/>
  <c r="I32" i="18"/>
  <c r="G32" i="18"/>
  <c r="I29" i="18"/>
  <c r="G29" i="18"/>
  <c r="I26" i="18"/>
  <c r="G26" i="18"/>
  <c r="I23" i="18"/>
  <c r="G23" i="18"/>
  <c r="I20" i="18"/>
  <c r="G20" i="18"/>
  <c r="B35" i="28"/>
  <c r="I32" i="17"/>
  <c r="G32" i="17"/>
  <c r="I29" i="17"/>
  <c r="G29" i="17"/>
  <c r="I27" i="17"/>
  <c r="G27" i="17"/>
  <c r="I22" i="17"/>
  <c r="G22" i="17"/>
  <c r="I20" i="17"/>
  <c r="G20" i="17"/>
  <c r="B34" i="28"/>
  <c r="G66" i="16"/>
  <c r="G63" i="16"/>
  <c r="I61" i="16"/>
  <c r="G61" i="16"/>
  <c r="I56" i="16"/>
  <c r="I63" i="16" s="1"/>
  <c r="I66" i="16" s="1"/>
  <c r="G56" i="16"/>
  <c r="I46" i="16"/>
  <c r="G46" i="16"/>
  <c r="I36" i="16"/>
  <c r="G36" i="16"/>
  <c r="I34" i="16"/>
  <c r="G34" i="16"/>
  <c r="I41" i="16"/>
  <c r="G41" i="16"/>
  <c r="I26" i="16"/>
  <c r="G26" i="16"/>
  <c r="I23" i="16"/>
  <c r="G23" i="16"/>
  <c r="I20" i="16"/>
  <c r="G20" i="16"/>
  <c r="B33" i="28"/>
  <c r="H36" i="15"/>
  <c r="F36" i="15"/>
  <c r="H33" i="15"/>
  <c r="F33" i="15"/>
  <c r="H31" i="15"/>
  <c r="F31" i="15"/>
  <c r="H28" i="15"/>
  <c r="F28" i="15"/>
  <c r="H23" i="15"/>
  <c r="F23" i="15"/>
  <c r="H21" i="15"/>
  <c r="F21" i="15"/>
  <c r="B32" i="28"/>
  <c r="L133" i="14"/>
  <c r="N130" i="14"/>
  <c r="L130" i="14"/>
  <c r="L120" i="14"/>
  <c r="N128" i="14"/>
  <c r="L128" i="14"/>
  <c r="N125" i="14"/>
  <c r="L125" i="14"/>
  <c r="N118" i="14"/>
  <c r="L118" i="14"/>
  <c r="N115" i="14"/>
  <c r="L115" i="14"/>
  <c r="N106" i="14"/>
  <c r="L106" i="14"/>
  <c r="N103" i="14"/>
  <c r="N120" i="14" s="1"/>
  <c r="N133" i="14" s="1"/>
  <c r="L103" i="14"/>
  <c r="B31" i="28"/>
  <c r="N44" i="13"/>
  <c r="L44" i="13"/>
  <c r="N41" i="13"/>
  <c r="L41" i="13"/>
  <c r="N31" i="13"/>
  <c r="L31" i="13"/>
  <c r="N39" i="13"/>
  <c r="L39" i="13"/>
  <c r="N36" i="13"/>
  <c r="L36" i="13"/>
  <c r="N29" i="13"/>
  <c r="L29" i="13"/>
  <c r="N26" i="13"/>
  <c r="L26" i="13"/>
  <c r="N23" i="13"/>
  <c r="L23" i="13"/>
  <c r="N20" i="13"/>
  <c r="L20" i="13"/>
  <c r="B30" i="28"/>
  <c r="J199" i="12"/>
  <c r="L196" i="12"/>
  <c r="J196" i="12"/>
  <c r="J186" i="12"/>
  <c r="L194" i="12"/>
  <c r="J194" i="12"/>
  <c r="L191" i="12"/>
  <c r="J191" i="12"/>
  <c r="L184" i="12"/>
  <c r="J184" i="12"/>
  <c r="L181" i="12"/>
  <c r="J181" i="12"/>
  <c r="L178" i="12"/>
  <c r="J178" i="12"/>
  <c r="L88" i="12"/>
  <c r="L186" i="12" s="1"/>
  <c r="L199" i="12" s="1"/>
  <c r="J88" i="12"/>
  <c r="L20" i="12"/>
  <c r="J20" i="12"/>
  <c r="B28" i="28"/>
  <c r="N63" i="11"/>
  <c r="N60" i="11"/>
  <c r="L60" i="11"/>
  <c r="N38" i="11"/>
  <c r="L38" i="11"/>
  <c r="N30" i="11"/>
  <c r="L30" i="11"/>
  <c r="N58" i="11"/>
  <c r="L58" i="11"/>
  <c r="N55" i="11"/>
  <c r="L55" i="11"/>
  <c r="N52" i="11"/>
  <c r="L52" i="11"/>
  <c r="N49" i="11"/>
  <c r="L49" i="11"/>
  <c r="N46" i="11"/>
  <c r="L46" i="11"/>
  <c r="N43" i="11"/>
  <c r="L43" i="11"/>
  <c r="N36" i="11"/>
  <c r="L36" i="11"/>
  <c r="N33" i="11"/>
  <c r="L33" i="11"/>
  <c r="N26" i="11"/>
  <c r="L26" i="11"/>
  <c r="N23" i="11"/>
  <c r="L23" i="11"/>
  <c r="N20" i="11"/>
  <c r="L20" i="11"/>
  <c r="B27" i="28"/>
  <c r="F32" i="10"/>
  <c r="F29" i="10"/>
  <c r="F27" i="10"/>
  <c r="F22" i="10"/>
  <c r="F20" i="10"/>
  <c r="B26" i="28"/>
  <c r="H53" i="9"/>
  <c r="F53" i="9"/>
  <c r="H50" i="9"/>
  <c r="F50" i="9"/>
  <c r="H31" i="9"/>
  <c r="F31" i="9"/>
  <c r="H48" i="9"/>
  <c r="F48" i="9"/>
  <c r="H45" i="9"/>
  <c r="F45" i="9"/>
  <c r="H42" i="9"/>
  <c r="F42" i="9"/>
  <c r="H39" i="9"/>
  <c r="F39" i="9"/>
  <c r="H36" i="9"/>
  <c r="F36" i="9"/>
  <c r="H29" i="9"/>
  <c r="F29" i="9"/>
  <c r="H26" i="9"/>
  <c r="F26" i="9"/>
  <c r="H23" i="9"/>
  <c r="F23" i="9"/>
  <c r="H20" i="9"/>
  <c r="F20" i="9"/>
  <c r="B25" i="28"/>
  <c r="H33" i="8"/>
  <c r="F33" i="8"/>
  <c r="H30" i="8"/>
  <c r="F30" i="8"/>
  <c r="H28" i="8"/>
  <c r="F28" i="8"/>
  <c r="H23" i="8"/>
  <c r="F23" i="8"/>
  <c r="H21" i="8"/>
  <c r="F21" i="8"/>
  <c r="B24" i="28"/>
  <c r="J43" i="7"/>
  <c r="H43" i="7"/>
  <c r="J40" i="7"/>
  <c r="H40" i="7"/>
  <c r="J38" i="7"/>
  <c r="H38" i="7"/>
  <c r="J22" i="7" l="1"/>
  <c r="H22" i="7"/>
  <c r="J20" i="7"/>
  <c r="H20" i="7"/>
  <c r="B23" i="28"/>
  <c r="G110" i="6"/>
  <c r="E110" i="6"/>
  <c r="G107" i="6"/>
  <c r="E107" i="6"/>
  <c r="G105" i="6"/>
  <c r="E105" i="6"/>
  <c r="G102" i="6"/>
  <c r="E102" i="6"/>
  <c r="G99" i="6"/>
  <c r="E99" i="6"/>
  <c r="G96" i="6"/>
  <c r="E96" i="6"/>
  <c r="G49" i="6" l="1"/>
  <c r="E49" i="6"/>
  <c r="G47" i="6"/>
  <c r="E47" i="6"/>
  <c r="G44" i="6"/>
  <c r="E44" i="6"/>
  <c r="G41" i="6"/>
  <c r="E41" i="6"/>
  <c r="G38" i="6"/>
  <c r="E38" i="6"/>
  <c r="G32" i="6"/>
  <c r="E32" i="6"/>
  <c r="G23" i="6"/>
  <c r="E23" i="6"/>
  <c r="B22" i="28" l="1"/>
  <c r="F125" i="5"/>
  <c r="H122" i="5"/>
  <c r="F122" i="5"/>
  <c r="H120" i="5"/>
  <c r="F120" i="5"/>
  <c r="H96" i="5"/>
  <c r="F96" i="5"/>
  <c r="F89" i="5"/>
  <c r="H87" i="5"/>
  <c r="F87" i="5"/>
  <c r="H84" i="5"/>
  <c r="F84" i="5"/>
  <c r="H81" i="5"/>
  <c r="H89" i="5" s="1"/>
  <c r="H125" i="5" s="1"/>
  <c r="F81" i="5"/>
  <c r="H68" i="5"/>
  <c r="F68" i="5"/>
  <c r="H44" i="5"/>
  <c r="F44" i="5"/>
  <c r="B21" i="28"/>
  <c r="N177" i="4"/>
  <c r="L177" i="4"/>
  <c r="L180" i="4"/>
  <c r="N175" i="4"/>
  <c r="L175" i="4"/>
  <c r="N168" i="4"/>
  <c r="L168" i="4"/>
  <c r="L163" i="4"/>
  <c r="N161" i="4"/>
  <c r="L161" i="4"/>
  <c r="N158" i="4"/>
  <c r="L158" i="4"/>
  <c r="N153" i="4"/>
  <c r="L153" i="4"/>
  <c r="N144" i="4"/>
  <c r="N163" i="4" s="1"/>
  <c r="N180" i="4" s="1"/>
  <c r="L144" i="4"/>
  <c r="B20" i="28"/>
  <c r="N44" i="3"/>
  <c r="L44" i="3"/>
  <c r="N41" i="3"/>
  <c r="L41" i="3"/>
  <c r="N31" i="3"/>
  <c r="L31" i="3"/>
  <c r="N39" i="3"/>
  <c r="L39" i="3"/>
  <c r="N36" i="3"/>
  <c r="L36" i="3"/>
  <c r="N29" i="3"/>
  <c r="L29" i="3"/>
  <c r="N26" i="3"/>
  <c r="L26" i="3"/>
  <c r="N23" i="3"/>
  <c r="L23" i="3"/>
  <c r="N20" i="3"/>
  <c r="L20" i="3"/>
  <c r="B19" i="28" l="1"/>
  <c r="B18" i="28" s="1"/>
  <c r="J61" i="2"/>
  <c r="L58" i="2"/>
  <c r="J58" i="2"/>
  <c r="L56" i="2"/>
  <c r="J56" i="2"/>
  <c r="L53" i="2"/>
  <c r="J53" i="2"/>
  <c r="J48" i="2"/>
  <c r="L46" i="2"/>
  <c r="J46" i="2"/>
  <c r="L43" i="2"/>
  <c r="J43" i="2"/>
  <c r="L30" i="2"/>
  <c r="L48" i="2" s="1"/>
  <c r="L61" i="2" s="1"/>
  <c r="J30" i="2"/>
  <c r="B17" i="28"/>
  <c r="I61" i="1"/>
  <c r="I58" i="1"/>
  <c r="I56" i="1"/>
  <c r="I53" i="1"/>
  <c r="I48" i="1"/>
  <c r="I46" i="1"/>
  <c r="I43" i="1"/>
  <c r="I40" i="1"/>
  <c r="I37" i="1"/>
  <c r="I34" i="1"/>
  <c r="I28" i="1"/>
  <c r="I22" i="1"/>
  <c r="B29" i="28"/>
  <c r="B44" i="28" l="1"/>
  <c r="I20" i="24" l="1"/>
  <c r="I28" i="24"/>
  <c r="I29" i="24" s="1"/>
  <c r="I31" i="24" s="1"/>
  <c r="I21" i="24"/>
  <c r="H21" i="23"/>
  <c r="H31" i="23"/>
  <c r="H32" i="23" s="1"/>
  <c r="H24" i="23"/>
  <c r="H25" i="23" s="1"/>
  <c r="H20" i="23"/>
  <c r="H22" i="23" s="1"/>
  <c r="H34" i="23"/>
  <c r="H35" i="23" s="1"/>
  <c r="M35" i="22"/>
  <c r="M36" i="22" s="1"/>
  <c r="M32" i="22"/>
  <c r="M33" i="22" s="1"/>
  <c r="M29" i="22"/>
  <c r="M30" i="22" s="1"/>
  <c r="M21" i="22"/>
  <c r="M42" i="22"/>
  <c r="M43" i="22" s="1"/>
  <c r="M45" i="22" s="1"/>
  <c r="M20" i="22"/>
  <c r="M26" i="22"/>
  <c r="M27" i="22" s="1"/>
  <c r="M23" i="22"/>
  <c r="M22" i="22"/>
  <c r="M135" i="21"/>
  <c r="M116" i="21"/>
  <c r="M112" i="21"/>
  <c r="M108" i="21"/>
  <c r="M102" i="21"/>
  <c r="M103" i="21" s="1"/>
  <c r="M89" i="21"/>
  <c r="M85" i="21"/>
  <c r="M81" i="21"/>
  <c r="M77" i="21"/>
  <c r="M73" i="21"/>
  <c r="M69" i="21"/>
  <c r="M65" i="21"/>
  <c r="M61" i="21"/>
  <c r="M57" i="21"/>
  <c r="M53" i="21"/>
  <c r="M49" i="21"/>
  <c r="M45" i="21"/>
  <c r="M41" i="21"/>
  <c r="M37" i="21"/>
  <c r="M33" i="21"/>
  <c r="M84" i="21"/>
  <c r="M76" i="21"/>
  <c r="M72" i="21"/>
  <c r="M68" i="21"/>
  <c r="M60" i="21"/>
  <c r="M56" i="21"/>
  <c r="M52" i="21"/>
  <c r="M44" i="21"/>
  <c r="M40" i="21"/>
  <c r="M32" i="21"/>
  <c r="M78" i="21"/>
  <c r="M54" i="21"/>
  <c r="M46" i="21"/>
  <c r="M38" i="21"/>
  <c r="M134" i="21"/>
  <c r="M119" i="21"/>
  <c r="M115" i="21"/>
  <c r="M111" i="21"/>
  <c r="M107" i="21"/>
  <c r="M126" i="21"/>
  <c r="M127" i="21" s="1"/>
  <c r="M93" i="21"/>
  <c r="M94" i="21" s="1"/>
  <c r="M88" i="21"/>
  <c r="M80" i="21"/>
  <c r="M64" i="21"/>
  <c r="M48" i="21"/>
  <c r="M36" i="21"/>
  <c r="M86" i="21"/>
  <c r="M74" i="21"/>
  <c r="M62" i="21"/>
  <c r="M34" i="21"/>
  <c r="M133" i="21"/>
  <c r="M118" i="21"/>
  <c r="M114" i="21"/>
  <c r="M110" i="21"/>
  <c r="M106" i="21"/>
  <c r="M129" i="21"/>
  <c r="M130" i="21" s="1"/>
  <c r="M96" i="21"/>
  <c r="M97" i="21" s="1"/>
  <c r="M87" i="21"/>
  <c r="M83" i="21"/>
  <c r="M79" i="21"/>
  <c r="M75" i="21"/>
  <c r="M71" i="21"/>
  <c r="M67" i="21"/>
  <c r="M63" i="21"/>
  <c r="M59" i="21"/>
  <c r="M55" i="21"/>
  <c r="M51" i="21"/>
  <c r="M47" i="21"/>
  <c r="M43" i="21"/>
  <c r="M39" i="21"/>
  <c r="M35" i="21"/>
  <c r="M31" i="21"/>
  <c r="M117" i="21"/>
  <c r="M113" i="21"/>
  <c r="M109" i="21"/>
  <c r="M138" i="21"/>
  <c r="M139" i="21" s="1"/>
  <c r="M99" i="21"/>
  <c r="M100" i="21" s="1"/>
  <c r="M90" i="21"/>
  <c r="M82" i="21"/>
  <c r="M70" i="21"/>
  <c r="M66" i="21"/>
  <c r="M58" i="21"/>
  <c r="M50" i="21"/>
  <c r="M42" i="21"/>
  <c r="M30" i="21"/>
  <c r="M23" i="21"/>
  <c r="M24" i="21" s="1"/>
  <c r="M20" i="21"/>
  <c r="M21" i="21" s="1"/>
  <c r="M26" i="21"/>
  <c r="M27" i="21" s="1"/>
  <c r="P57" i="20"/>
  <c r="P58" i="20" s="1"/>
  <c r="P45" i="20"/>
  <c r="P46" i="20" s="1"/>
  <c r="P26" i="20"/>
  <c r="P27" i="20" s="1"/>
  <c r="P51" i="20"/>
  <c r="P52" i="20" s="1"/>
  <c r="P32" i="20"/>
  <c r="P33" i="20" s="1"/>
  <c r="P23" i="20"/>
  <c r="P24" i="20" s="1"/>
  <c r="P20" i="20"/>
  <c r="P21" i="20" s="1"/>
  <c r="P48" i="20"/>
  <c r="P49" i="20" s="1"/>
  <c r="P29" i="20"/>
  <c r="P30" i="20" s="1"/>
  <c r="P54" i="20"/>
  <c r="P55" i="20" s="1"/>
  <c r="P42" i="20"/>
  <c r="P43" i="20" s="1"/>
  <c r="P35" i="20"/>
  <c r="P36" i="20" s="1"/>
  <c r="J55" i="19"/>
  <c r="J56" i="19" s="1"/>
  <c r="J39" i="19"/>
  <c r="J40" i="19" s="1"/>
  <c r="J25" i="19"/>
  <c r="J46" i="19"/>
  <c r="J47" i="19" s="1"/>
  <c r="J33" i="19"/>
  <c r="J28" i="19"/>
  <c r="J24" i="19"/>
  <c r="J19" i="19"/>
  <c r="J20" i="19" s="1"/>
  <c r="J49" i="19"/>
  <c r="J50" i="19" s="1"/>
  <c r="J32" i="19"/>
  <c r="J27" i="19"/>
  <c r="J23" i="19"/>
  <c r="J52" i="19"/>
  <c r="J53" i="19" s="1"/>
  <c r="J36" i="19"/>
  <c r="J37" i="19" s="1"/>
  <c r="J26" i="19"/>
  <c r="K50" i="18"/>
  <c r="K51" i="18" s="1"/>
  <c r="K28" i="18"/>
  <c r="K29" i="18" s="1"/>
  <c r="K19" i="18"/>
  <c r="K20" i="18" s="1"/>
  <c r="K41" i="18"/>
  <c r="K42" i="18" s="1"/>
  <c r="K38" i="18"/>
  <c r="K39" i="18" s="1"/>
  <c r="K31" i="18"/>
  <c r="K32" i="18" s="1"/>
  <c r="K44" i="18"/>
  <c r="K45" i="18" s="1"/>
  <c r="K22" i="18"/>
  <c r="K23" i="18" s="1"/>
  <c r="K47" i="18"/>
  <c r="K48" i="18" s="1"/>
  <c r="K25" i="18"/>
  <c r="K26" i="18" s="1"/>
  <c r="K19" i="17"/>
  <c r="K20" i="17" s="1"/>
  <c r="K22" i="17" s="1"/>
  <c r="K26" i="17"/>
  <c r="K27" i="17" s="1"/>
  <c r="K29" i="17" s="1"/>
  <c r="K60" i="16"/>
  <c r="K55" i="16"/>
  <c r="K51" i="16"/>
  <c r="K31" i="16"/>
  <c r="K59" i="16"/>
  <c r="K61" i="16" s="1"/>
  <c r="K54" i="16"/>
  <c r="K50" i="16"/>
  <c r="K30" i="16"/>
  <c r="K22" i="16"/>
  <c r="K23" i="16" s="1"/>
  <c r="K53" i="16"/>
  <c r="K49" i="16"/>
  <c r="K45" i="16"/>
  <c r="K33" i="16"/>
  <c r="K29" i="16"/>
  <c r="K25" i="16"/>
  <c r="K26" i="16" s="1"/>
  <c r="K52" i="16"/>
  <c r="K44" i="16"/>
  <c r="K32" i="16"/>
  <c r="K40" i="16"/>
  <c r="K41" i="16" s="1"/>
  <c r="K19" i="16"/>
  <c r="K20" i="16" s="1"/>
  <c r="J30" i="15"/>
  <c r="J31" i="15" s="1"/>
  <c r="J20" i="15"/>
  <c r="J21" i="15" s="1"/>
  <c r="J23" i="15" s="1"/>
  <c r="J27" i="15"/>
  <c r="J28" i="15" s="1"/>
  <c r="P127" i="14"/>
  <c r="P128" i="14" s="1"/>
  <c r="P114" i="14"/>
  <c r="P110" i="14"/>
  <c r="P102" i="14"/>
  <c r="P98" i="14"/>
  <c r="P94" i="14"/>
  <c r="P90" i="14"/>
  <c r="P86" i="14"/>
  <c r="P82" i="14"/>
  <c r="P78" i="14"/>
  <c r="P74" i="14"/>
  <c r="P70" i="14"/>
  <c r="P66" i="14"/>
  <c r="P62" i="14"/>
  <c r="P58" i="14"/>
  <c r="P54" i="14"/>
  <c r="P50" i="14"/>
  <c r="P46" i="14"/>
  <c r="P42" i="14"/>
  <c r="P38" i="14"/>
  <c r="P34" i="14"/>
  <c r="P30" i="14"/>
  <c r="P26" i="14"/>
  <c r="P22" i="14"/>
  <c r="P113" i="14"/>
  <c r="P109" i="14"/>
  <c r="P105" i="14"/>
  <c r="P106" i="14" s="1"/>
  <c r="P101" i="14"/>
  <c r="P97" i="14"/>
  <c r="P93" i="14"/>
  <c r="P89" i="14"/>
  <c r="P85" i="14"/>
  <c r="P81" i="14"/>
  <c r="P77" i="14"/>
  <c r="P73" i="14"/>
  <c r="P69" i="14"/>
  <c r="P65" i="14"/>
  <c r="P61" i="14"/>
  <c r="P57" i="14"/>
  <c r="P53" i="14"/>
  <c r="P49" i="14"/>
  <c r="P45" i="14"/>
  <c r="P41" i="14"/>
  <c r="P37" i="14"/>
  <c r="P33" i="14"/>
  <c r="P29" i="14"/>
  <c r="P25" i="14"/>
  <c r="P21" i="14"/>
  <c r="P117" i="14"/>
  <c r="P118" i="14" s="1"/>
  <c r="P112" i="14"/>
  <c r="P100" i="14"/>
  <c r="P96" i="14"/>
  <c r="P92" i="14"/>
  <c r="P88" i="14"/>
  <c r="P84" i="14"/>
  <c r="P80" i="14"/>
  <c r="P76" i="14"/>
  <c r="P72" i="14"/>
  <c r="P68" i="14"/>
  <c r="P64" i="14"/>
  <c r="P60" i="14"/>
  <c r="P56" i="14"/>
  <c r="P52" i="14"/>
  <c r="P48" i="14"/>
  <c r="P44" i="14"/>
  <c r="P40" i="14"/>
  <c r="P36" i="14"/>
  <c r="P32" i="14"/>
  <c r="P28" i="14"/>
  <c r="P24" i="14"/>
  <c r="P20" i="14"/>
  <c r="P124" i="14"/>
  <c r="P125" i="14" s="1"/>
  <c r="P111" i="14"/>
  <c r="P99" i="14"/>
  <c r="P95" i="14"/>
  <c r="P91" i="14"/>
  <c r="P87" i="14"/>
  <c r="P83" i="14"/>
  <c r="P79" i="14"/>
  <c r="P75" i="14"/>
  <c r="P71" i="14"/>
  <c r="P67" i="14"/>
  <c r="P63" i="14"/>
  <c r="P59" i="14"/>
  <c r="P55" i="14"/>
  <c r="P51" i="14"/>
  <c r="P47" i="14"/>
  <c r="P43" i="14"/>
  <c r="P39" i="14"/>
  <c r="P35" i="14"/>
  <c r="P31" i="14"/>
  <c r="P27" i="14"/>
  <c r="P23" i="14"/>
  <c r="P38" i="13"/>
  <c r="P39" i="13" s="1"/>
  <c r="P35" i="13"/>
  <c r="P36" i="13" s="1"/>
  <c r="P28" i="13"/>
  <c r="P29" i="13" s="1"/>
  <c r="P19" i="13"/>
  <c r="P20" i="13" s="1"/>
  <c r="P22" i="13"/>
  <c r="P23" i="13" s="1"/>
  <c r="P25" i="13"/>
  <c r="P26" i="13" s="1"/>
  <c r="N193" i="12"/>
  <c r="N194" i="12" s="1"/>
  <c r="N175" i="12"/>
  <c r="N171" i="12"/>
  <c r="N167" i="12"/>
  <c r="N163" i="12"/>
  <c r="N159" i="12"/>
  <c r="N155" i="12"/>
  <c r="N151" i="12"/>
  <c r="N147" i="12"/>
  <c r="N143" i="12"/>
  <c r="N139" i="12"/>
  <c r="N135" i="12"/>
  <c r="N131" i="12"/>
  <c r="N127" i="12"/>
  <c r="N123" i="12"/>
  <c r="N119" i="12"/>
  <c r="N115" i="12"/>
  <c r="N111" i="12"/>
  <c r="N107" i="12"/>
  <c r="N103" i="12"/>
  <c r="N99" i="12"/>
  <c r="N95" i="12"/>
  <c r="N91" i="12"/>
  <c r="N87" i="12"/>
  <c r="N83" i="12"/>
  <c r="N75" i="12"/>
  <c r="N67" i="12"/>
  <c r="N55" i="12"/>
  <c r="N43" i="12"/>
  <c r="N31" i="12"/>
  <c r="N19" i="12"/>
  <c r="N20" i="12" s="1"/>
  <c r="N170" i="12"/>
  <c r="N162" i="12"/>
  <c r="N150" i="12"/>
  <c r="N142" i="12"/>
  <c r="N134" i="12"/>
  <c r="N126" i="12"/>
  <c r="N118" i="12"/>
  <c r="N110" i="12"/>
  <c r="N102" i="12"/>
  <c r="N94" i="12"/>
  <c r="N82" i="12"/>
  <c r="N74" i="12"/>
  <c r="N66" i="12"/>
  <c r="N54" i="12"/>
  <c r="N42" i="12"/>
  <c r="N38" i="12"/>
  <c r="N30" i="12"/>
  <c r="N183" i="12"/>
  <c r="N184" i="12" s="1"/>
  <c r="N177" i="12"/>
  <c r="N173" i="12"/>
  <c r="N169" i="12"/>
  <c r="N165" i="12"/>
  <c r="N157" i="12"/>
  <c r="N145" i="12"/>
  <c r="N137" i="12"/>
  <c r="N129" i="12"/>
  <c r="N125" i="12"/>
  <c r="N117" i="12"/>
  <c r="N109" i="12"/>
  <c r="N101" i="12"/>
  <c r="N97" i="12"/>
  <c r="N85" i="12"/>
  <c r="N77" i="12"/>
  <c r="N69" i="12"/>
  <c r="N61" i="12"/>
  <c r="N53" i="12"/>
  <c r="N190" i="12"/>
  <c r="N191" i="12" s="1"/>
  <c r="N176" i="12"/>
  <c r="N172" i="12"/>
  <c r="N168" i="12"/>
  <c r="N164" i="12"/>
  <c r="N160" i="12"/>
  <c r="N156" i="12"/>
  <c r="N152" i="12"/>
  <c r="N148" i="12"/>
  <c r="N144" i="12"/>
  <c r="N140" i="12"/>
  <c r="N136" i="12"/>
  <c r="N132" i="12"/>
  <c r="N128" i="12"/>
  <c r="N124" i="12"/>
  <c r="N120" i="12"/>
  <c r="N116" i="12"/>
  <c r="N112" i="12"/>
  <c r="N108" i="12"/>
  <c r="N104" i="12"/>
  <c r="N100" i="12"/>
  <c r="N96" i="12"/>
  <c r="N92" i="12"/>
  <c r="N84" i="12"/>
  <c r="N80" i="12"/>
  <c r="N76" i="12"/>
  <c r="N72" i="12"/>
  <c r="N68" i="12"/>
  <c r="N64" i="12"/>
  <c r="N60" i="12"/>
  <c r="N56" i="12"/>
  <c r="N52" i="12"/>
  <c r="N48" i="12"/>
  <c r="N44" i="12"/>
  <c r="N40" i="12"/>
  <c r="N36" i="12"/>
  <c r="N32" i="12"/>
  <c r="N28" i="12"/>
  <c r="N24" i="12"/>
  <c r="N79" i="12"/>
  <c r="N71" i="12"/>
  <c r="N63" i="12"/>
  <c r="N59" i="12"/>
  <c r="N51" i="12"/>
  <c r="N47" i="12"/>
  <c r="N39" i="12"/>
  <c r="N35" i="12"/>
  <c r="N27" i="12"/>
  <c r="N23" i="12"/>
  <c r="N180" i="12"/>
  <c r="N181" i="12" s="1"/>
  <c r="N174" i="12"/>
  <c r="N166" i="12"/>
  <c r="N158" i="12"/>
  <c r="N154" i="12"/>
  <c r="N146" i="12"/>
  <c r="N138" i="12"/>
  <c r="N130" i="12"/>
  <c r="N122" i="12"/>
  <c r="N114" i="12"/>
  <c r="N106" i="12"/>
  <c r="N98" i="12"/>
  <c r="N86" i="12"/>
  <c r="N78" i="12"/>
  <c r="N70" i="12"/>
  <c r="N62" i="12"/>
  <c r="N58" i="12"/>
  <c r="N50" i="12"/>
  <c r="N46" i="12"/>
  <c r="N34" i="12"/>
  <c r="N26" i="12"/>
  <c r="N161" i="12"/>
  <c r="N153" i="12"/>
  <c r="N149" i="12"/>
  <c r="N141" i="12"/>
  <c r="N133" i="12"/>
  <c r="N121" i="12"/>
  <c r="N113" i="12"/>
  <c r="N105" i="12"/>
  <c r="N93" i="12"/>
  <c r="N81" i="12"/>
  <c r="N73" i="12"/>
  <c r="N65" i="12"/>
  <c r="N49" i="12"/>
  <c r="N33" i="12"/>
  <c r="N45" i="12"/>
  <c r="N29" i="12"/>
  <c r="N41" i="12"/>
  <c r="N25" i="12"/>
  <c r="N57" i="12"/>
  <c r="N37" i="12"/>
  <c r="P48" i="11"/>
  <c r="P49" i="11" s="1"/>
  <c r="P32" i="11"/>
  <c r="P33" i="11" s="1"/>
  <c r="P25" i="11"/>
  <c r="P26" i="11" s="1"/>
  <c r="P19" i="11"/>
  <c r="P20" i="11" s="1"/>
  <c r="P35" i="11"/>
  <c r="P36" i="11" s="1"/>
  <c r="P42" i="11"/>
  <c r="P43" i="11" s="1"/>
  <c r="P51" i="11"/>
  <c r="P52" i="11" s="1"/>
  <c r="P29" i="11"/>
  <c r="P30" i="11" s="1"/>
  <c r="P57" i="11"/>
  <c r="P58" i="11" s="1"/>
  <c r="P45" i="11"/>
  <c r="P46" i="11" s="1"/>
  <c r="P22" i="11"/>
  <c r="P23" i="11" s="1"/>
  <c r="P54" i="11"/>
  <c r="P55" i="11" s="1"/>
  <c r="J35" i="9"/>
  <c r="J36" i="9" s="1"/>
  <c r="J41" i="9"/>
  <c r="J42" i="9" s="1"/>
  <c r="J44" i="9"/>
  <c r="J45" i="9" s="1"/>
  <c r="J28" i="9"/>
  <c r="J29" i="9" s="1"/>
  <c r="J19" i="9"/>
  <c r="J20" i="9" s="1"/>
  <c r="J47" i="9"/>
  <c r="J48" i="9" s="1"/>
  <c r="J38" i="9"/>
  <c r="J39" i="9" s="1"/>
  <c r="J22" i="9"/>
  <c r="J23" i="9" s="1"/>
  <c r="J25" i="9"/>
  <c r="J26" i="9" s="1"/>
  <c r="J20" i="8"/>
  <c r="J21" i="8" s="1"/>
  <c r="J23" i="8" s="1"/>
  <c r="J27" i="8"/>
  <c r="J28" i="8" s="1"/>
  <c r="J30" i="8" s="1"/>
  <c r="L37" i="7"/>
  <c r="L33" i="7"/>
  <c r="L29" i="7"/>
  <c r="L36" i="7"/>
  <c r="L32" i="7"/>
  <c r="L28" i="7"/>
  <c r="L34" i="7"/>
  <c r="L30" i="7"/>
  <c r="L35" i="7"/>
  <c r="L31" i="7"/>
  <c r="L27" i="7"/>
  <c r="L19" i="7"/>
  <c r="L20" i="7" s="1"/>
  <c r="L22" i="7" s="1"/>
  <c r="I104" i="6"/>
  <c r="I105" i="6" s="1"/>
  <c r="I94" i="6"/>
  <c r="I90" i="6"/>
  <c r="I86" i="6"/>
  <c r="I82" i="6"/>
  <c r="I78" i="6"/>
  <c r="I74" i="6"/>
  <c r="I70" i="6"/>
  <c r="I66" i="6"/>
  <c r="I62" i="6"/>
  <c r="I58" i="6"/>
  <c r="I54" i="6"/>
  <c r="I93" i="6"/>
  <c r="I89" i="6"/>
  <c r="I85" i="6"/>
  <c r="I81" i="6"/>
  <c r="I77" i="6"/>
  <c r="I73" i="6"/>
  <c r="I69" i="6"/>
  <c r="I65" i="6"/>
  <c r="I61" i="6"/>
  <c r="I57" i="6"/>
  <c r="I98" i="6"/>
  <c r="I99" i="6" s="1"/>
  <c r="I92" i="6"/>
  <c r="I88" i="6"/>
  <c r="I84" i="6"/>
  <c r="I80" i="6"/>
  <c r="I76" i="6"/>
  <c r="I72" i="6"/>
  <c r="I68" i="6"/>
  <c r="I64" i="6"/>
  <c r="I60" i="6"/>
  <c r="I56" i="6"/>
  <c r="I95" i="6"/>
  <c r="I91" i="6"/>
  <c r="I87" i="6"/>
  <c r="I83" i="6"/>
  <c r="I75" i="6"/>
  <c r="I71" i="6"/>
  <c r="I67" i="6"/>
  <c r="I59" i="6"/>
  <c r="I55" i="6"/>
  <c r="I101" i="6"/>
  <c r="I102" i="6" s="1"/>
  <c r="I79" i="6"/>
  <c r="I63" i="6"/>
  <c r="I36" i="6"/>
  <c r="I28" i="6"/>
  <c r="I20" i="6"/>
  <c r="I46" i="6"/>
  <c r="I47" i="6" s="1"/>
  <c r="I43" i="6"/>
  <c r="I44" i="6" s="1"/>
  <c r="I35" i="6"/>
  <c r="I31" i="6"/>
  <c r="I27" i="6"/>
  <c r="I30" i="6"/>
  <c r="I26" i="6"/>
  <c r="I22" i="6"/>
  <c r="I40" i="6"/>
  <c r="I41" i="6" s="1"/>
  <c r="I37" i="6"/>
  <c r="I29" i="6"/>
  <c r="I21" i="6"/>
  <c r="J117" i="5"/>
  <c r="J113" i="5"/>
  <c r="J109" i="5"/>
  <c r="J105" i="5"/>
  <c r="J101" i="5"/>
  <c r="J78" i="5"/>
  <c r="J74" i="5"/>
  <c r="J66" i="5"/>
  <c r="J62" i="5"/>
  <c r="J58" i="5"/>
  <c r="J54" i="5"/>
  <c r="J50" i="5"/>
  <c r="J42" i="5"/>
  <c r="J38" i="5"/>
  <c r="J34" i="5"/>
  <c r="J30" i="5"/>
  <c r="J26" i="5"/>
  <c r="J22" i="5"/>
  <c r="J116" i="5"/>
  <c r="J112" i="5"/>
  <c r="J108" i="5"/>
  <c r="J104" i="5"/>
  <c r="J100" i="5"/>
  <c r="J86" i="5"/>
  <c r="J87" i="5" s="1"/>
  <c r="J77" i="5"/>
  <c r="J73" i="5"/>
  <c r="J65" i="5"/>
  <c r="J61" i="5"/>
  <c r="J57" i="5"/>
  <c r="J53" i="5"/>
  <c r="J49" i="5"/>
  <c r="J41" i="5"/>
  <c r="J37" i="5"/>
  <c r="J33" i="5"/>
  <c r="J29" i="5"/>
  <c r="J25" i="5"/>
  <c r="J21" i="5"/>
  <c r="J23" i="5"/>
  <c r="J119" i="5"/>
  <c r="J115" i="5"/>
  <c r="J111" i="5"/>
  <c r="J107" i="5"/>
  <c r="J103" i="5"/>
  <c r="J99" i="5"/>
  <c r="J95" i="5"/>
  <c r="J80" i="5"/>
  <c r="J76" i="5"/>
  <c r="J72" i="5"/>
  <c r="J64" i="5"/>
  <c r="J60" i="5"/>
  <c r="J56" i="5"/>
  <c r="J52" i="5"/>
  <c r="J48" i="5"/>
  <c r="J40" i="5"/>
  <c r="J36" i="5"/>
  <c r="J32" i="5"/>
  <c r="J28" i="5"/>
  <c r="J24" i="5"/>
  <c r="J20" i="5"/>
  <c r="J118" i="5"/>
  <c r="J114" i="5"/>
  <c r="J110" i="5"/>
  <c r="J106" i="5"/>
  <c r="J102" i="5"/>
  <c r="J94" i="5"/>
  <c r="J96" i="5" s="1"/>
  <c r="J83" i="5"/>
  <c r="J84" i="5" s="1"/>
  <c r="J79" i="5"/>
  <c r="J75" i="5"/>
  <c r="J71" i="5"/>
  <c r="J67" i="5"/>
  <c r="J63" i="5"/>
  <c r="J59" i="5"/>
  <c r="J55" i="5"/>
  <c r="J51" i="5"/>
  <c r="J47" i="5"/>
  <c r="J43" i="5"/>
  <c r="J39" i="5"/>
  <c r="J35" i="5"/>
  <c r="J31" i="5"/>
  <c r="J27" i="5"/>
  <c r="P172" i="4"/>
  <c r="P150" i="4"/>
  <c r="P141" i="4"/>
  <c r="P137" i="4"/>
  <c r="P133" i="4"/>
  <c r="P129" i="4"/>
  <c r="P125" i="4"/>
  <c r="P121" i="4"/>
  <c r="P117" i="4"/>
  <c r="P113" i="4"/>
  <c r="P109" i="4"/>
  <c r="P105" i="4"/>
  <c r="P101" i="4"/>
  <c r="P97" i="4"/>
  <c r="P93" i="4"/>
  <c r="P89" i="4"/>
  <c r="P85" i="4"/>
  <c r="P81" i="4"/>
  <c r="P77" i="4"/>
  <c r="P73" i="4"/>
  <c r="P69" i="4"/>
  <c r="P65" i="4"/>
  <c r="P61" i="4"/>
  <c r="P57" i="4"/>
  <c r="P53" i="4"/>
  <c r="P49" i="4"/>
  <c r="P45" i="4"/>
  <c r="P41" i="4"/>
  <c r="P37" i="4"/>
  <c r="P33" i="4"/>
  <c r="P29" i="4"/>
  <c r="P25" i="4"/>
  <c r="P21" i="4"/>
  <c r="P171" i="4"/>
  <c r="P160" i="4"/>
  <c r="P161" i="4" s="1"/>
  <c r="P157" i="4"/>
  <c r="P149" i="4"/>
  <c r="P140" i="4"/>
  <c r="P136" i="4"/>
  <c r="P132" i="4"/>
  <c r="P128" i="4"/>
  <c r="P124" i="4"/>
  <c r="P120" i="4"/>
  <c r="P116" i="4"/>
  <c r="P112" i="4"/>
  <c r="P108" i="4"/>
  <c r="P104" i="4"/>
  <c r="P100" i="4"/>
  <c r="P96" i="4"/>
  <c r="P92" i="4"/>
  <c r="P88" i="4"/>
  <c r="P84" i="4"/>
  <c r="P80" i="4"/>
  <c r="P76" i="4"/>
  <c r="P72" i="4"/>
  <c r="P68" i="4"/>
  <c r="P64" i="4"/>
  <c r="P60" i="4"/>
  <c r="P56" i="4"/>
  <c r="P52" i="4"/>
  <c r="P48" i="4"/>
  <c r="P44" i="4"/>
  <c r="P40" i="4"/>
  <c r="P36" i="4"/>
  <c r="P32" i="4"/>
  <c r="P28" i="4"/>
  <c r="P24" i="4"/>
  <c r="P20" i="4"/>
  <c r="P174" i="4"/>
  <c r="P167" i="4"/>
  <c r="P168" i="4" s="1"/>
  <c r="P156" i="4"/>
  <c r="P152" i="4"/>
  <c r="P148" i="4"/>
  <c r="P143" i="4"/>
  <c r="P139" i="4"/>
  <c r="P135" i="4"/>
  <c r="P131" i="4"/>
  <c r="P127" i="4"/>
  <c r="P123" i="4"/>
  <c r="P119" i="4"/>
  <c r="P115" i="4"/>
  <c r="P111" i="4"/>
  <c r="P107" i="4"/>
  <c r="P103" i="4"/>
  <c r="P99" i="4"/>
  <c r="P95" i="4"/>
  <c r="P91" i="4"/>
  <c r="P87" i="4"/>
  <c r="P83" i="4"/>
  <c r="P79" i="4"/>
  <c r="P75" i="4"/>
  <c r="P71" i="4"/>
  <c r="P67" i="4"/>
  <c r="P63" i="4"/>
  <c r="P59" i="4"/>
  <c r="P55" i="4"/>
  <c r="P51" i="4"/>
  <c r="P47" i="4"/>
  <c r="P43" i="4"/>
  <c r="P39" i="4"/>
  <c r="P35" i="4"/>
  <c r="P31" i="4"/>
  <c r="P27" i="4"/>
  <c r="P23" i="4"/>
  <c r="P173" i="4"/>
  <c r="P151" i="4"/>
  <c r="P147" i="4"/>
  <c r="P142" i="4"/>
  <c r="P138" i="4"/>
  <c r="P134" i="4"/>
  <c r="P130" i="4"/>
  <c r="P126" i="4"/>
  <c r="P122" i="4"/>
  <c r="P118" i="4"/>
  <c r="P114" i="4"/>
  <c r="P110" i="4"/>
  <c r="P106" i="4"/>
  <c r="P102" i="4"/>
  <c r="P98" i="4"/>
  <c r="P94" i="4"/>
  <c r="P90" i="4"/>
  <c r="P86" i="4"/>
  <c r="P82" i="4"/>
  <c r="P78" i="4"/>
  <c r="P74" i="4"/>
  <c r="P70" i="4"/>
  <c r="P66" i="4"/>
  <c r="P62" i="4"/>
  <c r="P58" i="4"/>
  <c r="P54" i="4"/>
  <c r="P50" i="4"/>
  <c r="P46" i="4"/>
  <c r="P42" i="4"/>
  <c r="P38" i="4"/>
  <c r="P34" i="4"/>
  <c r="P30" i="4"/>
  <c r="P26" i="4"/>
  <c r="P22" i="4"/>
  <c r="P38" i="3"/>
  <c r="P39" i="3" s="1"/>
  <c r="P22" i="3"/>
  <c r="P23" i="3" s="1"/>
  <c r="P25" i="3"/>
  <c r="P26" i="3" s="1"/>
  <c r="P19" i="3"/>
  <c r="P20" i="3" s="1"/>
  <c r="P28" i="3"/>
  <c r="P29" i="3" s="1"/>
  <c r="P35" i="3"/>
  <c r="P36" i="3" s="1"/>
  <c r="N39" i="2"/>
  <c r="N35" i="2"/>
  <c r="N26" i="2"/>
  <c r="N22" i="2"/>
  <c r="N45" i="2"/>
  <c r="N46" i="2" s="1"/>
  <c r="N42" i="2"/>
  <c r="N38" i="2"/>
  <c r="N34" i="2"/>
  <c r="N29" i="2"/>
  <c r="N25" i="2"/>
  <c r="N21" i="2"/>
  <c r="N52" i="2"/>
  <c r="N53" i="2" s="1"/>
  <c r="N41" i="2"/>
  <c r="N37" i="2"/>
  <c r="N33" i="2"/>
  <c r="N28" i="2"/>
  <c r="N24" i="2"/>
  <c r="N20" i="2"/>
  <c r="N55" i="2"/>
  <c r="N56" i="2" s="1"/>
  <c r="N40" i="2"/>
  <c r="N36" i="2"/>
  <c r="N27" i="2"/>
  <c r="N23" i="2"/>
  <c r="J52" i="1"/>
  <c r="J53" i="1" s="1"/>
  <c r="J45" i="1"/>
  <c r="J46" i="1" s="1"/>
  <c r="J39" i="1"/>
  <c r="J40" i="1" s="1"/>
  <c r="J25" i="1"/>
  <c r="J20" i="1"/>
  <c r="J33" i="1"/>
  <c r="J55" i="1"/>
  <c r="J56" i="1" s="1"/>
  <c r="J42" i="1"/>
  <c r="J43" i="1" s="1"/>
  <c r="J36" i="1"/>
  <c r="J37" i="1" s="1"/>
  <c r="J32" i="1"/>
  <c r="J27" i="1"/>
  <c r="J31" i="1"/>
  <c r="J26" i="1"/>
  <c r="J21" i="1"/>
  <c r="C18" i="28"/>
  <c r="C39" i="28"/>
  <c r="C35" i="28"/>
  <c r="C31" i="28"/>
  <c r="C27" i="28"/>
  <c r="C23" i="28"/>
  <c r="C19" i="28"/>
  <c r="C38" i="28"/>
  <c r="C42" i="28"/>
  <c r="C34" i="28"/>
  <c r="C30" i="28"/>
  <c r="C26" i="28"/>
  <c r="C22" i="28"/>
  <c r="C41" i="28"/>
  <c r="C37" i="28"/>
  <c r="C33" i="28"/>
  <c r="C25" i="28"/>
  <c r="C21" i="28"/>
  <c r="C17" i="28"/>
  <c r="C40" i="28"/>
  <c r="C36" i="28"/>
  <c r="C32" i="28"/>
  <c r="C28" i="28"/>
  <c r="C24" i="28"/>
  <c r="C20" i="28"/>
  <c r="C29" i="28"/>
  <c r="N196" i="12" l="1"/>
  <c r="H37" i="23"/>
  <c r="I22" i="24"/>
  <c r="I24" i="24" s="1"/>
  <c r="I34" i="24" s="1"/>
  <c r="H27" i="23"/>
  <c r="M136" i="21"/>
  <c r="M24" i="22"/>
  <c r="M38" i="22" s="1"/>
  <c r="M48" i="22" s="1"/>
  <c r="P38" i="20"/>
  <c r="M120" i="21"/>
  <c r="M141" i="21"/>
  <c r="M91" i="21"/>
  <c r="J34" i="19"/>
  <c r="P60" i="20"/>
  <c r="J29" i="19"/>
  <c r="J58" i="19"/>
  <c r="P130" i="14"/>
  <c r="K34" i="18"/>
  <c r="K53" i="18"/>
  <c r="J33" i="15"/>
  <c r="J36" i="15" s="1"/>
  <c r="K32" i="17"/>
  <c r="K56" i="16"/>
  <c r="K34" i="16"/>
  <c r="K36" i="16" s="1"/>
  <c r="K46" i="16"/>
  <c r="P103" i="14"/>
  <c r="P115" i="14"/>
  <c r="P31" i="13"/>
  <c r="P41" i="13"/>
  <c r="N88" i="12"/>
  <c r="N178" i="12"/>
  <c r="P38" i="11"/>
  <c r="P60" i="11"/>
  <c r="J31" i="9"/>
  <c r="J50" i="9"/>
  <c r="J33" i="8"/>
  <c r="I38" i="6"/>
  <c r="L38" i="7"/>
  <c r="L40" i="7" s="1"/>
  <c r="L43" i="7" s="1"/>
  <c r="I23" i="6"/>
  <c r="I96" i="6"/>
  <c r="I107" i="6" s="1"/>
  <c r="I32" i="6"/>
  <c r="J120" i="5"/>
  <c r="J122" i="5" s="1"/>
  <c r="J34" i="1"/>
  <c r="N43" i="2"/>
  <c r="P158" i="4"/>
  <c r="J68" i="5"/>
  <c r="J44" i="5"/>
  <c r="J81" i="5"/>
  <c r="P153" i="4"/>
  <c r="P175" i="4"/>
  <c r="P177" i="4" s="1"/>
  <c r="P144" i="4"/>
  <c r="P31" i="3"/>
  <c r="P41" i="3"/>
  <c r="N58" i="2"/>
  <c r="N30" i="2"/>
  <c r="J28" i="1"/>
  <c r="J22" i="1"/>
  <c r="J58" i="1"/>
  <c r="C44" i="28"/>
  <c r="H40" i="23" l="1"/>
  <c r="P63" i="20"/>
  <c r="M122" i="21"/>
  <c r="M144" i="21" s="1"/>
  <c r="J42" i="19"/>
  <c r="J61" i="19" s="1"/>
  <c r="K56" i="18"/>
  <c r="K63" i="16"/>
  <c r="K66" i="16" s="1"/>
  <c r="P120" i="14"/>
  <c r="P133" i="14" s="1"/>
  <c r="P44" i="13"/>
  <c r="N186" i="12"/>
  <c r="N199" i="12" s="1"/>
  <c r="P63" i="11"/>
  <c r="J53" i="9"/>
  <c r="N48" i="2"/>
  <c r="N61" i="2" s="1"/>
  <c r="P163" i="4"/>
  <c r="P180" i="4" s="1"/>
  <c r="I49" i="6"/>
  <c r="I110" i="6" s="1"/>
  <c r="J89" i="5"/>
  <c r="J125" i="5" s="1"/>
  <c r="P44" i="3"/>
  <c r="J48" i="1"/>
  <c r="J61" i="1" s="1"/>
</calcChain>
</file>

<file path=xl/sharedStrings.xml><?xml version="1.0" encoding="utf-8"?>
<sst xmlns="http://schemas.openxmlformats.org/spreadsheetml/2006/main" count="6217" uniqueCount="2656">
  <si>
    <t>רשימת נכסים ליום ל-31/03/2015 בחברה קרן ה.ע.ל</t>
  </si>
  <si>
    <t>מזומנים ושווי מזומנים</t>
  </si>
  <si>
    <t>הופק ב 11:06 19/04/2015</t>
  </si>
  <si>
    <t>תאריך פעולה אחרון:  1/04/2015, תאריך עידכון שערים: 17/04/2015</t>
  </si>
  <si>
    <t>שם נ"ע</t>
  </si>
  <si>
    <t>מספר ני"ע</t>
  </si>
  <si>
    <t>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</si>
  <si>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</si>
  <si>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</si>
  <si>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</si>
  <si>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</si>
  <si>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</si>
  <si>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</si>
  <si>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השקעה</t>
  </si>
  <si>
    <t>אחוזים</t>
  </si>
  <si>
    <t>אלפי ₪</t>
  </si>
  <si>
    <t>מזומנים</t>
  </si>
  <si>
    <t>מזומנים בישראל</t>
  </si>
  <si>
    <t>יתרות מזומנים ועו"ש בש"ח</t>
  </si>
  <si>
    <t>מזומן</t>
  </si>
  <si>
    <t>גמול</t>
  </si>
  <si>
    <t>AAA</t>
  </si>
  <si>
    <t>שקל חדש</t>
  </si>
  <si>
    <t>0.00%</t>
  </si>
  <si>
    <t>שקל לקבל</t>
  </si>
  <si>
    <t>2,148.85</t>
  </si>
  <si>
    <t>0.02%</t>
  </si>
  <si>
    <t>סה"כ יתרות מזומנים ועו"ש בש"ח</t>
  </si>
  <si>
    <t>יתרות מזומנים ועו"ש נקובים במט"ח</t>
  </si>
  <si>
    <t>דולר פת"ז</t>
  </si>
  <si>
    <t>דולר ארה"ב</t>
  </si>
  <si>
    <t>7,108.58</t>
  </si>
  <si>
    <t>0.06%</t>
  </si>
  <si>
    <t>יורו פת"ז</t>
  </si>
  <si>
    <t>אירו</t>
  </si>
  <si>
    <t>0.01%</t>
  </si>
  <si>
    <t>מזומן אירו</t>
  </si>
  <si>
    <t>12-00001010</t>
  </si>
  <si>
    <t>פועלים</t>
  </si>
  <si>
    <t>0.00</t>
  </si>
  <si>
    <t>סה"כ יתרות מזומנים ועו"ש נקובים במט"ח</t>
  </si>
  <si>
    <t>0.07%</t>
  </si>
  <si>
    <t>פח"ק/פר"י</t>
  </si>
  <si>
    <t>12-00010100</t>
  </si>
  <si>
    <t>3,586.48</t>
  </si>
  <si>
    <t>0.03%</t>
  </si>
  <si>
    <t>פר"י - 18966</t>
  </si>
  <si>
    <t>13,471.38</t>
  </si>
  <si>
    <t>0.12%</t>
  </si>
  <si>
    <t>פרי - 17374</t>
  </si>
  <si>
    <t>61,908.37</t>
  </si>
  <si>
    <t>0.54%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</si>
  <si>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</si>
  <si>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</si>
  <si>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</si>
  <si>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</si>
  <si>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</si>
  <si>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</si>
  <si>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</si>
  <si>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שלושה חודשים</t>
  </si>
  <si>
    <t>סה"כ פקדונות במט"ח עד שלושה חודשים</t>
  </si>
  <si>
    <t>סה"כ מזומנים בישראל</t>
  </si>
  <si>
    <t>0.78%</t>
  </si>
  <si>
    <t>מזומנים בחו"ל</t>
  </si>
  <si>
    <t>סה"כ מזומנים בחו"ל</t>
  </si>
  <si>
    <t>סה"כ מזומנים</t>
  </si>
  <si>
    <t>* בעל ענין/צד קשור</t>
  </si>
  <si>
    <t>סחיר - תעודות התחייבות ממשלתיות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</si>
  <si>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</si>
  <si>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</si>
  <si>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</si>
  <si>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</si>
  <si>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</si>
  <si>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</si>
  <si>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</si>
  <si>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ש"ח</t>
  </si>
  <si>
    <t>אגורות</t>
  </si>
  <si>
    <t>תעודות התחייבות ממשלתיות</t>
  </si>
  <si>
    <t>אג"ח ממשלתי בישראל</t>
  </si>
  <si>
    <t>ממשלתי צמוד מדד</t>
  </si>
  <si>
    <t>גליל 1.75% 923</t>
  </si>
  <si>
    <t>RF</t>
  </si>
  <si>
    <t>1.7500%</t>
  </si>
  <si>
    <t>-0.11%</t>
  </si>
  <si>
    <t>57,958.22</t>
  </si>
  <si>
    <t>0.43%</t>
  </si>
  <si>
    <t>0.51%</t>
  </si>
  <si>
    <t>גליל 5472</t>
  </si>
  <si>
    <t>5.0000%</t>
  </si>
  <si>
    <t>-3.55%</t>
  </si>
  <si>
    <t>גליל 5903</t>
  </si>
  <si>
    <t>4.0000%</t>
  </si>
  <si>
    <t>-0.31%</t>
  </si>
  <si>
    <t>231,214.84</t>
  </si>
  <si>
    <t>0.90%</t>
  </si>
  <si>
    <t>2.02%</t>
  </si>
  <si>
    <t>גליל 5904</t>
  </si>
  <si>
    <t>-0.03%</t>
  </si>
  <si>
    <t>22,747.99</t>
  </si>
  <si>
    <t>0.13%</t>
  </si>
  <si>
    <t>0.20%</t>
  </si>
  <si>
    <t>ממשל צמודה 0517</t>
  </si>
  <si>
    <t>1.0000%</t>
  </si>
  <si>
    <t>-0.88%</t>
  </si>
  <si>
    <t>104,279.70</t>
  </si>
  <si>
    <t>0.63%</t>
  </si>
  <si>
    <t>0.91%</t>
  </si>
  <si>
    <t>ממשל צמודה 0922</t>
  </si>
  <si>
    <t>2.7500%</t>
  </si>
  <si>
    <t>-0.22%</t>
  </si>
  <si>
    <t>103,279.81</t>
  </si>
  <si>
    <t>ממשלתי צמוד 0418</t>
  </si>
  <si>
    <t>3.5000%</t>
  </si>
  <si>
    <t>-0.76%</t>
  </si>
  <si>
    <t>146,771.00</t>
  </si>
  <si>
    <t>0.57%</t>
  </si>
  <si>
    <t>ממשלתי צמוד 0536</t>
  </si>
  <si>
    <t>0.47%</t>
  </si>
  <si>
    <t>3.78%</t>
  </si>
  <si>
    <t>ממשלתי צמוד 0841</t>
  </si>
  <si>
    <t>0.65%</t>
  </si>
  <si>
    <t>155,073.90</t>
  </si>
  <si>
    <t>1.35%</t>
  </si>
  <si>
    <t>ממשלתי צמוד 1019</t>
  </si>
  <si>
    <t>3.0000%</t>
  </si>
  <si>
    <t>-0.61%</t>
  </si>
  <si>
    <t>100,537.60</t>
  </si>
  <si>
    <t>0.52%</t>
  </si>
  <si>
    <t>סה"כ ממשלתי צמוד מדד</t>
  </si>
  <si>
    <t>0.15%</t>
  </si>
  <si>
    <t>ממשלתי לא צמוד</t>
  </si>
  <si>
    <t>מ.ק.מ 1215</t>
  </si>
  <si>
    <t>0.10%</t>
  </si>
  <si>
    <t>מ.ק.מ 216</t>
  </si>
  <si>
    <t>מ.ק.מ 915</t>
  </si>
  <si>
    <t>0.09%</t>
  </si>
  <si>
    <t>2,796.40</t>
  </si>
  <si>
    <t>ממשל שקלית 0122</t>
  </si>
  <si>
    <t>5.5000%</t>
  </si>
  <si>
    <t>1.13%</t>
  </si>
  <si>
    <t>39,956.30</t>
  </si>
  <si>
    <t>0.17%</t>
  </si>
  <si>
    <t>ממשל שקלית 0142</t>
  </si>
  <si>
    <t>2.53%</t>
  </si>
  <si>
    <t>9,081.83</t>
  </si>
  <si>
    <t>0.08%</t>
  </si>
  <si>
    <t>ממשל שקלית 323</t>
  </si>
  <si>
    <t>4.2500%</t>
  </si>
  <si>
    <t>ממשלתי שקלי 0217</t>
  </si>
  <si>
    <t>33,812.74</t>
  </si>
  <si>
    <t>0.30%</t>
  </si>
  <si>
    <t>ממשלתי שקלי 0219</t>
  </si>
  <si>
    <t>6.0000%</t>
  </si>
  <si>
    <t>0.56%</t>
  </si>
  <si>
    <t>120,825.12</t>
  </si>
  <si>
    <t>0.55%</t>
  </si>
  <si>
    <t>ממשלתי שקלי 1026</t>
  </si>
  <si>
    <t>6.2500%</t>
  </si>
  <si>
    <t>1.74%</t>
  </si>
  <si>
    <t>303,093.40</t>
  </si>
  <si>
    <t>1.22%</t>
  </si>
  <si>
    <t>ממשק0816</t>
  </si>
  <si>
    <t>5,429.73</t>
  </si>
  <si>
    <t>0.05%</t>
  </si>
  <si>
    <t>סה"כ ממשלתי לא צמוד</t>
  </si>
  <si>
    <t>1.30%</t>
  </si>
  <si>
    <t>4.50%</t>
  </si>
  <si>
    <t>ממשלתי צמוד מט"ח</t>
  </si>
  <si>
    <t>סה"כ ממשלתי צמוד מט"ח</t>
  </si>
  <si>
    <t>סה"כ אג"ח ממשלתי בישראל</t>
  </si>
  <si>
    <t>0.37%</t>
  </si>
  <si>
    <t>ממשלתי חו"ל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</si>
  <si>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</si>
  <si>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</si>
  <si>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</si>
  <si>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</si>
  <si>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סה"כ ממשלתי חו"ל</t>
  </si>
  <si>
    <t>סה"כ תעודות התחייבות ממשלתיות</t>
  </si>
  <si>
    <t>סחיר - תעודות חוב מסחריות</t>
  </si>
  <si>
    <t>ענף מסחר</t>
  </si>
  <si>
    <t>תעודות חוב מסחריות</t>
  </si>
  <si>
    <t>תעודות חוב מסחריות בישראל</t>
  </si>
  <si>
    <t>תעודות חוב מסחריות צמודות</t>
  </si>
  <si>
    <t>סה"כ תעודות חוב מסחריות צמודות</t>
  </si>
  <si>
    <t>תעודות חוב מסחריות לא צמודות</t>
  </si>
  <si>
    <t>סה"כ תעודות חוב מסחריות לא צמודות</t>
  </si>
  <si>
    <t>תעודות חוב מסחריות צמודות למט"ח</t>
  </si>
  <si>
    <t>סה"כ תעודות חוב מסחריות צמודות למט"ח</t>
  </si>
  <si>
    <t>תעודות חוב מסחריות אחרות</t>
  </si>
  <si>
    <t>סה"כ תעודות חוב מסחריות אחרות</t>
  </si>
  <si>
    <t>סה"כ תעודות חוב מסחריות בישראל</t>
  </si>
  <si>
    <t>תעודות חוב מסחריות בחו"ל</t>
  </si>
  <si>
    <t>תעודות חוב מסחריות חברות ישראליות בחו"ל</t>
  </si>
  <si>
    <t>סה"כ תעודות חוב מסחריות חברות ישראליות בחו"ל</t>
  </si>
  <si>
    <t>תעודות חוב מסחריות חברות זרות בחו"ל</t>
  </si>
  <si>
    <t>סה"כ תעודות חוב מסחריות חברות זרות בחו"ל</t>
  </si>
  <si>
    <t>סה"כ תעודות חוב מסחריות בחו"ל</t>
  </si>
  <si>
    <t>סה"כ תעודות חוב מסחריות</t>
  </si>
  <si>
    <t>סחיר - אג"ח קונצרני</t>
  </si>
  <si>
    <t>אג"ח קונצרני</t>
  </si>
  <si>
    <t>אג"ח קונצרני בישראל</t>
  </si>
  <si>
    <t>אגרות חוב קונצרניות צמודות</t>
  </si>
  <si>
    <t>מזרחי טפחות סד</t>
  </si>
  <si>
    <t>מזרחי טפחות חברה להנפקות בעמ</t>
  </si>
  <si>
    <t>בנקים</t>
  </si>
  <si>
    <t>מעלות</t>
  </si>
  <si>
    <t>2.5800%</t>
  </si>
  <si>
    <t>25,015.08</t>
  </si>
  <si>
    <t>0.82%</t>
  </si>
  <si>
    <t>0.22%</t>
  </si>
  <si>
    <t>מזרחי טפחות סדר</t>
  </si>
  <si>
    <t>0.4100%</t>
  </si>
  <si>
    <t>-0.15%</t>
  </si>
  <si>
    <t>21,541.47</t>
  </si>
  <si>
    <t>0.75%</t>
  </si>
  <si>
    <t>0.19%</t>
  </si>
  <si>
    <t>מזרחי טפחות%2.6</t>
  </si>
  <si>
    <t>2.6000%</t>
  </si>
  <si>
    <t>-0.19%</t>
  </si>
  <si>
    <t>12,647.65</t>
  </si>
  <si>
    <t>0.50%</t>
  </si>
  <si>
    <t>0.11%</t>
  </si>
  <si>
    <t>פועלים הנפקות 3</t>
  </si>
  <si>
    <t>הפועלים הנפקות בעמ</t>
  </si>
  <si>
    <t>1.6000%</t>
  </si>
  <si>
    <t>14,715.00</t>
  </si>
  <si>
    <t>0.48%</t>
  </si>
  <si>
    <t>פעלה.ק32</t>
  </si>
  <si>
    <t>מעלות/מידרוג</t>
  </si>
  <si>
    <t>18,351.77</t>
  </si>
  <si>
    <t>0.16%</t>
  </si>
  <si>
    <t>בינל הנפ שה3</t>
  </si>
  <si>
    <t>הבינלאומי הראשון הנפקות בעמ</t>
  </si>
  <si>
    <t>AA+</t>
  </si>
  <si>
    <t>4.2000%</t>
  </si>
  <si>
    <t>לאומי התח נד יד</t>
  </si>
  <si>
    <t>בנק לאומי לישראל בעמ</t>
  </si>
  <si>
    <t>3.4000%</t>
  </si>
  <si>
    <t>0.36%</t>
  </si>
  <si>
    <t>81,601.93</t>
  </si>
  <si>
    <t>3.63%</t>
  </si>
  <si>
    <t>0.71%</t>
  </si>
  <si>
    <t>לאומי התחייבות</t>
  </si>
  <si>
    <t>4.1000%</t>
  </si>
  <si>
    <t>-0.21%</t>
  </si>
  <si>
    <t>לאומי יב' %2.6</t>
  </si>
  <si>
    <t>26,742.24</t>
  </si>
  <si>
    <t>0.72%</t>
  </si>
  <si>
    <t>0.23%</t>
  </si>
  <si>
    <t>לאומי מימון ח'</t>
  </si>
  <si>
    <t>4.4000%</t>
  </si>
  <si>
    <t>-0.46%</t>
  </si>
  <si>
    <t>מזהנ.ק30</t>
  </si>
  <si>
    <t>3.9000%</t>
  </si>
  <si>
    <t>-0.24%</t>
  </si>
  <si>
    <t>22,218.95</t>
  </si>
  <si>
    <t>1.15%</t>
  </si>
  <si>
    <t>פועלים הנפ אג10</t>
  </si>
  <si>
    <t>4,855.16</t>
  </si>
  <si>
    <t>0.04%</t>
  </si>
  <si>
    <t>פועלים הנפ הת14</t>
  </si>
  <si>
    <t>66,823.69</t>
  </si>
  <si>
    <t>1.79%</t>
  </si>
  <si>
    <t>0.58%</t>
  </si>
  <si>
    <t>פועלים הנפ טו</t>
  </si>
  <si>
    <t>38,432.88</t>
  </si>
  <si>
    <t>2.97%</t>
  </si>
  <si>
    <t>0.34%</t>
  </si>
  <si>
    <t>בזק אג5</t>
  </si>
  <si>
    <t>בזק החברה הישראלית לתקשורת בעמ</t>
  </si>
  <si>
    <t>תקשורת ומדיה</t>
  </si>
  <si>
    <t>AA</t>
  </si>
  <si>
    <t>5.3000%</t>
  </si>
  <si>
    <t>-0.27%</t>
  </si>
  <si>
    <t>בזק אג6</t>
  </si>
  <si>
    <t>3.7000%</t>
  </si>
  <si>
    <t>0.96%</t>
  </si>
  <si>
    <t>1,006.86</t>
  </si>
  <si>
    <t>בינל הנפ אג4</t>
  </si>
  <si>
    <t>בינל הנפ אג5</t>
  </si>
  <si>
    <t>3.8500%</t>
  </si>
  <si>
    <t>-0.32%</t>
  </si>
  <si>
    <t>בינלאומי הנפקות הת20</t>
  </si>
  <si>
    <t>3.1000%</t>
  </si>
  <si>
    <t>11,133.29</t>
  </si>
  <si>
    <t>1.11%</t>
  </si>
  <si>
    <t>הראל הנפקות אג1</t>
  </si>
  <si>
    <t>הראל ביטוח מימון והנפקות בעמ</t>
  </si>
  <si>
    <t>ביטוח</t>
  </si>
  <si>
    <t>4.6500%</t>
  </si>
  <si>
    <t>כללביט אג1</t>
  </si>
  <si>
    <t>כללביט מימון בעמ</t>
  </si>
  <si>
    <t>4.8900%</t>
  </si>
  <si>
    <t>לאומי ש"ה 300</t>
  </si>
  <si>
    <t>3.93%</t>
  </si>
  <si>
    <t>23,505.20</t>
  </si>
  <si>
    <t>0.21%</t>
  </si>
  <si>
    <t>לאומי שה200</t>
  </si>
  <si>
    <t>3.21%</t>
  </si>
  <si>
    <t>56,414.84</t>
  </si>
  <si>
    <t>3.26%</t>
  </si>
  <si>
    <t>0.49%</t>
  </si>
  <si>
    <t>פועלים הנפ'</t>
  </si>
  <si>
    <t>6.5000%</t>
  </si>
  <si>
    <t>4.87%</t>
  </si>
  <si>
    <t>45,175.15</t>
  </si>
  <si>
    <t>1.99%</t>
  </si>
  <si>
    <t>0.39%</t>
  </si>
  <si>
    <t>פועלים הנפ' לקבל</t>
  </si>
  <si>
    <t>פניקס הון הת1</t>
  </si>
  <si>
    <t>-0.40%</t>
  </si>
  <si>
    <t>2,898.00</t>
  </si>
  <si>
    <t>אגוד סד ו %1.6</t>
  </si>
  <si>
    <t>אגוד הנפקות בעמ</t>
  </si>
  <si>
    <t>AA-</t>
  </si>
  <si>
    <t>מידרוג</t>
  </si>
  <si>
    <t>8,762.50</t>
  </si>
  <si>
    <t>1.08%</t>
  </si>
  <si>
    <t>אמות  השקעות סד'א</t>
  </si>
  <si>
    <t>אמות השקעות בעמ</t>
  </si>
  <si>
    <t>נדל"ן ובינוי</t>
  </si>
  <si>
    <t>4.9500%</t>
  </si>
  <si>
    <t>0.40%</t>
  </si>
  <si>
    <t>גב ים אג5</t>
  </si>
  <si>
    <t>גב ים‎</t>
  </si>
  <si>
    <t>4.5500%</t>
  </si>
  <si>
    <t>-0.01%</t>
  </si>
  <si>
    <t>4,731.65</t>
  </si>
  <si>
    <t>0.64%</t>
  </si>
  <si>
    <t>גב ים אג6</t>
  </si>
  <si>
    <t>4.7500%</t>
  </si>
  <si>
    <t>38,001.33</t>
  </si>
  <si>
    <t>2.11%</t>
  </si>
  <si>
    <t>גזית אג"ח 3'</t>
  </si>
  <si>
    <t>גזית-גלוב בעמ</t>
  </si>
  <si>
    <t>0.60%</t>
  </si>
  <si>
    <t>13,588.05</t>
  </si>
  <si>
    <t>1.31%</t>
  </si>
  <si>
    <t>גזית גלוב אג10</t>
  </si>
  <si>
    <t>9,488.56</t>
  </si>
  <si>
    <t>0.94%</t>
  </si>
  <si>
    <t>גזית גלוב אג4</t>
  </si>
  <si>
    <t>5.1000%</t>
  </si>
  <si>
    <t>1.17%</t>
  </si>
  <si>
    <t>78,275.09</t>
  </si>
  <si>
    <t>2.71%</t>
  </si>
  <si>
    <t>גזית גלוב אג9</t>
  </si>
  <si>
    <t>גזית גלוב אגחיא</t>
  </si>
  <si>
    <t>5.3500%</t>
  </si>
  <si>
    <t>1.90%</t>
  </si>
  <si>
    <t>38,463.59</t>
  </si>
  <si>
    <t>דיסקונט הת10</t>
  </si>
  <si>
    <t>דיסקונט‎</t>
  </si>
  <si>
    <t>43,165.82</t>
  </si>
  <si>
    <t>7.90%</t>
  </si>
  <si>
    <t>0.38%</t>
  </si>
  <si>
    <t>דיסקונט מנפיקים הת2</t>
  </si>
  <si>
    <t>דיסקונט מנפיקים בעמ</t>
  </si>
  <si>
    <t>השקעה ואחזקות</t>
  </si>
  <si>
    <t>5.2500%</t>
  </si>
  <si>
    <t>7,943.02</t>
  </si>
  <si>
    <t>דיסקונט מנפיקים הת8</t>
  </si>
  <si>
    <t>4.2900%</t>
  </si>
  <si>
    <t>-0.02%</t>
  </si>
  <si>
    <t>8,385.17</t>
  </si>
  <si>
    <t>0.80%</t>
  </si>
  <si>
    <t>דסקונט מנפקים</t>
  </si>
  <si>
    <t>-0.14%</t>
  </si>
  <si>
    <t>1,849.37</t>
  </si>
  <si>
    <t>0.42%</t>
  </si>
  <si>
    <t>דסקמנ.ק4</t>
  </si>
  <si>
    <t>17,346.52</t>
  </si>
  <si>
    <t>2.12%</t>
  </si>
  <si>
    <t>דקאהנ.ק7</t>
  </si>
  <si>
    <t>דקסיה ישראל הנפקות בעמ</t>
  </si>
  <si>
    <t>3.5500%</t>
  </si>
  <si>
    <t>0.27%</t>
  </si>
  <si>
    <t>27,443.70</t>
  </si>
  <si>
    <t>6.16%</t>
  </si>
  <si>
    <t>0.24%</t>
  </si>
  <si>
    <t>דקסיה הנפקות אג5</t>
  </si>
  <si>
    <t>2.7000%</t>
  </si>
  <si>
    <t>-1.20%</t>
  </si>
  <si>
    <t>דקסיה ישראל סד</t>
  </si>
  <si>
    <t>1.5000%</t>
  </si>
  <si>
    <t>22,024.80</t>
  </si>
  <si>
    <t>4.67%</t>
  </si>
  <si>
    <t>הראל הנפקות אג5</t>
  </si>
  <si>
    <t>1.78%</t>
  </si>
  <si>
    <t>5,688.33</t>
  </si>
  <si>
    <t>1.12%</t>
  </si>
  <si>
    <t>כללביט אג3</t>
  </si>
  <si>
    <t>3.7500%</t>
  </si>
  <si>
    <t>29,651.47</t>
  </si>
  <si>
    <t>3.06%</t>
  </si>
  <si>
    <t>0.26%</t>
  </si>
  <si>
    <t>כללביט מימון ז'</t>
  </si>
  <si>
    <t>2.3200%</t>
  </si>
  <si>
    <t>1.72%</t>
  </si>
  <si>
    <t>5,802.23</t>
  </si>
  <si>
    <t>3.37%</t>
  </si>
  <si>
    <t>מנורה מבטחים אג1</t>
  </si>
  <si>
    <t>מנורה מבטחים החזקות בעמ</t>
  </si>
  <si>
    <t>4.2800%</t>
  </si>
  <si>
    <t>3,036.24</t>
  </si>
  <si>
    <t>מניה מומרתחילן טק סד</t>
  </si>
  <si>
    <t>חילן טק בעמ</t>
  </si>
  <si>
    <t>מחשבים</t>
  </si>
  <si>
    <t>4.5000%</t>
  </si>
  <si>
    <t>-0.54%</t>
  </si>
  <si>
    <t>פניקס הון אג2</t>
  </si>
  <si>
    <t>3.6000%</t>
  </si>
  <si>
    <t>35,284.78</t>
  </si>
  <si>
    <t>7.21%</t>
  </si>
  <si>
    <t>פרטנר אג3</t>
  </si>
  <si>
    <t>חברת פרטנר תקשורת בעמ</t>
  </si>
  <si>
    <t>שרותים</t>
  </si>
  <si>
    <t>3.3500%</t>
  </si>
  <si>
    <t>11,225.94</t>
  </si>
  <si>
    <t>1.50%</t>
  </si>
  <si>
    <t>פרטנר תק'ב'</t>
  </si>
  <si>
    <t>חקלאות</t>
  </si>
  <si>
    <t>ריט1 אג3</t>
  </si>
  <si>
    <t>ריט 1 בעמ</t>
  </si>
  <si>
    <t>0.61%</t>
  </si>
  <si>
    <t>4,191.75</t>
  </si>
  <si>
    <t>0.73%</t>
  </si>
  <si>
    <t>שלטהנ.ק2</t>
  </si>
  <si>
    <t>0.14%</t>
  </si>
  <si>
    <t>1,817.64</t>
  </si>
  <si>
    <t>0.25%</t>
  </si>
  <si>
    <t>1מזט.ק</t>
  </si>
  <si>
    <t>בנק מזרחי טפחות בעמ</t>
  </si>
  <si>
    <t>A+</t>
  </si>
  <si>
    <t>3.64%</t>
  </si>
  <si>
    <t>76,249.06</t>
  </si>
  <si>
    <t>3.04%</t>
  </si>
  <si>
    <t>0.67%</t>
  </si>
  <si>
    <t>1מזט.ק לקבל</t>
  </si>
  <si>
    <t>6אלחץ.ק</t>
  </si>
  <si>
    <t>אלוני-חץ נכסים והשקעות בעמ</t>
  </si>
  <si>
    <t>29,307.66</t>
  </si>
  <si>
    <t>2.25%</t>
  </si>
  <si>
    <t>אגוד הנפקות הת19</t>
  </si>
  <si>
    <t>4.1500%</t>
  </si>
  <si>
    <t>1,832.34</t>
  </si>
  <si>
    <t>ביג אג"ח סדרה ה</t>
  </si>
  <si>
    <t>ביג מרכזי קניות (2004) בעמ</t>
  </si>
  <si>
    <t>2.8500%</t>
  </si>
  <si>
    <t>1.18%</t>
  </si>
  <si>
    <t>4,625.94</t>
  </si>
  <si>
    <t>2.06%</t>
  </si>
  <si>
    <t>ביג אג3</t>
  </si>
  <si>
    <t>4.8500%</t>
  </si>
  <si>
    <t>1,586.58</t>
  </si>
  <si>
    <t>ביג אג4</t>
  </si>
  <si>
    <t>3.7700%</t>
  </si>
  <si>
    <t>7,893.90</t>
  </si>
  <si>
    <t>1.84%</t>
  </si>
  <si>
    <t>בריטיש ישראל אג1</t>
  </si>
  <si>
    <t>בריטיש-ישראל השקעות בעמ</t>
  </si>
  <si>
    <t>בריטיש ישראל אג3</t>
  </si>
  <si>
    <t>5.8500%</t>
  </si>
  <si>
    <t>0.92%</t>
  </si>
  <si>
    <t>57,739.49</t>
  </si>
  <si>
    <t>2.22%</t>
  </si>
  <si>
    <t>דלק קבוצה אג18</t>
  </si>
  <si>
    <t>קבוצת דלק‎</t>
  </si>
  <si>
    <t>6.1000%</t>
  </si>
  <si>
    <t>0.97%</t>
  </si>
  <si>
    <t>14,722.07</t>
  </si>
  <si>
    <t>1.03%</t>
  </si>
  <si>
    <t>חברה לישראל אג6</t>
  </si>
  <si>
    <t>החברה לישראל בעמ</t>
  </si>
  <si>
    <t>חברה לישראל אג7</t>
  </si>
  <si>
    <t>4.7000%</t>
  </si>
  <si>
    <t>40,967.76</t>
  </si>
  <si>
    <t>ירושלים הנפקות הת2</t>
  </si>
  <si>
    <t>ירושלים מימון והנפקות (2005) ב</t>
  </si>
  <si>
    <t>4.8000%</t>
  </si>
  <si>
    <t>ירושלים ט'%2</t>
  </si>
  <si>
    <t>2.0000%</t>
  </si>
  <si>
    <t>6,369.88</t>
  </si>
  <si>
    <t>1.41%</t>
  </si>
  <si>
    <t>מליסרון אג3</t>
  </si>
  <si>
    <t>מליסרון בעמ</t>
  </si>
  <si>
    <t>-62.77%</t>
  </si>
  <si>
    <t>מליסרון סד' ד</t>
  </si>
  <si>
    <t>3,320.56</t>
  </si>
  <si>
    <t>מליסרון סד' ה'</t>
  </si>
  <si>
    <t>32,487.65</t>
  </si>
  <si>
    <t>0.28%</t>
  </si>
  <si>
    <t>מליסרון סדרה ח'</t>
  </si>
  <si>
    <t>2.5500%</t>
  </si>
  <si>
    <t>1.06%</t>
  </si>
  <si>
    <t>11,405.06</t>
  </si>
  <si>
    <t>1.26%</t>
  </si>
  <si>
    <t>נכסים ובנין ו</t>
  </si>
  <si>
    <t>נכסים ובנין‎</t>
  </si>
  <si>
    <t>1.61%</t>
  </si>
  <si>
    <t>27,492.45</t>
  </si>
  <si>
    <t>3.17%</t>
  </si>
  <si>
    <t>סלקום אג2</t>
  </si>
  <si>
    <t>סלקום ישראל בעמ</t>
  </si>
  <si>
    <t>3,040.34</t>
  </si>
  <si>
    <t>סלקום אג4</t>
  </si>
  <si>
    <t>5.1900%</t>
  </si>
  <si>
    <t>0.32%</t>
  </si>
  <si>
    <t>11,223.79</t>
  </si>
  <si>
    <t>סלקום ו' %4.34</t>
  </si>
  <si>
    <t>4.6000%</t>
  </si>
  <si>
    <t>44,522.33</t>
  </si>
  <si>
    <t>5.43%</t>
  </si>
  <si>
    <t>סלקום סדרה ח' 4</t>
  </si>
  <si>
    <t>1.9800%</t>
  </si>
  <si>
    <t>2.80%</t>
  </si>
  <si>
    <t>2,716.78</t>
  </si>
  <si>
    <t>2.72%</t>
  </si>
  <si>
    <t>פועלים שה נד אג1</t>
  </si>
  <si>
    <t>פועלים‎</t>
  </si>
  <si>
    <t>-0.20%</t>
  </si>
  <si>
    <t>פז חברת הנפט בעמ</t>
  </si>
  <si>
    <t>פנקס.ק1</t>
  </si>
  <si>
    <t>הפניקס אחזקות בעמ</t>
  </si>
  <si>
    <t>1,697.67</t>
  </si>
  <si>
    <t>רבוע נדלן אג2</t>
  </si>
  <si>
    <t>רבוע כחול נדלן בעמ</t>
  </si>
  <si>
    <t>6,015.93</t>
  </si>
  <si>
    <t>1.94%</t>
  </si>
  <si>
    <t>רבוע נדלן אג3</t>
  </si>
  <si>
    <t>3,350.19</t>
  </si>
  <si>
    <t>1.36%</t>
  </si>
  <si>
    <t>רבוע נדלן אג4</t>
  </si>
  <si>
    <t>13,550.05</t>
  </si>
  <si>
    <t>1.62%</t>
  </si>
  <si>
    <t>שופרסל אג2</t>
  </si>
  <si>
    <t>שופרסל בעמ</t>
  </si>
  <si>
    <t>מסחר</t>
  </si>
  <si>
    <t>5.2000%</t>
  </si>
  <si>
    <t>1.00%</t>
  </si>
  <si>
    <t>4,955.86</t>
  </si>
  <si>
    <t>שיכון ובינוי 5</t>
  </si>
  <si>
    <t>שיכון ובינוי בעמ</t>
  </si>
  <si>
    <t>1.25%</t>
  </si>
  <si>
    <t>10,537.96</t>
  </si>
  <si>
    <t>שיכון ובינוי אג4</t>
  </si>
  <si>
    <t>0.89%</t>
  </si>
  <si>
    <t>שיכון ובינוי אחזקות</t>
  </si>
  <si>
    <t>5אשנכ.ק</t>
  </si>
  <si>
    <t>אשטרום נכסים בעמ</t>
  </si>
  <si>
    <t>A</t>
  </si>
  <si>
    <t>-0.10%</t>
  </si>
  <si>
    <t>1,666.71</t>
  </si>
  <si>
    <t>3.39%</t>
  </si>
  <si>
    <t>6גזית אג</t>
  </si>
  <si>
    <t>גזית אינק. )חברה זרה(</t>
  </si>
  <si>
    <t>אגוד הנפקות שה1</t>
  </si>
  <si>
    <t>4.11%</t>
  </si>
  <si>
    <t>49,054.89</t>
  </si>
  <si>
    <t>13.95%</t>
  </si>
  <si>
    <t>איי.די.או גרופ</t>
  </si>
  <si>
    <t>איידיאו אירופה</t>
  </si>
  <si>
    <t>4.0500%</t>
  </si>
  <si>
    <t>2.08%</t>
  </si>
  <si>
    <t>אפריקה ישראל</t>
  </si>
  <si>
    <t>אפריקה ישראל מגורים בעמ</t>
  </si>
  <si>
    <t>5.9000%</t>
  </si>
  <si>
    <t>דיסקונט מנפיקים שה1</t>
  </si>
  <si>
    <t>6.4000%</t>
  </si>
  <si>
    <t>4.89%</t>
  </si>
  <si>
    <t>39,191.54</t>
  </si>
  <si>
    <t>2.16%</t>
  </si>
  <si>
    <t>דן רכב אג5</t>
  </si>
  <si>
    <t>קרדן רכב בעמ</t>
  </si>
  <si>
    <t>0.41%</t>
  </si>
  <si>
    <t>דקסיה ישראל י"ג</t>
  </si>
  <si>
    <t>12,771.05</t>
  </si>
  <si>
    <t>7.16%</t>
  </si>
  <si>
    <t>מגה אור ד'</t>
  </si>
  <si>
    <t>מגה אור</t>
  </si>
  <si>
    <t>1.33%</t>
  </si>
  <si>
    <t>8,570.55</t>
  </si>
  <si>
    <t>3.31%</t>
  </si>
  <si>
    <t>נכסבנ.ק4</t>
  </si>
  <si>
    <t>2.63%</t>
  </si>
  <si>
    <t>71,993.13</t>
  </si>
  <si>
    <t>3.62%</t>
  </si>
  <si>
    <t>נכסים ובנין אג3</t>
  </si>
  <si>
    <t>9,122.33</t>
  </si>
  <si>
    <t>0.83%</t>
  </si>
  <si>
    <t>קבוצת דלק אג13</t>
  </si>
  <si>
    <t>1.29%</t>
  </si>
  <si>
    <t>14,037.20</t>
  </si>
  <si>
    <t>קבוצת דלק אג22</t>
  </si>
  <si>
    <t>1.32%</t>
  </si>
  <si>
    <t>10,571.36</t>
  </si>
  <si>
    <t>אדגר אג"ח ח' 32</t>
  </si>
  <si>
    <t>אדגר השקעות ופיתוח בעמ</t>
  </si>
  <si>
    <t>A-</t>
  </si>
  <si>
    <t>2.37%</t>
  </si>
  <si>
    <t>2,033.66</t>
  </si>
  <si>
    <t>0.46%</t>
  </si>
  <si>
    <t>אפריקה השקעות אג26</t>
  </si>
  <si>
    <t>אפריקה-ישראל להשקעות בעמ</t>
  </si>
  <si>
    <t>30.37%</t>
  </si>
  <si>
    <t>אשדר.ק1</t>
  </si>
  <si>
    <t>אשדר חברה לבניה בעמ</t>
  </si>
  <si>
    <t>1.63%</t>
  </si>
  <si>
    <t>ותנה.ק1</t>
  </si>
  <si>
    <t>ויתניה בעמ</t>
  </si>
  <si>
    <t>נייר חדרה סד'3</t>
  </si>
  <si>
    <t>נייר חדרה בעמ</t>
  </si>
  <si>
    <t>עץ דפוס ונייר</t>
  </si>
  <si>
    <t>אינטרנט זהב</t>
  </si>
  <si>
    <t>אינטרנט גולד - קווי זהב בעמ</t>
  </si>
  <si>
    <t>BBB+</t>
  </si>
  <si>
    <t>1.34%</t>
  </si>
  <si>
    <t>אינטרנט זהב אג3</t>
  </si>
  <si>
    <t>4.4500%</t>
  </si>
  <si>
    <t>3.74%</t>
  </si>
  <si>
    <t>טלדור</t>
  </si>
  <si>
    <t>טלדור מערכות מחשבים )6891( בעמ</t>
  </si>
  <si>
    <t>4.9000%</t>
  </si>
  <si>
    <t>1.39%</t>
  </si>
  <si>
    <t>1,759.48</t>
  </si>
  <si>
    <t>שלמה נדלן אגח 1</t>
  </si>
  <si>
    <t>ש.י.ר שלמה נדלן בעמ</t>
  </si>
  <si>
    <t>8.2500%</t>
  </si>
  <si>
    <t>בזן אג2</t>
  </si>
  <si>
    <t>בתי זקוק לנפט בעמ</t>
  </si>
  <si>
    <t>כימיה גומי ופלסטיק</t>
  </si>
  <si>
    <t>BBB</t>
  </si>
  <si>
    <t>-0.08%</t>
  </si>
  <si>
    <t>דיסקונט השקעות אג6</t>
  </si>
  <si>
    <t>דיסקונט השקעות‎</t>
  </si>
  <si>
    <t>11.38%</t>
  </si>
  <si>
    <t>11,990.92</t>
  </si>
  <si>
    <t>דיסקונט השקעות אג8</t>
  </si>
  <si>
    <t>12.12%</t>
  </si>
  <si>
    <t>אדבפ.ק9</t>
  </si>
  <si>
    <t>אידיבי פיתוח‎</t>
  </si>
  <si>
    <t>BB</t>
  </si>
  <si>
    <t>13.85%</t>
  </si>
  <si>
    <t>16,354.26</t>
  </si>
  <si>
    <t>2.32%</t>
  </si>
  <si>
    <t>אידיבי פיתוח אג7</t>
  </si>
  <si>
    <t>22.06%</t>
  </si>
  <si>
    <t>קרנו ק2</t>
  </si>
  <si>
    <t>קרדן אן.וי.</t>
  </si>
  <si>
    <t>CCC</t>
  </si>
  <si>
    <t>20.79%</t>
  </si>
  <si>
    <t>3,729.40</t>
  </si>
  <si>
    <t>אלביט הדמיה בעמ</t>
  </si>
  <si>
    <t>D</t>
  </si>
  <si>
    <t>פלאזה אג2</t>
  </si>
  <si>
    <t>פלאזה סנטרס אן.וי</t>
  </si>
  <si>
    <t>5.4000%</t>
  </si>
  <si>
    <t>ישאל‎</t>
  </si>
  <si>
    <t>אלביט הדמיה ח'</t>
  </si>
  <si>
    <t>11.23%</t>
  </si>
  <si>
    <t>אלביט הדמיה ט'</t>
  </si>
  <si>
    <t>42.6200%</t>
  </si>
  <si>
    <t>51.07%</t>
  </si>
  <si>
    <t>אנגל משאבים ו</t>
  </si>
  <si>
    <t>אנגל משאבים ופיתוח בעמ</t>
  </si>
  <si>
    <t>5.4500%</t>
  </si>
  <si>
    <t>4.13%</t>
  </si>
  <si>
    <t>אנגל משאבים ז'</t>
  </si>
  <si>
    <t>4.64%</t>
  </si>
  <si>
    <t>2,571.77</t>
  </si>
  <si>
    <t>בינלאומי הנפקות</t>
  </si>
  <si>
    <t>6,001.58</t>
  </si>
  <si>
    <t>לדקמ.ק1</t>
  </si>
  <si>
    <t>לידקום אינטגרייטד סולושנס בעמ</t>
  </si>
  <si>
    <t>10.1500%</t>
  </si>
  <si>
    <t>3.20%</t>
  </si>
  <si>
    <t>מזרחי טפחות סד'</t>
  </si>
  <si>
    <t>39,483.29</t>
  </si>
  <si>
    <t>פועלים סדרה 334</t>
  </si>
  <si>
    <t>33,471.87</t>
  </si>
  <si>
    <t>0.29%</t>
  </si>
  <si>
    <t>פרופיט אג4</t>
  </si>
  <si>
    <t>פרופיט</t>
  </si>
  <si>
    <t>5.8000%</t>
  </si>
  <si>
    <t>פרופיט תעשיות</t>
  </si>
  <si>
    <t>סה"כ אגרות חוב קונצרניות צמודות</t>
  </si>
  <si>
    <t>1.68%</t>
  </si>
  <si>
    <t>אגרות חוב קונצרניות לא צמודות</t>
  </si>
  <si>
    <t>גב ים אג7</t>
  </si>
  <si>
    <t>6.4100%</t>
  </si>
  <si>
    <t>0.79%</t>
  </si>
  <si>
    <t>גזית גלוב אג6</t>
  </si>
  <si>
    <t>1.14%</t>
  </si>
  <si>
    <t>פרטנר אג5</t>
  </si>
  <si>
    <t>1.40%</t>
  </si>
  <si>
    <t>5,473.72</t>
  </si>
  <si>
    <t>חברה לישראל 9</t>
  </si>
  <si>
    <t>5,133.62</t>
  </si>
  <si>
    <t>טץו_כט_ לטלום</t>
  </si>
  <si>
    <t>1.6700%</t>
  </si>
  <si>
    <t>1,425.18</t>
  </si>
  <si>
    <t>פרופיט ז 2016</t>
  </si>
  <si>
    <t>72.91%</t>
  </si>
  <si>
    <t>סה"כ אגרות חוב קונצרניות לא צמודות</t>
  </si>
  <si>
    <t>1.27%</t>
  </si>
  <si>
    <t>אגרות חוב קונצרניות צמודות למט"ח</t>
  </si>
  <si>
    <t>גזית גלוב אג1</t>
  </si>
  <si>
    <t>גזית גלוב אג2</t>
  </si>
  <si>
    <t>2.1720%</t>
  </si>
  <si>
    <t>1.87%</t>
  </si>
  <si>
    <t>סה"כ אגרות חוב קונצרניות צמודות למט"ח</t>
  </si>
  <si>
    <t>1.45%</t>
  </si>
  <si>
    <t>אגרות חוב קונצרניות צמודות למדד אחר</t>
  </si>
  <si>
    <t>סה"כ אגרות חוב קונצרניות צמודות למדד אחר</t>
  </si>
  <si>
    <t>סה"כ אג"ח קונצרני בישראל</t>
  </si>
  <si>
    <t>אג"ח קונצרני בחו"ל</t>
  </si>
  <si>
    <t>אגרות חוב קונצרניות חברות ישראליות בחו"ל</t>
  </si>
  <si>
    <t>סה"כ אגרות חוב קונצרניות חברות ישראליות בחו"ל</t>
  </si>
  <si>
    <t>אגרות חוב קונצרניות חברות זרות בחו"ל</t>
  </si>
  <si>
    <t>WFC 3.45 02/13/</t>
  </si>
  <si>
    <t>US94974BFJ44</t>
  </si>
  <si>
    <t>S&amp;P</t>
  </si>
  <si>
    <t>3.4500%</t>
  </si>
  <si>
    <t>3.19%</t>
  </si>
  <si>
    <t>10,598.94</t>
  </si>
  <si>
    <t>JPM 3 3/8 05/01</t>
  </si>
  <si>
    <t>US46625HJJ05</t>
  </si>
  <si>
    <t>3.3750%</t>
  </si>
  <si>
    <t>3.50%</t>
  </si>
  <si>
    <t>10,421.78</t>
  </si>
  <si>
    <t>DALT 2007-1X C</t>
  </si>
  <si>
    <t>USG2645NAD15</t>
  </si>
  <si>
    <t>MENT</t>
  </si>
  <si>
    <t>שטר הון</t>
  </si>
  <si>
    <t>3.83%</t>
  </si>
  <si>
    <t>MKTLN 2 03/31/2</t>
  </si>
  <si>
    <t>XS1209164919 UK</t>
  </si>
  <si>
    <t>שטרלינג</t>
  </si>
  <si>
    <t>7,802.76</t>
  </si>
  <si>
    <t>סה"כ אגרות חוב קונצרניות חברות זרות בחו"ל</t>
  </si>
  <si>
    <t>סה"כ אג"ח קונצרני בחו"ל</t>
  </si>
  <si>
    <t>סה"כ אג"ח קונצרני</t>
  </si>
  <si>
    <t>סחיר - מניות</t>
  </si>
  <si>
    <t>מניות</t>
  </si>
  <si>
    <t>מניות בישראל</t>
  </si>
  <si>
    <t>מניות תל אביב 25</t>
  </si>
  <si>
    <t>בינלאומי 5</t>
  </si>
  <si>
    <t>הבנק הבינלאומי הראשון לישראל ב</t>
  </si>
  <si>
    <t>דיסקונט</t>
  </si>
  <si>
    <t>3,292.90</t>
  </si>
  <si>
    <t>לאומי</t>
  </si>
  <si>
    <t>10,289.30</t>
  </si>
  <si>
    <t>מזרחי</t>
  </si>
  <si>
    <t>3,577.74</t>
  </si>
  <si>
    <t>9,600.33</t>
  </si>
  <si>
    <t>מגדל ביטוח</t>
  </si>
  <si>
    <t>מגדל אחזקות ביטוח ופיננסים בעמ</t>
  </si>
  <si>
    <t>1,838.52</t>
  </si>
  <si>
    <t>גזית גלוב</t>
  </si>
  <si>
    <t>8,724.24</t>
  </si>
  <si>
    <t>עזריאלי</t>
  </si>
  <si>
    <t>קבוצת עזריאלי</t>
  </si>
  <si>
    <t>5,726.39</t>
  </si>
  <si>
    <t>אסם</t>
  </si>
  <si>
    <t>אסם השקעות בעמ</t>
  </si>
  <si>
    <t>מזון</t>
  </si>
  <si>
    <t>1,410.87</t>
  </si>
  <si>
    <t>שטראוס עלית</t>
  </si>
  <si>
    <t>שטראוס גרופ בעמ</t>
  </si>
  <si>
    <t>1,181.86</t>
  </si>
  <si>
    <t>אלביט מערכות</t>
  </si>
  <si>
    <t>אלביט מערכות‎</t>
  </si>
  <si>
    <t>אלקטרוניקה ואופטיקה</t>
  </si>
  <si>
    <t>3,966.35</t>
  </si>
  <si>
    <t>אלביט מערכות לקבל</t>
  </si>
  <si>
    <t>נייס</t>
  </si>
  <si>
    <t>נייס מערכות בעמ</t>
  </si>
  <si>
    <t>4,524.10</t>
  </si>
  <si>
    <t>טבע</t>
  </si>
  <si>
    <t>טבע‎</t>
  </si>
  <si>
    <t>4,776.10</t>
  </si>
  <si>
    <t>כיל</t>
  </si>
  <si>
    <t>כימיקלים לישראל בעמ</t>
  </si>
  <si>
    <t>4,243.19</t>
  </si>
  <si>
    <t>פריגו מ"ר</t>
  </si>
  <si>
    <t>פריגו קומפני</t>
  </si>
  <si>
    <t>8,219.70</t>
  </si>
  <si>
    <t>חברה לישראל</t>
  </si>
  <si>
    <t>2,316.01</t>
  </si>
  <si>
    <t>פז נפט</t>
  </si>
  <si>
    <t>4,075.73</t>
  </si>
  <si>
    <t>קנון מ"ר</t>
  </si>
  <si>
    <t>קנון הולדינגס</t>
  </si>
  <si>
    <t>אבנר יהש</t>
  </si>
  <si>
    <t>אבנר חיפושי נפט וגז - שותפות מ</t>
  </si>
  <si>
    <t>חיפושי נפט וגז</t>
  </si>
  <si>
    <t>1,692.17</t>
  </si>
  <si>
    <t>ישראמקו</t>
  </si>
  <si>
    <t>ישראמקו נגב 2 שותפות מוגבלת</t>
  </si>
  <si>
    <t>4,335.82</t>
  </si>
  <si>
    <t>בזק</t>
  </si>
  <si>
    <t>4,027.07</t>
  </si>
  <si>
    <t>סלקום</t>
  </si>
  <si>
    <t>פרטנר</t>
  </si>
  <si>
    <t>סה"כ מניות תל אביב 25</t>
  </si>
  <si>
    <t>מניות תל אביב 75</t>
  </si>
  <si>
    <t>פיבי</t>
  </si>
  <si>
    <t>פ.י.ב.י. אחזקות בעמ</t>
  </si>
  <si>
    <t>3,643.17</t>
  </si>
  <si>
    <t>הראל</t>
  </si>
  <si>
    <t>הראל השקעות בביטוח ושרותים פינ</t>
  </si>
  <si>
    <t>1,724.22</t>
  </si>
  <si>
    <t>כלל ביטוח</t>
  </si>
  <si>
    <t>כלל החזקות עסקי ביטוח בעמ</t>
  </si>
  <si>
    <t>1,284.01</t>
  </si>
  <si>
    <t>מנורה</t>
  </si>
  <si>
    <t>1,395.98</t>
  </si>
  <si>
    <t>דלק רכב</t>
  </si>
  <si>
    <t>דלק רכב‎</t>
  </si>
  <si>
    <t>רבוע כחול ישראל</t>
  </si>
  <si>
    <t>רבוע כחול - ישראל בעמ</t>
  </si>
  <si>
    <t>לייבפרסון</t>
  </si>
  <si>
    <t>לייבפרסון אינק</t>
  </si>
  <si>
    <t>מטריקס</t>
  </si>
  <si>
    <t>מטריקס אי.טי בעמ</t>
  </si>
  <si>
    <t>אלוני חץ</t>
  </si>
  <si>
    <t>3,072.16</t>
  </si>
  <si>
    <t>אמות</t>
  </si>
  <si>
    <t>אפריקה נכסים</t>
  </si>
  <si>
    <t>אפריקה ישראל נכסים בעמ</t>
  </si>
  <si>
    <t>ארפט</t>
  </si>
  <si>
    <t>איירפורט סיטי בעמ</t>
  </si>
  <si>
    <t>2,577.45</t>
  </si>
  <si>
    <t>גב ים</t>
  </si>
  <si>
    <t>1,038.42</t>
  </si>
  <si>
    <t>גב ים לקבל</t>
  </si>
  <si>
    <t>נצבא</t>
  </si>
  <si>
    <t>נצבא‎</t>
  </si>
  <si>
    <t>1,111.31</t>
  </si>
  <si>
    <t>שיכון ובינוי</t>
  </si>
  <si>
    <t>2,599.17</t>
  </si>
  <si>
    <t>פרוטרום</t>
  </si>
  <si>
    <t>פרוטרום‎</t>
  </si>
  <si>
    <t>4,563.55</t>
  </si>
  <si>
    <t>פלסאון תעשיות</t>
  </si>
  <si>
    <t>פלסאון תעשיות בעמ</t>
  </si>
  <si>
    <t>אבגול</t>
  </si>
  <si>
    <t>אבגול תעשיות 1953 בעמ</t>
  </si>
  <si>
    <t>אידיבי פתוח</t>
  </si>
  <si>
    <t>אפריקה</t>
  </si>
  <si>
    <t>סה"כ מניות תל אביב 75</t>
  </si>
  <si>
    <t>מניות מניות היתר</t>
  </si>
  <si>
    <t>אורמת טכנו</t>
  </si>
  <si>
    <t>2,138.43</t>
  </si>
  <si>
    <t>מחשוב ישיר</t>
  </si>
  <si>
    <t>קבוצת מיחשוב ישיר בעמ</t>
  </si>
  <si>
    <t>13,189.71</t>
  </si>
  <si>
    <t>4.03%</t>
  </si>
  <si>
    <t>מקרנט</t>
  </si>
  <si>
    <t>מיקרונט</t>
  </si>
  <si>
    <t>אלקטרה נדלן</t>
  </si>
  <si>
    <t>אלקטרה נדלן בעמ</t>
  </si>
  <si>
    <t>מצלא</t>
  </si>
  <si>
    <t>מצלואי</t>
  </si>
  <si>
    <t>1.65%</t>
  </si>
  <si>
    <t>פמס</t>
  </si>
  <si>
    <t>מפעלי פ.מ.ס. מיגון בעמ</t>
  </si>
  <si>
    <t>אופנה והלבשה</t>
  </si>
  <si>
    <t> מץד'טפ_ למט_</t>
  </si>
  <si>
    <t>אנרגיקס</t>
  </si>
  <si>
    <t>שרם פודים קלנר</t>
  </si>
  <si>
    <t>שרם פודים גרופ בעמ</t>
  </si>
  <si>
    <t>דלק אנרגיה</t>
  </si>
  <si>
    <t>דלק מערכות אנרגיה בעמ</t>
  </si>
  <si>
    <t>4,347.28</t>
  </si>
  <si>
    <t>סה"כ מניות מניות היתר</t>
  </si>
  <si>
    <t>0.18%</t>
  </si>
  <si>
    <t>אופציות Call 001 long</t>
  </si>
  <si>
    <t>סה"כ אופציות Call 001 long</t>
  </si>
  <si>
    <t>אופציות Call 001 short</t>
  </si>
  <si>
    <t>סה"כ אופציות Call 001 short</t>
  </si>
  <si>
    <t>סה"כ מניות בישראל</t>
  </si>
  <si>
    <t>מניות בחו"ל</t>
  </si>
  <si>
    <t>מניות חברות ישראליות בחו"ל</t>
  </si>
  <si>
    <t>ראדוור אל טי</t>
  </si>
  <si>
    <t>2,786.10</t>
  </si>
  <si>
    <t>ISRAEL CHEMICAL</t>
  </si>
  <si>
    <t>IL0002810146</t>
  </si>
  <si>
    <t>8,053.39</t>
  </si>
  <si>
    <t>סה"כ מניות חברות ישראליות בחו"ל</t>
  </si>
  <si>
    <t>מניות חברות זרות בחו"ל</t>
  </si>
  <si>
    <t>BOS BETTER ON-LI</t>
  </si>
  <si>
    <t>IL0010828171</t>
  </si>
  <si>
    <t>אלומיי קפיטל בע"מ</t>
  </si>
  <si>
    <t>AFI DEV B SHS</t>
  </si>
  <si>
    <t>CY0101380612</t>
  </si>
  <si>
    <t>AFI DEVE</t>
  </si>
  <si>
    <t>US00106J2006</t>
  </si>
  <si>
    <t>SCHLUMBERGER LT</t>
  </si>
  <si>
    <t>AN8068571086</t>
  </si>
  <si>
    <t>1,771.79</t>
  </si>
  <si>
    <t>SCHLUMBERGER LT לקבל</t>
  </si>
  <si>
    <t>MICHAEL KORS HO</t>
  </si>
  <si>
    <t>VGG607541015</t>
  </si>
  <si>
    <t>1,752.77</t>
  </si>
  <si>
    <t>LAS VEGAS SANDS</t>
  </si>
  <si>
    <t>US5178341070</t>
  </si>
  <si>
    <t>LAS VEGAS SANDS CORP</t>
  </si>
  <si>
    <t>1,452.80</t>
  </si>
  <si>
    <t>PRICELINE GROUP</t>
  </si>
  <si>
    <t>US7415034039</t>
  </si>
  <si>
    <t>1,885.76</t>
  </si>
  <si>
    <t>LUMENIS LTD</t>
  </si>
  <si>
    <t>IL0011312597</t>
  </si>
  <si>
    <t>ACTAVIS PLC</t>
  </si>
  <si>
    <t>IE00BD1NQJ95</t>
  </si>
  <si>
    <t>2,511.20</t>
  </si>
  <si>
    <t>BANK OF AMERICA</t>
  </si>
  <si>
    <t>US0605051046</t>
  </si>
  <si>
    <t>11,991.71</t>
  </si>
  <si>
    <t>CITIGROUP INC</t>
  </si>
  <si>
    <t>US1729674242</t>
  </si>
  <si>
    <t>7,406.19</t>
  </si>
  <si>
    <t>AMERICAN INTERN</t>
  </si>
  <si>
    <t>US0268747849</t>
  </si>
  <si>
    <t>5,046.88</t>
  </si>
  <si>
    <t>MKT LN</t>
  </si>
  <si>
    <t>GG00BSSWD593</t>
  </si>
  <si>
    <t>2,168.78</t>
  </si>
  <si>
    <t>BAIDU INC</t>
  </si>
  <si>
    <t>US0567521085</t>
  </si>
  <si>
    <t>EBAY INC</t>
  </si>
  <si>
    <t>US2786421030</t>
  </si>
  <si>
    <t>3,767.18</t>
  </si>
  <si>
    <t>FACEBOOK INC</t>
  </si>
  <si>
    <t>US30303M1027</t>
  </si>
  <si>
    <t>1,703.16</t>
  </si>
  <si>
    <t>GOOGLE INC</t>
  </si>
  <si>
    <t>US38259P7069</t>
  </si>
  <si>
    <t>4,918.25</t>
  </si>
  <si>
    <t>SAMSUNG ELECTRO</t>
  </si>
  <si>
    <t>US7960508882</t>
  </si>
  <si>
    <t>2,681.02</t>
  </si>
  <si>
    <t>GRAND CITY)GYC(</t>
  </si>
  <si>
    <t>LU0775917882</t>
  </si>
  <si>
    <t>שונות</t>
  </si>
  <si>
    <t>5,603.51</t>
  </si>
  <si>
    <t>ABBVIE INC)ABBV</t>
  </si>
  <si>
    <t>US00287Y1091</t>
  </si>
  <si>
    <t>ביוטכנולוגיה</t>
  </si>
  <si>
    <t>6,678.17</t>
  </si>
  <si>
    <t>סה"כ מניות חברות זרות בחו"ל</t>
  </si>
  <si>
    <t>סה"כ מניות בחו"ל</t>
  </si>
  <si>
    <t>סה"כ מניות</t>
  </si>
  <si>
    <t>סחיר - תעודות סל</t>
  </si>
  <si>
    <t>תעודות סל</t>
  </si>
  <si>
    <t>תעודות סל בישראל</t>
  </si>
  <si>
    <t>תעודות סל שמחקות מדדי מניות בישראל</t>
  </si>
  <si>
    <t>הראל סל תא100</t>
  </si>
  <si>
    <t>הראל סל בעמ</t>
  </si>
  <si>
    <t>95,968.18</t>
  </si>
  <si>
    <t>3.29%</t>
  </si>
  <si>
    <t>0.84%</t>
  </si>
  <si>
    <t>מיטב ב ת"א 100 (*)</t>
  </si>
  <si>
    <t>פסגות מוצרי מדדים בעמ</t>
  </si>
  <si>
    <t>39,783.10</t>
  </si>
  <si>
    <t>1.10%</t>
  </si>
  <si>
    <t>תכלית תא 100</t>
  </si>
  <si>
    <t>תכלית תעודות סל בעמ</t>
  </si>
  <si>
    <t>201,763.43</t>
  </si>
  <si>
    <t>3.45%</t>
  </si>
  <si>
    <t>סה"כ תעודות סל שמחקות מדדי מניות בישראל</t>
  </si>
  <si>
    <t>תעודות סל שמחקות מדדי מניות בחו"ל</t>
  </si>
  <si>
    <t>פסגות מדד קע יו (*)</t>
  </si>
  <si>
    <t>פסגות תעודות סל מדדים בעמ</t>
  </si>
  <si>
    <t>43,475.91</t>
  </si>
  <si>
    <t>3.32%</t>
  </si>
  <si>
    <t>פסגות מדד קעא ב (*)</t>
  </si>
  <si>
    <t>14,236.62</t>
  </si>
  <si>
    <t>2.24%</t>
  </si>
  <si>
    <t>פסגות מוצרי מטח בעמ</t>
  </si>
  <si>
    <t>7,707.27</t>
  </si>
  <si>
    <t>פסגות סל מו' (*)</t>
  </si>
  <si>
    <t>15,066.77</t>
  </si>
  <si>
    <t>תכלית נסדק</t>
  </si>
  <si>
    <t>12,862.99</t>
  </si>
  <si>
    <t>0.87%</t>
  </si>
  <si>
    <t>תכלית ספ500</t>
  </si>
  <si>
    <t>18,492.76</t>
  </si>
  <si>
    <t>סה"כ תעודות סל שמחקות מדדי מניות בחו"ל</t>
  </si>
  <si>
    <t>תעודות סל שמחקות מדדים אחרים בישראל</t>
  </si>
  <si>
    <t>מבט תל בונד (*)</t>
  </si>
  <si>
    <t>8,848.67</t>
  </si>
  <si>
    <t>פסג מדד קסג תשא (*)</t>
  </si>
  <si>
    <t>8,747.71</t>
  </si>
  <si>
    <t>תכלית תל בונד ת</t>
  </si>
  <si>
    <t>אינדקס סל בעמ</t>
  </si>
  <si>
    <t>8,874.06</t>
  </si>
  <si>
    <t>סה"כ תעודות סל שמחקות מדדים אחרים בישראל</t>
  </si>
  <si>
    <t>תעודות סל שמחקות מדדים אחרים בחו"ל</t>
  </si>
  <si>
    <t>סה"כ תעודות סל שמחקות מדדים אחרים בחו"ל</t>
  </si>
  <si>
    <t>תעודות סל אחר</t>
  </si>
  <si>
    <t>סה"כ תעודות סל אחר</t>
  </si>
  <si>
    <t>תעודות סל short</t>
  </si>
  <si>
    <t>סה"כ תעודות סל short</t>
  </si>
  <si>
    <t>סה"כ תעודות סל בישראל</t>
  </si>
  <si>
    <t>4.15%</t>
  </si>
  <si>
    <t>תעודות סל בחו"ל</t>
  </si>
  <si>
    <t>תעודות סל שמחקות מדדי מניות</t>
  </si>
  <si>
    <t>CONSUMER DISCRE</t>
  </si>
  <si>
    <t>US81369Y4070</t>
  </si>
  <si>
    <t>34,137.72</t>
  </si>
  <si>
    <t>DAXEX</t>
  </si>
  <si>
    <t>DE0005933931</t>
  </si>
  <si>
    <t>2,023.01</t>
  </si>
  <si>
    <t>EGSHARES EMERGI</t>
  </si>
  <si>
    <t>US2684617796</t>
  </si>
  <si>
    <t>8,099.95</t>
  </si>
  <si>
    <t>ENERGY SELECT S</t>
  </si>
  <si>
    <t>US81369Y5069</t>
  </si>
  <si>
    <t>2,941.02</t>
  </si>
  <si>
    <t>EPI US</t>
  </si>
  <si>
    <t>US97717W4226</t>
  </si>
  <si>
    <t>FINANC SPDR</t>
  </si>
  <si>
    <t>US81369Y6059</t>
  </si>
  <si>
    <t>14,260.77</t>
  </si>
  <si>
    <t>HEALTH CARE SEL</t>
  </si>
  <si>
    <t>US81369Y2090</t>
  </si>
  <si>
    <t>18,178.65</t>
  </si>
  <si>
    <t>ISHARES CORE S&amp;</t>
  </si>
  <si>
    <t>US4642875078</t>
  </si>
  <si>
    <t>17,980.07</t>
  </si>
  <si>
    <t>ISHARES DJ )ITB</t>
  </si>
  <si>
    <t>US4642887529</t>
  </si>
  <si>
    <t>ISHARES - DJ HOME CO</t>
  </si>
  <si>
    <t>ISHARES DJ US TELECO</t>
  </si>
  <si>
    <t>US4642877132</t>
  </si>
  <si>
    <t>ISHARES JAP</t>
  </si>
  <si>
    <t>US4642868487</t>
  </si>
  <si>
    <t>12,273.61</t>
  </si>
  <si>
    <t>ISHARES JPN</t>
  </si>
  <si>
    <t>US4642866655</t>
  </si>
  <si>
    <t>ISHARES MS)EWN(</t>
  </si>
  <si>
    <t>US4642868149</t>
  </si>
  <si>
    <t>ISHARES MSCI SO</t>
  </si>
  <si>
    <t>US4642867729</t>
  </si>
  <si>
    <t>3,222.45</t>
  </si>
  <si>
    <t>ISHARES MSCI SW</t>
  </si>
  <si>
    <t>US4642867497</t>
  </si>
  <si>
    <t>12,752.06</t>
  </si>
  <si>
    <t>ISHARES NAT)IGE</t>
  </si>
  <si>
    <t>US4642873743</t>
  </si>
  <si>
    <t>ISHARES-BRAZIL</t>
  </si>
  <si>
    <t>US4642864007</t>
  </si>
  <si>
    <t>ISHARES-GERMANY</t>
  </si>
  <si>
    <t>ISHARES-DJ US T</t>
  </si>
  <si>
    <t>US4642871929</t>
  </si>
  <si>
    <t>IYT US</t>
  </si>
  <si>
    <t>1,156.31</t>
  </si>
  <si>
    <t>ISHARES-FRANCE</t>
  </si>
  <si>
    <t>US4642867075</t>
  </si>
  <si>
    <t>20,369.67</t>
  </si>
  <si>
    <t>1.70%</t>
  </si>
  <si>
    <t>US4642868065</t>
  </si>
  <si>
    <t>RUSSELL2000</t>
  </si>
  <si>
    <t>39,421.54</t>
  </si>
  <si>
    <t>ISHARES-RS 2K V</t>
  </si>
  <si>
    <t>US4642876308</t>
  </si>
  <si>
    <t>12,104.74</t>
  </si>
  <si>
    <t>ISHARES-UK</t>
  </si>
  <si>
    <t>US4642866994</t>
  </si>
  <si>
    <t>ISHARES-UNITED</t>
  </si>
  <si>
    <t>2,688.92</t>
  </si>
  <si>
    <t>MARKET VECTORS</t>
  </si>
  <si>
    <t>US57060U1007</t>
  </si>
  <si>
    <t>2,612.41</t>
  </si>
  <si>
    <t>US57060U1916</t>
  </si>
  <si>
    <t>7,070.54</t>
  </si>
  <si>
    <t>NASDAQ</t>
  </si>
  <si>
    <t>US73935A1043</t>
  </si>
  <si>
    <t>49,263.22</t>
  </si>
  <si>
    <t>NASDAQ לקבל</t>
  </si>
  <si>
    <t>POWERSH-WATER RE</t>
  </si>
  <si>
    <t>US73935X5757</t>
  </si>
  <si>
    <t>POWERSH -WATER RE</t>
  </si>
  <si>
    <t>POWERSHRES)PBJ</t>
  </si>
  <si>
    <t>US7395X8496</t>
  </si>
  <si>
    <t>POWERSHRES</t>
  </si>
  <si>
    <t>RUSSELL200</t>
  </si>
  <si>
    <t>US4642876555</t>
  </si>
  <si>
    <t>42,891.11</t>
  </si>
  <si>
    <t>SOURCE MARKETS</t>
  </si>
  <si>
    <t>IE00B5MTXJ97</t>
  </si>
  <si>
    <t>6,343.07</t>
  </si>
  <si>
    <t>SOURCE STOXX EU</t>
  </si>
  <si>
    <t>IE00B60SWW18</t>
  </si>
  <si>
    <t>12,508.20</t>
  </si>
  <si>
    <t>0.99%</t>
  </si>
  <si>
    <t>SPDR DIVIDE -SDY</t>
  </si>
  <si>
    <t>US78464A7634</t>
  </si>
  <si>
    <t>SPDR S&amp;P DIVIDEND</t>
  </si>
  <si>
    <t>3,990.05</t>
  </si>
  <si>
    <t>SPDR S&amp;P MIDCAP</t>
  </si>
  <si>
    <t>US78467Y1073</t>
  </si>
  <si>
    <t>8,980.70</t>
  </si>
  <si>
    <t>SPDR S&amp;P MIDCAP לקבל</t>
  </si>
  <si>
    <t>SPDR S&amp;P RETAIL</t>
  </si>
  <si>
    <t>US78464A7147</t>
  </si>
  <si>
    <t>SPDR S&amp;P R</t>
  </si>
  <si>
    <t>11,968.87</t>
  </si>
  <si>
    <t>SPDR TRUST SER 1</t>
  </si>
  <si>
    <t>US78462F1030</t>
  </si>
  <si>
    <t>SPDR TRUST SRE1</t>
  </si>
  <si>
    <t>263,351.26</t>
  </si>
  <si>
    <t>2.30%</t>
  </si>
  <si>
    <t>SPDR TRUST SER 1 לקבל</t>
  </si>
  <si>
    <t>SPDR-CONS STAPL</t>
  </si>
  <si>
    <t>US81369Y3080</t>
  </si>
  <si>
    <t>34,490.76</t>
  </si>
  <si>
    <t>TECH SPDR  -XLK</t>
  </si>
  <si>
    <t>US81369Y8030</t>
  </si>
  <si>
    <t>TECH SPDR -XLK</t>
  </si>
  <si>
    <t>7,726.20</t>
  </si>
  <si>
    <t>VANGUARD FTSE E</t>
  </si>
  <si>
    <t>US9220428745</t>
  </si>
  <si>
    <t>15,289.33</t>
  </si>
  <si>
    <t>WISDOMTREE EURO</t>
  </si>
  <si>
    <t>US97717X7012</t>
  </si>
  <si>
    <t>17,272.05</t>
  </si>
  <si>
    <t>WISDOMTREE JAPA</t>
  </si>
  <si>
    <t>US97717W8516</t>
  </si>
  <si>
    <t>14,905.83</t>
  </si>
  <si>
    <t>סה"כ תעודות סל שמחקות מדדי מניות</t>
  </si>
  <si>
    <t>תעודות סל שמחקות מדדים אחרים</t>
  </si>
  <si>
    <t>סה"כ תעודות סל שמחקות מדדים אחרים</t>
  </si>
  <si>
    <t>סה"כ תעודות סל בחו"ל</t>
  </si>
  <si>
    <t>סה"כ תעודות סל</t>
  </si>
  <si>
    <t>סחיר - קרנות נאמנות</t>
  </si>
  <si>
    <t>תעודות השתתפות בקרנות נאמנות</t>
  </si>
  <si>
    <t>קרנות נאמנות בישראל</t>
  </si>
  <si>
    <t>תעודות השתתפות בקרנות נאמנות בישראל</t>
  </si>
  <si>
    <t>סה"כ תעודות השתתפות בקרנות נאמנות בישראל</t>
  </si>
  <si>
    <t>סה"כ קרנות נאמנות בישראל</t>
  </si>
  <si>
    <t>קרנות נאמנות בחו"ל</t>
  </si>
  <si>
    <t>תעודות השתתפות בקרנות נאמנות בחו"ל</t>
  </si>
  <si>
    <t>AMUNDI FDS BOND</t>
  </si>
  <si>
    <t>LU1103162241</t>
  </si>
  <si>
    <t>27,728.96</t>
  </si>
  <si>
    <t>CREDIT SUISSE N</t>
  </si>
  <si>
    <t>LU0635707705</t>
  </si>
  <si>
    <t>5,551.08</t>
  </si>
  <si>
    <t>HEPTAGON FUND P</t>
  </si>
  <si>
    <t>IE00B6ZZNB36</t>
  </si>
  <si>
    <t>14,261.74</t>
  </si>
  <si>
    <t>INVESCO ZODIAC</t>
  </si>
  <si>
    <t>LU0564079282</t>
  </si>
  <si>
    <t>33,751.92</t>
  </si>
  <si>
    <t>PICTET - JAPANE</t>
  </si>
  <si>
    <t>LU0155301467</t>
  </si>
  <si>
    <t>יין</t>
  </si>
  <si>
    <t>7,951.85</t>
  </si>
  <si>
    <t>RAM LUX SYSTEMA</t>
  </si>
  <si>
    <t>LU0704154458</t>
  </si>
  <si>
    <t>23,730.76</t>
  </si>
  <si>
    <t>ROBECO CAPITAL</t>
  </si>
  <si>
    <t>LU0398248921</t>
  </si>
  <si>
    <t>32,064.15</t>
  </si>
  <si>
    <t>SANDS CAPITAL F</t>
  </si>
  <si>
    <t>IE00B87KLW75</t>
  </si>
  <si>
    <t>22,179.29</t>
  </si>
  <si>
    <t>SPARX JAPAN FUN</t>
  </si>
  <si>
    <t>IE00BNCB6582</t>
  </si>
  <si>
    <t>9,370.93</t>
  </si>
  <si>
    <t>T ROWE GLB HYLD</t>
  </si>
  <si>
    <t>LU0133083492</t>
  </si>
  <si>
    <t>30,973.01</t>
  </si>
  <si>
    <t>UBAM - GLOBAL H</t>
  </si>
  <si>
    <t>LU0569863243</t>
  </si>
  <si>
    <t>11,076.22</t>
  </si>
  <si>
    <t>סה"כ תעודות השתתפות בקרנות נאמנות בחו"ל</t>
  </si>
  <si>
    <t>1.91%</t>
  </si>
  <si>
    <t>סה"כ קרנות נאמנות בחו"ל</t>
  </si>
  <si>
    <t>סה"כ תעודות השתתפות בקרנות נאמנות</t>
  </si>
  <si>
    <t>סחיר - כתבי אופציה</t>
  </si>
  <si>
    <t>כתבי אופציה</t>
  </si>
  <si>
    <t>כתבי אופציה בישראל</t>
  </si>
  <si>
    <t>פולאר תקשורת אפ5</t>
  </si>
  <si>
    <t>פולאר תקשורת בעמ</t>
  </si>
  <si>
    <t>סה"כ כתבי אופציה בישראל</t>
  </si>
  <si>
    <t>כתבי אופציה בחו"ל</t>
  </si>
  <si>
    <t>סה"כ כתבי אופציה בחו"ל</t>
  </si>
  <si>
    <t>סה"כ כתבי אופציה</t>
  </si>
  <si>
    <t>סחיר - אופציות</t>
  </si>
  <si>
    <t>אופציות</t>
  </si>
  <si>
    <t>אופציות בישראל</t>
  </si>
  <si>
    <t>אופציות על מדדים כולל מניות</t>
  </si>
  <si>
    <t>סה"כ אופציות על מדדים כולל מניות</t>
  </si>
  <si>
    <t>אופציות ₪/מט"ח</t>
  </si>
  <si>
    <t>סה"כ אופציות ₪/מט"ח</t>
  </si>
  <si>
    <t>אופציות על ריבית</t>
  </si>
  <si>
    <t>סה"כ אופציות על ריבית</t>
  </si>
  <si>
    <t>אופציות אחרות</t>
  </si>
  <si>
    <t>סה"כ אופציות אחרות</t>
  </si>
  <si>
    <t>סה"כ אופציות בישראל</t>
  </si>
  <si>
    <t>אופציות בחו"ל</t>
  </si>
  <si>
    <t>אופציות על מטבעות</t>
  </si>
  <si>
    <t>סה"כ אופציות על מטבעות</t>
  </si>
  <si>
    <t>אופציות על סחורות</t>
  </si>
  <si>
    <t>סה"כ אופציות על סחורות</t>
  </si>
  <si>
    <t>סה"כ אופציות בחו"ל</t>
  </si>
  <si>
    <t>סה"כ אופציות</t>
  </si>
  <si>
    <t>סחיר - חוזים עתידיים</t>
  </si>
  <si>
    <t>חוזים עתידיים</t>
  </si>
  <si>
    <t>חוזים עתידיים בישראל</t>
  </si>
  <si>
    <t>חוזים עתידיים ישראל</t>
  </si>
  <si>
    <t>סה"כ חוזים עתידיים ישראל</t>
  </si>
  <si>
    <t>סה"כ חוזים עתידיים בישראל</t>
  </si>
  <si>
    <t>חוזים עתידיים בחו"ל</t>
  </si>
  <si>
    <t>חוזים עתידיים חו"ל</t>
  </si>
  <si>
    <t>סה"כ חוזים עתידיים חו"ל</t>
  </si>
  <si>
    <t>סה"כ חוזים עתידיים בחו"ל</t>
  </si>
  <si>
    <t>סה"כ חוזים עתידיים</t>
  </si>
  <si>
    <t>סחיר - מוצרים מובנים</t>
  </si>
  <si>
    <t>נכס בסיס</t>
  </si>
  <si>
    <t>מוצרים מובנים</t>
  </si>
  <si>
    <t>מוצרים מובנים בישראל</t>
  </si>
  <si>
    <t>מוצרים מובנים קרן מובטחת</t>
  </si>
  <si>
    <t>סה"כ מוצרים מובנים קרן מובטחת</t>
  </si>
  <si>
    <t>מוצרים מובנים קרן לא מובטחת</t>
  </si>
  <si>
    <t>סה"כ מוצרים מובנים קרן לא מובטחת</t>
  </si>
  <si>
    <t>מוצרים מאוגחים: שכבת חוב (Tranch) בדרוג AA- ומעלה</t>
  </si>
  <si>
    <t>סה"כ מוצרים מאוגחים: שכבת חוב (Tranch) בדרוג AA- ומעלה</t>
  </si>
  <si>
    <t>מוצרים מאוגחים: שכבת חוב (Tranch) בדרוג BBB- עד A+</t>
  </si>
  <si>
    <t>גלוגבל פיננס 8</t>
  </si>
  <si>
    <t>גלובל פיננס גי.אר 8 בעמ</t>
  </si>
  <si>
    <t>אשראי/אג"ח</t>
  </si>
  <si>
    <t>12.55%</t>
  </si>
  <si>
    <t>סה"כ מוצרים מאוגחים: שכבת חוב (Tranch) בדרוג BBB- עד A+</t>
  </si>
  <si>
    <t>מוצרים מאוגחים: שכבת חוב (Tranch) בדרוג BB+ ומטה</t>
  </si>
  <si>
    <t>סה"כ מוצרים מאוגחים: שכבת חוב (Tranch) בדרוג BB+ ומטה</t>
  </si>
  <si>
    <t>מוצרים מאוגחים: שכבת הון (Equity Tranch)</t>
  </si>
  <si>
    <t>סה"כ מוצרים מאוגחים: שכבת הון (Equity Tranch)</t>
  </si>
  <si>
    <t>סה"כ מוצרים מובנים בישראל</t>
  </si>
  <si>
    <t>מוצרים מובנים בחו"ל</t>
  </si>
  <si>
    <t>סה"כ מוצרים מובנים בחו"ל</t>
  </si>
  <si>
    <t>סה"כ מוצרים מובנים</t>
  </si>
  <si>
    <t>לא סחיר - תעודות התחייבות ממשלה</t>
  </si>
  <si>
    <t>שווי הוגן</t>
  </si>
  <si>
    <t>תעודות התחייבות ממשלתיות בישראל</t>
  </si>
  <si>
    <t>חץ</t>
  </si>
  <si>
    <t>סה"כ חץ</t>
  </si>
  <si>
    <t>ערד</t>
  </si>
  <si>
    <t>ערד %2026 4.8</t>
  </si>
  <si>
    <t>1/11/2011</t>
  </si>
  <si>
    <t>2.56%</t>
  </si>
  <si>
    <t>76,351.41</t>
  </si>
  <si>
    <t>6.95%</t>
  </si>
  <si>
    <t>ערד 2027 סדרה 5</t>
  </si>
  <si>
    <t>2/10/2012</t>
  </si>
  <si>
    <t>2.75%</t>
  </si>
  <si>
    <t>48,419.81</t>
  </si>
  <si>
    <t>3.25%</t>
  </si>
  <si>
    <t>ערד 4.8% 2026</t>
  </si>
  <si>
    <t>2/10/2011</t>
  </si>
  <si>
    <t>2.44%</t>
  </si>
  <si>
    <t>15,988.28</t>
  </si>
  <si>
    <t>37.88%</t>
  </si>
  <si>
    <t>ערד 4.8% 8781</t>
  </si>
  <si>
    <t>1/08/2011</t>
  </si>
  <si>
    <t>2.18%</t>
  </si>
  <si>
    <t>48,830.22</t>
  </si>
  <si>
    <t>8.20%</t>
  </si>
  <si>
    <t>ערד 4.8% 8782</t>
  </si>
  <si>
    <t>1/09/2011</t>
  </si>
  <si>
    <t>2.49%</t>
  </si>
  <si>
    <t>40,549.79</t>
  </si>
  <si>
    <t>58.62%</t>
  </si>
  <si>
    <t>ערד 4.8% 8786</t>
  </si>
  <si>
    <t>1/01/2012</t>
  </si>
  <si>
    <t>2.50%</t>
  </si>
  <si>
    <t>36,228.19</t>
  </si>
  <si>
    <t>5.97%</t>
  </si>
  <si>
    <t>ערד 4.8% 8790</t>
  </si>
  <si>
    <t>1/05/2012</t>
  </si>
  <si>
    <t>2.54%</t>
  </si>
  <si>
    <t>50,057.10</t>
  </si>
  <si>
    <t>6.34%</t>
  </si>
  <si>
    <t>0.44%</t>
  </si>
  <si>
    <t>ערד 4.8% 8792</t>
  </si>
  <si>
    <t>1/07/2012</t>
  </si>
  <si>
    <t>78,814.34</t>
  </si>
  <si>
    <t>52.08%</t>
  </si>
  <si>
    <t>ערד 4.8% 8794</t>
  </si>
  <si>
    <t>2/09/2012</t>
  </si>
  <si>
    <t>2.77%</t>
  </si>
  <si>
    <t>57,167.93</t>
  </si>
  <si>
    <t>3.07%</t>
  </si>
  <si>
    <t>ערד 4.8% 8796</t>
  </si>
  <si>
    <t>1/11/2012</t>
  </si>
  <si>
    <t>2.93%</t>
  </si>
  <si>
    <t>62,126.73</t>
  </si>
  <si>
    <t>3.05%</t>
  </si>
  <si>
    <t>ערד 4.8% 8797</t>
  </si>
  <si>
    <t>2/12/2012</t>
  </si>
  <si>
    <t>3.00%</t>
  </si>
  <si>
    <t>46,759.77</t>
  </si>
  <si>
    <t>1.96%</t>
  </si>
  <si>
    <t>ערד 4.8% 8799</t>
  </si>
  <si>
    <t>1/02/2013</t>
  </si>
  <si>
    <t>336,582.50</t>
  </si>
  <si>
    <t>9.90%</t>
  </si>
  <si>
    <t>2.94%</t>
  </si>
  <si>
    <t>ערד 4.8% 8801</t>
  </si>
  <si>
    <t>2/04/2013</t>
  </si>
  <si>
    <t>5,377.99</t>
  </si>
  <si>
    <t>ערד 4.8% 8802</t>
  </si>
  <si>
    <t>1/05/2013</t>
  </si>
  <si>
    <t>169,300.49</t>
  </si>
  <si>
    <t>8.58%</t>
  </si>
  <si>
    <t>ערד 4.8% 8805</t>
  </si>
  <si>
    <t>1/08/2013</t>
  </si>
  <si>
    <t>3.08%</t>
  </si>
  <si>
    <t>8,122.57</t>
  </si>
  <si>
    <t>ערד 4.8% 8807</t>
  </si>
  <si>
    <t>1/10/2013</t>
  </si>
  <si>
    <t>44,435.35</t>
  </si>
  <si>
    <t>2.19%</t>
  </si>
  <si>
    <t>ערד 8658 ש.ה</t>
  </si>
  <si>
    <t>2/04/2000</t>
  </si>
  <si>
    <t>-1.18%</t>
  </si>
  <si>
    <t>ערד 8659 ש.ה</t>
  </si>
  <si>
    <t>1/05/2000</t>
  </si>
  <si>
    <t>ערד 8660 ש.ה</t>
  </si>
  <si>
    <t>1/06/2000</t>
  </si>
  <si>
    <t>ערד 8661 ש.ה</t>
  </si>
  <si>
    <t>2/07/2000</t>
  </si>
  <si>
    <t>ערד 8662 ש.ה</t>
  </si>
  <si>
    <t>1/08/2000</t>
  </si>
  <si>
    <t>-1.17%</t>
  </si>
  <si>
    <t>1,170.14</t>
  </si>
  <si>
    <t>ערד 8664 ש.ה</t>
  </si>
  <si>
    <t>2/10/2000</t>
  </si>
  <si>
    <t>ערד 8674 ש.ה</t>
  </si>
  <si>
    <t>1/08/2001</t>
  </si>
  <si>
    <t>-1.12%</t>
  </si>
  <si>
    <t>30,635.51</t>
  </si>
  <si>
    <t>ערד 8675 ש.ה</t>
  </si>
  <si>
    <t>2/09/2001</t>
  </si>
  <si>
    <t>-1.09%</t>
  </si>
  <si>
    <t>ערד 8676 ש.ה</t>
  </si>
  <si>
    <t>1/10/2001</t>
  </si>
  <si>
    <t>1,015.52</t>
  </si>
  <si>
    <t>ערד 8677 ש.ה</t>
  </si>
  <si>
    <t>1/11/2001</t>
  </si>
  <si>
    <t>2,859.65</t>
  </si>
  <si>
    <t>ערד 8679 ש.ה</t>
  </si>
  <si>
    <t>1/01/2002</t>
  </si>
  <si>
    <t>-1.04%</t>
  </si>
  <si>
    <t>4,532.94</t>
  </si>
  <si>
    <t>ערד 8680 ש.ה</t>
  </si>
  <si>
    <t>1/02/2002</t>
  </si>
  <si>
    <t>ערד 8681 ש.ה</t>
  </si>
  <si>
    <t>1/03/2002</t>
  </si>
  <si>
    <t>-0.95%</t>
  </si>
  <si>
    <t>1,538.49</t>
  </si>
  <si>
    <t>ערד 8682 ש.ה</t>
  </si>
  <si>
    <t>1/04/2002</t>
  </si>
  <si>
    <t>1,091.33</t>
  </si>
  <si>
    <t>ערד 8689 ש.ה</t>
  </si>
  <si>
    <t>1/11/2002</t>
  </si>
  <si>
    <t>-0.82%</t>
  </si>
  <si>
    <t>ערד 8690 ש.ה</t>
  </si>
  <si>
    <t>1/12/2002</t>
  </si>
  <si>
    <t>-0.79%</t>
  </si>
  <si>
    <t>ערד 8697 ש.ה</t>
  </si>
  <si>
    <t>1/07/2003</t>
  </si>
  <si>
    <t>ערד 8699 ש.ה</t>
  </si>
  <si>
    <t>1/09/2003</t>
  </si>
  <si>
    <t>-0.74%</t>
  </si>
  <si>
    <t>5,525.48</t>
  </si>
  <si>
    <t>ערד 8700 ש.ה</t>
  </si>
  <si>
    <t>1/10/2003</t>
  </si>
  <si>
    <t>5,644.96</t>
  </si>
  <si>
    <t>ערד 8701 ש.ה</t>
  </si>
  <si>
    <t>2/11/2003</t>
  </si>
  <si>
    <t>-0.75%</t>
  </si>
  <si>
    <t>3,860.04</t>
  </si>
  <si>
    <t>ערד 8702 ש.ה</t>
  </si>
  <si>
    <t>1/12/2003</t>
  </si>
  <si>
    <t>-0.72%</t>
  </si>
  <si>
    <t>2,923.00</t>
  </si>
  <si>
    <t>ערד 8776</t>
  </si>
  <si>
    <t>1/03/2011</t>
  </si>
  <si>
    <t>2.33%</t>
  </si>
  <si>
    <t>56,654.58</t>
  </si>
  <si>
    <t>10.50%</t>
  </si>
  <si>
    <t>ערד 8778</t>
  </si>
  <si>
    <t>1/05/2011</t>
  </si>
  <si>
    <t>2.13%</t>
  </si>
  <si>
    <t>35,734.09</t>
  </si>
  <si>
    <t>5.65%</t>
  </si>
  <si>
    <t>ערד 8793</t>
  </si>
  <si>
    <t>1/08/2012</t>
  </si>
  <si>
    <t>2.81%</t>
  </si>
  <si>
    <t>34,392.46</t>
  </si>
  <si>
    <t>2.60%</t>
  </si>
  <si>
    <t>ערד סד' 2027</t>
  </si>
  <si>
    <t>1/02/2012</t>
  </si>
  <si>
    <t>87,104.22</t>
  </si>
  <si>
    <t>5.48%</t>
  </si>
  <si>
    <t>ערד סד' 8775</t>
  </si>
  <si>
    <t>1/02/2011</t>
  </si>
  <si>
    <t>44,797.24</t>
  </si>
  <si>
    <t>6.36%</t>
  </si>
  <si>
    <t>ערד סד' 8777</t>
  </si>
  <si>
    <t>1/04/2011</t>
  </si>
  <si>
    <t>2.10%</t>
  </si>
  <si>
    <t>49,283.00</t>
  </si>
  <si>
    <t>14.57%</t>
  </si>
  <si>
    <t>ערד סד'8788</t>
  </si>
  <si>
    <t>1/03/2012</t>
  </si>
  <si>
    <t>2.51%</t>
  </si>
  <si>
    <t>62,138.36</t>
  </si>
  <si>
    <t>6.84%</t>
  </si>
  <si>
    <t>ערד סדרה 7 8789</t>
  </si>
  <si>
    <t>1/04/2012</t>
  </si>
  <si>
    <t>2.52%</t>
  </si>
  <si>
    <t>59,816.52</t>
  </si>
  <si>
    <t>5.55%</t>
  </si>
  <si>
    <t>ערד סדרה 8780</t>
  </si>
  <si>
    <t>1/07/2011</t>
  </si>
  <si>
    <t>2.15%</t>
  </si>
  <si>
    <t>39,060.36</t>
  </si>
  <si>
    <t>33.33%</t>
  </si>
  <si>
    <t>ערד סדרה 8798</t>
  </si>
  <si>
    <t>1/01/2013</t>
  </si>
  <si>
    <t>35,713.19</t>
  </si>
  <si>
    <t>ערד סדרה 8800</t>
  </si>
  <si>
    <t>1/03/2013</t>
  </si>
  <si>
    <t>3.03%</t>
  </si>
  <si>
    <t>102,509.70</t>
  </si>
  <si>
    <t>6.48%</t>
  </si>
  <si>
    <t>ערד סדרה 8808 %</t>
  </si>
  <si>
    <t>1/11/2013</t>
  </si>
  <si>
    <t>76,325.02</t>
  </si>
  <si>
    <t>ערד סדרה 8809</t>
  </si>
  <si>
    <t>1/12/2013</t>
  </si>
  <si>
    <t>54,696.76</t>
  </si>
  <si>
    <t>ערד סדרה 8810</t>
  </si>
  <si>
    <t>1/01/2014</t>
  </si>
  <si>
    <t>3.09%</t>
  </si>
  <si>
    <t>49,079.93</t>
  </si>
  <si>
    <t>1.89%</t>
  </si>
  <si>
    <t>ערד סדרה 8814 %</t>
  </si>
  <si>
    <t>1/05/2014</t>
  </si>
  <si>
    <t>3.49%</t>
  </si>
  <si>
    <t>30,051.81</t>
  </si>
  <si>
    <t>ערד סדרה 8815 %</t>
  </si>
  <si>
    <t>1/06/2014</t>
  </si>
  <si>
    <t>3.80%</t>
  </si>
  <si>
    <t>52,867.79</t>
  </si>
  <si>
    <t>ערד סדרה 8816 %</t>
  </si>
  <si>
    <t>1/07/2014</t>
  </si>
  <si>
    <t>3.90%</t>
  </si>
  <si>
    <t>17,918.96</t>
  </si>
  <si>
    <t>ערד סדרה 8817</t>
  </si>
  <si>
    <t>1/08/2014</t>
  </si>
  <si>
    <t>3.94%</t>
  </si>
  <si>
    <t>75,544.77</t>
  </si>
  <si>
    <t>4.63%</t>
  </si>
  <si>
    <t>0.66%</t>
  </si>
  <si>
    <t>ערד סדרה 8818 -</t>
  </si>
  <si>
    <t>1/09/2014</t>
  </si>
  <si>
    <t>79,991.21</t>
  </si>
  <si>
    <t>ערד סדרה 8821 %</t>
  </si>
  <si>
    <t>1/12/2014</t>
  </si>
  <si>
    <t>4.16%</t>
  </si>
  <si>
    <t>33,348.84</t>
  </si>
  <si>
    <t>ערד סדרה 8822</t>
  </si>
  <si>
    <t>1/01/2015</t>
  </si>
  <si>
    <t>4.01%</t>
  </si>
  <si>
    <t>20,805.45</t>
  </si>
  <si>
    <t>ערד סדרה 8823</t>
  </si>
  <si>
    <t>1/02/2015</t>
  </si>
  <si>
    <t>4.43%</t>
  </si>
  <si>
    <t>111,684.36</t>
  </si>
  <si>
    <t>6.62%</t>
  </si>
  <si>
    <t>ערד סדרה 8824</t>
  </si>
  <si>
    <t>1/03/2015</t>
  </si>
  <si>
    <t>4.78%</t>
  </si>
  <si>
    <t>37,272.56</t>
  </si>
  <si>
    <t>ערד סדרה 9 8811</t>
  </si>
  <si>
    <t>2/02/2014</t>
  </si>
  <si>
    <t>3.13%</t>
  </si>
  <si>
    <t>54,385.28</t>
  </si>
  <si>
    <t>2.68%</t>
  </si>
  <si>
    <t>2/03/2014</t>
  </si>
  <si>
    <t>3.36%</t>
  </si>
  <si>
    <t>57,759.86</t>
  </si>
  <si>
    <t>14.74%</t>
  </si>
  <si>
    <t>ערד סדרה 9 8813</t>
  </si>
  <si>
    <t>1/04/2014</t>
  </si>
  <si>
    <t>3.43%</t>
  </si>
  <si>
    <t>68,515.22</t>
  </si>
  <si>
    <t>2.17%</t>
  </si>
  <si>
    <t>ערד סדרה 9 8819</t>
  </si>
  <si>
    <t>1/10/2014</t>
  </si>
  <si>
    <t>4.04%</t>
  </si>
  <si>
    <t>25,042.37</t>
  </si>
  <si>
    <t>ערד סדרה 9 8820</t>
  </si>
  <si>
    <t>2/11/2014</t>
  </si>
  <si>
    <t>4.23%</t>
  </si>
  <si>
    <t>51,199.81</t>
  </si>
  <si>
    <t>3.11%</t>
  </si>
  <si>
    <t>סה"כ ערד</t>
  </si>
  <si>
    <t>3.01%</t>
  </si>
  <si>
    <t>מירון</t>
  </si>
  <si>
    <t>8271 מירון</t>
  </si>
  <si>
    <t>3/04/1995</t>
  </si>
  <si>
    <t>8,542.57</t>
  </si>
  <si>
    <t>10.71%</t>
  </si>
  <si>
    <t>8272 מירון</t>
  </si>
  <si>
    <t>8/05/1995</t>
  </si>
  <si>
    <t>2,325.22</t>
  </si>
  <si>
    <t>8273 מירון</t>
  </si>
  <si>
    <t>14/06/1995</t>
  </si>
  <si>
    <t>2,625.43</t>
  </si>
  <si>
    <t>8274 מירון</t>
  </si>
  <si>
    <t>2/07/1995</t>
  </si>
  <si>
    <t>3,722.49</t>
  </si>
  <si>
    <t>8275 מירון</t>
  </si>
  <si>
    <t>1/08/1995</t>
  </si>
  <si>
    <t>3,700.48</t>
  </si>
  <si>
    <t>8276 מירון</t>
  </si>
  <si>
    <t>1/09/1995</t>
  </si>
  <si>
    <t>4,423.94</t>
  </si>
  <si>
    <t>8277 מירון</t>
  </si>
  <si>
    <t>1/10/1995</t>
  </si>
  <si>
    <t>2,128.84</t>
  </si>
  <si>
    <t>8278 מירון</t>
  </si>
  <si>
    <t>1/11/1995</t>
  </si>
  <si>
    <t>2,246.58</t>
  </si>
  <si>
    <t>8279 מירון</t>
  </si>
  <si>
    <t>1/12/1995</t>
  </si>
  <si>
    <t>2,452.15</t>
  </si>
  <si>
    <t>8280 מירון</t>
  </si>
  <si>
    <t>1/01/1996</t>
  </si>
  <si>
    <t>4,776.80</t>
  </si>
  <si>
    <t>8281 מירון</t>
  </si>
  <si>
    <t>1/02/1996</t>
  </si>
  <si>
    <t>2,720.71</t>
  </si>
  <si>
    <t>3.82%</t>
  </si>
  <si>
    <t>8282 מירון</t>
  </si>
  <si>
    <t>1/03/1996</t>
  </si>
  <si>
    <t>-1.15%</t>
  </si>
  <si>
    <t>1,959.02</t>
  </si>
  <si>
    <t>8283 מירון</t>
  </si>
  <si>
    <t>1/04/1996</t>
  </si>
  <si>
    <t>5,135.52</t>
  </si>
  <si>
    <t>8284 מירון</t>
  </si>
  <si>
    <t>1/05/1996</t>
  </si>
  <si>
    <t>-1.16%</t>
  </si>
  <si>
    <t>5,513.24</t>
  </si>
  <si>
    <t>8289 מירון</t>
  </si>
  <si>
    <t>1/10/1996</t>
  </si>
  <si>
    <t>-1.11%</t>
  </si>
  <si>
    <t>4,313.67</t>
  </si>
  <si>
    <t>8290 מירון</t>
  </si>
  <si>
    <t>1/11/1996</t>
  </si>
  <si>
    <t>4,642.79</t>
  </si>
  <si>
    <t>8291 מירון</t>
  </si>
  <si>
    <t>1/12/1996</t>
  </si>
  <si>
    <t>-1.07%</t>
  </si>
  <si>
    <t>6,064.30</t>
  </si>
  <si>
    <t>8292 מירון</t>
  </si>
  <si>
    <t>1/01/1997</t>
  </si>
  <si>
    <t>-1.08%</t>
  </si>
  <si>
    <t>6,795.58</t>
  </si>
  <si>
    <t>8293 מירון</t>
  </si>
  <si>
    <t>2/02/1997</t>
  </si>
  <si>
    <t>7,975.95</t>
  </si>
  <si>
    <t>8294 מירון</t>
  </si>
  <si>
    <t>2/03/1997</t>
  </si>
  <si>
    <t>-1.01%</t>
  </si>
  <si>
    <t>4,912.16</t>
  </si>
  <si>
    <t>8295 מירון</t>
  </si>
  <si>
    <t>1/04/1997</t>
  </si>
  <si>
    <t>-1.02%</t>
  </si>
  <si>
    <t>5,366.24</t>
  </si>
  <si>
    <t>8296 מירון</t>
  </si>
  <si>
    <t>1/05/1997</t>
  </si>
  <si>
    <t>5,454.86</t>
  </si>
  <si>
    <t>8297 מירון</t>
  </si>
  <si>
    <t>1/06/1997</t>
  </si>
  <si>
    <t>-0.97%</t>
  </si>
  <si>
    <t>8298 מירון</t>
  </si>
  <si>
    <t>1/07/1997</t>
  </si>
  <si>
    <t>7,610.10</t>
  </si>
  <si>
    <t>8299 מירון</t>
  </si>
  <si>
    <t>1/08/1997</t>
  </si>
  <si>
    <t>-0.98%</t>
  </si>
  <si>
    <t>4,672.64</t>
  </si>
  <si>
    <t>8300 מירון</t>
  </si>
  <si>
    <t>1/09/1997</t>
  </si>
  <si>
    <t>-0.94%</t>
  </si>
  <si>
    <t>3,743.26</t>
  </si>
  <si>
    <t>8301 מירון</t>
  </si>
  <si>
    <t>1/10/1997</t>
  </si>
  <si>
    <t>2,739.78</t>
  </si>
  <si>
    <t>8302 מירון</t>
  </si>
  <si>
    <t>2/11/1997</t>
  </si>
  <si>
    <t>6,232.19</t>
  </si>
  <si>
    <t>3.41%</t>
  </si>
  <si>
    <t>8303 מירון</t>
  </si>
  <si>
    <t>1/12/1997</t>
  </si>
  <si>
    <t>-0.91%</t>
  </si>
  <si>
    <t>2,780.30</t>
  </si>
  <si>
    <t>1.54%</t>
  </si>
  <si>
    <t>8304 מירון</t>
  </si>
  <si>
    <t>1/01/1998</t>
  </si>
  <si>
    <t>-0.92%</t>
  </si>
  <si>
    <t>10,737.66</t>
  </si>
  <si>
    <t>4.73%</t>
  </si>
  <si>
    <t>8305 מירון</t>
  </si>
  <si>
    <t>1/02/1998</t>
  </si>
  <si>
    <t>9,342.43</t>
  </si>
  <si>
    <t>8306 מירון</t>
  </si>
  <si>
    <t>1/03/1998</t>
  </si>
  <si>
    <t>3,608.56</t>
  </si>
  <si>
    <t>2.27%</t>
  </si>
  <si>
    <t>8307 מירון</t>
  </si>
  <si>
    <t>1/04/1998</t>
  </si>
  <si>
    <t>-0.89%</t>
  </si>
  <si>
    <t>8308 מירון</t>
  </si>
  <si>
    <t>3/05/1998</t>
  </si>
  <si>
    <t>7,814.23</t>
  </si>
  <si>
    <t>8309 מירון</t>
  </si>
  <si>
    <t>1/06/1998</t>
  </si>
  <si>
    <t>-0.86%</t>
  </si>
  <si>
    <t>7,689.39</t>
  </si>
  <si>
    <t>8310 מירון</t>
  </si>
  <si>
    <t>1/07/1998</t>
  </si>
  <si>
    <t>-0.87%</t>
  </si>
  <si>
    <t>10,916.81</t>
  </si>
  <si>
    <t>8311 מירון</t>
  </si>
  <si>
    <t>3/08/1998</t>
  </si>
  <si>
    <t>11,643.06</t>
  </si>
  <si>
    <t>8312 מירון</t>
  </si>
  <si>
    <t>1/09/1998</t>
  </si>
  <si>
    <t>-0.84%</t>
  </si>
  <si>
    <t>6,030.18</t>
  </si>
  <si>
    <t>8313 מירון</t>
  </si>
  <si>
    <t>1/10/1998</t>
  </si>
  <si>
    <t>-0.85%</t>
  </si>
  <si>
    <t>6,610.06</t>
  </si>
  <si>
    <t>8314 מירון</t>
  </si>
  <si>
    <t>1/11/1998</t>
  </si>
  <si>
    <t>9,627.85</t>
  </si>
  <si>
    <t>8315 מירון</t>
  </si>
  <si>
    <t>1/12/1998</t>
  </si>
  <si>
    <t>9,403.11</t>
  </si>
  <si>
    <t>8316 מירון</t>
  </si>
  <si>
    <t>1/01/1999</t>
  </si>
  <si>
    <t>17,056.31</t>
  </si>
  <si>
    <t>8317 מירון</t>
  </si>
  <si>
    <t>1/02/1999</t>
  </si>
  <si>
    <t>-0.83%</t>
  </si>
  <si>
    <t>7,235.69</t>
  </si>
  <si>
    <t>8318 מירון</t>
  </si>
  <si>
    <t>1/03/1999</t>
  </si>
  <si>
    <t>-0.80%</t>
  </si>
  <si>
    <t>4,456.88</t>
  </si>
  <si>
    <t>8319 מירון</t>
  </si>
  <si>
    <t>2/04/1999</t>
  </si>
  <si>
    <t>10,329.67</t>
  </si>
  <si>
    <t>8320 מירון</t>
  </si>
  <si>
    <t>2/05/1999</t>
  </si>
  <si>
    <t>5,102.51</t>
  </si>
  <si>
    <t>8321 מירון</t>
  </si>
  <si>
    <t>1/06/1999</t>
  </si>
  <si>
    <t>-0.77%</t>
  </si>
  <si>
    <t>11,384.04</t>
  </si>
  <si>
    <t>8322 מירון</t>
  </si>
  <si>
    <t>1/07/1999</t>
  </si>
  <si>
    <t>-0.78%</t>
  </si>
  <si>
    <t>10,513.65</t>
  </si>
  <si>
    <t>8323 מירון</t>
  </si>
  <si>
    <t>1/08/1999</t>
  </si>
  <si>
    <t>12,888.79</t>
  </si>
  <si>
    <t>8324 מירון</t>
  </si>
  <si>
    <t>1/09/1999</t>
  </si>
  <si>
    <t>12,087.56</t>
  </si>
  <si>
    <t>8325 מירון</t>
  </si>
  <si>
    <t>1/10/1999</t>
  </si>
  <si>
    <t>11,083.56</t>
  </si>
  <si>
    <t>8326 מירון</t>
  </si>
  <si>
    <t>1/11/1999</t>
  </si>
  <si>
    <t>12,200.64</t>
  </si>
  <si>
    <t>8327 מירון</t>
  </si>
  <si>
    <t>1/12/1999</t>
  </si>
  <si>
    <t>-0.73%</t>
  </si>
  <si>
    <t>13,863.99</t>
  </si>
  <si>
    <t>8328 מירון</t>
  </si>
  <si>
    <t>3/01/2000</t>
  </si>
  <si>
    <t>27,392.82</t>
  </si>
  <si>
    <t>8329 מירון</t>
  </si>
  <si>
    <t>1/02/2000</t>
  </si>
  <si>
    <t>9,146.05</t>
  </si>
  <si>
    <t>8330 מירון</t>
  </si>
  <si>
    <t>1/03/2000</t>
  </si>
  <si>
    <t>-0.70%</t>
  </si>
  <si>
    <t>11,736.18</t>
  </si>
  <si>
    <t>8331 מירון</t>
  </si>
  <si>
    <t>14,837.81</t>
  </si>
  <si>
    <t>8332 מירון</t>
  </si>
  <si>
    <t>-0.71%</t>
  </si>
  <si>
    <t>12,900.85</t>
  </si>
  <si>
    <t>8333 מירון</t>
  </si>
  <si>
    <t>-0.67%</t>
  </si>
  <si>
    <t>12,463.18</t>
  </si>
  <si>
    <t>8334 מירון</t>
  </si>
  <si>
    <t>-0.68%</t>
  </si>
  <si>
    <t>14,875.56</t>
  </si>
  <si>
    <t>8341 מירון</t>
  </si>
  <si>
    <t>1/02/2001</t>
  </si>
  <si>
    <t>-0.63%</t>
  </si>
  <si>
    <t>5,562.58</t>
  </si>
  <si>
    <t>8342 מירון</t>
  </si>
  <si>
    <t>1/03/2001</t>
  </si>
  <si>
    <t>-0.60%</t>
  </si>
  <si>
    <t>12,323.32</t>
  </si>
  <si>
    <t>8343 מירון</t>
  </si>
  <si>
    <t>1/04/2001</t>
  </si>
  <si>
    <t>14,922.88</t>
  </si>
  <si>
    <t>8344 מירון</t>
  </si>
  <si>
    <t>1/05/2001</t>
  </si>
  <si>
    <t>11,160.22</t>
  </si>
  <si>
    <t>8345 מירון</t>
  </si>
  <si>
    <t>1/06/2001</t>
  </si>
  <si>
    <t>-0.57%</t>
  </si>
  <si>
    <t>31,956.82</t>
  </si>
  <si>
    <t>8346 מירון</t>
  </si>
  <si>
    <t>1/07/2001</t>
  </si>
  <si>
    <t>-0.58%</t>
  </si>
  <si>
    <t>17,945.05</t>
  </si>
  <si>
    <t>8347 מירון</t>
  </si>
  <si>
    <t>74,475.28</t>
  </si>
  <si>
    <t>8348 מירון</t>
  </si>
  <si>
    <t>-0.55%</t>
  </si>
  <si>
    <t>14,299.66</t>
  </si>
  <si>
    <t>8349 מירון</t>
  </si>
  <si>
    <t>-0.56%</t>
  </si>
  <si>
    <t>15,766.68</t>
  </si>
  <si>
    <t>8350 מירון</t>
  </si>
  <si>
    <t>20,855.17</t>
  </si>
  <si>
    <t>8352 מירון</t>
  </si>
  <si>
    <t>-0.53%</t>
  </si>
  <si>
    <t>41,553.25</t>
  </si>
  <si>
    <t>8353 מירון</t>
  </si>
  <si>
    <t>24,311.44</t>
  </si>
  <si>
    <t>8354 מירון</t>
  </si>
  <si>
    <t>-0.50%</t>
  </si>
  <si>
    <t>17,570.30</t>
  </si>
  <si>
    <t>8355 מירון</t>
  </si>
  <si>
    <t>-0.51%</t>
  </si>
  <si>
    <t>26,732.99</t>
  </si>
  <si>
    <t>8356 מירון</t>
  </si>
  <si>
    <t>1/05/2002</t>
  </si>
  <si>
    <t>9,832.91</t>
  </si>
  <si>
    <t>8357 מירון</t>
  </si>
  <si>
    <t>2/06/2002</t>
  </si>
  <si>
    <t>-0.48%</t>
  </si>
  <si>
    <t>7,909.57</t>
  </si>
  <si>
    <t>8358 מירון</t>
  </si>
  <si>
    <t>1/07/2002</t>
  </si>
  <si>
    <t>-0.49%</t>
  </si>
  <si>
    <t>17,117.80</t>
  </si>
  <si>
    <t>8359 מירון</t>
  </si>
  <si>
    <t>1/08/2002</t>
  </si>
  <si>
    <t>18,531.62</t>
  </si>
  <si>
    <t>8360 מירון</t>
  </si>
  <si>
    <t>1/09/2002</t>
  </si>
  <si>
    <t>12,980.74</t>
  </si>
  <si>
    <t>8361 מירון</t>
  </si>
  <si>
    <t>1/10/2002</t>
  </si>
  <si>
    <t>-0.47%</t>
  </si>
  <si>
    <t>15,284.14</t>
  </si>
  <si>
    <t>8362 מירון</t>
  </si>
  <si>
    <t>8,966.50</t>
  </si>
  <si>
    <t>8363 מירון</t>
  </si>
  <si>
    <t>-0.44%</t>
  </si>
  <si>
    <t>29,005.16</t>
  </si>
  <si>
    <t>8364 מירון</t>
  </si>
  <si>
    <t>1/01/2003</t>
  </si>
  <si>
    <t>-0.45%</t>
  </si>
  <si>
    <t>37,054.46</t>
  </si>
  <si>
    <t>8365 מירון</t>
  </si>
  <si>
    <t>2/02/2003</t>
  </si>
  <si>
    <t>37,221.48</t>
  </si>
  <si>
    <t>8366 מירון</t>
  </si>
  <si>
    <t>2/03/2003</t>
  </si>
  <si>
    <t>-0.42%</t>
  </si>
  <si>
    <t>21,036.95</t>
  </si>
  <si>
    <t>8367 מירון</t>
  </si>
  <si>
    <t>1/04/2003</t>
  </si>
  <si>
    <t>-0.43%</t>
  </si>
  <si>
    <t>25,434.41</t>
  </si>
  <si>
    <t>8368 מירון</t>
  </si>
  <si>
    <t>2/05/2003</t>
  </si>
  <si>
    <t>27,384.86</t>
  </si>
  <si>
    <t>סה"כ מירון</t>
  </si>
  <si>
    <t>פקדונות חשכ"ל</t>
  </si>
  <si>
    <t>סה"כ פקדונות חשכ"ל</t>
  </si>
  <si>
    <t>תעודות התחייבות ממשלתיות אחרות</t>
  </si>
  <si>
    <t>סה"כ תעודות התחייבות ממשלתיות אחרות</t>
  </si>
  <si>
    <t>סה"כ תעודות התחייבות ממשלתיות בישראל</t>
  </si>
  <si>
    <t>1.98%</t>
  </si>
  <si>
    <t>תעודות התחייבות ממשלתיות בחו"ל</t>
  </si>
  <si>
    <t>אג"ח לא סחיר שהנפיקו ממשלות זרות בחו"ל</t>
  </si>
  <si>
    <t>סה"כ אג"ח לא סחיר שהנפיקו ממשלות זרות בחו"ל</t>
  </si>
  <si>
    <t>סה"כ תעודות התחייבות ממשלתיות בחו"ל</t>
  </si>
  <si>
    <t>לא סחיר - תעודות חוב מסחריות</t>
  </si>
  <si>
    <t>תעודות חוב מסחריות ל"ס</t>
  </si>
  <si>
    <t>תעודות חוב מסחריות ל"ס בישראל</t>
  </si>
  <si>
    <t>תעודות חוב מסחריות צמוד מדד</t>
  </si>
  <si>
    <t>סה"כ תעודות חוב מסחריות צמוד מדד</t>
  </si>
  <si>
    <t>תעודות חוב מסחריות לא צמוד</t>
  </si>
  <si>
    <t>סה"כ תעודות חוב מסחריות לא צמוד</t>
  </si>
  <si>
    <t>תעודות חוב מסחריות אחר</t>
  </si>
  <si>
    <t>סה"כ תעודות חוב מסחריות אחר</t>
  </si>
  <si>
    <t>סה"כ תעודות חוב מסחריות ל"ס בישראל</t>
  </si>
  <si>
    <t>תעודות חוב מסחריות ל"ס בחו"ל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</si>
  <si>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</si>
  <si>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</si>
  <si>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</si>
  <si>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</si>
  <si>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סה"כ תעודות חוב מסחריות ל"ס בחו"ל</t>
  </si>
  <si>
    <t>סה"כ תעודות חוב מסחריות ל"ס</t>
  </si>
  <si>
    <t>לא סחיר - אג"ח קונצרני</t>
  </si>
  <si>
    <t>אג"ח קונצרני ל"ס</t>
  </si>
  <si>
    <t>אג"ח קונצרני ל"ס בישראל</t>
  </si>
  <si>
    <t>אג"ח קונצרני צמוד מדד</t>
  </si>
  <si>
    <t>מקורות סד' 6</t>
  </si>
  <si>
    <t>מקורות</t>
  </si>
  <si>
    <t>25/12/2006</t>
  </si>
  <si>
    <t>0.95%</t>
  </si>
  <si>
    <t>22,873.86</t>
  </si>
  <si>
    <t>2.59%</t>
  </si>
  <si>
    <t>מקורות סדרה 8 %</t>
  </si>
  <si>
    <t>20/06/2012</t>
  </si>
  <si>
    <t>51,391.62</t>
  </si>
  <si>
    <t>מניב ראשון אג"ח 5.9%</t>
  </si>
  <si>
    <t>מניב ראשון</t>
  </si>
  <si>
    <t>5/12/2004</t>
  </si>
  <si>
    <t>6.02%</t>
  </si>
  <si>
    <t>עירית רעננה אג"ח</t>
  </si>
  <si>
    <t>עירית רעננה</t>
  </si>
  <si>
    <t>20/07/2006</t>
  </si>
  <si>
    <t>2,222.61</t>
  </si>
  <si>
    <t>3.30%</t>
  </si>
  <si>
    <t>פועלים ש"ה</t>
  </si>
  <si>
    <t>10/12/2000</t>
  </si>
  <si>
    <t>28/03/2001</t>
  </si>
  <si>
    <t>-2.94%</t>
  </si>
  <si>
    <t>19.23%</t>
  </si>
  <si>
    <t>דור גז החדשה</t>
  </si>
  <si>
    <t>דור גז בטוחות בעמ</t>
  </si>
  <si>
    <t>23/05/2005</t>
  </si>
  <si>
    <t>2.20%</t>
  </si>
  <si>
    <t>דרך ארץ -1</t>
  </si>
  <si>
    <t>דרך ארץ</t>
  </si>
  <si>
    <t>תשתיות</t>
  </si>
  <si>
    <t>29/09/1999</t>
  </si>
  <si>
    <t>8.7511%</t>
  </si>
  <si>
    <t>4.22%</t>
  </si>
  <si>
    <t>1,326.02</t>
  </si>
  <si>
    <t>דרך ארץ-10</t>
  </si>
  <si>
    <t>31/12/2001</t>
  </si>
  <si>
    <t>1,567.09</t>
  </si>
  <si>
    <t>2.05%</t>
  </si>
  <si>
    <t>דרך ארץ-11</t>
  </si>
  <si>
    <t>28/02/2002</t>
  </si>
  <si>
    <t>1,141.65</t>
  </si>
  <si>
    <t>1.52%</t>
  </si>
  <si>
    <t>דרך ארץ-12</t>
  </si>
  <si>
    <t>30/06/2002</t>
  </si>
  <si>
    <t>1.19%</t>
  </si>
  <si>
    <t>דרך ארץ-13</t>
  </si>
  <si>
    <t>30/09/2002</t>
  </si>
  <si>
    <t>1,056.25</t>
  </si>
  <si>
    <t>1.47%</t>
  </si>
  <si>
    <t>דרך ארץ-14</t>
  </si>
  <si>
    <t>31/12/2002</t>
  </si>
  <si>
    <t>1,015.25</t>
  </si>
  <si>
    <t>1.42%</t>
  </si>
  <si>
    <t>דרך ארץ-15</t>
  </si>
  <si>
    <t>31/03/2003</t>
  </si>
  <si>
    <t>דרך ארץ-16</t>
  </si>
  <si>
    <t>30/06/2003</t>
  </si>
  <si>
    <t>דרך ארץ-17</t>
  </si>
  <si>
    <t>30/09/2003</t>
  </si>
  <si>
    <t>דרך ארץ-18</t>
  </si>
  <si>
    <t>31/12/2003</t>
  </si>
  <si>
    <t>דרך ארץ-19</t>
  </si>
  <si>
    <t>28/04/2004</t>
  </si>
  <si>
    <t>דרך ארץ-2</t>
  </si>
  <si>
    <t>דרך ארץ-3</t>
  </si>
  <si>
    <t>30/03/2000</t>
  </si>
  <si>
    <t>0.74%</t>
  </si>
  <si>
    <t>דרך ארץ-4</t>
  </si>
  <si>
    <t>6/07/2000</t>
  </si>
  <si>
    <t>0.85%</t>
  </si>
  <si>
    <t>דרך ארץ-5</t>
  </si>
  <si>
    <t>5/10/2000</t>
  </si>
  <si>
    <t>דרך ארץ-6</t>
  </si>
  <si>
    <t>31/12/2000</t>
  </si>
  <si>
    <t>דרך ארץ-7</t>
  </si>
  <si>
    <t>29/03/2001</t>
  </si>
  <si>
    <t>דרך ארץ-8</t>
  </si>
  <si>
    <t>28/06/2001</t>
  </si>
  <si>
    <t>דרך ארץ-9</t>
  </si>
  <si>
    <t>30/09/2001</t>
  </si>
  <si>
    <t>2,352.48</t>
  </si>
  <si>
    <t>חברת חשמל סד' יב</t>
  </si>
  <si>
    <t>חשמל‎</t>
  </si>
  <si>
    <t>10/04/2006</t>
  </si>
  <si>
    <t>14,413.47</t>
  </si>
  <si>
    <t>חוצה ישראל 1</t>
  </si>
  <si>
    <t>18/12/2014</t>
  </si>
  <si>
    <t>6.7142%</t>
  </si>
  <si>
    <t>2,169.24</t>
  </si>
  <si>
    <t>6.6142%</t>
  </si>
  <si>
    <t>3.35%</t>
  </si>
  <si>
    <t>1,445.01</t>
  </si>
  <si>
    <t>1,052.74</t>
  </si>
  <si>
    <t>חוצה ישראל 2% 1</t>
  </si>
  <si>
    <t>חוצה ישראל 7  1</t>
  </si>
  <si>
    <t>חשמל סד'  יא</t>
  </si>
  <si>
    <t>18/08/2005</t>
  </si>
  <si>
    <t>11,058.42</t>
  </si>
  <si>
    <t>5.45%</t>
  </si>
  <si>
    <t>לאומי למשכ' ש"ה</t>
  </si>
  <si>
    <t>לאומי למשכנתאות‎ בנק</t>
  </si>
  <si>
    <t>4/02/2001</t>
  </si>
  <si>
    <t>6.4500%</t>
  </si>
  <si>
    <t>נצבא החזקות אגח</t>
  </si>
  <si>
    <t>פנימי</t>
  </si>
  <si>
    <t>26/11/2003</t>
  </si>
  <si>
    <t>-0.66%</t>
  </si>
  <si>
    <t>1.44%</t>
  </si>
  <si>
    <t>נתיב גז 1</t>
  </si>
  <si>
    <t>נתיבי הגז הטבעי לישראל בעמ</t>
  </si>
  <si>
    <t>אנרגיה</t>
  </si>
  <si>
    <t>29/12/2010</t>
  </si>
  <si>
    <t>5.6000%</t>
  </si>
  <si>
    <t>42,212.47</t>
  </si>
  <si>
    <t>3.77%</t>
  </si>
  <si>
    <t>עירית יהוד מונסון</t>
  </si>
  <si>
    <t>החברה למימון יהוד מונסון 2006</t>
  </si>
  <si>
    <t>שירותים פיננסיים</t>
  </si>
  <si>
    <t>30/11/2006</t>
  </si>
  <si>
    <t>3,042.06</t>
  </si>
  <si>
    <t>קנית נהול השק'</t>
  </si>
  <si>
    <t>20/03/2007</t>
  </si>
  <si>
    <t>רמלה חברה למימון</t>
  </si>
  <si>
    <t>רמלה</t>
  </si>
  <si>
    <t>1/06/2008</t>
  </si>
  <si>
    <t>4,590.81</t>
  </si>
  <si>
    <t>4.33%</t>
  </si>
  <si>
    <t>אוצר החייל ש"ה</t>
  </si>
  <si>
    <t>אוצר החייל</t>
  </si>
  <si>
    <t>18/02/2007</t>
  </si>
  <si>
    <t>-0.05%</t>
  </si>
  <si>
    <t>חברת חשמל 2022</t>
  </si>
  <si>
    <t>12/01/2011</t>
  </si>
  <si>
    <t>2.46%</t>
  </si>
  <si>
    <t>95,684.48</t>
  </si>
  <si>
    <t>3.42%</t>
  </si>
  <si>
    <t>מנורה ביטוח 5.84%</t>
  </si>
  <si>
    <t>5/07/2004</t>
  </si>
  <si>
    <t>5.8400%</t>
  </si>
  <si>
    <t>-0.59%</t>
  </si>
  <si>
    <t>דור אנרגיה 1</t>
  </si>
  <si>
    <t>דור אנרגיה הנפקת אגח 1 בעמ</t>
  </si>
  <si>
    <t>30/12/2004</t>
  </si>
  <si>
    <t>3.68%</t>
  </si>
  <si>
    <t>2,177.88</t>
  </si>
  <si>
    <t>5.7500%</t>
  </si>
  <si>
    <t>55,873.07</t>
  </si>
  <si>
    <t>8.29%</t>
  </si>
  <si>
    <t>אלקו אחזקות</t>
  </si>
  <si>
    <t>אלקו החזקות‎</t>
  </si>
  <si>
    <t>4/02/2007</t>
  </si>
  <si>
    <t>2,223.11</t>
  </si>
  <si>
    <t>4.77%</t>
  </si>
  <si>
    <t>דניר אג"ח א</t>
  </si>
  <si>
    <t>20/11/2011</t>
  </si>
  <si>
    <t>8.0000%</t>
  </si>
  <si>
    <t>1.64%</t>
  </si>
  <si>
    <t>16,486.71</t>
  </si>
  <si>
    <t>14.69%</t>
  </si>
  <si>
    <t>יצחקי מחסנים סד' א</t>
  </si>
  <si>
    <t>יצחקי מחסנים בעמ</t>
  </si>
  <si>
    <t>6/12/2007</t>
  </si>
  <si>
    <t>7.0000%</t>
  </si>
  <si>
    <t>17,707.25</t>
  </si>
  <si>
    <t>10.00%</t>
  </si>
  <si>
    <t>מבני תעשיה אג"ח</t>
  </si>
  <si>
    <t>מבני תעשיה בעמ</t>
  </si>
  <si>
    <t>18/07/2001</t>
  </si>
  <si>
    <t>5.7000%</t>
  </si>
  <si>
    <t>קבוצת דלק סד' יא'</t>
  </si>
  <si>
    <t>18/07/2006</t>
  </si>
  <si>
    <t>15,975.60</t>
  </si>
  <si>
    <t>2.57%</t>
  </si>
  <si>
    <t>אס פי סי אלעד</t>
  </si>
  <si>
    <t>אס.פי.סי אל-עד</t>
  </si>
  <si>
    <t>6/10/2007</t>
  </si>
  <si>
    <t>5.66%</t>
  </si>
  <si>
    <t>1,060.54</t>
  </si>
  <si>
    <t>דרך ארץ הייווז</t>
  </si>
  <si>
    <t>26/06/2007</t>
  </si>
  <si>
    <t>7.0900%</t>
  </si>
  <si>
    <t>בראק קפיטל נכסים</t>
  </si>
  <si>
    <t>בראק השקעות</t>
  </si>
  <si>
    <t>68,578.42</t>
  </si>
  <si>
    <t>9.59%</t>
  </si>
  <si>
    <t>בזן מדד 43 ב</t>
  </si>
  <si>
    <t>28/11/2004</t>
  </si>
  <si>
    <t>1,714.24</t>
  </si>
  <si>
    <t>6.33%</t>
  </si>
  <si>
    <t>אלקטרה נדל"ן</t>
  </si>
  <si>
    <t>BBB-</t>
  </si>
  <si>
    <t>21/09/2006</t>
  </si>
  <si>
    <t>5,494.50</t>
  </si>
  <si>
    <t>5.96%</t>
  </si>
  <si>
    <t>בראק קפיטל בי.סי.איץ</t>
  </si>
  <si>
    <t>4/08/2005</t>
  </si>
  <si>
    <t>6.3000%</t>
  </si>
  <si>
    <t>16.30%</t>
  </si>
  <si>
    <t>11,579.00</t>
  </si>
  <si>
    <t>35.84%</t>
  </si>
  <si>
    <t>הום סנטר סד' א</t>
  </si>
  <si>
    <t>הום סנטר )עשה זאת בעצמך( בעמ</t>
  </si>
  <si>
    <t>27/06/2007</t>
  </si>
  <si>
    <t>25.65%</t>
  </si>
  <si>
    <t>לגנא הולדינגס</t>
  </si>
  <si>
    <t>לגנא הולדינגס בעמ</t>
  </si>
  <si>
    <t>7/05/2006</t>
  </si>
  <si>
    <t>6.40%</t>
  </si>
  <si>
    <t>ישאל אמלט ה'</t>
  </si>
  <si>
    <t>C</t>
  </si>
  <si>
    <t>13/03/2007</t>
  </si>
  <si>
    <t>379.92%</t>
  </si>
  <si>
    <t>אלקטרוכימיות</t>
  </si>
  <si>
    <t>אלקטרוכימיות תע‎</t>
  </si>
  <si>
    <t>25/06/1997</t>
  </si>
  <si>
    <t>6.50%</t>
  </si>
  <si>
    <t>אי.די.בי הסדר ח</t>
  </si>
  <si>
    <t>31/07/2014</t>
  </si>
  <si>
    <t>אמפל אמריקן</t>
  </si>
  <si>
    <t>אמפל-אמריקן ישראל קורפוריישן</t>
  </si>
  <si>
    <t>1.81%</t>
  </si>
  <si>
    <t>חבס אג"ח 12</t>
  </si>
  <si>
    <t>29/05/2007</t>
  </si>
  <si>
    <t>5.50%</t>
  </si>
  <si>
    <t>חסףטג_  ' 2012</t>
  </si>
  <si>
    <t>חפציבה חופים בעמ</t>
  </si>
  <si>
    <t>23/02/2006</t>
  </si>
  <si>
    <t>6.00%</t>
  </si>
  <si>
    <t>חפציבה ג'</t>
  </si>
  <si>
    <t>חפציבה גרוזלם גולד בעמ</t>
  </si>
  <si>
    <t>5/12/2006</t>
  </si>
  <si>
    <t>7.5000%</t>
  </si>
  <si>
    <t>314.71%</t>
  </si>
  <si>
    <t>חפציבה ג'רוזלם</t>
  </si>
  <si>
    <t>5.75%</t>
  </si>
  <si>
    <t>חפציבה חופים א'</t>
  </si>
  <si>
    <t>חפציבה סד' ב'</t>
  </si>
  <si>
    <t>לידקום א'</t>
  </si>
  <si>
    <t>1/09/2009</t>
  </si>
  <si>
    <t>5.60%</t>
  </si>
  <si>
    <t>לידקום סדרה א'</t>
  </si>
  <si>
    <t>19/01/2010</t>
  </si>
  <si>
    <t>6.6500%</t>
  </si>
  <si>
    <t>6.65%</t>
  </si>
  <si>
    <t>סה"כ אג"ח קונצרני צמוד מדד</t>
  </si>
  <si>
    <t>4.21%</t>
  </si>
  <si>
    <t>אג"ח קונצרני לא צמוד</t>
  </si>
  <si>
    <t>סה"כ אג"ח קונצרני לא צמוד</t>
  </si>
  <si>
    <t>אג"ח קונצרני צמודות למט"ח</t>
  </si>
  <si>
    <t>גזית ישראל 2</t>
  </si>
  <si>
    <t>גזית ישראל (מיסודה של גזית אינ</t>
  </si>
  <si>
    <t>3/01/2002</t>
  </si>
  <si>
    <t>7.1500%</t>
  </si>
  <si>
    <t>לאס וגאס סד' א</t>
  </si>
  <si>
    <t>לאס וגאס</t>
  </si>
  <si>
    <t>20/12/2005</t>
  </si>
  <si>
    <t>14.5000%</t>
  </si>
  <si>
    <t>14.50%</t>
  </si>
  <si>
    <t>4.09%</t>
  </si>
  <si>
    <t>2.00%</t>
  </si>
  <si>
    <t>אורמת</t>
  </si>
  <si>
    <t>אורמת תעשיות בעמ</t>
  </si>
  <si>
    <t>4/08/2010</t>
  </si>
  <si>
    <t>8,021.02</t>
  </si>
  <si>
    <t>צים אג"ח ד'2021</t>
  </si>
  <si>
    <t>20/07/2014</t>
  </si>
  <si>
    <t>2.8000%</t>
  </si>
  <si>
    <t>1,406.26</t>
  </si>
  <si>
    <t>צים אג'ח 023 A1</t>
  </si>
  <si>
    <t>2,740.48</t>
  </si>
  <si>
    <t>סה"כ אג"ח קונצרני צמודות למט"ח</t>
  </si>
  <si>
    <t>אג"ח קונצרני אחר</t>
  </si>
  <si>
    <t>סה"כ אג"ח קונצרני אחר</t>
  </si>
  <si>
    <t>סה"כ אג"ח קונצרני ל"ס בישראל</t>
  </si>
  <si>
    <t>אג"ח קונצרני ל"ס בחו"ל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</si>
  <si>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</si>
  <si>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</si>
  <si>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</si>
  <si>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</si>
  <si>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סה"כ אג"ח קונצרני ל"ס בחו"ל</t>
  </si>
  <si>
    <t>סה"כ אג"ח קונצרני ל"ס</t>
  </si>
  <si>
    <t>לא סחיר - מניות</t>
  </si>
  <si>
    <t>מניות ל"ס</t>
  </si>
  <si>
    <t>מניות ל"ס בישראל</t>
  </si>
  <si>
    <t>מניה צים הסדר ח</t>
  </si>
  <si>
    <t>סה"כ מניות ל"ס בישראל</t>
  </si>
  <si>
    <t>מניות ל"ס בחו"ל</t>
  </si>
  <si>
    <t>סה"כ מניות ל"ס בחו"ל</t>
  </si>
  <si>
    <t>סה"כ מניות ל"ס</t>
  </si>
  <si>
    <t>לא סחיר - קרנות השקעה</t>
  </si>
  <si>
    <t>קרנות השקעה ל"ס</t>
  </si>
  <si>
    <t>קרנות השקעה ל"ס בישראל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</si>
  <si>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</si>
  <si>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</si>
  <si>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</si>
  <si>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</si>
  <si>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</si>
  <si>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</si>
  <si>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</si>
  <si>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FIMI V</t>
  </si>
  <si>
    <t>קרן השקעה</t>
  </si>
  <si>
    <t>12,902.39</t>
  </si>
  <si>
    <t>FIRST TIME</t>
  </si>
  <si>
    <t>1,320.15</t>
  </si>
  <si>
    <t>FORTISSIMO III</t>
  </si>
  <si>
    <t>12,471.05</t>
  </si>
  <si>
    <t>אביב ונצ'רס 1</t>
  </si>
  <si>
    <t>קרן נוי חוצה יש</t>
  </si>
  <si>
    <t>19,925.70</t>
  </si>
  <si>
    <t>8.27%</t>
  </si>
  <si>
    <t>סה"כ קרנות השקעה אחרות</t>
  </si>
  <si>
    <t>סה"כ קרנות השקעה ל"ס בישראל</t>
  </si>
  <si>
    <t>קרנות השקעה ל"ס בחו"ל</t>
  </si>
  <si>
    <t>GOLDEN TREE PS</t>
  </si>
  <si>
    <t>קרן גידור</t>
  </si>
  <si>
    <t>33,064.32</t>
  </si>
  <si>
    <t>THIRD POINT</t>
  </si>
  <si>
    <t>33,235.14</t>
  </si>
  <si>
    <t>5 AVENUE</t>
  </si>
  <si>
    <t>קרן נדלן</t>
  </si>
  <si>
    <t>15,495.61</t>
  </si>
  <si>
    <t>ATLANTIC 1</t>
  </si>
  <si>
    <t>27,123.16</t>
  </si>
  <si>
    <t>BCRE הודו סין ק. השק</t>
  </si>
  <si>
    <t>30,221.54</t>
  </si>
  <si>
    <t>9.55%</t>
  </si>
  <si>
    <t>BIRMING NADLAN</t>
  </si>
  <si>
    <t>BLACKS REAL VII</t>
  </si>
  <si>
    <t>21,189.90</t>
  </si>
  <si>
    <t>CIM FUND VIII</t>
  </si>
  <si>
    <t>26,898.74</t>
  </si>
  <si>
    <t>HOUSTON NADLAN</t>
  </si>
  <si>
    <t>11,061.08</t>
  </si>
  <si>
    <t>ARES SPECIAL SI</t>
  </si>
  <si>
    <t>4,067.64</t>
  </si>
  <si>
    <t>ARTNERS GROUP 2</t>
  </si>
  <si>
    <t>98,603.76</t>
  </si>
  <si>
    <t>0.86%</t>
  </si>
  <si>
    <t>סה"כ קרנות השקעה ל"ס בחו"ל</t>
  </si>
  <si>
    <t>סה"כ קרנות השקעה ל"ס</t>
  </si>
  <si>
    <t>לא סחיר - כתבי אופציה</t>
  </si>
  <si>
    <t>כתבי אופציה ל"ס</t>
  </si>
  <si>
    <t>כתבי אופציה ל"ס בישראל</t>
  </si>
  <si>
    <t>סה"כ כתבי אופציה ל"ס בישראל</t>
  </si>
  <si>
    <t>כתבי אופציה ל"ס בחו"ל</t>
  </si>
  <si>
    <t>סה"כ כתבי אופציה ל"ס בחו"ל</t>
  </si>
  <si>
    <t>סה"כ כתבי אופציה ל"ס</t>
  </si>
  <si>
    <t>לא סחיר - אופציות</t>
  </si>
  <si>
    <t>אופציות ל"ס</t>
  </si>
  <si>
    <t>אופציות ל"ס בישראל</t>
  </si>
  <si>
    <t>אופציות מדדים כולל מניות</t>
  </si>
  <si>
    <t>סה"כ אופציות מדדים כולל מניות</t>
  </si>
  <si>
    <t>אופציות ₪ / מט"ח</t>
  </si>
  <si>
    <t>סה"כ אופציות ₪ / מט"ח</t>
  </si>
  <si>
    <t>אופציות מט"ח/ מט"ח</t>
  </si>
  <si>
    <t>סה"כ אופציות מט"ח/ מט"ח</t>
  </si>
  <si>
    <t>אופציות ריבית</t>
  </si>
  <si>
    <t>סה"כ אופציות ריבית</t>
  </si>
  <si>
    <t>אופציות אחר</t>
  </si>
  <si>
    <t>סה"כ אופציות אחר</t>
  </si>
  <si>
    <t>סה"כ אופציות ל"ס בישראל</t>
  </si>
  <si>
    <t>אופציות ל"ס בחו"ל</t>
  </si>
  <si>
    <t>אופציות מטבע</t>
  </si>
  <si>
    <t>סה"כ אופציות מטבע</t>
  </si>
  <si>
    <t>אופציות סחורות</t>
  </si>
  <si>
    <t>סה"כ אופציות סחורות</t>
  </si>
  <si>
    <t>סה"כ אופציות ל"ס בחו"ל</t>
  </si>
  <si>
    <t>סה"כ אופציות ל"ס</t>
  </si>
  <si>
    <t>לא סחיר - חוזים עתידיים</t>
  </si>
  <si>
    <t>חוזים עתידיים ל"ס</t>
  </si>
  <si>
    <t>חוזים עתידיים ל"ס בישראל</t>
  </si>
  <si>
    <t>חוזים מדדים כולל מניות</t>
  </si>
  <si>
    <t>סה"כ חוזים מדדים כולל מניות</t>
  </si>
  <si>
    <t>חוזים ₪ / מט"ח</t>
  </si>
  <si>
    <t>11/06FW3.45780$</t>
  </si>
  <si>
    <t>12/06/2014</t>
  </si>
  <si>
    <t>-19,639.91</t>
  </si>
  <si>
    <t>11/06FW3.78600$</t>
  </si>
  <si>
    <t>10/11/2014</t>
  </si>
  <si>
    <t>-5,727.84</t>
  </si>
  <si>
    <t>11/06FW3.85490$</t>
  </si>
  <si>
    <t>24/11/2014</t>
  </si>
  <si>
    <t>E11/06FW4.68700</t>
  </si>
  <si>
    <t>5,234.49</t>
  </si>
  <si>
    <t>E11/06FW4.73000</t>
  </si>
  <si>
    <t>E11/06FW4.78900</t>
  </si>
  <si>
    <t>סה"כ חוזים ₪ / מט"ח</t>
  </si>
  <si>
    <t>חוזים מט"ח/ מט"ח</t>
  </si>
  <si>
    <t>SWAP ברקליס 026</t>
  </si>
  <si>
    <t>-35,866.73</t>
  </si>
  <si>
    <t>סוואפ דור אלון</t>
  </si>
  <si>
    <t>2/06/2014</t>
  </si>
  <si>
    <t>31,776.21</t>
  </si>
  <si>
    <t>סה"כ חוזים מט"ח/ מט"ח</t>
  </si>
  <si>
    <t>חוזים ריבית</t>
  </si>
  <si>
    <t>סה"כ חוזים ריבית</t>
  </si>
  <si>
    <t>חוזים אחר</t>
  </si>
  <si>
    <t>סה"כ חוזים אחר</t>
  </si>
  <si>
    <t>סה"כ חוזים עתידיים ל"ס בישראל</t>
  </si>
  <si>
    <t>חוזים עתידיים ל"ס בחו"ל</t>
  </si>
  <si>
    <t>חוזים מטבע</t>
  </si>
  <si>
    <t>סה"כ חוזים מטבע</t>
  </si>
  <si>
    <t>סה"כ חוזים עתידיים ל"ס בחו"ל</t>
  </si>
  <si>
    <t>סה"כ חוזים עתידיים ל"ס</t>
  </si>
  <si>
    <t>לא סחיר - מוצרים מובנים</t>
  </si>
  <si>
    <t>מוצרים מובנים ל"ס</t>
  </si>
  <si>
    <t>מוצרים מובנים ל"ס בישראל</t>
  </si>
  <si>
    <t>גלובל פיננס 8 ד</t>
  </si>
  <si>
    <t>סה"כ מוצרים מובנים ל"ס בישראל</t>
  </si>
  <si>
    <t>מוצרים מובנים ל"ס בחו"ל</t>
  </si>
  <si>
    <t>סה"כ מוצרים מובנים ל"ס בחו"ל</t>
  </si>
  <si>
    <t>סה"כ מוצרים מובנים ל"ס</t>
  </si>
  <si>
    <t>הלוואות</t>
  </si>
  <si>
    <t>הלוואות בישראל</t>
  </si>
  <si>
    <t>הלוואות כנגד חסכון עמיתים/מבוטחים</t>
  </si>
  <si>
    <t>הלוואות - ה.ע.ל</t>
  </si>
  <si>
    <t>4,198.78</t>
  </si>
  <si>
    <t>סה"כ הלוואות כנגד חסכון עמיתים/מבוטחים</t>
  </si>
  <si>
    <t>הלוואות מובטחות במשכנתא או תיקי משכנתאות</t>
  </si>
  <si>
    <t>סה"כ הלוואות מובטחות במשכנתא או תיקי משכנתאות</t>
  </si>
  <si>
    <t>הלוואות מובטחות בערבות בנקאית</t>
  </si>
  <si>
    <t>סה"כ הלוואות מובטחות בערבות בנקאית</t>
  </si>
  <si>
    <t>הלוואות מובטחות בבטחונות אחרים</t>
  </si>
  <si>
    <t>חמית הנפקות הלו</t>
  </si>
  <si>
    <t>3.3000%</t>
  </si>
  <si>
    <t>1.97%</t>
  </si>
  <si>
    <t>11,987.80</t>
  </si>
  <si>
    <t>ISRAMCO TAMAR</t>
  </si>
  <si>
    <t>7.7862%</t>
  </si>
  <si>
    <t>19,649.46</t>
  </si>
  <si>
    <t>אריסון ב%4.75</t>
  </si>
  <si>
    <t>אריסון החזקות (1998) בעמ</t>
  </si>
  <si>
    <t>17,871.84</t>
  </si>
  <si>
    <t>אריסון החזקות ה</t>
  </si>
  <si>
    <t>28,501.38</t>
  </si>
  <si>
    <t>דרך ארץ היוו</t>
  </si>
  <si>
    <t>5.0310%</t>
  </si>
  <si>
    <t>10,475.26</t>
  </si>
  <si>
    <t>חמית הנפקות 12</t>
  </si>
  <si>
    <t>2.1000%</t>
  </si>
  <si>
    <t>17,331.65</t>
  </si>
  <si>
    <t>אשדוד אנרגיה</t>
  </si>
  <si>
    <t>1,562.06</t>
  </si>
  <si>
    <t>אשדוד אנרגיה 12</t>
  </si>
  <si>
    <t>2.48%</t>
  </si>
  <si>
    <t>אשדוד אנרגיה 14</t>
  </si>
  <si>
    <t>אשדוד אנרגיה 15</t>
  </si>
  <si>
    <t>3.87%</t>
  </si>
  <si>
    <t>אשדוד אנרגיה 32</t>
  </si>
  <si>
    <t>4.93%</t>
  </si>
  <si>
    <t>4.44%</t>
  </si>
  <si>
    <t>אשדוד אנרגיה מש</t>
  </si>
  <si>
    <t>דליה אנר' מש' 9</t>
  </si>
  <si>
    <t>8,113.87</t>
  </si>
  <si>
    <t>דליה אנרגיה מש' 10</t>
  </si>
  <si>
    <t>3,562.73</t>
  </si>
  <si>
    <t>דליה אנרגיה משי 11</t>
  </si>
  <si>
    <t>4.51%</t>
  </si>
  <si>
    <t>2,273.49</t>
  </si>
  <si>
    <t>דליה אנרגיה-משיכה 2</t>
  </si>
  <si>
    <t>12,321.50</t>
  </si>
  <si>
    <t>דליה אנרגיות</t>
  </si>
  <si>
    <t>18,339.58</t>
  </si>
  <si>
    <t>דליה אנרגיות כח</t>
  </si>
  <si>
    <t>5.24%</t>
  </si>
  <si>
    <t>9,959.70</t>
  </si>
  <si>
    <t>4.60%</t>
  </si>
  <si>
    <t>21,010.07</t>
  </si>
  <si>
    <t>3.24%</t>
  </si>
  <si>
    <t>16,570.42</t>
  </si>
  <si>
    <t>4.81%</t>
  </si>
  <si>
    <t>15,512.42</t>
  </si>
  <si>
    <t>דליה משיכה 8</t>
  </si>
  <si>
    <t>5.76%</t>
  </si>
  <si>
    <t>2,240.90</t>
  </si>
  <si>
    <t>דלינ אנר 3</t>
  </si>
  <si>
    <t>20,098.60</t>
  </si>
  <si>
    <t>מגלים סולאר אנר 2</t>
  </si>
  <si>
    <t>מגלים סולאר אנר 3</t>
  </si>
  <si>
    <t>רמת אנרגיה משיכ</t>
  </si>
  <si>
    <t>3.23%</t>
  </si>
  <si>
    <t>1,059.44</t>
  </si>
  <si>
    <t>רמת הגב אנרגיה</t>
  </si>
  <si>
    <t>2.28%</t>
  </si>
  <si>
    <t>רמת הנגב</t>
  </si>
  <si>
    <t>5,175.62</t>
  </si>
  <si>
    <t>רמת הנגב אנר 32</t>
  </si>
  <si>
    <t>5.01%</t>
  </si>
  <si>
    <t>4.52%</t>
  </si>
  <si>
    <t>רמת הנגב אנרג' 12</t>
  </si>
  <si>
    <t>1,314.06</t>
  </si>
  <si>
    <t>רמת הנגב אנרגיה</t>
  </si>
  <si>
    <t>רמת הנגב אנרגיה 14</t>
  </si>
  <si>
    <t>3.14%</t>
  </si>
  <si>
    <t>רמת הנגב משיכה</t>
  </si>
  <si>
    <t>4.30%</t>
  </si>
  <si>
    <t>1,498.34</t>
  </si>
  <si>
    <t>רמת נגב אנרגיה</t>
  </si>
  <si>
    <t>2,342.41</t>
  </si>
  <si>
    <t>רמת נגב אנרגיה 15</t>
  </si>
  <si>
    <t>1,636.34</t>
  </si>
  <si>
    <t>רמת נגב משיכה 3</t>
  </si>
  <si>
    <t>רמת נגב משיכה 6</t>
  </si>
  <si>
    <t>ORBOTECH INC</t>
  </si>
  <si>
    <t>4.83%</t>
  </si>
  <si>
    <t>21,553.44</t>
  </si>
  <si>
    <t>1.82%</t>
  </si>
  <si>
    <t>1,902.72</t>
  </si>
  <si>
    <t>5.25%</t>
  </si>
  <si>
    <t>אשדוד אנרגיה הל</t>
  </si>
  <si>
    <t>אשדוד אנרגיה מש 13</t>
  </si>
  <si>
    <t>2.43%</t>
  </si>
  <si>
    <t>אשדוד משיכה 3</t>
  </si>
  <si>
    <t>1.80%</t>
  </si>
  <si>
    <t>די.בי.אס</t>
  </si>
  <si>
    <t>די.בי.אס. שירותי לוויין בעמ</t>
  </si>
  <si>
    <t>37,099.81</t>
  </si>
  <si>
    <t>יורוקום נדלן 2</t>
  </si>
  <si>
    <t>3.86%</t>
  </si>
  <si>
    <t>7,975.18</t>
  </si>
  <si>
    <t>יורוקום נדלן 3</t>
  </si>
  <si>
    <t>6.6000%</t>
  </si>
  <si>
    <t>6.32%</t>
  </si>
  <si>
    <t>5,565.67</t>
  </si>
  <si>
    <t>מגלים סולאר אנר</t>
  </si>
  <si>
    <t>3,250.83</t>
  </si>
  <si>
    <t>ק.שבעת כוכבים</t>
  </si>
  <si>
    <t>5.1500%</t>
  </si>
  <si>
    <t>22,722.20</t>
  </si>
  <si>
    <t>5.33%</t>
  </si>
  <si>
    <t>1,280.68</t>
  </si>
  <si>
    <t>רמת הנגב אנר' מ 13</t>
  </si>
  <si>
    <t>2.47%</t>
  </si>
  <si>
    <t>3.1800%</t>
  </si>
  <si>
    <t>-0.93%</t>
  </si>
  <si>
    <t>17,342.80</t>
  </si>
  <si>
    <t>אשדוד אנרגיה 6</t>
  </si>
  <si>
    <t>גלובוס מקס משיכ</t>
  </si>
  <si>
    <t>6,997.32</t>
  </si>
  <si>
    <t>4.9600%</t>
  </si>
  <si>
    <t>4.45%</t>
  </si>
  <si>
    <t>2,081.23</t>
  </si>
  <si>
    <t>מבנ תעשיה%4.5</t>
  </si>
  <si>
    <t>16,458.47</t>
  </si>
  <si>
    <t>מבני תעשיה 2022</t>
  </si>
  <si>
    <t>2.23%</t>
  </si>
  <si>
    <t>4,512.86</t>
  </si>
  <si>
    <t>מבני תעשיה%4.5</t>
  </si>
  <si>
    <t>1.55%</t>
  </si>
  <si>
    <t>4,777.14</t>
  </si>
  <si>
    <t>סה"כ הלוואות מובטחות בבטחונות אחרים</t>
  </si>
  <si>
    <t>הלוואות מובטחות בשעבוד כלי רכב</t>
  </si>
  <si>
    <t>סה"כ הלוואות מובטחות בשעבוד כלי רכב</t>
  </si>
  <si>
    <t>הלוואות לסוכנים מובטחות בתזרים עמלות</t>
  </si>
  <si>
    <t>סה"כ הלוואות לסוכנים מובטחות בתזרים עמלות</t>
  </si>
  <si>
    <t>הלוואות לסוכנים בטחונות אחרים</t>
  </si>
  <si>
    <t>סה"כ הלוואות לסוכנים בטחונות אחרים</t>
  </si>
  <si>
    <t>הלוואות הלוואות לעובדים ונושאי משרה</t>
  </si>
  <si>
    <t>סה"כ הלוואות הלוואות לעובדים ונושאי משרה</t>
  </si>
  <si>
    <t>הלוואות לא מובטחות</t>
  </si>
  <si>
    <t>אלביט מערכות 3%</t>
  </si>
  <si>
    <t>1.46%</t>
  </si>
  <si>
    <t>90,173.62</t>
  </si>
  <si>
    <t>מבט לנגב עיר הב</t>
  </si>
  <si>
    <t>2,078.80</t>
  </si>
  <si>
    <t>4,266.44</t>
  </si>
  <si>
    <t>מבט לנגב עיר הב 10</t>
  </si>
  <si>
    <t>2.2000%</t>
  </si>
  <si>
    <t>5,017.98</t>
  </si>
  <si>
    <t>מבט לנגב עיר הב 11</t>
  </si>
  <si>
    <t>4,183.11</t>
  </si>
  <si>
    <t>מבט לנגב עיר הב 12</t>
  </si>
  <si>
    <t>4,083.20</t>
  </si>
  <si>
    <t>מבט לנגב עיר הב 3</t>
  </si>
  <si>
    <t>4,603.59</t>
  </si>
  <si>
    <t>מבט לנגב עיר הב 4</t>
  </si>
  <si>
    <t>4,875.12</t>
  </si>
  <si>
    <t>מבט לנגב עיר הב 5</t>
  </si>
  <si>
    <t>3,426.12</t>
  </si>
  <si>
    <t>מבט לנגב עיר הב 6</t>
  </si>
  <si>
    <t>3,860.22</t>
  </si>
  <si>
    <t>מבט לנגב עיר הב 7</t>
  </si>
  <si>
    <t>3,898.30</t>
  </si>
  <si>
    <t>מבט לנגב עיר הב 8</t>
  </si>
  <si>
    <t>4,147.89</t>
  </si>
  <si>
    <t>מבט לנגב עיר הב 9</t>
  </si>
  <si>
    <t>4,193.87</t>
  </si>
  <si>
    <t>ד.ארץ 7.15%2025</t>
  </si>
  <si>
    <t>5,995.68</t>
  </si>
  <si>
    <t>סה"כ הלוואות לא מובטחות</t>
  </si>
  <si>
    <t>סה"כ הלוואות בישראל</t>
  </si>
  <si>
    <t>הלוואות בחו"ל</t>
  </si>
  <si>
    <t>הלוואות מובטחות במשכנתא או תיקי משכנתאות בחול</t>
  </si>
  <si>
    <t>סה"כ הלוואות מובטחות במשכנתא או תיקי משכנתאות בחול</t>
  </si>
  <si>
    <t>הלוואות מובטחות בערבות בנקאית בחול</t>
  </si>
  <si>
    <t>סה"כ הלוואות מובטחות בערבות בנקאית בחול</t>
  </si>
  <si>
    <t>הלוואות מובטחות בבטחונות אחרים בחול</t>
  </si>
  <si>
    <t>ALON</t>
  </si>
  <si>
    <t>8.7637%</t>
  </si>
  <si>
    <t>14,151.08</t>
  </si>
  <si>
    <t>אלון גז-תמר B2</t>
  </si>
  <si>
    <t>4.2300%</t>
  </si>
  <si>
    <t>11,230.66</t>
  </si>
  <si>
    <t>דור אלון גז B 1</t>
  </si>
  <si>
    <t>2,040.20</t>
  </si>
  <si>
    <t>סה"כ הלוואות מובטחות בבטחונות אחרים בחול</t>
  </si>
  <si>
    <t>הלוואות לא מובטחות בחול</t>
  </si>
  <si>
    <t>סה"כ הלוואות לא מובטחות בחול</t>
  </si>
  <si>
    <t>סה"כ הלוואות בחו"ל</t>
  </si>
  <si>
    <t>סה"כ הלוואות</t>
  </si>
  <si>
    <t>פקדונות</t>
  </si>
  <si>
    <t>פקדונות בישראל</t>
  </si>
  <si>
    <t>פקדונות צמוד למדד</t>
  </si>
  <si>
    <t>טפחות פקדון</t>
  </si>
  <si>
    <t>20-06681282</t>
  </si>
  <si>
    <t>טפחות‎</t>
  </si>
  <si>
    <t>20-06682637</t>
  </si>
  <si>
    <t>6.2000%</t>
  </si>
  <si>
    <t>פועלים פקדון</t>
  </si>
  <si>
    <t>12-06624845</t>
  </si>
  <si>
    <t>אוצר השלטון</t>
  </si>
  <si>
    <t>68-06396485</t>
  </si>
  <si>
    <t>בנק דקסיה ישראל בעמ</t>
  </si>
  <si>
    <t>1,860.06</t>
  </si>
  <si>
    <t>סה"כ פקדונות צמוד למדד</t>
  </si>
  <si>
    <t>פקדונות לא צמוד</t>
  </si>
  <si>
    <t>סה"כ פקדונות לא צמוד</t>
  </si>
  <si>
    <t>פקדונות נקוב במט"ח</t>
  </si>
  <si>
    <t>סה"כ פקדונות נקוב במט"ח</t>
  </si>
  <si>
    <t>פקדונות צמוד למט"ח</t>
  </si>
  <si>
    <t>סה"כ פקדונות צמוד למט"ח</t>
  </si>
  <si>
    <t>פקדונות אחר</t>
  </si>
  <si>
    <t>סה"כ פקדונות אחר</t>
  </si>
  <si>
    <t>סה"כ פקדונות בישראל</t>
  </si>
  <si>
    <t>פקדונות בחו"ל</t>
  </si>
  <si>
    <t>סה"כ פקדונות בחו"ל</t>
  </si>
  <si>
    <t>סה"כ פקדונות</t>
  </si>
  <si>
    <t>זכויות מקרקעין</t>
  </si>
  <si>
    <t>תאריך שערוך אחרון</t>
  </si>
  <si>
    <t>אופי הנכס</t>
  </si>
  <si>
    <t>שיעור התשואה במהלך התקופה</t>
  </si>
  <si>
    <t>זכויות מקרקעין בישראל</t>
  </si>
  <si>
    <t>מקרקעין מניב</t>
  </si>
  <si>
    <t>גיתם</t>
  </si>
  <si>
    <t>השכרה</t>
  </si>
  <si>
    <t>18,755.73</t>
  </si>
  <si>
    <t>מגדל המלניום</t>
  </si>
  <si>
    <t>17,089.00</t>
  </si>
  <si>
    <t>סה"כ מקרקעין מניב</t>
  </si>
  <si>
    <t>מקרקעין לא מניב</t>
  </si>
  <si>
    <t>סה"כ מקרקעין לא מניב</t>
  </si>
  <si>
    <t>סה"כ זכויות מקרקעין בישראל</t>
  </si>
  <si>
    <t>זכויות מקרקעין בחו"ל</t>
  </si>
  <si>
    <t>מקרקעין מניב בחול</t>
  </si>
  <si>
    <t>סה"כ מקרקעין מניב בחול</t>
  </si>
  <si>
    <t>מקרקעין לא מניב בחול</t>
  </si>
  <si>
    <t>סה"כ מקרקעין לא מניב בחול</t>
  </si>
  <si>
    <t>סה"כ זכויות מקרקעין בחו"ל</t>
  </si>
  <si>
    <t>סה"כ זכויות מקרקעין</t>
  </si>
  <si>
    <t>השקעות אחרות</t>
  </si>
  <si>
    <t>השקעות אחרות בישראל</t>
  </si>
  <si>
    <t>סה"כ השקעות אחרות בישראל</t>
  </si>
  <si>
    <t>השקעות אחרות בחו"ל</t>
  </si>
  <si>
    <t>סה"כ השקעות אחרות בחו"ל</t>
  </si>
  <si>
    <t>סה"כ השקעות אחרות</t>
  </si>
  <si>
    <t>התחייבויות להשקעה</t>
  </si>
  <si>
    <t>תאריך סיום ההתחייבות</t>
  </si>
  <si>
    <t>התחייבות</t>
  </si>
  <si>
    <t>התחייבות בישראל</t>
  </si>
  <si>
    <t>יתרות התחייבות להשקעה בישראל</t>
  </si>
  <si>
    <t>סה"כ יתרות התחייבות להשקעה בישראל</t>
  </si>
  <si>
    <t>סה"כ התחייבות בישראל</t>
  </si>
  <si>
    <t>התחייבות בחו"ל</t>
  </si>
  <si>
    <t>יתרות התחייבות להשקעה בחו"ל</t>
  </si>
  <si>
    <t>סה"כ יתרות התחייבות להשקעה בחו"ל</t>
  </si>
  <si>
    <t>סה"כ התחייבות בחו"ל</t>
  </si>
  <si>
    <t>סה"כ התחייבות</t>
  </si>
  <si>
    <t>שם קופה: קרן ה.ע.ל, מספר אישור: 283, קידוד: 513765347-00000000000283-0001-101, תאריך הפקת דוח: 19/04/2015</t>
  </si>
  <si>
    <t>סוג נכס</t>
  </si>
  <si>
    <t>שווי הוגן באלפי ש"ח</t>
  </si>
  <si>
    <t>שיעור מהנכסים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</si>
  <si>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</si>
  <si>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</si>
  <si>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</si>
  <si>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</si>
  <si>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</si>
  <si>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</si>
  <si>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</si>
  <si>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</si>
  <si>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</si>
  <si>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</si>
  <si>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</si>
  <si>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</si>
  <si>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</si>
  <si>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</si>
  <si>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</si>
  <si>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</si>
  <si>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</si>
  <si>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</si>
  <si>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</si>
  <si>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</si>
  <si>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</si>
  <si>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</si>
  <si>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</si>
  <si>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</si>
  <si>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השקעות אחרות</t>
  </si>
  <si>
    <t>סה"כ סכום נכסי הקופה</t>
  </si>
  <si>
    <t>מטבע</t>
  </si>
  <si>
    <t>פרנק שוצרי</t>
  </si>
  <si>
    <t>דולר קנדי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</si>
  <si>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</si>
  <si>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</si>
  <si>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</si>
  <si>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</si>
  <si>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</si>
  <si>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</si>
  <si>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</si>
  <si>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</si>
  <si>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</si>
  <si>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פזו מקסיקני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</si>
  <si>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</si>
  <si>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</si>
  <si>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</si>
  <si>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</si>
  <si>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</si>
  <si>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</si>
  <si>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</si>
  <si>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</si>
  <si>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</si>
  <si>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</si>
  <si>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</si>
  <si>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</si>
  <si>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</si>
  <si>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</si>
  <si>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סיכום נכסי ההשקעה</t>
  </si>
  <si>
    <t xml:space="preserve">פח"ק -200509 </t>
  </si>
  <si>
    <t>לא מדורג</t>
  </si>
  <si>
    <t>WELLS FARGO&amp;COMPANY</t>
  </si>
  <si>
    <t>JPMORGAN CHASE &amp;CO</t>
  </si>
  <si>
    <t>MARKET TECH HLGS</t>
  </si>
  <si>
    <t>אורמת טכנולוגיות</t>
  </si>
  <si>
    <t>טכנולוגיה</t>
  </si>
  <si>
    <t>כימיקלים</t>
  </si>
  <si>
    <t>כימיקלים לישראל</t>
  </si>
  <si>
    <t>AMERICAN INTERNATIONAL GR</t>
  </si>
  <si>
    <t>BANK OF AMERICA CORP</t>
  </si>
  <si>
    <t xml:space="preserve">Energy </t>
  </si>
  <si>
    <t xml:space="preserve">Consumer Durables &amp; Apparel </t>
  </si>
  <si>
    <t xml:space="preserve">Consumer Services </t>
  </si>
  <si>
    <t xml:space="preserve">Retailing </t>
  </si>
  <si>
    <t xml:space="preserve">Health Care Equipment &amp; Services </t>
  </si>
  <si>
    <t xml:space="preserve">Pharmaceuticals, Biotech&amp;Life Sci </t>
  </si>
  <si>
    <t xml:space="preserve">Diversified Financials </t>
  </si>
  <si>
    <t xml:space="preserve">Insurance </t>
  </si>
  <si>
    <t xml:space="preserve">Real Estate </t>
  </si>
  <si>
    <t xml:space="preserve">Software &amp; Services </t>
  </si>
  <si>
    <t xml:space="preserve">Semiconductors </t>
  </si>
  <si>
    <t>MARKET TECH HOLDINGS LTD</t>
  </si>
  <si>
    <t>GRAND CITY PROPERTIES SA</t>
  </si>
  <si>
    <t>ABBVIE INC</t>
  </si>
  <si>
    <t>פסגות סל Retail (* )</t>
  </si>
  <si>
    <t>CONSUMER DISCRETIONARY SE</t>
  </si>
  <si>
    <t>EGSHRES EM CONSUMER ETF</t>
  </si>
  <si>
    <t>ENERGY SELECT SECTOR SPDR</t>
  </si>
  <si>
    <t>FINANCIAL SELECT SECTOR S</t>
  </si>
  <si>
    <t>HEALTH CARE SELECT</t>
  </si>
  <si>
    <t>ISHARES CORE S &amp;P MIDCAP E</t>
  </si>
  <si>
    <t>ISHARES MSCI NETHERLANDS</t>
  </si>
  <si>
    <t>ISHARES MSCI SWITZERLAND</t>
  </si>
  <si>
    <t>ISHARES S&amp;P NA NAT RES S</t>
  </si>
  <si>
    <t>ISHARES RUSSELL 2000 VALU</t>
  </si>
  <si>
    <t>MARKET VEC</t>
  </si>
  <si>
    <t>XIPS</t>
  </si>
  <si>
    <t>SOURCE STOXX EUROPE 600 U</t>
  </si>
  <si>
    <t>SPDR S&amp;P MIDCAP 400 ETFT</t>
  </si>
  <si>
    <t>VANGUARD FTSE EUROPE ETF</t>
  </si>
  <si>
    <t>WISDOMTREE JAPAN HEDGES E</t>
  </si>
  <si>
    <t>MARKET VECTOR GOLD MINER</t>
  </si>
  <si>
    <t>WISDOMTREE EUROPE HEDGES E</t>
  </si>
  <si>
    <t>HEPTAGON OPPEN DEVMK EQ</t>
  </si>
  <si>
    <t>INVESCO ZODIAC FUNDS</t>
  </si>
  <si>
    <t>RAM LUX SYSTEMATIC FUNDS</t>
  </si>
  <si>
    <t>ROBECO HIGH YLD BD-I</t>
  </si>
  <si>
    <t>SANDS CAP-US SEL GRW-HUSD</t>
  </si>
  <si>
    <t>SPARKS JAPAN FUND</t>
  </si>
  <si>
    <t>AMUNDI FUND - BOND  GLOBA</t>
  </si>
  <si>
    <t>CREDIT SUISSE NOVA LUX GL</t>
  </si>
  <si>
    <t>PICTET - JAPANESE EQUITY</t>
  </si>
  <si>
    <t>UBAM - GLOBAL HIGHYIELD</t>
  </si>
  <si>
    <t>דניר היליה</t>
  </si>
  <si>
    <t>אי.די.בי אחזקות</t>
  </si>
  <si>
    <t>חבס</t>
  </si>
  <si>
    <t>-</t>
  </si>
  <si>
    <t>צים שירותי ספנות משולבים</t>
  </si>
  <si>
    <t>שרותי ספנות</t>
  </si>
  <si>
    <t>קרן פימי</t>
  </si>
  <si>
    <t>Fortissimo Capital Fund</t>
  </si>
  <si>
    <t>נוי חוצה ישראל</t>
  </si>
  <si>
    <t>GOLDEN TREE</t>
  </si>
  <si>
    <t>Blackstone Real Estate Partners</t>
  </si>
  <si>
    <t xml:space="preserve">PARTNERS GROUP </t>
  </si>
  <si>
    <t>חמית הנפקות</t>
  </si>
  <si>
    <t>מגלים אנרגיה סולארית</t>
  </si>
  <si>
    <t>אורבוטק</t>
  </si>
  <si>
    <t>יורוקום נדל"ן</t>
  </si>
  <si>
    <t>קניון שבעת הכוכבים</t>
  </si>
  <si>
    <t>גלובוס מקס בע"מ</t>
  </si>
  <si>
    <t>מבט לנגב</t>
  </si>
  <si>
    <t>אלון ד.א. חיפושי גז בע"מ</t>
  </si>
  <si>
    <t>31.12.2014</t>
  </si>
  <si>
    <t>חייבים - שונים</t>
  </si>
  <si>
    <t xml:space="preserve"> שונות </t>
  </si>
  <si>
    <t xml:space="preserve"> לא מדורג </t>
  </si>
  <si>
    <t>זכאים - שונים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</si>
</sst>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000%"/>
  </numFmts>
  <fonts count="13">
    <font>
      <sz val="10"/>
      <name val="Arial"/>
    </font>
    <font>
      <b/>
      <sz val="14"/>
      <color rgb="FF800080"/>
      <name val="Ariel"/>
    </font>
    <font>
      <b/>
      <sz val="10"/>
      <color rgb="FF000000"/>
      <name val="Ariel"/>
    </font>
    <font>
      <sz val="12"/>
      <color rgb="FF000000"/>
      <name val="Ariel"/>
    </font>
    <font>
      <b/>
      <sz val="10"/>
      <color rgb="FF0000FF"/>
      <name val="Ariel"/>
    </font>
    <font>
      <sz val="10"/>
      <color rgb="FF0000FF"/>
      <name val="Ariel"/>
    </font>
    <font>
      <sz val="10"/>
      <color rgb="FF000000"/>
      <name val="Ariel"/>
    </font>
    <font>
      <b/>
      <sz val="12"/>
      <color rgb="FF000080"/>
      <name val="Ariel"/>
    </font>
    <font>
      <sz val="10"/>
      <name val="Arial"/>
    </font>
    <font>
      <sz val="10"/>
      <color indexed="8"/>
      <name val="Ariel"/>
    </font>
    <font>
      <sz val="10"/>
      <color indexed="12"/>
      <name val="Ariel"/>
    </font>
    <font>
      <b/>
      <sz val="10"/>
      <color indexed="12"/>
      <name val="Arie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FF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12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/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right" readingOrder="2"/>
    </xf>
    <xf numFmtId="43" fontId="0" fillId="0" borderId="0" xfId="1" applyFont="1"/>
    <xf numFmtId="43" fontId="4" fillId="0" borderId="1" xfId="1" applyFont="1" applyBorder="1" applyAlignment="1">
      <alignment horizontal="right" readingOrder="2"/>
    </xf>
    <xf numFmtId="43" fontId="4" fillId="0" borderId="0" xfId="1" applyFont="1" applyAlignment="1">
      <alignment horizontal="right" readingOrder="2"/>
    </xf>
    <xf numFmtId="43" fontId="0" fillId="0" borderId="2" xfId="1" applyFont="1" applyBorder="1"/>
    <xf numFmtId="43" fontId="6" fillId="0" borderId="0" xfId="1" applyFont="1" applyAlignment="1">
      <alignment horizontal="right"/>
    </xf>
    <xf numFmtId="43" fontId="0" fillId="0" borderId="3" xfId="1" applyFont="1" applyBorder="1"/>
    <xf numFmtId="43" fontId="4" fillId="0" borderId="0" xfId="1" applyFont="1" applyAlignment="1">
      <alignment horizontal="right"/>
    </xf>
    <xf numFmtId="43" fontId="2" fillId="0" borderId="0" xfId="1" applyFont="1" applyAlignment="1">
      <alignment horizontal="right" readingOrder="2"/>
    </xf>
    <xf numFmtId="10" fontId="6" fillId="0" borderId="0" xfId="2" applyNumberFormat="1" applyFont="1" applyAlignment="1">
      <alignment horizontal="right"/>
    </xf>
    <xf numFmtId="10" fontId="4" fillId="0" borderId="0" xfId="1" applyNumberFormat="1" applyFont="1" applyAlignment="1">
      <alignment horizontal="right"/>
    </xf>
    <xf numFmtId="43" fontId="5" fillId="0" borderId="0" xfId="1" applyFont="1" applyAlignment="1">
      <alignment horizontal="right" readingOrder="2"/>
    </xf>
    <xf numFmtId="43" fontId="6" fillId="0" borderId="0" xfId="1" applyFont="1" applyAlignment="1">
      <alignment horizontal="right" readingOrder="2"/>
    </xf>
    <xf numFmtId="43" fontId="9" fillId="0" borderId="0" xfId="1" applyFont="1" applyAlignment="1">
      <alignment horizontal="right" readingOrder="2"/>
    </xf>
    <xf numFmtId="43" fontId="5" fillId="0" borderId="4" xfId="1" applyFont="1" applyBorder="1" applyAlignment="1">
      <alignment horizontal="right" readingOrder="2"/>
    </xf>
    <xf numFmtId="10" fontId="6" fillId="0" borderId="0" xfId="2" applyNumberFormat="1" applyFont="1" applyAlignment="1">
      <alignment horizontal="right" readingOrder="2"/>
    </xf>
    <xf numFmtId="10" fontId="5" fillId="0" borderId="4" xfId="0" applyNumberFormat="1" applyFont="1" applyBorder="1" applyAlignment="1">
      <alignment horizontal="right" readingOrder="2"/>
    </xf>
    <xf numFmtId="10" fontId="5" fillId="0" borderId="4" xfId="2" applyNumberFormat="1" applyFont="1" applyBorder="1" applyAlignment="1">
      <alignment horizontal="right" readingOrder="2"/>
    </xf>
    <xf numFmtId="10" fontId="9" fillId="0" borderId="0" xfId="2" applyNumberFormat="1" applyFont="1" applyAlignment="1">
      <alignment horizontal="right" readingOrder="2"/>
    </xf>
    <xf numFmtId="2" fontId="10" fillId="0" borderId="4" xfId="0" applyNumberFormat="1" applyFont="1" applyBorder="1" applyAlignment="1">
      <alignment horizontal="right" readingOrder="2"/>
    </xf>
    <xf numFmtId="43" fontId="4" fillId="0" borderId="4" xfId="1" applyFont="1" applyBorder="1" applyAlignment="1">
      <alignment horizontal="right" readingOrder="2"/>
    </xf>
    <xf numFmtId="10" fontId="4" fillId="0" borderId="4" xfId="2" applyNumberFormat="1" applyFont="1" applyBorder="1" applyAlignment="1">
      <alignment horizontal="right" readingOrder="2"/>
    </xf>
    <xf numFmtId="2" fontId="11" fillId="0" borderId="4" xfId="0" applyNumberFormat="1" applyFont="1" applyBorder="1" applyAlignment="1">
      <alignment horizontal="right" readingOrder="2"/>
    </xf>
    <xf numFmtId="10" fontId="4" fillId="0" borderId="4" xfId="0" applyNumberFormat="1" applyFont="1" applyBorder="1" applyAlignment="1">
      <alignment horizontal="right" readingOrder="2"/>
    </xf>
    <xf numFmtId="0" fontId="5" fillId="0" borderId="4" xfId="0" applyFont="1" applyBorder="1" applyAlignment="1">
      <alignment horizontal="right" readingOrder="2"/>
    </xf>
    <xf numFmtId="0" fontId="4" fillId="0" borderId="4" xfId="0" applyFont="1" applyBorder="1" applyAlignment="1">
      <alignment horizontal="right" readingOrder="2"/>
    </xf>
    <xf numFmtId="10" fontId="11" fillId="0" borderId="4" xfId="2" applyNumberFormat="1" applyFont="1" applyBorder="1" applyAlignment="1">
      <alignment horizontal="right" readingOrder="2"/>
    </xf>
    <xf numFmtId="2" fontId="4" fillId="0" borderId="4" xfId="0" applyNumberFormat="1" applyFont="1" applyBorder="1" applyAlignment="1">
      <alignment horizontal="right" readingOrder="2"/>
    </xf>
    <xf numFmtId="0" fontId="9" fillId="0" borderId="0" xfId="0" applyFont="1" applyAlignment="1">
      <alignment horizontal="right" readingOrder="2"/>
    </xf>
    <xf numFmtId="0" fontId="0" fillId="0" borderId="0" xfId="0" applyNumberFormat="1" applyFont="1" applyFill="1" applyBorder="1" applyAlignment="1" applyProtection="1"/>
    <xf numFmtId="10" fontId="6" fillId="0" borderId="0" xfId="0" applyNumberFormat="1" applyFont="1" applyAlignment="1">
      <alignment horizontal="right" readingOrder="2"/>
    </xf>
    <xf numFmtId="164" fontId="6" fillId="0" borderId="0" xfId="2" applyNumberFormat="1" applyFont="1" applyAlignment="1">
      <alignment horizontal="right" readingOrder="2"/>
    </xf>
    <xf numFmtId="43" fontId="5" fillId="0" borderId="4" xfId="0" applyNumberFormat="1" applyFont="1" applyBorder="1" applyAlignment="1">
      <alignment horizontal="right" readingOrder="2"/>
    </xf>
    <xf numFmtId="43" fontId="4" fillId="0" borderId="4" xfId="0" applyNumberFormat="1" applyFont="1" applyBorder="1" applyAlignment="1">
      <alignment horizontal="right" readingOrder="2"/>
    </xf>
    <xf numFmtId="10" fontId="10" fillId="0" borderId="4" xfId="2" applyNumberFormat="1" applyFont="1" applyBorder="1" applyAlignment="1">
      <alignment horizontal="right" readingOrder="2"/>
    </xf>
    <xf numFmtId="14" fontId="9" fillId="0" borderId="0" xfId="0" applyNumberFormat="1" applyFont="1" applyAlignment="1">
      <alignment horizontal="right" readingOrder="2"/>
    </xf>
    <xf numFmtId="164" fontId="9" fillId="0" borderId="0" xfId="3" applyNumberFormat="1" applyFont="1" applyAlignment="1">
      <alignment horizontal="right" readingOrder="2"/>
    </xf>
    <xf numFmtId="164" fontId="9" fillId="0" borderId="0" xfId="0" applyNumberFormat="1" applyFont="1" applyAlignment="1">
      <alignment horizontal="right" readingOrder="2"/>
    </xf>
    <xf numFmtId="14" fontId="6" fillId="0" borderId="0" xfId="0" applyNumberFormat="1" applyFont="1" applyAlignment="1">
      <alignment horizontal="right" readingOrder="2"/>
    </xf>
    <xf numFmtId="43" fontId="9" fillId="0" borderId="0" xfId="4" applyFont="1" applyAlignment="1">
      <alignment horizontal="right" readingOrder="2"/>
    </xf>
    <xf numFmtId="10" fontId="9" fillId="0" borderId="0" xfId="0" applyNumberFormat="1" applyFont="1" applyAlignment="1">
      <alignment horizontal="right" readingOrder="2"/>
    </xf>
    <xf numFmtId="0" fontId="0" fillId="0" borderId="0" xfId="0" applyAlignment="1">
      <alignment horizontal="right"/>
    </xf>
    <xf numFmtId="43" fontId="0" fillId="0" borderId="0" xfId="4" applyFont="1" applyAlignment="1">
      <alignment horizontal="right"/>
    </xf>
    <xf numFmtId="43" fontId="11" fillId="0" borderId="0" xfId="4" applyFont="1" applyAlignment="1">
      <alignment horizontal="right" readingOrder="2"/>
    </xf>
  </cellXfs>
  <cellStyles count="5">
    <cellStyle name="Comma" xfId="1" builtinId="3"/>
    <cellStyle name="Comma 2" xfId="4"/>
    <cellStyle name="Normal" xfId="0" builtinId="0"/>
    <cellStyle name="Percent" xfId="2" builtinId="5"/>
    <cellStyle name="Percent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9"/>
  <sheetViews>
    <sheetView rightToLeft="1" tabSelected="1" topLeftCell="A4" workbookViewId="0">
      <selection activeCell="B44" sqref="B44"/>
    </sheetView>
  </sheetViews>
  <sheetFormatPr defaultColWidth="9.140625" defaultRowHeight="12.75"/>
  <cols>
    <col min="1" max="1" width="37.7109375" customWidth="1"/>
    <col min="2" max="2" width="23.7109375" style="12" customWidth="1"/>
    <col min="3" max="3" width="16.7109375" style="12" customWidth="1"/>
  </cols>
  <sheetData>
    <row r="2" spans="1:3" ht="18">
      <c r="A2" s="1" t="s">
        <v>0</v>
      </c>
    </row>
    <row r="4" spans="1:3" ht="18">
      <c r="A4" s="1" t="s">
        <v>2576</v>
      </c>
    </row>
    <row r="6" spans="1:3">
      <c r="A6" s="2" t="s">
        <v>2</v>
      </c>
    </row>
    <row r="8" spans="1:3" ht="15">
      <c r="A8" s="3" t="s">
        <v>3</v>
      </c>
    </row>
    <row r="10" spans="1:3" ht="15.75">
      <c r="A10" s="8" t="s">
        <v>2519</v>
      </c>
    </row>
    <row r="13" spans="1:3">
      <c r="A13" s="5"/>
      <c r="B13" s="13"/>
      <c r="C13" s="13"/>
    </row>
    <row r="15" spans="1:3">
      <c r="A15" s="4" t="s">
        <v>2520</v>
      </c>
      <c r="B15" s="14" t="s">
        <v>2521</v>
      </c>
      <c r="C15" s="14" t="s">
        <v>2522</v>
      </c>
    </row>
    <row r="16" spans="1:3">
      <c r="A16" s="9"/>
      <c r="B16" s="15"/>
      <c r="C16" s="15"/>
    </row>
    <row r="17" spans="1:3">
      <c r="A17" s="7" t="s">
        <v>2523</v>
      </c>
      <c r="B17" s="16">
        <f>'מזומנים ושווי מזומנים'!I61</f>
        <v>89176.780000000013</v>
      </c>
      <c r="C17" s="20">
        <f>B17/$B$44</f>
        <v>7.7873095280010969E-3</v>
      </c>
    </row>
    <row r="18" spans="1:3">
      <c r="A18" s="7" t="s">
        <v>2524</v>
      </c>
      <c r="B18" s="16">
        <f>B19+B20+B21+B22+B23+B24+B25+B26+B27+B28</f>
        <v>5997734.6600000001</v>
      </c>
      <c r="C18" s="20">
        <f t="shared" ref="C18:C42" si="0">B18/$B$44</f>
        <v>0.5237486290067932</v>
      </c>
    </row>
    <row r="19" spans="1:3">
      <c r="A19" s="7" t="s">
        <v>2525</v>
      </c>
      <c r="B19" s="16">
        <f>'סחיר - תעודות התחייבות ממשלתיות'!L61</f>
        <v>2680270.38</v>
      </c>
      <c r="C19" s="20">
        <f t="shared" si="0"/>
        <v>0.23405302442847919</v>
      </c>
    </row>
    <row r="20" spans="1:3">
      <c r="A20" s="7" t="s">
        <v>2526</v>
      </c>
      <c r="B20" s="16">
        <f>'סחיר - תעודות חוב מסחריות'!N44</f>
        <v>0</v>
      </c>
      <c r="C20" s="20">
        <f t="shared" si="0"/>
        <v>0</v>
      </c>
    </row>
    <row r="21" spans="1:3">
      <c r="A21" s="7" t="s">
        <v>2527</v>
      </c>
      <c r="B21" s="16">
        <f>'סחיר - אגח קונצרני'!N180</f>
        <v>1699962.3599999999</v>
      </c>
      <c r="C21" s="20">
        <f t="shared" si="0"/>
        <v>0.1484482068456747</v>
      </c>
    </row>
    <row r="22" spans="1:3">
      <c r="A22" s="7" t="s">
        <v>2528</v>
      </c>
      <c r="B22" s="16">
        <f>'סחיר - מניות'!H125</f>
        <v>212313.52000000002</v>
      </c>
      <c r="C22" s="20">
        <f t="shared" si="0"/>
        <v>1.8540152461430558E-2</v>
      </c>
    </row>
    <row r="23" spans="1:3">
      <c r="A23" s="7" t="s">
        <v>2529</v>
      </c>
      <c r="B23" s="16">
        <f>'סחיר - תעודות סל'!G110</f>
        <v>1186548.4899999998</v>
      </c>
      <c r="C23" s="20">
        <f t="shared" si="0"/>
        <v>0.10361464454774337</v>
      </c>
    </row>
    <row r="24" spans="1:3">
      <c r="A24" s="7" t="s">
        <v>2530</v>
      </c>
      <c r="B24" s="16">
        <f>'סחיר - קרנות נאמנות'!J43</f>
        <v>218639.91</v>
      </c>
      <c r="C24" s="20">
        <f t="shared" si="0"/>
        <v>1.9092600723465258E-2</v>
      </c>
    </row>
    <row r="25" spans="1:3">
      <c r="A25" s="7" t="s">
        <v>2531</v>
      </c>
      <c r="B25" s="16">
        <f>'סחיר - כתבי אופציה'!H33</f>
        <v>0</v>
      </c>
      <c r="C25" s="20">
        <f t="shared" si="0"/>
        <v>0</v>
      </c>
    </row>
    <row r="26" spans="1:3">
      <c r="A26" s="7" t="s">
        <v>2532</v>
      </c>
      <c r="B26" s="16">
        <f>'סחיר - אופציות'!H53</f>
        <v>0</v>
      </c>
      <c r="C26" s="20">
        <f t="shared" si="0"/>
        <v>0</v>
      </c>
    </row>
    <row r="27" spans="1:3">
      <c r="A27" s="7" t="s">
        <v>2533</v>
      </c>
      <c r="B27" s="16">
        <f>'סחיר - חוזים עתידיים'!F32</f>
        <v>0</v>
      </c>
      <c r="C27" s="20">
        <f t="shared" si="0"/>
        <v>0</v>
      </c>
    </row>
    <row r="28" spans="1:3">
      <c r="A28" s="7" t="s">
        <v>2534</v>
      </c>
      <c r="B28" s="16">
        <f>'סחיר - מוצרים מובנים'!N63</f>
        <v>0</v>
      </c>
      <c r="C28" s="20">
        <f t="shared" si="0"/>
        <v>0</v>
      </c>
    </row>
    <row r="29" spans="1:3">
      <c r="A29" s="7" t="s">
        <v>2535</v>
      </c>
      <c r="B29" s="16">
        <f>B30+B31+B32+B33+B34+B35+B36+B37+B38</f>
        <v>4578126.1899999985</v>
      </c>
      <c r="C29" s="20">
        <f t="shared" si="0"/>
        <v>0.39978215965835884</v>
      </c>
    </row>
    <row r="30" spans="1:3">
      <c r="A30" s="7" t="s">
        <v>2525</v>
      </c>
      <c r="B30" s="16">
        <f>'לא סחיר - תעודות התחייבות ממשלה'!L199</f>
        <v>3744024.5299999993</v>
      </c>
      <c r="C30" s="20">
        <f t="shared" si="0"/>
        <v>0.32694472592011975</v>
      </c>
    </row>
    <row r="31" spans="1:3">
      <c r="A31" s="7" t="s">
        <v>2536</v>
      </c>
      <c r="B31" s="16">
        <f>'לא סחיר - תעודות חוב מסחריות'!N44</f>
        <v>0</v>
      </c>
      <c r="C31" s="20">
        <f t="shared" si="0"/>
        <v>0</v>
      </c>
    </row>
    <row r="32" spans="1:3">
      <c r="A32" s="7" t="s">
        <v>2537</v>
      </c>
      <c r="B32" s="16">
        <f>'לא סחיר - אגח קונצרני'!N133</f>
        <v>494518.87999999989</v>
      </c>
      <c r="C32" s="20">
        <f t="shared" si="0"/>
        <v>4.3183568480499403E-2</v>
      </c>
    </row>
    <row r="33" spans="1:3">
      <c r="A33" s="7" t="s">
        <v>2538</v>
      </c>
      <c r="B33" s="16">
        <f>'לא סחיר - מניות'!H36</f>
        <v>37.79</v>
      </c>
      <c r="C33" s="20">
        <f t="shared" si="0"/>
        <v>3.2999893813519774E-6</v>
      </c>
    </row>
    <row r="34" spans="1:3">
      <c r="A34" s="7" t="s">
        <v>2539</v>
      </c>
      <c r="B34" s="16">
        <f>'לא סחיר - קרנות השקעה'!I66</f>
        <v>358182.72</v>
      </c>
      <c r="C34" s="20">
        <f t="shared" si="0"/>
        <v>3.127809400856757E-2</v>
      </c>
    </row>
    <row r="35" spans="1:3">
      <c r="A35" s="7" t="s">
        <v>2540</v>
      </c>
      <c r="B35" s="16">
        <f>'לא סחיר - כתבי אופציה'!I32</f>
        <v>0</v>
      </c>
      <c r="C35" s="20">
        <f t="shared" si="0"/>
        <v>0</v>
      </c>
    </row>
    <row r="36" spans="1:3">
      <c r="A36" s="7" t="s">
        <v>2541</v>
      </c>
      <c r="B36" s="16">
        <f>'לא סחיר - אופציות'!I56</f>
        <v>0</v>
      </c>
      <c r="C36" s="20">
        <f t="shared" si="0"/>
        <v>0</v>
      </c>
    </row>
    <row r="37" spans="1:3">
      <c r="A37" s="7" t="s">
        <v>2542</v>
      </c>
      <c r="B37" s="16">
        <f>'לא סחיר - חוזים עתידיים'!I61</f>
        <v>-19423.290000000005</v>
      </c>
      <c r="C37" s="20">
        <f t="shared" si="0"/>
        <v>-1.696127302220695E-3</v>
      </c>
    </row>
    <row r="38" spans="1:3">
      <c r="A38" s="7" t="s">
        <v>2543</v>
      </c>
      <c r="B38" s="16">
        <f>'לא סחיר - מוצרים מובנים'!N63</f>
        <v>785.56</v>
      </c>
      <c r="C38" s="20">
        <f t="shared" si="0"/>
        <v>6.8598562011507261E-5</v>
      </c>
    </row>
    <row r="39" spans="1:3">
      <c r="A39" s="7" t="s">
        <v>2544</v>
      </c>
      <c r="B39" s="16">
        <f>הלוואות!L144</f>
        <v>589361.16999999981</v>
      </c>
      <c r="C39" s="20">
        <f t="shared" si="0"/>
        <v>5.1465615315723127E-2</v>
      </c>
    </row>
    <row r="40" spans="1:3">
      <c r="A40" s="7" t="s">
        <v>2545</v>
      </c>
      <c r="B40" s="16">
        <f>פקדונות!L48</f>
        <v>2037.48</v>
      </c>
      <c r="C40" s="20">
        <f t="shared" si="0"/>
        <v>1.7792173497531164E-4</v>
      </c>
    </row>
    <row r="41" spans="1:3">
      <c r="A41" s="7" t="s">
        <v>2546</v>
      </c>
      <c r="B41" s="16">
        <f>'זכויות מקרקעין'!G40</f>
        <v>35844.729999999996</v>
      </c>
      <c r="C41" s="20">
        <f t="shared" si="0"/>
        <v>3.1301198300457437E-3</v>
      </c>
    </row>
    <row r="42" spans="1:3">
      <c r="A42" s="7" t="s">
        <v>2547</v>
      </c>
      <c r="B42" s="16">
        <f>'השקעות אחרות'!H34</f>
        <v>159270.99</v>
      </c>
      <c r="C42" s="20">
        <f t="shared" si="0"/>
        <v>1.3908244926102592E-2</v>
      </c>
    </row>
    <row r="43" spans="1:3">
      <c r="A43" s="10"/>
      <c r="B43" s="17"/>
      <c r="C43" s="17"/>
    </row>
    <row r="44" spans="1:3">
      <c r="A44" s="4" t="s">
        <v>2548</v>
      </c>
      <c r="B44" s="18">
        <f>B17+B18+B29+B39+B40+B41+B42</f>
        <v>11451552</v>
      </c>
      <c r="C44" s="21">
        <f>C17+C18+C29+C39+C40+C41+C42</f>
        <v>0.99999999999999989</v>
      </c>
    </row>
    <row r="48" spans="1:3">
      <c r="A48" s="11" t="s">
        <v>2549</v>
      </c>
      <c r="B48" s="19" t="s">
        <v>71</v>
      </c>
      <c r="C48" s="19"/>
    </row>
    <row r="50" spans="1:2">
      <c r="A50" s="7" t="s">
        <v>30</v>
      </c>
      <c r="B50" s="16">
        <v>3.98</v>
      </c>
    </row>
    <row r="51" spans="1:2">
      <c r="A51" s="7" t="s">
        <v>1159</v>
      </c>
      <c r="B51" s="16">
        <v>3.3176000000000001</v>
      </c>
    </row>
    <row r="52" spans="1:2">
      <c r="A52" s="7" t="s">
        <v>737</v>
      </c>
      <c r="B52" s="16">
        <v>5.8813000000000004</v>
      </c>
    </row>
    <row r="53" spans="1:2">
      <c r="A53" s="7" t="s">
        <v>2550</v>
      </c>
      <c r="B53" s="16">
        <v>4.0888</v>
      </c>
    </row>
    <row r="54" spans="1:2">
      <c r="A54" s="7" t="s">
        <v>2551</v>
      </c>
      <c r="B54" s="16">
        <v>3.1158000000000001</v>
      </c>
    </row>
    <row r="55" spans="1:2">
      <c r="A55" s="7" t="s">
        <v>34</v>
      </c>
      <c r="B55" s="16">
        <v>4.2735000000000003</v>
      </c>
    </row>
    <row r="56" spans="1:2">
      <c r="A56" s="7" t="s">
        <v>2552</v>
      </c>
      <c r="B56" s="16">
        <v>0.46</v>
      </c>
    </row>
    <row r="57" spans="1:2">
      <c r="A57" s="7" t="s">
        <v>2553</v>
      </c>
      <c r="B57" s="16">
        <v>5.6177000000000001</v>
      </c>
    </row>
    <row r="58" spans="1:2">
      <c r="A58" s="7" t="s">
        <v>2554</v>
      </c>
      <c r="B58" s="16">
        <v>0.57220000000000004</v>
      </c>
    </row>
    <row r="59" spans="1:2">
      <c r="A59" s="7" t="s">
        <v>2555</v>
      </c>
      <c r="B59" s="16">
        <v>0.3256</v>
      </c>
    </row>
    <row r="60" spans="1:2">
      <c r="A60" s="7" t="s">
        <v>2556</v>
      </c>
      <c r="B60" s="16">
        <v>3.0243000000000002</v>
      </c>
    </row>
    <row r="61" spans="1:2">
      <c r="A61" s="7" t="s">
        <v>2557</v>
      </c>
      <c r="B61" s="16">
        <v>0.18459999999999999</v>
      </c>
    </row>
    <row r="62" spans="1:2">
      <c r="A62" s="7" t="s">
        <v>2558</v>
      </c>
      <c r="B62" s="16">
        <v>10.012</v>
      </c>
    </row>
    <row r="63" spans="1:2">
      <c r="A63" s="7" t="s">
        <v>2559</v>
      </c>
      <c r="B63" s="16">
        <v>0.4909</v>
      </c>
    </row>
    <row r="64" spans="1:2">
      <c r="A64" s="7" t="s">
        <v>2560</v>
      </c>
      <c r="B64" s="16">
        <v>0.55889999999999995</v>
      </c>
    </row>
    <row r="65" spans="1:2">
      <c r="A65" s="7" t="s">
        <v>2561</v>
      </c>
      <c r="B65" s="16">
        <v>0.26</v>
      </c>
    </row>
    <row r="66" spans="1:2">
      <c r="A66" s="7" t="s">
        <v>2562</v>
      </c>
      <c r="B66" s="16">
        <v>6.8400000000000002E-2</v>
      </c>
    </row>
    <row r="67" spans="1:2">
      <c r="A67" s="7" t="s">
        <v>2563</v>
      </c>
      <c r="B67" s="16">
        <v>1.2355</v>
      </c>
    </row>
    <row r="68" spans="1:2">
      <c r="A68" s="7" t="s">
        <v>2564</v>
      </c>
      <c r="B68" s="16">
        <v>2.1520000000000001E-2</v>
      </c>
    </row>
    <row r="69" spans="1:2">
      <c r="A69" s="7" t="s">
        <v>2565</v>
      </c>
      <c r="B69" s="16">
        <v>6.3731999999999998</v>
      </c>
    </row>
    <row r="70" spans="1:2">
      <c r="A70" s="7" t="s">
        <v>2566</v>
      </c>
      <c r="B70" s="16">
        <v>1.2238</v>
      </c>
    </row>
    <row r="71" spans="1:2">
      <c r="A71" s="7" t="s">
        <v>2567</v>
      </c>
      <c r="B71" s="16">
        <v>0.63290000000000002</v>
      </c>
    </row>
    <row r="72" spans="1:2">
      <c r="A72" s="7" t="s">
        <v>2568</v>
      </c>
      <c r="B72" s="16">
        <v>2.9906999999999999</v>
      </c>
    </row>
    <row r="73" spans="1:2">
      <c r="A73" s="7" t="s">
        <v>2569</v>
      </c>
      <c r="B73" s="16">
        <v>1.5241</v>
      </c>
    </row>
    <row r="74" spans="1:2">
      <c r="A74" s="7" t="s">
        <v>2570</v>
      </c>
      <c r="B74" s="16">
        <v>0.51370000000000005</v>
      </c>
    </row>
    <row r="75" spans="1:2">
      <c r="A75" s="7" t="s">
        <v>2571</v>
      </c>
      <c r="B75" s="16">
        <v>2.8978000000000002</v>
      </c>
    </row>
    <row r="76" spans="1:2">
      <c r="A76" s="7" t="s">
        <v>2572</v>
      </c>
      <c r="B76" s="16">
        <v>0.64170000000000005</v>
      </c>
    </row>
    <row r="77" spans="1:2">
      <c r="A77" s="7" t="s">
        <v>2573</v>
      </c>
      <c r="B77" s="16">
        <v>1.0468999999999999</v>
      </c>
    </row>
    <row r="78" spans="1:2">
      <c r="A78" s="7" t="s">
        <v>2574</v>
      </c>
      <c r="B78" s="16">
        <v>1.425</v>
      </c>
    </row>
    <row r="79" spans="1:2">
      <c r="A79" s="7" t="s">
        <v>2575</v>
      </c>
      <c r="B79" s="16">
        <v>1.5533999999999999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rightToLeft="1" workbookViewId="0"/>
  </sheetViews>
  <sheetFormatPr defaultColWidth="9.140625" defaultRowHeight="12.75"/>
  <cols>
    <col min="1" max="1" width="37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1192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179</v>
      </c>
      <c r="E11" s="4" t="s">
        <v>9</v>
      </c>
      <c r="F11" s="4" t="s">
        <v>70</v>
      </c>
      <c r="G11" s="4" t="s">
        <v>71</v>
      </c>
      <c r="H11" s="4" t="s">
        <v>12</v>
      </c>
      <c r="I11" s="4" t="s">
        <v>72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75</v>
      </c>
      <c r="G12" s="5" t="s">
        <v>76</v>
      </c>
      <c r="H12" s="5" t="s">
        <v>15</v>
      </c>
      <c r="I12" s="5" t="s">
        <v>14</v>
      </c>
      <c r="J12" s="5" t="s">
        <v>14</v>
      </c>
    </row>
    <row r="15" spans="1:10">
      <c r="A15" s="4" t="s">
        <v>1193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1194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1195</v>
      </c>
      <c r="B19" s="24">
        <v>0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9">
        <f>H19/'סיכום נכסי ההשקעה'!$B$44</f>
        <v>0</v>
      </c>
    </row>
    <row r="20" spans="1:10" ht="13.5" thickBot="1">
      <c r="A20" s="6" t="s">
        <v>1196</v>
      </c>
      <c r="B20" s="6"/>
      <c r="C20" s="6"/>
      <c r="D20" s="6"/>
      <c r="E20" s="6"/>
      <c r="F20" s="30">
        <f>F19</f>
        <v>0</v>
      </c>
      <c r="G20" s="6"/>
      <c r="H20" s="30">
        <f>H19</f>
        <v>0</v>
      </c>
      <c r="I20" s="6"/>
      <c r="J20" s="27">
        <f>J19</f>
        <v>0</v>
      </c>
    </row>
    <row r="21" spans="1:10" ht="13.5" thickTop="1"/>
    <row r="22" spans="1:10">
      <c r="A22" s="6" t="s">
        <v>1197</v>
      </c>
      <c r="B22" s="24">
        <v>0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9">
        <f>H22/'סיכום נכסי ההשקעה'!$B$44</f>
        <v>0</v>
      </c>
    </row>
    <row r="23" spans="1:10" ht="13.5" thickBot="1">
      <c r="A23" s="6" t="s">
        <v>1198</v>
      </c>
      <c r="B23" s="6"/>
      <c r="C23" s="6"/>
      <c r="D23" s="6"/>
      <c r="E23" s="6"/>
      <c r="F23" s="30">
        <f>F22</f>
        <v>0</v>
      </c>
      <c r="G23" s="6"/>
      <c r="H23" s="30">
        <f>H22</f>
        <v>0</v>
      </c>
      <c r="I23" s="6"/>
      <c r="J23" s="27">
        <f>J22</f>
        <v>0</v>
      </c>
    </row>
    <row r="24" spans="1:10" ht="13.5" thickTop="1"/>
    <row r="25" spans="1:10">
      <c r="A25" s="6" t="s">
        <v>1199</v>
      </c>
      <c r="B25" s="24">
        <v>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9">
        <f>H25/'סיכום נכסי ההשקעה'!$B$44</f>
        <v>0</v>
      </c>
    </row>
    <row r="26" spans="1:10" ht="13.5" thickBot="1">
      <c r="A26" s="6" t="s">
        <v>1200</v>
      </c>
      <c r="B26" s="6"/>
      <c r="C26" s="6"/>
      <c r="D26" s="6"/>
      <c r="E26" s="6"/>
      <c r="F26" s="30">
        <f>F25</f>
        <v>0</v>
      </c>
      <c r="G26" s="6"/>
      <c r="H26" s="30">
        <f>H25</f>
        <v>0</v>
      </c>
      <c r="I26" s="6"/>
      <c r="J26" s="27">
        <f>J25</f>
        <v>0</v>
      </c>
    </row>
    <row r="27" spans="1:10" ht="13.5" thickTop="1"/>
    <row r="28" spans="1:10">
      <c r="A28" s="6" t="s">
        <v>1201</v>
      </c>
      <c r="B28" s="24">
        <v>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9">
        <f>H28/'סיכום נכסי ההשקעה'!$B$44</f>
        <v>0</v>
      </c>
    </row>
    <row r="29" spans="1:10" ht="13.5" thickBot="1">
      <c r="A29" s="6" t="s">
        <v>1202</v>
      </c>
      <c r="B29" s="6"/>
      <c r="C29" s="6"/>
      <c r="D29" s="6"/>
      <c r="E29" s="6"/>
      <c r="F29" s="30">
        <f>F28</f>
        <v>0</v>
      </c>
      <c r="G29" s="6"/>
      <c r="H29" s="30">
        <f>H28</f>
        <v>0</v>
      </c>
      <c r="I29" s="6"/>
      <c r="J29" s="27">
        <f>J28</f>
        <v>0</v>
      </c>
    </row>
    <row r="30" spans="1:10" ht="13.5" thickTop="1"/>
    <row r="31" spans="1:10" ht="13.5" thickBot="1">
      <c r="A31" s="4" t="s">
        <v>1203</v>
      </c>
      <c r="B31" s="4"/>
      <c r="C31" s="4"/>
      <c r="D31" s="4"/>
      <c r="E31" s="4"/>
      <c r="F31" s="38">
        <f>F20+F23+F26+F29</f>
        <v>0</v>
      </c>
      <c r="G31" s="4"/>
      <c r="H31" s="38">
        <f>H20+H23+H26+H29</f>
        <v>0</v>
      </c>
      <c r="I31" s="4"/>
      <c r="J31" s="32">
        <f>J20+J23+J26+J29</f>
        <v>0</v>
      </c>
    </row>
    <row r="32" spans="1:10" ht="13.5" thickTop="1"/>
    <row r="34" spans="1:10">
      <c r="A34" s="4" t="s">
        <v>1204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6" t="s">
        <v>1195</v>
      </c>
      <c r="B35" s="24">
        <v>0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29">
        <f>H35/'סיכום נכסי ההשקעה'!$B$44</f>
        <v>0</v>
      </c>
    </row>
    <row r="36" spans="1:10" ht="13.5" thickBot="1">
      <c r="A36" s="6" t="s">
        <v>1196</v>
      </c>
      <c r="B36" s="6"/>
      <c r="C36" s="6"/>
      <c r="D36" s="6"/>
      <c r="E36" s="6"/>
      <c r="F36" s="30">
        <f>F35</f>
        <v>0</v>
      </c>
      <c r="G36" s="6"/>
      <c r="H36" s="30">
        <f>H35</f>
        <v>0</v>
      </c>
      <c r="I36" s="6"/>
      <c r="J36" s="27">
        <f>J35</f>
        <v>0</v>
      </c>
    </row>
    <row r="37" spans="1:10" ht="13.5" thickTop="1"/>
    <row r="38" spans="1:10">
      <c r="A38" s="6" t="s">
        <v>1205</v>
      </c>
      <c r="B38" s="24">
        <v>0</v>
      </c>
      <c r="C38" s="24">
        <v>0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4">
        <v>0</v>
      </c>
      <c r="J38" s="29">
        <f>H38/'סיכום נכסי ההשקעה'!$B$44</f>
        <v>0</v>
      </c>
    </row>
    <row r="39" spans="1:10" ht="13.5" thickBot="1">
      <c r="A39" s="6" t="s">
        <v>1206</v>
      </c>
      <c r="B39" s="6"/>
      <c r="C39" s="6"/>
      <c r="D39" s="6"/>
      <c r="E39" s="6"/>
      <c r="F39" s="30">
        <f>F38</f>
        <v>0</v>
      </c>
      <c r="G39" s="6"/>
      <c r="H39" s="30">
        <f>H38</f>
        <v>0</v>
      </c>
      <c r="I39" s="6"/>
      <c r="J39" s="27">
        <f>J38</f>
        <v>0</v>
      </c>
    </row>
    <row r="40" spans="1:10" ht="13.5" thickTop="1"/>
    <row r="41" spans="1:10">
      <c r="A41" s="6" t="s">
        <v>1199</v>
      </c>
      <c r="B41" s="24">
        <v>0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v>0</v>
      </c>
      <c r="J41" s="29">
        <f>H41/'סיכום נכסי ההשקעה'!$B$44</f>
        <v>0</v>
      </c>
    </row>
    <row r="42" spans="1:10" ht="13.5" thickBot="1">
      <c r="A42" s="6" t="s">
        <v>1200</v>
      </c>
      <c r="B42" s="6"/>
      <c r="C42" s="6"/>
      <c r="D42" s="6"/>
      <c r="E42" s="6"/>
      <c r="F42" s="30">
        <f>F41</f>
        <v>0</v>
      </c>
      <c r="G42" s="6"/>
      <c r="H42" s="30">
        <f>H41</f>
        <v>0</v>
      </c>
      <c r="I42" s="6"/>
      <c r="J42" s="27">
        <f>J41</f>
        <v>0</v>
      </c>
    </row>
    <row r="43" spans="1:10" ht="13.5" thickTop="1"/>
    <row r="44" spans="1:10">
      <c r="A44" s="6" t="s">
        <v>1207</v>
      </c>
      <c r="B44" s="24">
        <v>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  <c r="J44" s="29">
        <f>H44/'סיכום נכסי ההשקעה'!$B$44</f>
        <v>0</v>
      </c>
    </row>
    <row r="45" spans="1:10" ht="13.5" thickBot="1">
      <c r="A45" s="6" t="s">
        <v>1208</v>
      </c>
      <c r="B45" s="6"/>
      <c r="C45" s="6"/>
      <c r="D45" s="6"/>
      <c r="E45" s="6"/>
      <c r="F45" s="30">
        <f>F44</f>
        <v>0</v>
      </c>
      <c r="G45" s="6"/>
      <c r="H45" s="30">
        <f>H44</f>
        <v>0</v>
      </c>
      <c r="I45" s="6"/>
      <c r="J45" s="27">
        <f>J44</f>
        <v>0</v>
      </c>
    </row>
    <row r="46" spans="1:10" ht="13.5" thickTop="1"/>
    <row r="47" spans="1:10">
      <c r="A47" s="6" t="s">
        <v>1201</v>
      </c>
      <c r="B47" s="24">
        <v>0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v>0</v>
      </c>
      <c r="J47" s="29">
        <f>H47/'סיכום נכסי ההשקעה'!$B$44</f>
        <v>0</v>
      </c>
    </row>
    <row r="48" spans="1:10" ht="13.5" thickBot="1">
      <c r="A48" s="6" t="s">
        <v>1202</v>
      </c>
      <c r="B48" s="6"/>
      <c r="C48" s="6"/>
      <c r="D48" s="6"/>
      <c r="E48" s="6"/>
      <c r="F48" s="30">
        <f>F47</f>
        <v>0</v>
      </c>
      <c r="G48" s="6"/>
      <c r="H48" s="30">
        <f>H47</f>
        <v>0</v>
      </c>
      <c r="I48" s="6"/>
      <c r="J48" s="27">
        <f>J47</f>
        <v>0</v>
      </c>
    </row>
    <row r="49" spans="1:10" ht="13.5" thickTop="1"/>
    <row r="50" spans="1:10" ht="13.5" thickBot="1">
      <c r="A50" s="4" t="s">
        <v>1209</v>
      </c>
      <c r="B50" s="4"/>
      <c r="C50" s="4"/>
      <c r="D50" s="4"/>
      <c r="E50" s="4"/>
      <c r="F50" s="38">
        <f>F36+F39+F42+F45+F48</f>
        <v>0</v>
      </c>
      <c r="G50" s="4"/>
      <c r="H50" s="38">
        <f>H36+H39+H42+H45+H48</f>
        <v>0</v>
      </c>
      <c r="I50" s="4"/>
      <c r="J50" s="32">
        <f>J36+J39+J42+J45+J48</f>
        <v>0</v>
      </c>
    </row>
    <row r="51" spans="1:10" ht="13.5" thickTop="1"/>
    <row r="53" spans="1:10" ht="13.5" thickBot="1">
      <c r="A53" s="4" t="s">
        <v>1210</v>
      </c>
      <c r="B53" s="4"/>
      <c r="C53" s="4"/>
      <c r="D53" s="4"/>
      <c r="E53" s="4"/>
      <c r="F53" s="38">
        <f>F31+F50</f>
        <v>0</v>
      </c>
      <c r="G53" s="4"/>
      <c r="H53" s="38">
        <f>H31+H50</f>
        <v>0</v>
      </c>
      <c r="I53" s="4"/>
      <c r="J53" s="32">
        <f>J31+J50</f>
        <v>0</v>
      </c>
    </row>
    <row r="54" spans="1:10" ht="13.5" thickTop="1"/>
    <row r="56" spans="1:10">
      <c r="A56" s="7" t="s">
        <v>66</v>
      </c>
      <c r="B56" s="7"/>
      <c r="C56" s="7"/>
      <c r="D56" s="7"/>
      <c r="E56" s="7"/>
      <c r="F56" s="7"/>
      <c r="G56" s="7"/>
      <c r="H56" s="7"/>
      <c r="I56" s="7"/>
      <c r="J56" s="7"/>
    </row>
  </sheetData>
  <pageMargins left="0.75" right="0.75" top="1" bottom="1" header="0.5" footer="0.5"/>
  <pageSetup paperSize="9" orientation="portrait"/>
  <ignoredErrors>
    <ignoredError sqref="F21:J21 G20 I20 F24:J24 F27:J27 F30:J30 F37:J37 F40:J40 F43:J43 F46:J46 F49:J49 F32:J34 G31 I31 F51:J52 G50 I50 F54:J59 G53 I53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5"/>
  <sheetViews>
    <sheetView rightToLeft="1" workbookViewId="0"/>
  </sheetViews>
  <sheetFormatPr defaultColWidth="9.140625" defaultRowHeight="12.75"/>
  <cols>
    <col min="1" max="1" width="30.7109375" customWidth="1"/>
    <col min="2" max="2" width="12.7109375" customWidth="1"/>
    <col min="3" max="3" width="8.7109375" customWidth="1"/>
    <col min="4" max="6" width="11.7109375" customWidth="1"/>
    <col min="7" max="7" width="9.7109375" customWidth="1"/>
  </cols>
  <sheetData>
    <row r="2" spans="1:7" ht="18">
      <c r="A2" s="1" t="s">
        <v>0</v>
      </c>
    </row>
    <row r="4" spans="1:7" ht="18">
      <c r="A4" s="1" t="s">
        <v>1211</v>
      </c>
    </row>
    <row r="6" spans="1:7">
      <c r="A6" s="2" t="s">
        <v>2</v>
      </c>
    </row>
    <row r="8" spans="1:7" ht="15">
      <c r="A8" s="3" t="s">
        <v>3</v>
      </c>
    </row>
    <row r="11" spans="1:7">
      <c r="A11" s="4" t="s">
        <v>4</v>
      </c>
      <c r="B11" s="4" t="s">
        <v>5</v>
      </c>
      <c r="C11" s="4" t="s">
        <v>6</v>
      </c>
      <c r="D11" s="4" t="s">
        <v>179</v>
      </c>
      <c r="E11" s="4" t="s">
        <v>9</v>
      </c>
      <c r="F11" s="4" t="s">
        <v>70</v>
      </c>
      <c r="G11" s="4" t="s">
        <v>71</v>
      </c>
    </row>
    <row r="12" spans="1:7">
      <c r="A12" s="5"/>
      <c r="B12" s="5"/>
      <c r="C12" s="5"/>
      <c r="D12" s="5"/>
      <c r="E12" s="5"/>
      <c r="F12" s="5" t="s">
        <v>75</v>
      </c>
      <c r="G12" s="5" t="s">
        <v>76</v>
      </c>
    </row>
    <row r="15" spans="1:7">
      <c r="A15" s="4" t="s">
        <v>1212</v>
      </c>
      <c r="B15" s="4"/>
      <c r="C15" s="4"/>
      <c r="D15" s="4"/>
      <c r="E15" s="4"/>
      <c r="F15" s="4"/>
      <c r="G15" s="4"/>
    </row>
    <row r="18" spans="1:7">
      <c r="A18" s="4" t="s">
        <v>1213</v>
      </c>
      <c r="B18" s="4"/>
      <c r="C18" s="4"/>
      <c r="D18" s="4"/>
      <c r="E18" s="4"/>
      <c r="F18" s="4"/>
      <c r="G18" s="4"/>
    </row>
    <row r="19" spans="1:7">
      <c r="A19" s="6" t="s">
        <v>1214</v>
      </c>
      <c r="B19" s="24">
        <v>0</v>
      </c>
      <c r="C19" s="24">
        <v>0</v>
      </c>
      <c r="D19" s="24">
        <v>0</v>
      </c>
      <c r="E19" s="24">
        <v>0</v>
      </c>
      <c r="F19" s="24">
        <v>0</v>
      </c>
      <c r="G19" s="6"/>
    </row>
    <row r="20" spans="1:7" ht="13.5" thickBot="1">
      <c r="A20" s="6" t="s">
        <v>1215</v>
      </c>
      <c r="B20" s="6"/>
      <c r="C20" s="6"/>
      <c r="D20" s="6"/>
      <c r="E20" s="6"/>
      <c r="F20" s="30">
        <f>F19</f>
        <v>0</v>
      </c>
      <c r="G20" s="6"/>
    </row>
    <row r="21" spans="1:7" ht="13.5" thickTop="1"/>
    <row r="22" spans="1:7" ht="13.5" thickBot="1">
      <c r="A22" s="4" t="s">
        <v>1216</v>
      </c>
      <c r="B22" s="4"/>
      <c r="C22" s="4"/>
      <c r="D22" s="4"/>
      <c r="E22" s="4"/>
      <c r="F22" s="38">
        <f>F20</f>
        <v>0</v>
      </c>
      <c r="G22" s="4"/>
    </row>
    <row r="23" spans="1:7" ht="13.5" thickTop="1"/>
    <row r="25" spans="1:7">
      <c r="A25" s="4" t="s">
        <v>1217</v>
      </c>
      <c r="B25" s="4"/>
      <c r="C25" s="4"/>
      <c r="D25" s="4"/>
      <c r="E25" s="4"/>
      <c r="F25" s="4"/>
      <c r="G25" s="4"/>
    </row>
    <row r="26" spans="1:7">
      <c r="A26" s="6" t="s">
        <v>1218</v>
      </c>
      <c r="B26" s="24">
        <v>0</v>
      </c>
      <c r="C26" s="24">
        <v>0</v>
      </c>
      <c r="D26" s="24">
        <v>0</v>
      </c>
      <c r="E26" s="24">
        <v>0</v>
      </c>
      <c r="F26" s="24">
        <v>0</v>
      </c>
      <c r="G26" s="6"/>
    </row>
    <row r="27" spans="1:7" ht="13.5" thickBot="1">
      <c r="A27" s="6" t="s">
        <v>1219</v>
      </c>
      <c r="B27" s="6"/>
      <c r="C27" s="6"/>
      <c r="D27" s="6"/>
      <c r="E27" s="6"/>
      <c r="F27" s="30">
        <f>F26</f>
        <v>0</v>
      </c>
      <c r="G27" s="6"/>
    </row>
    <row r="28" spans="1:7" ht="13.5" thickTop="1"/>
    <row r="29" spans="1:7" ht="13.5" thickBot="1">
      <c r="A29" s="4" t="s">
        <v>1220</v>
      </c>
      <c r="B29" s="4"/>
      <c r="C29" s="4"/>
      <c r="D29" s="4"/>
      <c r="E29" s="4"/>
      <c r="F29" s="38">
        <f>F27</f>
        <v>0</v>
      </c>
      <c r="G29" s="4"/>
    </row>
    <row r="30" spans="1:7" ht="13.5" thickTop="1"/>
    <row r="32" spans="1:7" ht="13.5" thickBot="1">
      <c r="A32" s="4" t="s">
        <v>1221</v>
      </c>
      <c r="B32" s="4"/>
      <c r="C32" s="4"/>
      <c r="D32" s="4"/>
      <c r="E32" s="4"/>
      <c r="F32" s="38">
        <f>F22+F29</f>
        <v>0</v>
      </c>
      <c r="G32" s="4"/>
    </row>
    <row r="33" spans="1:7" ht="13.5" thickTop="1"/>
    <row r="35" spans="1:7">
      <c r="A35" s="7" t="s">
        <v>66</v>
      </c>
      <c r="B35" s="7"/>
      <c r="C35" s="7"/>
      <c r="D35" s="7"/>
      <c r="E35" s="7"/>
      <c r="F35" s="7"/>
      <c r="G35" s="7"/>
    </row>
  </sheetData>
  <pageMargins left="0.75" right="0.75" top="1" bottom="1" header="0.5" footer="0.5"/>
  <pageSetup paperSize="9" orientation="portrait"/>
  <ignoredErrors>
    <ignoredError sqref="F21 F23:F25 F28 F30:F31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6"/>
  <sheetViews>
    <sheetView rightToLeft="1" workbookViewId="0"/>
  </sheetViews>
  <sheetFormatPr defaultColWidth="9.140625" defaultRowHeight="12.75"/>
  <cols>
    <col min="1" max="1" width="62.7109375" customWidth="1"/>
    <col min="2" max="2" width="12.7109375" customWidth="1"/>
    <col min="3" max="3" width="27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1222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1223</v>
      </c>
      <c r="E11" s="4" t="s">
        <v>7</v>
      </c>
      <c r="F11" s="4" t="s">
        <v>8</v>
      </c>
      <c r="G11" s="4" t="s">
        <v>68</v>
      </c>
      <c r="H11" s="4" t="s">
        <v>69</v>
      </c>
      <c r="I11" s="4" t="s">
        <v>9</v>
      </c>
      <c r="J11" s="4" t="s">
        <v>10</v>
      </c>
      <c r="K11" s="4" t="s">
        <v>11</v>
      </c>
      <c r="L11" s="4" t="s">
        <v>70</v>
      </c>
      <c r="M11" s="4" t="s">
        <v>71</v>
      </c>
      <c r="N11" s="4" t="s">
        <v>12</v>
      </c>
      <c r="O11" s="4" t="s">
        <v>72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73</v>
      </c>
      <c r="H12" s="5" t="s">
        <v>74</v>
      </c>
      <c r="I12" s="5"/>
      <c r="J12" s="5" t="s">
        <v>14</v>
      </c>
      <c r="K12" s="5" t="s">
        <v>14</v>
      </c>
      <c r="L12" s="5" t="s">
        <v>75</v>
      </c>
      <c r="M12" s="5" t="s">
        <v>76</v>
      </c>
      <c r="N12" s="5" t="s">
        <v>15</v>
      </c>
      <c r="O12" s="5" t="s">
        <v>14</v>
      </c>
      <c r="P12" s="5" t="s">
        <v>14</v>
      </c>
    </row>
    <row r="15" spans="1:16">
      <c r="A15" s="4" t="s">
        <v>1224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1225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1226</v>
      </c>
      <c r="B19" s="24">
        <v>0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9">
        <f>N19/'סיכום נכסי ההשקעה'!$B$44</f>
        <v>0</v>
      </c>
    </row>
    <row r="20" spans="1:16" ht="13.5" thickBot="1">
      <c r="A20" s="6" t="s">
        <v>1227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30">
        <f>L19</f>
        <v>0</v>
      </c>
      <c r="M20" s="6"/>
      <c r="N20" s="30">
        <f>N19</f>
        <v>0</v>
      </c>
      <c r="O20" s="6"/>
      <c r="P20" s="45">
        <f>P19</f>
        <v>0</v>
      </c>
    </row>
    <row r="21" spans="1:16" ht="13.5" thickTop="1"/>
    <row r="22" spans="1:16">
      <c r="A22" s="6" t="s">
        <v>1228</v>
      </c>
      <c r="B22" s="24">
        <v>0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9">
        <f>N22/'סיכום נכסי ההשקעה'!$B$44</f>
        <v>0</v>
      </c>
    </row>
    <row r="23" spans="1:16" ht="13.5" thickBot="1">
      <c r="A23" s="6" t="s">
        <v>1229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30">
        <f>L22</f>
        <v>0</v>
      </c>
      <c r="M23" s="6"/>
      <c r="N23" s="30">
        <f>N22</f>
        <v>0</v>
      </c>
      <c r="O23" s="6"/>
      <c r="P23" s="45">
        <f>P22</f>
        <v>0</v>
      </c>
    </row>
    <row r="24" spans="1:16" ht="13.5" thickTop="1"/>
    <row r="25" spans="1:16">
      <c r="A25" s="6" t="s">
        <v>1230</v>
      </c>
      <c r="B25" s="24">
        <v>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4">
        <v>0</v>
      </c>
      <c r="K25" s="24">
        <v>0</v>
      </c>
      <c r="L25" s="24">
        <v>0</v>
      </c>
      <c r="M25" s="24">
        <v>0</v>
      </c>
      <c r="N25" s="24">
        <v>0</v>
      </c>
      <c r="O25" s="24">
        <v>0</v>
      </c>
      <c r="P25" s="29">
        <f>N25/'סיכום נכסי ההשקעה'!$B$44</f>
        <v>0</v>
      </c>
    </row>
    <row r="26" spans="1:16" ht="13.5" thickBot="1">
      <c r="A26" s="6" t="s">
        <v>1231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30">
        <f>L25</f>
        <v>0</v>
      </c>
      <c r="M26" s="6"/>
      <c r="N26" s="30">
        <f>N25</f>
        <v>0</v>
      </c>
      <c r="O26" s="6"/>
      <c r="P26" s="45">
        <f>P25</f>
        <v>0</v>
      </c>
    </row>
    <row r="27" spans="1:16" ht="13.5" thickTop="1"/>
    <row r="28" spans="1:16">
      <c r="A28" s="6" t="s">
        <v>1232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7" t="s">
        <v>1233</v>
      </c>
      <c r="B29" s="7">
        <v>1108620</v>
      </c>
      <c r="C29" s="7" t="s">
        <v>1234</v>
      </c>
      <c r="D29" s="7" t="s">
        <v>1235</v>
      </c>
      <c r="E29" s="7" t="s">
        <v>550</v>
      </c>
      <c r="F29" s="7" t="s">
        <v>315</v>
      </c>
      <c r="G29" s="7"/>
      <c r="H29" s="7">
        <v>1.82</v>
      </c>
      <c r="I29" s="7" t="s">
        <v>22</v>
      </c>
      <c r="J29" s="7" t="s">
        <v>243</v>
      </c>
      <c r="K29" s="7" t="s">
        <v>1236</v>
      </c>
      <c r="L29" s="7">
        <v>0.19</v>
      </c>
      <c r="M29" s="23">
        <v>120.2</v>
      </c>
      <c r="N29" s="7" t="s">
        <v>39</v>
      </c>
      <c r="O29" s="7" t="s">
        <v>23</v>
      </c>
      <c r="P29" s="29">
        <f>N29/'סיכום נכסי ההשקעה'!$B$44</f>
        <v>0</v>
      </c>
    </row>
    <row r="30" spans="1:16" ht="13.5" thickBot="1">
      <c r="A30" s="6" t="s">
        <v>1237</v>
      </c>
      <c r="B30" s="6"/>
      <c r="C30" s="6"/>
      <c r="D30" s="6"/>
      <c r="E30" s="6"/>
      <c r="F30" s="6"/>
      <c r="G30" s="6"/>
      <c r="H30" s="35">
        <v>1.82</v>
      </c>
      <c r="I30" s="6"/>
      <c r="J30" s="6"/>
      <c r="K30" s="35" t="s">
        <v>1236</v>
      </c>
      <c r="L30" s="35">
        <f>L29</f>
        <v>0.19</v>
      </c>
      <c r="M30" s="6"/>
      <c r="N30" s="35" t="str">
        <f>N29</f>
        <v>0.00</v>
      </c>
      <c r="O30" s="6"/>
      <c r="P30" s="27">
        <f>P29</f>
        <v>0</v>
      </c>
    </row>
    <row r="31" spans="1:16" ht="13.5" thickTop="1"/>
    <row r="32" spans="1:16">
      <c r="A32" s="6" t="s">
        <v>1238</v>
      </c>
      <c r="B32" s="24">
        <v>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0</v>
      </c>
      <c r="M32" s="24">
        <v>0</v>
      </c>
      <c r="N32" s="24">
        <v>0</v>
      </c>
      <c r="O32" s="24">
        <v>0</v>
      </c>
      <c r="P32" s="29">
        <f>N32/'סיכום נכסי ההשקעה'!$B$44</f>
        <v>0</v>
      </c>
    </row>
    <row r="33" spans="1:16" ht="13.5" thickBot="1">
      <c r="A33" s="6" t="s">
        <v>1239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30">
        <f>L32</f>
        <v>0</v>
      </c>
      <c r="M33" s="6"/>
      <c r="N33" s="30">
        <f>N32</f>
        <v>0</v>
      </c>
      <c r="O33" s="6"/>
      <c r="P33" s="45">
        <f>P32</f>
        <v>0</v>
      </c>
    </row>
    <row r="34" spans="1:16" ht="13.5" thickTop="1"/>
    <row r="35" spans="1:16">
      <c r="A35" s="6" t="s">
        <v>1240</v>
      </c>
      <c r="B35" s="24">
        <v>0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24">
        <v>0</v>
      </c>
      <c r="K35" s="24">
        <v>0</v>
      </c>
      <c r="L35" s="24">
        <v>0</v>
      </c>
      <c r="M35" s="24">
        <v>0</v>
      </c>
      <c r="N35" s="24">
        <v>0</v>
      </c>
      <c r="O35" s="24">
        <v>0</v>
      </c>
      <c r="P35" s="29">
        <f>N35/'סיכום נכסי ההשקעה'!$B$44</f>
        <v>0</v>
      </c>
    </row>
    <row r="36" spans="1:16" ht="13.5" thickBot="1">
      <c r="A36" s="6" t="s">
        <v>1241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30">
        <f>L35</f>
        <v>0</v>
      </c>
      <c r="M36" s="6"/>
      <c r="N36" s="30">
        <f>N35</f>
        <v>0</v>
      </c>
      <c r="O36" s="6"/>
      <c r="P36" s="45">
        <f>P35</f>
        <v>0</v>
      </c>
    </row>
    <row r="37" spans="1:16" ht="13.5" thickTop="1"/>
    <row r="38" spans="1:16" ht="13.5" thickBot="1">
      <c r="A38" s="4" t="s">
        <v>1242</v>
      </c>
      <c r="B38" s="4"/>
      <c r="C38" s="4"/>
      <c r="D38" s="4"/>
      <c r="E38" s="4"/>
      <c r="F38" s="4"/>
      <c r="G38" s="4"/>
      <c r="H38" s="36">
        <v>1.82</v>
      </c>
      <c r="I38" s="4"/>
      <c r="J38" s="4"/>
      <c r="K38" s="36" t="s">
        <v>1236</v>
      </c>
      <c r="L38" s="38">
        <f>L20+L23+L26+L30+L33+L36</f>
        <v>0.19</v>
      </c>
      <c r="M38" s="4"/>
      <c r="N38" s="38">
        <f>N20+N23+N26+N30+N33+N36</f>
        <v>0</v>
      </c>
      <c r="O38" s="4"/>
      <c r="P38" s="32">
        <f>P20+P23+P26+P30+P33+P36</f>
        <v>0</v>
      </c>
    </row>
    <row r="39" spans="1:16" ht="13.5" thickTop="1"/>
    <row r="41" spans="1:16">
      <c r="A41" s="4" t="s">
        <v>1243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>
      <c r="A42" s="6" t="s">
        <v>1226</v>
      </c>
      <c r="B42" s="24">
        <v>0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v>0</v>
      </c>
      <c r="O42" s="24">
        <v>0</v>
      </c>
      <c r="P42" s="29">
        <f>N42/'סיכום נכסי ההשקעה'!$B$44</f>
        <v>0</v>
      </c>
    </row>
    <row r="43" spans="1:16" ht="13.5" thickBot="1">
      <c r="A43" s="6" t="s">
        <v>1227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30">
        <f>L42</f>
        <v>0</v>
      </c>
      <c r="M43" s="6"/>
      <c r="N43" s="30">
        <f>N42</f>
        <v>0</v>
      </c>
      <c r="O43" s="6"/>
      <c r="P43" s="45">
        <f>P42</f>
        <v>0</v>
      </c>
    </row>
    <row r="44" spans="1:16" ht="13.5" thickTop="1"/>
    <row r="45" spans="1:16">
      <c r="A45" s="6" t="s">
        <v>1228</v>
      </c>
      <c r="B45" s="24">
        <v>0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v>0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9">
        <f>N45/'סיכום נכסי ההשקעה'!$B$44</f>
        <v>0</v>
      </c>
    </row>
    <row r="46" spans="1:16" ht="13.5" thickBot="1">
      <c r="A46" s="6" t="s">
        <v>1229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30">
        <f>L45</f>
        <v>0</v>
      </c>
      <c r="M46" s="6"/>
      <c r="N46" s="30">
        <f>N45</f>
        <v>0</v>
      </c>
      <c r="O46" s="6"/>
      <c r="P46" s="45">
        <f>P45</f>
        <v>0</v>
      </c>
    </row>
    <row r="47" spans="1:16" ht="13.5" thickTop="1"/>
    <row r="48" spans="1:16">
      <c r="A48" s="6" t="s">
        <v>1230</v>
      </c>
      <c r="B48" s="24">
        <v>0</v>
      </c>
      <c r="C48" s="24">
        <v>0</v>
      </c>
      <c r="D48" s="24">
        <v>0</v>
      </c>
      <c r="E48" s="24">
        <v>0</v>
      </c>
      <c r="F48" s="24">
        <v>0</v>
      </c>
      <c r="G48" s="24">
        <v>0</v>
      </c>
      <c r="H48" s="24">
        <v>0</v>
      </c>
      <c r="I48" s="24">
        <v>0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9">
        <f>N48/'סיכום נכסי ההשקעה'!$B$44</f>
        <v>0</v>
      </c>
    </row>
    <row r="49" spans="1:16" ht="13.5" thickBot="1">
      <c r="A49" s="6" t="s">
        <v>1231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30">
        <f>L48</f>
        <v>0</v>
      </c>
      <c r="M49" s="6"/>
      <c r="N49" s="30">
        <f>N48</f>
        <v>0</v>
      </c>
      <c r="O49" s="6"/>
      <c r="P49" s="45">
        <f>P48</f>
        <v>0</v>
      </c>
    </row>
    <row r="50" spans="1:16" ht="13.5" thickTop="1"/>
    <row r="51" spans="1:16">
      <c r="A51" s="6" t="s">
        <v>1232</v>
      </c>
      <c r="B51" s="24">
        <v>0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9">
        <f>N51/'סיכום נכסי ההשקעה'!$B$44</f>
        <v>0</v>
      </c>
    </row>
    <row r="52" spans="1:16" ht="13.5" thickBot="1">
      <c r="A52" s="6" t="s">
        <v>1237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30">
        <f>L51</f>
        <v>0</v>
      </c>
      <c r="M52" s="6"/>
      <c r="N52" s="30">
        <f>N51</f>
        <v>0</v>
      </c>
      <c r="O52" s="6"/>
      <c r="P52" s="45">
        <f>P51</f>
        <v>0</v>
      </c>
    </row>
    <row r="53" spans="1:16" ht="13.5" thickTop="1"/>
    <row r="54" spans="1:16">
      <c r="A54" s="6" t="s">
        <v>1238</v>
      </c>
      <c r="B54" s="24">
        <v>0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v>0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9">
        <f>N54/'סיכום נכסי ההשקעה'!$B$44</f>
        <v>0</v>
      </c>
    </row>
    <row r="55" spans="1:16" ht="13.5" thickBot="1">
      <c r="A55" s="6" t="s">
        <v>1239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30">
        <f>L54</f>
        <v>0</v>
      </c>
      <c r="M55" s="6"/>
      <c r="N55" s="30">
        <f>N54</f>
        <v>0</v>
      </c>
      <c r="O55" s="6"/>
      <c r="P55" s="45">
        <f>P54</f>
        <v>0</v>
      </c>
    </row>
    <row r="56" spans="1:16" ht="13.5" thickTop="1"/>
    <row r="57" spans="1:16">
      <c r="A57" s="6" t="s">
        <v>1240</v>
      </c>
      <c r="B57" s="24">
        <v>0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9">
        <f>N57/'סיכום נכסי ההשקעה'!$B$44</f>
        <v>0</v>
      </c>
    </row>
    <row r="58" spans="1:16" ht="13.5" thickBot="1">
      <c r="A58" s="6" t="s">
        <v>1241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30">
        <f>L57</f>
        <v>0</v>
      </c>
      <c r="M58" s="6"/>
      <c r="N58" s="30">
        <f>N57</f>
        <v>0</v>
      </c>
      <c r="O58" s="6"/>
      <c r="P58" s="45">
        <f>P57</f>
        <v>0</v>
      </c>
    </row>
    <row r="59" spans="1:16" ht="13.5" thickTop="1"/>
    <row r="60" spans="1:16" ht="13.5" thickBot="1">
      <c r="A60" s="4" t="s">
        <v>1244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38">
        <f>L43+L46+L49+L52+L55+L58</f>
        <v>0</v>
      </c>
      <c r="M60" s="4"/>
      <c r="N60" s="38">
        <f>N43+N46+N49+N52+N55+N58</f>
        <v>0</v>
      </c>
      <c r="O60" s="4"/>
      <c r="P60" s="32">
        <f>P43+P46+P49+P52+P55+P58</f>
        <v>0</v>
      </c>
    </row>
    <row r="61" spans="1:16" ht="13.5" thickTop="1"/>
    <row r="63" spans="1:16" ht="13.5" thickBot="1">
      <c r="A63" s="4" t="s">
        <v>1245</v>
      </c>
      <c r="B63" s="4"/>
      <c r="C63" s="4"/>
      <c r="D63" s="4"/>
      <c r="E63" s="4"/>
      <c r="F63" s="4"/>
      <c r="G63" s="4"/>
      <c r="H63" s="36">
        <v>1.82</v>
      </c>
      <c r="I63" s="4"/>
      <c r="J63" s="4"/>
      <c r="K63" s="36" t="s">
        <v>1236</v>
      </c>
      <c r="L63" s="36">
        <v>0.19</v>
      </c>
      <c r="M63" s="4"/>
      <c r="N63" s="38">
        <f>N38+N60</f>
        <v>0</v>
      </c>
      <c r="O63" s="4"/>
      <c r="P63" s="32">
        <f>P38+P60</f>
        <v>0</v>
      </c>
    </row>
    <row r="64" spans="1:16" ht="13.5" thickTop="1"/>
    <row r="66" spans="1:16">
      <c r="A66" s="7" t="s">
        <v>66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</sheetData>
  <pageMargins left="0.75" right="0.75" top="1" bottom="1" header="0.5" footer="0.5"/>
  <pageSetup paperSize="9" orientation="portrait"/>
  <ignoredErrors>
    <ignoredError sqref="L21:P21 J29:K31 M20 O20 L24:P24 L27:P28 J34:K34 L34:P34 J37:K41 L37:P37 J44:K44 L44:P44 J47:K47 L47:P47 J50:K50 L50:P50 J53:K53 L53:P53 J56:K56 L56:P56 J59:K64 L59:P59 L31:P31 M30 O30 L29:O29 L39:P41 M38 O38 L61:P62 M60 O60 L64:P68 L63:M63 O63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02"/>
  <sheetViews>
    <sheetView rightToLeft="1" workbookViewId="0"/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style="12" customWidth="1"/>
    <col min="7" max="7" width="11.7109375" customWidth="1"/>
    <col min="8" max="8" width="14.7109375" customWidth="1"/>
    <col min="9" max="9" width="16.7109375" style="12" customWidth="1"/>
    <col min="10" max="10" width="20.7109375" style="12" customWidth="1"/>
    <col min="11" max="11" width="9.7109375" style="12" customWidth="1"/>
    <col min="12" max="12" width="15.7109375" style="12" customWidth="1"/>
    <col min="13" max="13" width="24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1246</v>
      </c>
    </row>
    <row r="6" spans="1:14">
      <c r="A6" s="2" t="s">
        <v>2</v>
      </c>
    </row>
    <row r="8" spans="1:14" ht="15">
      <c r="A8" s="3" t="s">
        <v>3</v>
      </c>
    </row>
    <row r="11" spans="1:14">
      <c r="A11" s="4" t="s">
        <v>4</v>
      </c>
      <c r="B11" s="4" t="s">
        <v>5</v>
      </c>
      <c r="C11" s="4" t="s">
        <v>7</v>
      </c>
      <c r="D11" s="4" t="s">
        <v>8</v>
      </c>
      <c r="E11" s="4" t="s">
        <v>68</v>
      </c>
      <c r="F11" s="14" t="s">
        <v>69</v>
      </c>
      <c r="G11" s="4" t="s">
        <v>9</v>
      </c>
      <c r="H11" s="4" t="s">
        <v>10</v>
      </c>
      <c r="I11" s="14" t="s">
        <v>11</v>
      </c>
      <c r="J11" s="14" t="s">
        <v>70</v>
      </c>
      <c r="K11" s="14" t="s">
        <v>71</v>
      </c>
      <c r="L11" s="14" t="s">
        <v>1247</v>
      </c>
      <c r="M11" s="4" t="s">
        <v>72</v>
      </c>
      <c r="N11" s="4" t="s">
        <v>13</v>
      </c>
    </row>
    <row r="12" spans="1:14">
      <c r="A12" s="5"/>
      <c r="B12" s="5"/>
      <c r="C12" s="5"/>
      <c r="D12" s="5"/>
      <c r="E12" s="5" t="s">
        <v>73</v>
      </c>
      <c r="F12" s="13" t="s">
        <v>74</v>
      </c>
      <c r="G12" s="5"/>
      <c r="H12" s="5" t="s">
        <v>14</v>
      </c>
      <c r="I12" s="13" t="s">
        <v>14</v>
      </c>
      <c r="J12" s="13" t="s">
        <v>75</v>
      </c>
      <c r="K12" s="13" t="s">
        <v>76</v>
      </c>
      <c r="L12" s="13" t="s">
        <v>15</v>
      </c>
      <c r="M12" s="5" t="s">
        <v>14</v>
      </c>
      <c r="N12" s="5" t="s">
        <v>14</v>
      </c>
    </row>
    <row r="15" spans="1:14">
      <c r="A15" s="4" t="s">
        <v>77</v>
      </c>
      <c r="B15" s="4"/>
      <c r="C15" s="4"/>
      <c r="D15" s="4"/>
      <c r="E15" s="4"/>
      <c r="F15" s="14"/>
      <c r="G15" s="4"/>
      <c r="H15" s="4"/>
      <c r="I15" s="14"/>
      <c r="J15" s="14"/>
      <c r="K15" s="14"/>
      <c r="L15" s="14"/>
      <c r="M15" s="4"/>
      <c r="N15" s="4"/>
    </row>
    <row r="18" spans="1:14">
      <c r="A18" s="4" t="s">
        <v>1248</v>
      </c>
      <c r="B18" s="4"/>
      <c r="C18" s="4"/>
      <c r="D18" s="4"/>
      <c r="E18" s="4"/>
      <c r="F18" s="14"/>
      <c r="G18" s="4"/>
      <c r="H18" s="4"/>
      <c r="I18" s="14"/>
      <c r="J18" s="14"/>
      <c r="K18" s="14"/>
      <c r="L18" s="14"/>
      <c r="M18" s="4"/>
      <c r="N18" s="4"/>
    </row>
    <row r="19" spans="1:14">
      <c r="A19" s="6" t="s">
        <v>1249</v>
      </c>
      <c r="B19" s="24">
        <v>0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9">
        <f>L19/'סיכום נכסי ההשקעה'!$B$44</f>
        <v>0</v>
      </c>
    </row>
    <row r="20" spans="1:14" ht="13.5" thickBot="1">
      <c r="A20" s="6" t="s">
        <v>1250</v>
      </c>
      <c r="B20" s="6"/>
      <c r="C20" s="6"/>
      <c r="D20" s="6"/>
      <c r="E20" s="6"/>
      <c r="F20" s="22"/>
      <c r="G20" s="6"/>
      <c r="H20" s="6"/>
      <c r="I20" s="22"/>
      <c r="J20" s="30">
        <f>J19</f>
        <v>0</v>
      </c>
      <c r="K20" s="22"/>
      <c r="L20" s="30">
        <f>L19</f>
        <v>0</v>
      </c>
      <c r="M20" s="6"/>
      <c r="N20" s="27">
        <f>N19</f>
        <v>0</v>
      </c>
    </row>
    <row r="21" spans="1:14" ht="13.5" thickTop="1"/>
    <row r="22" spans="1:14">
      <c r="A22" s="6" t="s">
        <v>1251</v>
      </c>
      <c r="B22" s="6"/>
      <c r="C22" s="6"/>
      <c r="D22" s="6"/>
      <c r="E22" s="6"/>
      <c r="F22" s="22"/>
      <c r="G22" s="6"/>
      <c r="H22" s="6"/>
      <c r="I22" s="22"/>
      <c r="J22" s="22"/>
      <c r="K22" s="22"/>
      <c r="L22" s="22"/>
      <c r="M22" s="6"/>
      <c r="N22" s="6"/>
    </row>
    <row r="23" spans="1:14">
      <c r="A23" s="7" t="s">
        <v>1252</v>
      </c>
      <c r="B23" s="7">
        <v>8287849</v>
      </c>
      <c r="C23" s="7" t="s">
        <v>81</v>
      </c>
      <c r="D23" s="24">
        <v>0</v>
      </c>
      <c r="E23" s="7" t="s">
        <v>1253</v>
      </c>
      <c r="F23" s="23">
        <v>9.17</v>
      </c>
      <c r="G23" s="7" t="s">
        <v>22</v>
      </c>
      <c r="H23" s="7" t="s">
        <v>479</v>
      </c>
      <c r="I23" s="23" t="s">
        <v>1254</v>
      </c>
      <c r="J23" s="23">
        <v>60325000</v>
      </c>
      <c r="K23" s="23">
        <v>126.57</v>
      </c>
      <c r="L23" s="23" t="s">
        <v>1255</v>
      </c>
      <c r="M23" s="7" t="s">
        <v>1256</v>
      </c>
      <c r="N23" s="29">
        <f>L23/'סיכום נכסי ההשקעה'!$B$44</f>
        <v>6.6673416843411274E-3</v>
      </c>
    </row>
    <row r="24" spans="1:14">
      <c r="A24" s="7" t="s">
        <v>1257</v>
      </c>
      <c r="B24" s="7">
        <v>8287955</v>
      </c>
      <c r="C24" s="7" t="s">
        <v>81</v>
      </c>
      <c r="D24" s="24">
        <v>0</v>
      </c>
      <c r="E24" s="7" t="s">
        <v>1258</v>
      </c>
      <c r="F24" s="23">
        <v>9.69</v>
      </c>
      <c r="G24" s="7" t="s">
        <v>22</v>
      </c>
      <c r="H24" s="7" t="s">
        <v>479</v>
      </c>
      <c r="I24" s="23" t="s">
        <v>1259</v>
      </c>
      <c r="J24" s="23">
        <v>39015720</v>
      </c>
      <c r="K24" s="23">
        <v>124.1</v>
      </c>
      <c r="L24" s="23" t="s">
        <v>1260</v>
      </c>
      <c r="M24" s="7" t="s">
        <v>1261</v>
      </c>
      <c r="N24" s="29">
        <f>L24/'סיכום נכסי ההשקעה'!$B$44</f>
        <v>4.2282312476073112E-3</v>
      </c>
    </row>
    <row r="25" spans="1:14">
      <c r="A25" s="7" t="s">
        <v>1262</v>
      </c>
      <c r="B25" s="7">
        <v>8287831</v>
      </c>
      <c r="C25" s="7" t="s">
        <v>81</v>
      </c>
      <c r="D25" s="24">
        <v>0</v>
      </c>
      <c r="E25" s="7" t="s">
        <v>1263</v>
      </c>
      <c r="F25" s="23">
        <v>9.1</v>
      </c>
      <c r="G25" s="7" t="s">
        <v>22</v>
      </c>
      <c r="H25" s="7" t="s">
        <v>479</v>
      </c>
      <c r="I25" s="23" t="s">
        <v>1264</v>
      </c>
      <c r="J25" s="23">
        <v>12500000</v>
      </c>
      <c r="K25" s="23">
        <v>127.91</v>
      </c>
      <c r="L25" s="23" t="s">
        <v>1265</v>
      </c>
      <c r="M25" s="7" t="s">
        <v>1266</v>
      </c>
      <c r="N25" s="29">
        <f>L25/'סיכום נכסי ההשקעה'!$B$44</f>
        <v>1.396167087221016E-3</v>
      </c>
    </row>
    <row r="26" spans="1:14">
      <c r="A26" s="7" t="s">
        <v>1267</v>
      </c>
      <c r="B26" s="7">
        <v>8287815</v>
      </c>
      <c r="C26" s="7" t="s">
        <v>81</v>
      </c>
      <c r="D26" s="24">
        <v>0</v>
      </c>
      <c r="E26" s="7" t="s">
        <v>1268</v>
      </c>
      <c r="F26" s="23">
        <v>9.14</v>
      </c>
      <c r="G26" s="7" t="s">
        <v>22</v>
      </c>
      <c r="H26" s="7" t="s">
        <v>479</v>
      </c>
      <c r="I26" s="23" t="s">
        <v>1269</v>
      </c>
      <c r="J26" s="23">
        <v>37808000</v>
      </c>
      <c r="K26" s="23">
        <v>129.15</v>
      </c>
      <c r="L26" s="23" t="s">
        <v>1270</v>
      </c>
      <c r="M26" s="7" t="s">
        <v>1271</v>
      </c>
      <c r="N26" s="29">
        <f>L26/'סיכום נכסי ההשקעה'!$B$44</f>
        <v>4.2640700579275196E-3</v>
      </c>
    </row>
    <row r="27" spans="1:14">
      <c r="A27" s="7" t="s">
        <v>1272</v>
      </c>
      <c r="B27" s="7">
        <v>8287823</v>
      </c>
      <c r="C27" s="7" t="s">
        <v>81</v>
      </c>
      <c r="D27" s="24">
        <v>0</v>
      </c>
      <c r="E27" s="7" t="s">
        <v>1273</v>
      </c>
      <c r="F27" s="23">
        <v>9.19</v>
      </c>
      <c r="G27" s="7" t="s">
        <v>22</v>
      </c>
      <c r="H27" s="7" t="s">
        <v>479</v>
      </c>
      <c r="I27" s="23" t="s">
        <v>1274</v>
      </c>
      <c r="J27" s="23">
        <v>32240000</v>
      </c>
      <c r="K27" s="23">
        <v>125.77</v>
      </c>
      <c r="L27" s="23" t="s">
        <v>1275</v>
      </c>
      <c r="M27" s="7" t="s">
        <v>1276</v>
      </c>
      <c r="N27" s="29">
        <f>L27/'סיכום נכסי ההשקעה'!$B$44</f>
        <v>3.5409864095277219E-3</v>
      </c>
    </row>
    <row r="28" spans="1:14">
      <c r="A28" s="7" t="s">
        <v>1277</v>
      </c>
      <c r="B28" s="7">
        <v>8287864</v>
      </c>
      <c r="C28" s="7" t="s">
        <v>81</v>
      </c>
      <c r="D28" s="24">
        <v>0</v>
      </c>
      <c r="E28" s="7" t="s">
        <v>1278</v>
      </c>
      <c r="F28" s="23">
        <v>9.34</v>
      </c>
      <c r="G28" s="7" t="s">
        <v>22</v>
      </c>
      <c r="H28" s="7" t="s">
        <v>479</v>
      </c>
      <c r="I28" s="23" t="s">
        <v>1279</v>
      </c>
      <c r="J28" s="23">
        <v>28600000</v>
      </c>
      <c r="K28" s="23">
        <v>126.67</v>
      </c>
      <c r="L28" s="23" t="s">
        <v>1280</v>
      </c>
      <c r="M28" s="7" t="s">
        <v>1281</v>
      </c>
      <c r="N28" s="29">
        <f>L28/'סיכום נכסי ההשקעה'!$B$44</f>
        <v>3.1636052475681902E-3</v>
      </c>
    </row>
    <row r="29" spans="1:14">
      <c r="A29" s="7" t="s">
        <v>1282</v>
      </c>
      <c r="B29" s="7">
        <v>8287906</v>
      </c>
      <c r="C29" s="7" t="s">
        <v>81</v>
      </c>
      <c r="D29" s="24">
        <v>0</v>
      </c>
      <c r="E29" s="7" t="s">
        <v>1283</v>
      </c>
      <c r="F29" s="23">
        <v>9.48</v>
      </c>
      <c r="G29" s="7" t="s">
        <v>22</v>
      </c>
      <c r="H29" s="7" t="s">
        <v>479</v>
      </c>
      <c r="I29" s="23" t="s">
        <v>1284</v>
      </c>
      <c r="J29" s="23">
        <v>39400000</v>
      </c>
      <c r="K29" s="23">
        <v>127.05</v>
      </c>
      <c r="L29" s="23" t="s">
        <v>1285</v>
      </c>
      <c r="M29" s="7" t="s">
        <v>1286</v>
      </c>
      <c r="N29" s="29">
        <f>L29/'סיכום נכסי ההשקעה'!$B$44</f>
        <v>4.3712066277129943E-3</v>
      </c>
    </row>
    <row r="30" spans="1:14">
      <c r="A30" s="7" t="s">
        <v>1288</v>
      </c>
      <c r="B30" s="7">
        <v>8287922</v>
      </c>
      <c r="C30" s="7" t="s">
        <v>81</v>
      </c>
      <c r="D30" s="24">
        <v>0</v>
      </c>
      <c r="E30" s="7" t="s">
        <v>1289</v>
      </c>
      <c r="F30" s="23">
        <v>9.66</v>
      </c>
      <c r="G30" s="7" t="s">
        <v>22</v>
      </c>
      <c r="H30" s="7" t="s">
        <v>479</v>
      </c>
      <c r="I30" s="23" t="s">
        <v>1274</v>
      </c>
      <c r="J30" s="23">
        <v>62500000</v>
      </c>
      <c r="K30" s="23">
        <v>126.1</v>
      </c>
      <c r="L30" s="23" t="s">
        <v>1290</v>
      </c>
      <c r="M30" s="7" t="s">
        <v>1291</v>
      </c>
      <c r="N30" s="29">
        <f>L30/'סיכום נכסי ההשקעה'!$B$44</f>
        <v>6.8824155887341728E-3</v>
      </c>
    </row>
    <row r="31" spans="1:14">
      <c r="A31" s="7" t="s">
        <v>1292</v>
      </c>
      <c r="B31" s="7">
        <v>8287948</v>
      </c>
      <c r="C31" s="7" t="s">
        <v>81</v>
      </c>
      <c r="D31" s="24">
        <v>0</v>
      </c>
      <c r="E31" s="7" t="s">
        <v>1293</v>
      </c>
      <c r="F31" s="23">
        <v>9.7899999999999991</v>
      </c>
      <c r="G31" s="7" t="s">
        <v>22</v>
      </c>
      <c r="H31" s="7" t="s">
        <v>479</v>
      </c>
      <c r="I31" s="23" t="s">
        <v>1294</v>
      </c>
      <c r="J31" s="23">
        <v>46684000</v>
      </c>
      <c r="K31" s="23">
        <v>122.46</v>
      </c>
      <c r="L31" s="23" t="s">
        <v>1295</v>
      </c>
      <c r="M31" s="7" t="s">
        <v>1296</v>
      </c>
      <c r="N31" s="29">
        <f>L31/'סיכום נכסי ההשקעה'!$B$44</f>
        <v>4.9921556484221526E-3</v>
      </c>
    </row>
    <row r="32" spans="1:14">
      <c r="A32" s="7" t="s">
        <v>1297</v>
      </c>
      <c r="B32" s="7">
        <v>8287963</v>
      </c>
      <c r="C32" s="7" t="s">
        <v>81</v>
      </c>
      <c r="D32" s="24">
        <v>0</v>
      </c>
      <c r="E32" s="7" t="s">
        <v>1298</v>
      </c>
      <c r="F32" s="23">
        <v>9.74</v>
      </c>
      <c r="G32" s="7" t="s">
        <v>22</v>
      </c>
      <c r="H32" s="7" t="s">
        <v>479</v>
      </c>
      <c r="I32" s="23" t="s">
        <v>1299</v>
      </c>
      <c r="J32" s="23">
        <v>50996000</v>
      </c>
      <c r="K32" s="23">
        <v>121.83</v>
      </c>
      <c r="L32" s="23" t="s">
        <v>1300</v>
      </c>
      <c r="M32" s="7" t="s">
        <v>1301</v>
      </c>
      <c r="N32" s="29">
        <f>L32/'סיכום נכסי ההשקעה'!$B$44</f>
        <v>5.4251799232104088E-3</v>
      </c>
    </row>
    <row r="33" spans="1:14">
      <c r="A33" s="7" t="s">
        <v>1302</v>
      </c>
      <c r="B33" s="7">
        <v>8287971</v>
      </c>
      <c r="C33" s="7" t="s">
        <v>81</v>
      </c>
      <c r="D33" s="24">
        <v>0</v>
      </c>
      <c r="E33" s="7" t="s">
        <v>1303</v>
      </c>
      <c r="F33" s="23">
        <v>9.81</v>
      </c>
      <c r="G33" s="7" t="s">
        <v>22</v>
      </c>
      <c r="H33" s="7" t="s">
        <v>479</v>
      </c>
      <c r="I33" s="23" t="s">
        <v>1304</v>
      </c>
      <c r="J33" s="23">
        <v>38764000</v>
      </c>
      <c r="K33" s="23">
        <v>120.63</v>
      </c>
      <c r="L33" s="23" t="s">
        <v>1305</v>
      </c>
      <c r="M33" s="7" t="s">
        <v>1306</v>
      </c>
      <c r="N33" s="29">
        <f>L33/'סיכום נכסי ההשקעה'!$B$44</f>
        <v>4.0832692372178023E-3</v>
      </c>
    </row>
    <row r="34" spans="1:14">
      <c r="A34" s="7" t="s">
        <v>1307</v>
      </c>
      <c r="B34" s="7">
        <v>8287997</v>
      </c>
      <c r="C34" s="7" t="s">
        <v>81</v>
      </c>
      <c r="D34" s="24">
        <v>0</v>
      </c>
      <c r="E34" s="7" t="s">
        <v>1308</v>
      </c>
      <c r="F34" s="23">
        <v>9.9700000000000006</v>
      </c>
      <c r="G34" s="7" t="s">
        <v>22</v>
      </c>
      <c r="H34" s="7" t="s">
        <v>479</v>
      </c>
      <c r="I34" s="23" t="s">
        <v>1301</v>
      </c>
      <c r="J34" s="23">
        <v>281578000</v>
      </c>
      <c r="K34" s="23">
        <v>119.53</v>
      </c>
      <c r="L34" s="23" t="s">
        <v>1309</v>
      </c>
      <c r="M34" s="7" t="s">
        <v>1310</v>
      </c>
      <c r="N34" s="29">
        <f>L34/'סיכום נכסי ההשקעה'!$B$44</f>
        <v>2.9391867582664776E-2</v>
      </c>
    </row>
    <row r="35" spans="1:14">
      <c r="A35" s="7" t="s">
        <v>1312</v>
      </c>
      <c r="B35" s="7">
        <v>8288011</v>
      </c>
      <c r="C35" s="7" t="s">
        <v>81</v>
      </c>
      <c r="D35" s="24">
        <v>0</v>
      </c>
      <c r="E35" s="7" t="s">
        <v>1313</v>
      </c>
      <c r="F35" s="23">
        <v>9.94</v>
      </c>
      <c r="G35" s="7" t="s">
        <v>22</v>
      </c>
      <c r="H35" s="7" t="s">
        <v>479</v>
      </c>
      <c r="I35" s="23" t="s">
        <v>436</v>
      </c>
      <c r="J35" s="23">
        <v>4422000</v>
      </c>
      <c r="K35" s="23">
        <v>121.62</v>
      </c>
      <c r="L35" s="23" t="s">
        <v>1314</v>
      </c>
      <c r="M35" s="7" t="s">
        <v>238</v>
      </c>
      <c r="N35" s="29">
        <f>L35/'סיכום נכסי ההשקעה'!$B$44</f>
        <v>4.696297934114083E-4</v>
      </c>
    </row>
    <row r="36" spans="1:14">
      <c r="A36" s="7" t="s">
        <v>1315</v>
      </c>
      <c r="B36" s="7">
        <v>8288029</v>
      </c>
      <c r="C36" s="7" t="s">
        <v>81</v>
      </c>
      <c r="D36" s="24">
        <v>0</v>
      </c>
      <c r="E36" s="7" t="s">
        <v>1316</v>
      </c>
      <c r="F36" s="23">
        <v>9.9700000000000006</v>
      </c>
      <c r="G36" s="7" t="s">
        <v>22</v>
      </c>
      <c r="H36" s="7" t="s">
        <v>479</v>
      </c>
      <c r="I36" s="23" t="s">
        <v>961</v>
      </c>
      <c r="J36" s="23">
        <v>143260000</v>
      </c>
      <c r="K36" s="23">
        <v>118.18</v>
      </c>
      <c r="L36" s="23" t="s">
        <v>1317</v>
      </c>
      <c r="M36" s="7" t="s">
        <v>1318</v>
      </c>
      <c r="N36" s="29">
        <f>L36/'סיכום נכסי ההשקעה'!$B$44</f>
        <v>1.4784065076943282E-2</v>
      </c>
    </row>
    <row r="37" spans="1:14">
      <c r="A37" s="7" t="s">
        <v>1319</v>
      </c>
      <c r="B37" s="7">
        <v>8288052</v>
      </c>
      <c r="C37" s="7" t="s">
        <v>81</v>
      </c>
      <c r="D37" s="24">
        <v>0</v>
      </c>
      <c r="E37" s="7" t="s">
        <v>1320</v>
      </c>
      <c r="F37" s="23">
        <v>10.26</v>
      </c>
      <c r="G37" s="7" t="s">
        <v>22</v>
      </c>
      <c r="H37" s="7" t="s">
        <v>479</v>
      </c>
      <c r="I37" s="23" t="s">
        <v>1321</v>
      </c>
      <c r="J37" s="23">
        <v>6782000</v>
      </c>
      <c r="K37" s="23">
        <v>119.77</v>
      </c>
      <c r="L37" s="23" t="s">
        <v>1322</v>
      </c>
      <c r="M37" s="7" t="s">
        <v>335</v>
      </c>
      <c r="N37" s="29">
        <f>L37/'סיכום נכסי ההשקעה'!$B$44</f>
        <v>7.0929861734025219E-4</v>
      </c>
    </row>
    <row r="38" spans="1:14">
      <c r="A38" s="7" t="s">
        <v>1323</v>
      </c>
      <c r="B38" s="7">
        <v>8288078</v>
      </c>
      <c r="C38" s="7" t="s">
        <v>81</v>
      </c>
      <c r="D38" s="24">
        <v>0</v>
      </c>
      <c r="E38" s="7" t="s">
        <v>1324</v>
      </c>
      <c r="F38" s="23">
        <v>10.25</v>
      </c>
      <c r="G38" s="7" t="s">
        <v>22</v>
      </c>
      <c r="H38" s="7" t="s">
        <v>479</v>
      </c>
      <c r="I38" s="23" t="s">
        <v>1311</v>
      </c>
      <c r="J38" s="23">
        <v>36075000</v>
      </c>
      <c r="K38" s="23">
        <v>123.17</v>
      </c>
      <c r="L38" s="23" t="s">
        <v>1325</v>
      </c>
      <c r="M38" s="7" t="s">
        <v>1326</v>
      </c>
      <c r="N38" s="29">
        <f>L38/'סיכום נכסי ההשקעה'!$B$44</f>
        <v>3.8802906365879488E-3</v>
      </c>
    </row>
    <row r="39" spans="1:14">
      <c r="A39" s="7" t="s">
        <v>1327</v>
      </c>
      <c r="B39" s="7">
        <v>82865858</v>
      </c>
      <c r="C39" s="7" t="s">
        <v>81</v>
      </c>
      <c r="D39" s="24">
        <v>0</v>
      </c>
      <c r="E39" s="7" t="s">
        <v>1328</v>
      </c>
      <c r="F39" s="23">
        <v>0.01</v>
      </c>
      <c r="G39" s="7" t="s">
        <v>22</v>
      </c>
      <c r="H39" s="7" t="s">
        <v>479</v>
      </c>
      <c r="I39" s="23" t="s">
        <v>1329</v>
      </c>
      <c r="J39" s="23">
        <v>633000</v>
      </c>
      <c r="K39" s="23">
        <v>134.82</v>
      </c>
      <c r="L39" s="23">
        <v>853.39</v>
      </c>
      <c r="M39" s="24">
        <v>0</v>
      </c>
      <c r="N39" s="29">
        <f>L39/'סיכום נכסי ההשקעה'!$B$44</f>
        <v>7.4521776611589409E-5</v>
      </c>
    </row>
    <row r="40" spans="1:14">
      <c r="A40" s="7" t="s">
        <v>1330</v>
      </c>
      <c r="B40" s="7">
        <v>82865932</v>
      </c>
      <c r="C40" s="7" t="s">
        <v>81</v>
      </c>
      <c r="D40" s="24">
        <v>0</v>
      </c>
      <c r="E40" s="7" t="s">
        <v>1331</v>
      </c>
      <c r="F40" s="23">
        <v>0.08</v>
      </c>
      <c r="G40" s="7" t="s">
        <v>22</v>
      </c>
      <c r="H40" s="7" t="s">
        <v>479</v>
      </c>
      <c r="I40" s="23" t="s">
        <v>1329</v>
      </c>
      <c r="J40" s="23">
        <v>657000</v>
      </c>
      <c r="K40" s="23">
        <v>135.33000000000001</v>
      </c>
      <c r="L40" s="23">
        <v>889.11</v>
      </c>
      <c r="M40" s="24">
        <v>0</v>
      </c>
      <c r="N40" s="29">
        <f>L40/'סיכום נכסי ההשקעה'!$B$44</f>
        <v>7.7641004468215319E-5</v>
      </c>
    </row>
    <row r="41" spans="1:14">
      <c r="A41" s="7" t="s">
        <v>1332</v>
      </c>
      <c r="B41" s="7">
        <v>82866013</v>
      </c>
      <c r="C41" s="7" t="s">
        <v>81</v>
      </c>
      <c r="D41" s="24">
        <v>0</v>
      </c>
      <c r="E41" s="7" t="s">
        <v>1333</v>
      </c>
      <c r="F41" s="23">
        <v>0.17</v>
      </c>
      <c r="G41" s="7" t="s">
        <v>22</v>
      </c>
      <c r="H41" s="7" t="s">
        <v>479</v>
      </c>
      <c r="I41" s="23" t="s">
        <v>1329</v>
      </c>
      <c r="J41" s="23">
        <v>327000</v>
      </c>
      <c r="K41" s="23">
        <v>134.82</v>
      </c>
      <c r="L41" s="23">
        <v>440.88</v>
      </c>
      <c r="M41" s="24">
        <v>0</v>
      </c>
      <c r="N41" s="29">
        <f>L41/'סיכום נכסי ההשקעה'!$B$44</f>
        <v>3.8499585034412799E-5</v>
      </c>
    </row>
    <row r="42" spans="1:14">
      <c r="A42" s="7" t="s">
        <v>1334</v>
      </c>
      <c r="B42" s="7">
        <v>82866195</v>
      </c>
      <c r="C42" s="7" t="s">
        <v>81</v>
      </c>
      <c r="D42" s="24">
        <v>0</v>
      </c>
      <c r="E42" s="7" t="s">
        <v>1335</v>
      </c>
      <c r="F42" s="23">
        <v>0.25</v>
      </c>
      <c r="G42" s="7" t="s">
        <v>22</v>
      </c>
      <c r="H42" s="7" t="s">
        <v>479</v>
      </c>
      <c r="I42" s="23" t="s">
        <v>1329</v>
      </c>
      <c r="J42" s="23">
        <v>435000</v>
      </c>
      <c r="K42" s="23">
        <v>133.82</v>
      </c>
      <c r="L42" s="23">
        <v>582.13</v>
      </c>
      <c r="M42" s="24">
        <v>0</v>
      </c>
      <c r="N42" s="29">
        <f>L42/'סיכום נכסי ההשקעה'!$B$44</f>
        <v>5.083415767574561E-5</v>
      </c>
    </row>
    <row r="43" spans="1:14">
      <c r="A43" s="7" t="s">
        <v>1336</v>
      </c>
      <c r="B43" s="7">
        <v>82866278</v>
      </c>
      <c r="C43" s="7" t="s">
        <v>81</v>
      </c>
      <c r="D43" s="24">
        <v>0</v>
      </c>
      <c r="E43" s="7" t="s">
        <v>1337</v>
      </c>
      <c r="F43" s="23">
        <v>0.34</v>
      </c>
      <c r="G43" s="7" t="s">
        <v>22</v>
      </c>
      <c r="H43" s="7" t="s">
        <v>479</v>
      </c>
      <c r="I43" s="23" t="s">
        <v>1338</v>
      </c>
      <c r="J43" s="23">
        <v>876000</v>
      </c>
      <c r="K43" s="23">
        <v>133.58000000000001</v>
      </c>
      <c r="L43" s="23" t="s">
        <v>1339</v>
      </c>
      <c r="M43" s="24">
        <v>0</v>
      </c>
      <c r="N43" s="29">
        <f>L43/'סיכום נכסי ההשקעה'!$B$44</f>
        <v>1.02181782871003E-4</v>
      </c>
    </row>
    <row r="44" spans="1:14">
      <c r="A44" s="7" t="s">
        <v>1340</v>
      </c>
      <c r="B44" s="7">
        <v>8286643</v>
      </c>
      <c r="C44" s="7" t="s">
        <v>81</v>
      </c>
      <c r="D44" s="24">
        <v>0</v>
      </c>
      <c r="E44" s="7" t="s">
        <v>1341</v>
      </c>
      <c r="F44" s="23">
        <v>0.49</v>
      </c>
      <c r="G44" s="7" t="s">
        <v>22</v>
      </c>
      <c r="H44" s="7" t="s">
        <v>479</v>
      </c>
      <c r="I44" s="23" t="s">
        <v>1338</v>
      </c>
      <c r="J44" s="23">
        <v>51000</v>
      </c>
      <c r="K44" s="23">
        <v>137.35</v>
      </c>
      <c r="L44" s="23">
        <v>70.05</v>
      </c>
      <c r="M44" s="24">
        <v>0</v>
      </c>
      <c r="N44" s="29">
        <f>L44/'סיכום נכסי ההשקעה'!$B$44</f>
        <v>6.1170747860202704E-6</v>
      </c>
    </row>
    <row r="45" spans="1:14">
      <c r="A45" s="7" t="s">
        <v>1342</v>
      </c>
      <c r="B45" s="7">
        <v>82867425</v>
      </c>
      <c r="C45" s="7" t="s">
        <v>81</v>
      </c>
      <c r="D45" s="24">
        <v>0</v>
      </c>
      <c r="E45" s="7" t="s">
        <v>1343</v>
      </c>
      <c r="F45" s="23">
        <v>1.29</v>
      </c>
      <c r="G45" s="7" t="s">
        <v>22</v>
      </c>
      <c r="H45" s="7" t="s">
        <v>479</v>
      </c>
      <c r="I45" s="23" t="s">
        <v>1344</v>
      </c>
      <c r="J45" s="23">
        <v>21832000</v>
      </c>
      <c r="K45" s="23">
        <v>140.32</v>
      </c>
      <c r="L45" s="23" t="s">
        <v>1345</v>
      </c>
      <c r="M45" s="24">
        <v>0</v>
      </c>
      <c r="N45" s="29">
        <f>L45/'סיכום נכסי ההשקעה'!$B$44</f>
        <v>2.6752277769860363E-3</v>
      </c>
    </row>
    <row r="46" spans="1:14">
      <c r="A46" s="7" t="s">
        <v>1346</v>
      </c>
      <c r="B46" s="7">
        <v>82867599</v>
      </c>
      <c r="C46" s="7" t="s">
        <v>81</v>
      </c>
      <c r="D46" s="24">
        <v>0</v>
      </c>
      <c r="E46" s="7" t="s">
        <v>1347</v>
      </c>
      <c r="F46" s="23">
        <v>1.37</v>
      </c>
      <c r="G46" s="7" t="s">
        <v>22</v>
      </c>
      <c r="H46" s="7" t="s">
        <v>479</v>
      </c>
      <c r="I46" s="23" t="s">
        <v>1348</v>
      </c>
      <c r="J46" s="23">
        <v>225000</v>
      </c>
      <c r="K46" s="23">
        <v>139.85</v>
      </c>
      <c r="L46" s="23">
        <v>314.64999999999998</v>
      </c>
      <c r="M46" s="24">
        <v>0</v>
      </c>
      <c r="N46" s="29">
        <f>L46/'סיכום נכסי ההשקעה'!$B$44</f>
        <v>2.7476625002445081E-5</v>
      </c>
    </row>
    <row r="47" spans="1:14">
      <c r="A47" s="7" t="s">
        <v>1349</v>
      </c>
      <c r="B47" s="7">
        <v>82867672</v>
      </c>
      <c r="C47" s="7" t="s">
        <v>81</v>
      </c>
      <c r="D47" s="24">
        <v>0</v>
      </c>
      <c r="E47" s="7" t="s">
        <v>1350</v>
      </c>
      <c r="F47" s="23">
        <v>1.42</v>
      </c>
      <c r="G47" s="7" t="s">
        <v>22</v>
      </c>
      <c r="H47" s="7" t="s">
        <v>479</v>
      </c>
      <c r="I47" s="23" t="s">
        <v>1348</v>
      </c>
      <c r="J47" s="23">
        <v>712000</v>
      </c>
      <c r="K47" s="23">
        <v>142.63</v>
      </c>
      <c r="L47" s="23" t="s">
        <v>1351</v>
      </c>
      <c r="M47" s="24">
        <v>0</v>
      </c>
      <c r="N47" s="29">
        <f>L47/'סיכום נכסי ההשקעה'!$B$44</f>
        <v>8.8679682893637467E-5</v>
      </c>
    </row>
    <row r="48" spans="1:14">
      <c r="A48" s="7" t="s">
        <v>1352</v>
      </c>
      <c r="B48" s="7">
        <v>82867755</v>
      </c>
      <c r="C48" s="7" t="s">
        <v>81</v>
      </c>
      <c r="D48" s="24">
        <v>0</v>
      </c>
      <c r="E48" s="7" t="s">
        <v>1353</v>
      </c>
      <c r="F48" s="23">
        <v>1.5</v>
      </c>
      <c r="G48" s="7" t="s">
        <v>22</v>
      </c>
      <c r="H48" s="7" t="s">
        <v>479</v>
      </c>
      <c r="I48" s="23" t="s">
        <v>1348</v>
      </c>
      <c r="J48" s="23">
        <v>2007000</v>
      </c>
      <c r="K48" s="23">
        <v>142.47999999999999</v>
      </c>
      <c r="L48" s="23" t="s">
        <v>1354</v>
      </c>
      <c r="M48" s="24">
        <v>0</v>
      </c>
      <c r="N48" s="29">
        <f>L48/'סיכום נכסי ההשקעה'!$B$44</f>
        <v>2.497172435666362E-4</v>
      </c>
    </row>
    <row r="49" spans="1:14">
      <c r="A49" s="7" t="s">
        <v>1355</v>
      </c>
      <c r="B49" s="7">
        <v>82867912</v>
      </c>
      <c r="C49" s="7" t="s">
        <v>81</v>
      </c>
      <c r="D49" s="24">
        <v>0</v>
      </c>
      <c r="E49" s="7" t="s">
        <v>1356</v>
      </c>
      <c r="F49" s="23">
        <v>1.66</v>
      </c>
      <c r="G49" s="7" t="s">
        <v>22</v>
      </c>
      <c r="H49" s="7" t="s">
        <v>479</v>
      </c>
      <c r="I49" s="23" t="s">
        <v>1357</v>
      </c>
      <c r="J49" s="23">
        <v>3163000</v>
      </c>
      <c r="K49" s="23">
        <v>143.31</v>
      </c>
      <c r="L49" s="23" t="s">
        <v>1358</v>
      </c>
      <c r="M49" s="24">
        <v>0</v>
      </c>
      <c r="N49" s="29">
        <f>L49/'סיכום נכסי ההשקעה'!$B$44</f>
        <v>3.9583630236320803E-4</v>
      </c>
    </row>
    <row r="50" spans="1:14">
      <c r="A50" s="7" t="s">
        <v>1359</v>
      </c>
      <c r="B50" s="7">
        <v>82868092</v>
      </c>
      <c r="C50" s="7" t="s">
        <v>81</v>
      </c>
      <c r="D50" s="24">
        <v>0</v>
      </c>
      <c r="E50" s="7" t="s">
        <v>1360</v>
      </c>
      <c r="F50" s="23">
        <v>1.75</v>
      </c>
      <c r="G50" s="7" t="s">
        <v>22</v>
      </c>
      <c r="H50" s="7" t="s">
        <v>479</v>
      </c>
      <c r="I50" s="23" t="s">
        <v>1357</v>
      </c>
      <c r="J50" s="23">
        <v>1929000</v>
      </c>
      <c r="K50" s="23">
        <v>143.58000000000001</v>
      </c>
      <c r="L50" s="23">
        <v>2769.66</v>
      </c>
      <c r="M50" s="24">
        <v>0</v>
      </c>
      <c r="N50" s="29">
        <f>L50/'סיכום נכסי ההשקעה'!$B$44</f>
        <v>2.4185892008349609E-4</v>
      </c>
    </row>
    <row r="51" spans="1:14">
      <c r="A51" s="7" t="s">
        <v>1361</v>
      </c>
      <c r="B51" s="7">
        <v>82868175</v>
      </c>
      <c r="C51" s="7" t="s">
        <v>81</v>
      </c>
      <c r="D51" s="24">
        <v>0</v>
      </c>
      <c r="E51" s="7" t="s">
        <v>1362</v>
      </c>
      <c r="F51" s="23">
        <v>1.82</v>
      </c>
      <c r="G51" s="7" t="s">
        <v>22</v>
      </c>
      <c r="H51" s="7" t="s">
        <v>479</v>
      </c>
      <c r="I51" s="23" t="s">
        <v>1363</v>
      </c>
      <c r="J51" s="23">
        <v>1084000</v>
      </c>
      <c r="K51" s="23">
        <v>141.93</v>
      </c>
      <c r="L51" s="23" t="s">
        <v>1364</v>
      </c>
      <c r="M51" s="24">
        <v>0</v>
      </c>
      <c r="N51" s="29">
        <f>L51/'סיכום נכסי ההשקעה'!$B$44</f>
        <v>1.3434772858735654E-4</v>
      </c>
    </row>
    <row r="52" spans="1:14">
      <c r="A52" s="7" t="s">
        <v>1365</v>
      </c>
      <c r="B52" s="7">
        <v>82868258</v>
      </c>
      <c r="C52" s="7" t="s">
        <v>81</v>
      </c>
      <c r="D52" s="24">
        <v>0</v>
      </c>
      <c r="E52" s="7" t="s">
        <v>1366</v>
      </c>
      <c r="F52" s="23">
        <v>1.87</v>
      </c>
      <c r="G52" s="7" t="s">
        <v>22</v>
      </c>
      <c r="H52" s="7" t="s">
        <v>479</v>
      </c>
      <c r="I52" s="23" t="s">
        <v>1363</v>
      </c>
      <c r="J52" s="23">
        <v>758000</v>
      </c>
      <c r="K52" s="23">
        <v>143.97</v>
      </c>
      <c r="L52" s="23" t="s">
        <v>1367</v>
      </c>
      <c r="M52" s="24">
        <v>0</v>
      </c>
      <c r="N52" s="29">
        <f>L52/'סיכום נכסי ההשקעה'!$B$44</f>
        <v>9.5299746270199876E-5</v>
      </c>
    </row>
    <row r="53" spans="1:14">
      <c r="A53" s="7" t="s">
        <v>1368</v>
      </c>
      <c r="B53" s="7">
        <v>8286890</v>
      </c>
      <c r="C53" s="7" t="s">
        <v>81</v>
      </c>
      <c r="D53" s="24">
        <v>0</v>
      </c>
      <c r="E53" s="7" t="s">
        <v>1369</v>
      </c>
      <c r="F53" s="23">
        <v>2.39</v>
      </c>
      <c r="G53" s="7" t="s">
        <v>22</v>
      </c>
      <c r="H53" s="7" t="s">
        <v>479</v>
      </c>
      <c r="I53" s="23" t="s">
        <v>1370</v>
      </c>
      <c r="J53" s="23">
        <v>5000</v>
      </c>
      <c r="K53" s="23">
        <v>140.30000000000001</v>
      </c>
      <c r="L53" s="23">
        <v>7.02</v>
      </c>
      <c r="M53" s="24">
        <v>0</v>
      </c>
      <c r="N53" s="29">
        <f>L53/'סיכום נכסי ההשקעה'!$B$44</f>
        <v>6.1301734472323053E-7</v>
      </c>
    </row>
    <row r="54" spans="1:14">
      <c r="A54" s="7" t="s">
        <v>1371</v>
      </c>
      <c r="B54" s="7">
        <v>8286908</v>
      </c>
      <c r="C54" s="7" t="s">
        <v>81</v>
      </c>
      <c r="D54" s="24">
        <v>0</v>
      </c>
      <c r="E54" s="7" t="s">
        <v>1372</v>
      </c>
      <c r="F54" s="23">
        <v>2.4700000000000002</v>
      </c>
      <c r="G54" s="7" t="s">
        <v>22</v>
      </c>
      <c r="H54" s="7" t="s">
        <v>479</v>
      </c>
      <c r="I54" s="23" t="s">
        <v>1373</v>
      </c>
      <c r="J54" s="23">
        <v>5000</v>
      </c>
      <c r="K54" s="23">
        <v>139.38999999999999</v>
      </c>
      <c r="L54" s="23">
        <v>6.97</v>
      </c>
      <c r="M54" s="24">
        <v>0</v>
      </c>
      <c r="N54" s="29">
        <f>L54/'סיכום נכסי ההשקעה'!$B$44</f>
        <v>6.0865112431921891E-7</v>
      </c>
    </row>
    <row r="55" spans="1:14">
      <c r="A55" s="7" t="s">
        <v>1374</v>
      </c>
      <c r="B55" s="7">
        <v>8286973</v>
      </c>
      <c r="C55" s="7" t="s">
        <v>81</v>
      </c>
      <c r="D55" s="24">
        <v>0</v>
      </c>
      <c r="E55" s="7" t="s">
        <v>1375</v>
      </c>
      <c r="F55" s="23">
        <v>2.97</v>
      </c>
      <c r="G55" s="7" t="s">
        <v>22</v>
      </c>
      <c r="H55" s="7" t="s">
        <v>479</v>
      </c>
      <c r="I55" s="23" t="s">
        <v>113</v>
      </c>
      <c r="J55" s="23">
        <v>10000</v>
      </c>
      <c r="K55" s="23">
        <v>144.25</v>
      </c>
      <c r="L55" s="23">
        <v>14.42</v>
      </c>
      <c r="M55" s="24">
        <v>0</v>
      </c>
      <c r="N55" s="29">
        <f>L55/'סיכום נכסי ההשקעה'!$B$44</f>
        <v>1.2592179645169494E-6</v>
      </c>
    </row>
    <row r="56" spans="1:14">
      <c r="A56" s="7" t="s">
        <v>1376</v>
      </c>
      <c r="B56" s="7">
        <v>82869991</v>
      </c>
      <c r="C56" s="7" t="s">
        <v>81</v>
      </c>
      <c r="D56" s="24">
        <v>0</v>
      </c>
      <c r="E56" s="7" t="s">
        <v>1377</v>
      </c>
      <c r="F56" s="23">
        <v>3.13</v>
      </c>
      <c r="G56" s="7" t="s">
        <v>22</v>
      </c>
      <c r="H56" s="7" t="s">
        <v>479</v>
      </c>
      <c r="I56" s="23" t="s">
        <v>1378</v>
      </c>
      <c r="J56" s="23">
        <v>3779000</v>
      </c>
      <c r="K56" s="23">
        <v>146.22</v>
      </c>
      <c r="L56" s="23" t="s">
        <v>1379</v>
      </c>
      <c r="M56" s="24">
        <v>0</v>
      </c>
      <c r="N56" s="29">
        <f>L56/'סיכום נכסי ההשקעה'!$B$44</f>
        <v>4.8250927035916176E-4</v>
      </c>
    </row>
    <row r="57" spans="1:14">
      <c r="A57" s="7" t="s">
        <v>1380</v>
      </c>
      <c r="B57" s="7">
        <v>82870056</v>
      </c>
      <c r="C57" s="7" t="s">
        <v>81</v>
      </c>
      <c r="D57" s="24">
        <v>0</v>
      </c>
      <c r="E57" s="7" t="s">
        <v>1381</v>
      </c>
      <c r="F57" s="23">
        <v>3.15</v>
      </c>
      <c r="G57" s="7" t="s">
        <v>22</v>
      </c>
      <c r="H57" s="7" t="s">
        <v>479</v>
      </c>
      <c r="I57" s="23" t="s">
        <v>1378</v>
      </c>
      <c r="J57" s="23">
        <v>3790000</v>
      </c>
      <c r="K57" s="23">
        <v>148.94</v>
      </c>
      <c r="L57" s="23" t="s">
        <v>1382</v>
      </c>
      <c r="M57" s="24">
        <v>0</v>
      </c>
      <c r="N57" s="29">
        <f>L57/'סיכום נכסי ההשקעה'!$B$44</f>
        <v>4.92942790636588E-4</v>
      </c>
    </row>
    <row r="58" spans="1:14">
      <c r="A58" s="7" t="s">
        <v>1383</v>
      </c>
      <c r="B58" s="7">
        <v>82870130</v>
      </c>
      <c r="C58" s="7" t="s">
        <v>81</v>
      </c>
      <c r="D58" s="24">
        <v>0</v>
      </c>
      <c r="E58" s="7" t="s">
        <v>1384</v>
      </c>
      <c r="F58" s="23">
        <v>3.23</v>
      </c>
      <c r="G58" s="7" t="s">
        <v>22</v>
      </c>
      <c r="H58" s="7" t="s">
        <v>479</v>
      </c>
      <c r="I58" s="23" t="s">
        <v>1385</v>
      </c>
      <c r="J58" s="23">
        <v>2577000</v>
      </c>
      <c r="K58" s="23">
        <v>149.79</v>
      </c>
      <c r="L58" s="23" t="s">
        <v>1386</v>
      </c>
      <c r="M58" s="24">
        <v>0</v>
      </c>
      <c r="N58" s="29">
        <f>L58/'סיכום נכסי ההשקעה'!$B$44</f>
        <v>3.3707570816601974E-4</v>
      </c>
    </row>
    <row r="59" spans="1:14">
      <c r="A59" s="7" t="s">
        <v>1387</v>
      </c>
      <c r="B59" s="7">
        <v>82870213</v>
      </c>
      <c r="C59" s="7" t="s">
        <v>81</v>
      </c>
      <c r="D59" s="24">
        <v>0</v>
      </c>
      <c r="E59" s="7" t="s">
        <v>1388</v>
      </c>
      <c r="F59" s="23">
        <v>3.31</v>
      </c>
      <c r="G59" s="7" t="s">
        <v>22</v>
      </c>
      <c r="H59" s="7" t="s">
        <v>479</v>
      </c>
      <c r="I59" s="23" t="s">
        <v>1389</v>
      </c>
      <c r="J59" s="23">
        <v>1952000</v>
      </c>
      <c r="K59" s="23">
        <v>149.74</v>
      </c>
      <c r="L59" s="23" t="s">
        <v>1390</v>
      </c>
      <c r="M59" s="7" t="s">
        <v>241</v>
      </c>
      <c r="N59" s="29">
        <f>L59/'סיכום נכסי ההשקעה'!$B$44</f>
        <v>2.552492448185189E-4</v>
      </c>
    </row>
    <row r="60" spans="1:14">
      <c r="A60" s="7" t="s">
        <v>1391</v>
      </c>
      <c r="B60" s="7">
        <v>8287765</v>
      </c>
      <c r="C60" s="7" t="s">
        <v>81</v>
      </c>
      <c r="D60" s="24">
        <v>0</v>
      </c>
      <c r="E60" s="7" t="s">
        <v>1392</v>
      </c>
      <c r="F60" s="23">
        <v>8.8699999999999992</v>
      </c>
      <c r="G60" s="7" t="s">
        <v>22</v>
      </c>
      <c r="H60" s="7" t="s">
        <v>479</v>
      </c>
      <c r="I60" s="23" t="s">
        <v>1393</v>
      </c>
      <c r="J60" s="23">
        <v>44000000</v>
      </c>
      <c r="K60" s="23">
        <v>128.76</v>
      </c>
      <c r="L60" s="23" t="s">
        <v>1394</v>
      </c>
      <c r="M60" s="7" t="s">
        <v>1395</v>
      </c>
      <c r="N60" s="29">
        <f>L60/'סיכום נכסי ההשקעה'!$B$44</f>
        <v>4.9473276635341656E-3</v>
      </c>
    </row>
    <row r="61" spans="1:14">
      <c r="A61" s="7" t="s">
        <v>1396</v>
      </c>
      <c r="B61" s="7">
        <v>8287781</v>
      </c>
      <c r="C61" s="7" t="s">
        <v>81</v>
      </c>
      <c r="D61" s="24">
        <v>0</v>
      </c>
      <c r="E61" s="7" t="s">
        <v>1397</v>
      </c>
      <c r="F61" s="23">
        <v>8.89</v>
      </c>
      <c r="G61" s="7" t="s">
        <v>22</v>
      </c>
      <c r="H61" s="7" t="s">
        <v>479</v>
      </c>
      <c r="I61" s="23" t="s">
        <v>1398</v>
      </c>
      <c r="J61" s="23">
        <v>27000000</v>
      </c>
      <c r="K61" s="23">
        <v>132.35</v>
      </c>
      <c r="L61" s="23" t="s">
        <v>1399</v>
      </c>
      <c r="M61" s="7" t="s">
        <v>1400</v>
      </c>
      <c r="N61" s="29">
        <f>L61/'סיכום נכסי ההשקעה'!$B$44</f>
        <v>3.1204582575357466E-3</v>
      </c>
    </row>
    <row r="62" spans="1:14">
      <c r="A62" s="7" t="s">
        <v>1401</v>
      </c>
      <c r="B62" s="7">
        <v>8287930</v>
      </c>
      <c r="C62" s="7" t="s">
        <v>81</v>
      </c>
      <c r="D62" s="24">
        <v>0</v>
      </c>
      <c r="E62" s="7" t="s">
        <v>1402</v>
      </c>
      <c r="F62" s="23">
        <v>9.6999999999999993</v>
      </c>
      <c r="G62" s="7" t="s">
        <v>22</v>
      </c>
      <c r="H62" s="7" t="s">
        <v>479</v>
      </c>
      <c r="I62" s="23" t="s">
        <v>1403</v>
      </c>
      <c r="J62" s="23">
        <v>28100000</v>
      </c>
      <c r="K62" s="23">
        <v>122.39</v>
      </c>
      <c r="L62" s="23" t="s">
        <v>1404</v>
      </c>
      <c r="M62" s="7" t="s">
        <v>1405</v>
      </c>
      <c r="N62" s="29">
        <f>L62/'סיכום נכסי ההשקעה'!$B$44</f>
        <v>3.0033012119230649E-3</v>
      </c>
    </row>
    <row r="63" spans="1:14">
      <c r="A63" s="7" t="s">
        <v>1406</v>
      </c>
      <c r="B63" s="7">
        <v>8287872</v>
      </c>
      <c r="C63" s="7" t="s">
        <v>81</v>
      </c>
      <c r="D63" s="24">
        <v>0</v>
      </c>
      <c r="E63" s="7" t="s">
        <v>1407</v>
      </c>
      <c r="F63" s="23">
        <v>9.41</v>
      </c>
      <c r="G63" s="7" t="s">
        <v>22</v>
      </c>
      <c r="H63" s="7" t="s">
        <v>479</v>
      </c>
      <c r="I63" s="23" t="s">
        <v>584</v>
      </c>
      <c r="J63" s="23">
        <v>69749000</v>
      </c>
      <c r="K63" s="23">
        <v>124.88</v>
      </c>
      <c r="L63" s="23" t="s">
        <v>1408</v>
      </c>
      <c r="M63" s="7" t="s">
        <v>1409</v>
      </c>
      <c r="N63" s="29">
        <f>L63/'סיכום נכסי ההשקעה'!$B$44</f>
        <v>7.6063244527903289E-3</v>
      </c>
    </row>
    <row r="64" spans="1:14">
      <c r="A64" s="7" t="s">
        <v>1410</v>
      </c>
      <c r="B64" s="7">
        <v>8287757</v>
      </c>
      <c r="C64" s="7" t="s">
        <v>81</v>
      </c>
      <c r="D64" s="24">
        <v>0</v>
      </c>
      <c r="E64" s="7" t="s">
        <v>1411</v>
      </c>
      <c r="F64" s="23">
        <v>8.7799999999999994</v>
      </c>
      <c r="G64" s="7" t="s">
        <v>22</v>
      </c>
      <c r="H64" s="7" t="s">
        <v>479</v>
      </c>
      <c r="I64" s="23" t="s">
        <v>1264</v>
      </c>
      <c r="J64" s="23">
        <v>35000000</v>
      </c>
      <c r="K64" s="23">
        <v>127.99</v>
      </c>
      <c r="L64" s="23" t="s">
        <v>1412</v>
      </c>
      <c r="M64" s="7" t="s">
        <v>1413</v>
      </c>
      <c r="N64" s="29">
        <f>L64/'סיכום נכסי ההשקעה'!$B$44</f>
        <v>3.9118924666281044E-3</v>
      </c>
    </row>
    <row r="65" spans="1:14">
      <c r="A65" s="7" t="s">
        <v>1414</v>
      </c>
      <c r="B65" s="7">
        <v>8287773</v>
      </c>
      <c r="C65" s="7" t="s">
        <v>81</v>
      </c>
      <c r="D65" s="24">
        <v>0</v>
      </c>
      <c r="E65" s="7" t="s">
        <v>1415</v>
      </c>
      <c r="F65" s="23">
        <v>8.81</v>
      </c>
      <c r="G65" s="7" t="s">
        <v>22</v>
      </c>
      <c r="H65" s="7" t="s">
        <v>479</v>
      </c>
      <c r="I65" s="23" t="s">
        <v>1416</v>
      </c>
      <c r="J65" s="23">
        <v>37000000</v>
      </c>
      <c r="K65" s="23">
        <v>133.19999999999999</v>
      </c>
      <c r="L65" s="23" t="s">
        <v>1417</v>
      </c>
      <c r="M65" s="7" t="s">
        <v>1418</v>
      </c>
      <c r="N65" s="29">
        <f>L65/'סיכום נכסי ההשקעה'!$B$44</f>
        <v>4.3036088034180868E-3</v>
      </c>
    </row>
    <row r="66" spans="1:14">
      <c r="A66" s="7" t="s">
        <v>1419</v>
      </c>
      <c r="B66" s="7">
        <v>8287880</v>
      </c>
      <c r="C66" s="7" t="s">
        <v>81</v>
      </c>
      <c r="D66" s="24">
        <v>0</v>
      </c>
      <c r="E66" s="7" t="s">
        <v>1420</v>
      </c>
      <c r="F66" s="23">
        <v>9.51</v>
      </c>
      <c r="G66" s="7" t="s">
        <v>22</v>
      </c>
      <c r="H66" s="7" t="s">
        <v>479</v>
      </c>
      <c r="I66" s="23" t="s">
        <v>1421</v>
      </c>
      <c r="J66" s="23">
        <v>49300000</v>
      </c>
      <c r="K66" s="23">
        <v>126.04</v>
      </c>
      <c r="L66" s="23" t="s">
        <v>1422</v>
      </c>
      <c r="M66" s="7" t="s">
        <v>1423</v>
      </c>
      <c r="N66" s="29">
        <f>L66/'סיכום נכסי ההשקעה'!$B$44</f>
        <v>5.4261955060763813E-3</v>
      </c>
    </row>
    <row r="67" spans="1:14">
      <c r="A67" s="7" t="s">
        <v>1424</v>
      </c>
      <c r="B67" s="7">
        <v>8287898</v>
      </c>
      <c r="C67" s="7" t="s">
        <v>81</v>
      </c>
      <c r="D67" s="24">
        <v>0</v>
      </c>
      <c r="E67" s="7" t="s">
        <v>1425</v>
      </c>
      <c r="F67" s="23">
        <v>9.41</v>
      </c>
      <c r="G67" s="7" t="s">
        <v>22</v>
      </c>
      <c r="H67" s="7" t="s">
        <v>479</v>
      </c>
      <c r="I67" s="23" t="s">
        <v>1426</v>
      </c>
      <c r="J67" s="23">
        <v>46692000</v>
      </c>
      <c r="K67" s="23">
        <v>128.11000000000001</v>
      </c>
      <c r="L67" s="23" t="s">
        <v>1427</v>
      </c>
      <c r="M67" s="7" t="s">
        <v>1428</v>
      </c>
      <c r="N67" s="29">
        <f>L67/'סיכום נכסי ההשקעה'!$B$44</f>
        <v>5.2234422024193747E-3</v>
      </c>
    </row>
    <row r="68" spans="1:14">
      <c r="A68" s="7" t="s">
        <v>1429</v>
      </c>
      <c r="B68" s="7">
        <v>8287807</v>
      </c>
      <c r="C68" s="7" t="s">
        <v>81</v>
      </c>
      <c r="D68" s="24">
        <v>0</v>
      </c>
      <c r="E68" s="7" t="s">
        <v>1430</v>
      </c>
      <c r="F68" s="23">
        <v>9.06</v>
      </c>
      <c r="G68" s="7" t="s">
        <v>22</v>
      </c>
      <c r="H68" s="7" t="s">
        <v>479</v>
      </c>
      <c r="I68" s="23" t="s">
        <v>1431</v>
      </c>
      <c r="J68" s="23">
        <v>30000000</v>
      </c>
      <c r="K68" s="23">
        <v>130.19999999999999</v>
      </c>
      <c r="L68" s="23" t="s">
        <v>1432</v>
      </c>
      <c r="M68" s="7" t="s">
        <v>1433</v>
      </c>
      <c r="N68" s="29">
        <f>L68/'סיכום נכסי ההשקעה'!$B$44</f>
        <v>3.4109228164007814E-3</v>
      </c>
    </row>
    <row r="69" spans="1:14">
      <c r="A69" s="7" t="s">
        <v>1434</v>
      </c>
      <c r="B69" s="7">
        <v>8287989</v>
      </c>
      <c r="C69" s="7" t="s">
        <v>81</v>
      </c>
      <c r="D69" s="24">
        <v>0</v>
      </c>
      <c r="E69" s="7" t="s">
        <v>1435</v>
      </c>
      <c r="F69" s="23">
        <v>9.84</v>
      </c>
      <c r="G69" s="7" t="s">
        <v>22</v>
      </c>
      <c r="H69" s="7" t="s">
        <v>479</v>
      </c>
      <c r="I69" s="23" t="s">
        <v>976</v>
      </c>
      <c r="J69" s="23">
        <v>30538000</v>
      </c>
      <c r="K69" s="23">
        <v>116.95</v>
      </c>
      <c r="L69" s="23" t="s">
        <v>1436</v>
      </c>
      <c r="M69" s="7" t="s">
        <v>686</v>
      </c>
      <c r="N69" s="29">
        <f>L69/'סיכום נכסי ההשקעה'!$B$44</f>
        <v>3.1186331774068704E-3</v>
      </c>
    </row>
    <row r="70" spans="1:14">
      <c r="A70" s="7" t="s">
        <v>1437</v>
      </c>
      <c r="B70" s="7">
        <v>8288003</v>
      </c>
      <c r="C70" s="7" t="s">
        <v>81</v>
      </c>
      <c r="D70" s="24">
        <v>0</v>
      </c>
      <c r="E70" s="7" t="s">
        <v>1438</v>
      </c>
      <c r="F70" s="23">
        <v>10.050000000000001</v>
      </c>
      <c r="G70" s="7" t="s">
        <v>22</v>
      </c>
      <c r="H70" s="7" t="s">
        <v>479</v>
      </c>
      <c r="I70" s="23" t="s">
        <v>1439</v>
      </c>
      <c r="J70" s="23">
        <v>85684000</v>
      </c>
      <c r="K70" s="23">
        <v>119.64</v>
      </c>
      <c r="L70" s="23" t="s">
        <v>1440</v>
      </c>
      <c r="M70" s="7" t="s">
        <v>1441</v>
      </c>
      <c r="N70" s="29">
        <f>L70/'סיכום נכסי ההשקעה'!$B$44</f>
        <v>8.9515988749821855E-3</v>
      </c>
    </row>
    <row r="71" spans="1:14">
      <c r="A71" s="7" t="s">
        <v>1442</v>
      </c>
      <c r="B71" s="7">
        <v>8288086</v>
      </c>
      <c r="C71" s="7" t="s">
        <v>81</v>
      </c>
      <c r="D71" s="24">
        <v>0</v>
      </c>
      <c r="E71" s="7" t="s">
        <v>1443</v>
      </c>
      <c r="F71" s="23">
        <v>10.3</v>
      </c>
      <c r="G71" s="7" t="s">
        <v>22</v>
      </c>
      <c r="H71" s="7" t="s">
        <v>479</v>
      </c>
      <c r="I71" s="23" t="s">
        <v>1321</v>
      </c>
      <c r="J71" s="23">
        <v>62983000</v>
      </c>
      <c r="K71" s="23">
        <v>121.18</v>
      </c>
      <c r="L71" s="23" t="s">
        <v>1444</v>
      </c>
      <c r="M71" s="7" t="s">
        <v>1114</v>
      </c>
      <c r="N71" s="29">
        <f>L71/'סיכום נכסי ההשקעה'!$B$44</f>
        <v>6.6650371932118896E-3</v>
      </c>
    </row>
    <row r="72" spans="1:14">
      <c r="A72" s="7" t="s">
        <v>1445</v>
      </c>
      <c r="B72" s="7">
        <v>8288094</v>
      </c>
      <c r="C72" s="7" t="s">
        <v>81</v>
      </c>
      <c r="D72" s="24">
        <v>0</v>
      </c>
      <c r="E72" s="7" t="s">
        <v>1446</v>
      </c>
      <c r="F72" s="23">
        <v>10.36</v>
      </c>
      <c r="G72" s="7" t="s">
        <v>22</v>
      </c>
      <c r="H72" s="7" t="s">
        <v>479</v>
      </c>
      <c r="I72" s="23" t="s">
        <v>298</v>
      </c>
      <c r="J72" s="23">
        <v>45837000</v>
      </c>
      <c r="K72" s="23">
        <v>119.33</v>
      </c>
      <c r="L72" s="23" t="s">
        <v>1447</v>
      </c>
      <c r="M72" s="7" t="s">
        <v>1431</v>
      </c>
      <c r="N72" s="29">
        <f>L72/'סיכום נכסי ההשקעה'!$B$44</f>
        <v>4.7763621909065251E-3</v>
      </c>
    </row>
    <row r="73" spans="1:14">
      <c r="A73" s="7" t="s">
        <v>1448</v>
      </c>
      <c r="B73" s="7">
        <v>8288102</v>
      </c>
      <c r="C73" s="7" t="s">
        <v>81</v>
      </c>
      <c r="D73" s="24">
        <v>0</v>
      </c>
      <c r="E73" s="7" t="s">
        <v>1449</v>
      </c>
      <c r="F73" s="23">
        <v>10.47</v>
      </c>
      <c r="G73" s="7" t="s">
        <v>22</v>
      </c>
      <c r="H73" s="7" t="s">
        <v>479</v>
      </c>
      <c r="I73" s="23" t="s">
        <v>1450</v>
      </c>
      <c r="J73" s="23">
        <v>40747000</v>
      </c>
      <c r="K73" s="23">
        <v>120.45</v>
      </c>
      <c r="L73" s="23" t="s">
        <v>1451</v>
      </c>
      <c r="M73" s="7" t="s">
        <v>1452</v>
      </c>
      <c r="N73" s="29">
        <f>L73/'סיכום נכסי ההשקעה'!$B$44</f>
        <v>4.2858758358692338E-3</v>
      </c>
    </row>
    <row r="74" spans="1:14">
      <c r="A74" s="7" t="s">
        <v>1453</v>
      </c>
      <c r="B74" s="7">
        <v>8288144</v>
      </c>
      <c r="C74" s="7" t="s">
        <v>81</v>
      </c>
      <c r="D74" s="24">
        <v>0</v>
      </c>
      <c r="E74" s="7" t="s">
        <v>1454</v>
      </c>
      <c r="F74" s="23">
        <v>10.5</v>
      </c>
      <c r="G74" s="7" t="s">
        <v>22</v>
      </c>
      <c r="H74" s="7" t="s">
        <v>479</v>
      </c>
      <c r="I74" s="23" t="s">
        <v>1455</v>
      </c>
      <c r="J74" s="23">
        <v>25741000</v>
      </c>
      <c r="K74" s="23">
        <v>116.75</v>
      </c>
      <c r="L74" s="23" t="s">
        <v>1456</v>
      </c>
      <c r="M74" s="7" t="s">
        <v>607</v>
      </c>
      <c r="N74" s="29">
        <f>L74/'סיכום נכסי ההשקעה'!$B$44</f>
        <v>2.6242565199896049E-3</v>
      </c>
    </row>
    <row r="75" spans="1:14">
      <c r="A75" s="7" t="s">
        <v>1457</v>
      </c>
      <c r="B75" s="7">
        <v>8288151</v>
      </c>
      <c r="C75" s="7" t="s">
        <v>81</v>
      </c>
      <c r="D75" s="24">
        <v>0</v>
      </c>
      <c r="E75" s="7" t="s">
        <v>1458</v>
      </c>
      <c r="F75" s="23">
        <v>10.52</v>
      </c>
      <c r="G75" s="7" t="s">
        <v>22</v>
      </c>
      <c r="H75" s="7" t="s">
        <v>479</v>
      </c>
      <c r="I75" s="23" t="s">
        <v>1459</v>
      </c>
      <c r="J75" s="23">
        <v>46859000</v>
      </c>
      <c r="K75" s="23">
        <v>112.82</v>
      </c>
      <c r="L75" s="23" t="s">
        <v>1460</v>
      </c>
      <c r="M75" s="7" t="s">
        <v>345</v>
      </c>
      <c r="N75" s="29">
        <f>L75/'סיכום נכסי ההשקעה'!$B$44</f>
        <v>4.6166484682600229E-3</v>
      </c>
    </row>
    <row r="76" spans="1:14">
      <c r="A76" s="7" t="s">
        <v>1461</v>
      </c>
      <c r="B76" s="7">
        <v>8288169</v>
      </c>
      <c r="C76" s="7" t="s">
        <v>81</v>
      </c>
      <c r="D76" s="24">
        <v>0</v>
      </c>
      <c r="E76" s="7" t="s">
        <v>1462</v>
      </c>
      <c r="F76" s="23">
        <v>10.58</v>
      </c>
      <c r="G76" s="7" t="s">
        <v>22</v>
      </c>
      <c r="H76" s="7" t="s">
        <v>479</v>
      </c>
      <c r="I76" s="23" t="s">
        <v>1463</v>
      </c>
      <c r="J76" s="23">
        <v>16084000</v>
      </c>
      <c r="K76" s="23">
        <v>111.41</v>
      </c>
      <c r="L76" s="23" t="s">
        <v>1464</v>
      </c>
      <c r="M76" s="7" t="s">
        <v>437</v>
      </c>
      <c r="N76" s="29">
        <f>L76/'סיכום נכסי ההשקעה'!$B$44</f>
        <v>1.5647625754133588E-3</v>
      </c>
    </row>
    <row r="77" spans="1:14">
      <c r="A77" s="7" t="s">
        <v>1465</v>
      </c>
      <c r="B77" s="7">
        <v>8288177</v>
      </c>
      <c r="C77" s="7" t="s">
        <v>81</v>
      </c>
      <c r="D77" s="24">
        <v>0</v>
      </c>
      <c r="E77" s="7" t="s">
        <v>1466</v>
      </c>
      <c r="F77" s="23">
        <v>10.66</v>
      </c>
      <c r="G77" s="7" t="s">
        <v>22</v>
      </c>
      <c r="H77" s="7" t="s">
        <v>479</v>
      </c>
      <c r="I77" s="23" t="s">
        <v>1467</v>
      </c>
      <c r="J77" s="23">
        <v>68314000</v>
      </c>
      <c r="K77" s="23">
        <v>110.58</v>
      </c>
      <c r="L77" s="23" t="s">
        <v>1468</v>
      </c>
      <c r="M77" s="7" t="s">
        <v>1469</v>
      </c>
      <c r="N77" s="29">
        <f>L77/'סיכום נכסי ההשקעה'!$B$44</f>
        <v>6.5969023238072882E-3</v>
      </c>
    </row>
    <row r="78" spans="1:14">
      <c r="A78" s="7" t="s">
        <v>1471</v>
      </c>
      <c r="B78" s="7">
        <v>8288185</v>
      </c>
      <c r="C78" s="7" t="s">
        <v>81</v>
      </c>
      <c r="D78" s="24">
        <v>0</v>
      </c>
      <c r="E78" s="7" t="s">
        <v>1472</v>
      </c>
      <c r="F78" s="23">
        <v>10.7</v>
      </c>
      <c r="G78" s="7" t="s">
        <v>22</v>
      </c>
      <c r="H78" s="7" t="s">
        <v>479</v>
      </c>
      <c r="I78" s="23" t="s">
        <v>1006</v>
      </c>
      <c r="J78" s="23">
        <v>74178000</v>
      </c>
      <c r="K78" s="23">
        <v>107.84</v>
      </c>
      <c r="L78" s="23" t="s">
        <v>1473</v>
      </c>
      <c r="M78" s="24">
        <v>0</v>
      </c>
      <c r="N78" s="29">
        <f>L78/'סיכום נכסי ההשקעה'!$B$44</f>
        <v>6.9851850648715566E-3</v>
      </c>
    </row>
    <row r="79" spans="1:14">
      <c r="A79" s="7" t="s">
        <v>1474</v>
      </c>
      <c r="B79" s="7">
        <v>8288219</v>
      </c>
      <c r="C79" s="7" t="s">
        <v>81</v>
      </c>
      <c r="D79" s="24">
        <v>0</v>
      </c>
      <c r="E79" s="7" t="s">
        <v>1475</v>
      </c>
      <c r="F79" s="23">
        <v>10.71</v>
      </c>
      <c r="G79" s="7" t="s">
        <v>22</v>
      </c>
      <c r="H79" s="7" t="s">
        <v>479</v>
      </c>
      <c r="I79" s="23" t="s">
        <v>1476</v>
      </c>
      <c r="J79" s="23">
        <v>30610000</v>
      </c>
      <c r="K79" s="23">
        <v>108.95</v>
      </c>
      <c r="L79" s="23" t="s">
        <v>1477</v>
      </c>
      <c r="M79" s="24">
        <v>0</v>
      </c>
      <c r="N79" s="29">
        <f>L79/'סיכום נכסי ההשקעה'!$B$44</f>
        <v>2.9121677131623727E-3</v>
      </c>
    </row>
    <row r="80" spans="1:14">
      <c r="A80" s="7" t="s">
        <v>1478</v>
      </c>
      <c r="B80" s="7">
        <v>8288227</v>
      </c>
      <c r="C80" s="7" t="s">
        <v>81</v>
      </c>
      <c r="D80" s="24">
        <v>0</v>
      </c>
      <c r="E80" s="7" t="s">
        <v>1479</v>
      </c>
      <c r="F80" s="23">
        <v>10.83</v>
      </c>
      <c r="G80" s="7" t="s">
        <v>22</v>
      </c>
      <c r="H80" s="7" t="s">
        <v>479</v>
      </c>
      <c r="I80" s="23" t="s">
        <v>1480</v>
      </c>
      <c r="J80" s="23">
        <v>18867000</v>
      </c>
      <c r="K80" s="23">
        <v>110.27</v>
      </c>
      <c r="L80" s="23" t="s">
        <v>1481</v>
      </c>
      <c r="M80" s="7" t="s">
        <v>496</v>
      </c>
      <c r="N80" s="29">
        <f>L80/'סיכום נכסי ההשקעה'!$B$44</f>
        <v>1.8168236060928686E-3</v>
      </c>
    </row>
    <row r="81" spans="1:14">
      <c r="A81" s="7" t="s">
        <v>1482</v>
      </c>
      <c r="B81" s="7">
        <v>8288235</v>
      </c>
      <c r="C81" s="7" t="s">
        <v>81</v>
      </c>
      <c r="D81" s="24">
        <v>0</v>
      </c>
      <c r="E81" s="7" t="s">
        <v>1483</v>
      </c>
      <c r="F81" s="23">
        <v>10.81</v>
      </c>
      <c r="G81" s="7" t="s">
        <v>22</v>
      </c>
      <c r="H81" s="7" t="s">
        <v>479</v>
      </c>
      <c r="I81" s="23" t="s">
        <v>1484</v>
      </c>
      <c r="J81" s="23">
        <v>106139000</v>
      </c>
      <c r="K81" s="23">
        <v>105.22</v>
      </c>
      <c r="L81" s="23" t="s">
        <v>1485</v>
      </c>
      <c r="M81" s="7" t="s">
        <v>1486</v>
      </c>
      <c r="N81" s="29">
        <f>L81/'סיכום נכסי ההשקעה'!$B$44</f>
        <v>9.7527706288195702E-3</v>
      </c>
    </row>
    <row r="82" spans="1:14">
      <c r="A82" s="7" t="s">
        <v>1487</v>
      </c>
      <c r="B82" s="7">
        <v>8288243</v>
      </c>
      <c r="C82" s="7" t="s">
        <v>81</v>
      </c>
      <c r="D82" s="24">
        <v>0</v>
      </c>
      <c r="E82" s="7" t="s">
        <v>1488</v>
      </c>
      <c r="F82" s="23">
        <v>10.8</v>
      </c>
      <c r="G82" s="7" t="s">
        <v>22</v>
      </c>
      <c r="H82" s="7" t="s">
        <v>479</v>
      </c>
      <c r="I82" s="23" t="s">
        <v>1489</v>
      </c>
      <c r="J82" s="23">
        <v>36841000</v>
      </c>
      <c r="K82" s="23">
        <v>101.17</v>
      </c>
      <c r="L82" s="23" t="s">
        <v>1490</v>
      </c>
      <c r="M82" s="24">
        <v>0</v>
      </c>
      <c r="N82" s="29">
        <f>L82/'סיכום נכסי ההשקעה'!$B$44</f>
        <v>3.2548042396349417E-3</v>
      </c>
    </row>
    <row r="83" spans="1:14">
      <c r="A83" s="7" t="s">
        <v>1491</v>
      </c>
      <c r="B83" s="7">
        <v>8288110</v>
      </c>
      <c r="C83" s="7" t="s">
        <v>81</v>
      </c>
      <c r="D83" s="24">
        <v>0</v>
      </c>
      <c r="E83" s="7" t="s">
        <v>1492</v>
      </c>
      <c r="F83" s="23">
        <v>10.55</v>
      </c>
      <c r="G83" s="7" t="s">
        <v>22</v>
      </c>
      <c r="H83" s="7" t="s">
        <v>479</v>
      </c>
      <c r="I83" s="23" t="s">
        <v>1493</v>
      </c>
      <c r="J83" s="23">
        <v>45425000</v>
      </c>
      <c r="K83" s="23">
        <v>119.73</v>
      </c>
      <c r="L83" s="23" t="s">
        <v>1494</v>
      </c>
      <c r="M83" s="7" t="s">
        <v>1495</v>
      </c>
      <c r="N83" s="29">
        <f>L83/'סיכום נכסי ההשקעה'!$B$44</f>
        <v>4.7491623842776942E-3</v>
      </c>
    </row>
    <row r="84" spans="1:14">
      <c r="A84" s="7" t="s">
        <v>1491</v>
      </c>
      <c r="B84" s="7">
        <v>8288128</v>
      </c>
      <c r="C84" s="7" t="s">
        <v>81</v>
      </c>
      <c r="D84" s="24">
        <v>0</v>
      </c>
      <c r="E84" s="7" t="s">
        <v>1496</v>
      </c>
      <c r="F84" s="23">
        <v>10.59</v>
      </c>
      <c r="G84" s="7" t="s">
        <v>22</v>
      </c>
      <c r="H84" s="7" t="s">
        <v>479</v>
      </c>
      <c r="I84" s="23" t="s">
        <v>1497</v>
      </c>
      <c r="J84" s="23">
        <v>49543000</v>
      </c>
      <c r="K84" s="23">
        <v>116.59</v>
      </c>
      <c r="L84" s="23" t="s">
        <v>1498</v>
      </c>
      <c r="M84" s="7" t="s">
        <v>1499</v>
      </c>
      <c r="N84" s="29">
        <f>L84/'סיכום נכסי ההשקעה'!$B$44</f>
        <v>5.043845585297085E-3</v>
      </c>
    </row>
    <row r="85" spans="1:14">
      <c r="A85" s="7" t="s">
        <v>1500</v>
      </c>
      <c r="B85" s="7">
        <v>8288136</v>
      </c>
      <c r="C85" s="7" t="s">
        <v>81</v>
      </c>
      <c r="D85" s="24">
        <v>0</v>
      </c>
      <c r="E85" s="7" t="s">
        <v>1501</v>
      </c>
      <c r="F85" s="23">
        <v>10.43</v>
      </c>
      <c r="G85" s="7" t="s">
        <v>22</v>
      </c>
      <c r="H85" s="7" t="s">
        <v>479</v>
      </c>
      <c r="I85" s="23" t="s">
        <v>1502</v>
      </c>
      <c r="J85" s="23">
        <v>58142000</v>
      </c>
      <c r="K85" s="23">
        <v>117.84</v>
      </c>
      <c r="L85" s="23" t="s">
        <v>1503</v>
      </c>
      <c r="M85" s="7" t="s">
        <v>1504</v>
      </c>
      <c r="N85" s="29">
        <f>L85/'סיכום נכסי ההשקעה'!$B$44</f>
        <v>5.9830510309868915E-3</v>
      </c>
    </row>
    <row r="86" spans="1:14">
      <c r="A86" s="7" t="s">
        <v>1505</v>
      </c>
      <c r="B86" s="7">
        <v>8288193</v>
      </c>
      <c r="C86" s="7" t="s">
        <v>81</v>
      </c>
      <c r="D86" s="24">
        <v>0</v>
      </c>
      <c r="E86" s="7" t="s">
        <v>1506</v>
      </c>
      <c r="F86" s="23">
        <v>10.57</v>
      </c>
      <c r="G86" s="7" t="s">
        <v>22</v>
      </c>
      <c r="H86" s="7" t="s">
        <v>479</v>
      </c>
      <c r="I86" s="23" t="s">
        <v>1507</v>
      </c>
      <c r="J86" s="23">
        <v>22544000</v>
      </c>
      <c r="K86" s="23">
        <v>111.08</v>
      </c>
      <c r="L86" s="23" t="s">
        <v>1508</v>
      </c>
      <c r="M86" s="24">
        <v>0</v>
      </c>
      <c r="N86" s="29">
        <f>L86/'סיכום נכסי ההשקעה'!$B$44</f>
        <v>2.1868101371761662E-3</v>
      </c>
    </row>
    <row r="87" spans="1:14">
      <c r="A87" s="7" t="s">
        <v>1509</v>
      </c>
      <c r="B87" s="7">
        <v>8288201</v>
      </c>
      <c r="C87" s="7" t="s">
        <v>81</v>
      </c>
      <c r="D87" s="24">
        <v>0</v>
      </c>
      <c r="E87" s="7" t="s">
        <v>1510</v>
      </c>
      <c r="F87" s="23">
        <v>10.61</v>
      </c>
      <c r="G87" s="7" t="s">
        <v>22</v>
      </c>
      <c r="H87" s="7" t="s">
        <v>479</v>
      </c>
      <c r="I87" s="23" t="s">
        <v>1511</v>
      </c>
      <c r="J87" s="23">
        <v>47138000</v>
      </c>
      <c r="K87" s="23">
        <v>108.62</v>
      </c>
      <c r="L87" s="23" t="s">
        <v>1512</v>
      </c>
      <c r="M87" s="7" t="s">
        <v>1513</v>
      </c>
      <c r="N87" s="29">
        <f>L87/'סיכום נכסי ההשקעה'!$B$44</f>
        <v>4.4709931020703569E-3</v>
      </c>
    </row>
    <row r="88" spans="1:14" ht="13.5" thickBot="1">
      <c r="A88" s="6" t="s">
        <v>1514</v>
      </c>
      <c r="B88" s="6"/>
      <c r="C88" s="6"/>
      <c r="D88" s="6"/>
      <c r="E88" s="6"/>
      <c r="F88" s="25">
        <v>9.74</v>
      </c>
      <c r="G88" s="6"/>
      <c r="H88" s="6"/>
      <c r="I88" s="25" t="s">
        <v>1515</v>
      </c>
      <c r="J88" s="25">
        <f>SUM(J23:J87)</f>
        <v>2246811720</v>
      </c>
      <c r="K88" s="22"/>
      <c r="L88" s="25">
        <f>L23+L24+L25+L26+L27+L28+L29+L30+L31+L32+L33+L34+L35+L36+L37+L38+L39+L40+L41+L42+L43+L44+L45+L46+L47+L48+L49+L50+L51+L52+L53+L54+L55+L56+L57+L58+L59+L60+L61+L62+L63+L64+L65+L66+L67+L68+L69+L70+L71+L72+L73+L74+L75+L76+L77+L78+L79+L80+L81+L82+L83+L84+L85+L86+L87</f>
        <v>2695551.5299999993</v>
      </c>
      <c r="M88" s="6"/>
      <c r="N88" s="27">
        <f>SUM(N23:N87)</f>
        <v>0.2353874418070144</v>
      </c>
    </row>
    <row r="89" spans="1:14" ht="13.5" thickTop="1"/>
    <row r="90" spans="1:14">
      <c r="A90" s="6" t="s">
        <v>1516</v>
      </c>
      <c r="B90" s="6"/>
      <c r="C90" s="6"/>
      <c r="D90" s="6"/>
      <c r="E90" s="6"/>
      <c r="F90" s="22"/>
      <c r="G90" s="6"/>
      <c r="H90" s="6"/>
      <c r="I90" s="22"/>
      <c r="J90" s="22"/>
      <c r="K90" s="22"/>
      <c r="L90" s="22"/>
      <c r="M90" s="6"/>
      <c r="N90" s="6"/>
    </row>
    <row r="91" spans="1:14">
      <c r="A91" s="7" t="s">
        <v>1517</v>
      </c>
      <c r="B91" s="7">
        <v>8182719</v>
      </c>
      <c r="C91" s="7" t="s">
        <v>81</v>
      </c>
      <c r="D91" s="24">
        <v>0</v>
      </c>
      <c r="E91" s="7" t="s">
        <v>1518</v>
      </c>
      <c r="F91" s="23">
        <v>0.01</v>
      </c>
      <c r="G91" s="7" t="s">
        <v>22</v>
      </c>
      <c r="H91" s="7" t="s">
        <v>138</v>
      </c>
      <c r="I91" s="23" t="s">
        <v>1329</v>
      </c>
      <c r="J91" s="23">
        <v>4542500</v>
      </c>
      <c r="K91" s="23">
        <v>188.06</v>
      </c>
      <c r="L91" s="23" t="s">
        <v>1519</v>
      </c>
      <c r="M91" s="7" t="s">
        <v>1520</v>
      </c>
      <c r="N91" s="29">
        <f>L91/'סיכום נכסי ההשקעה'!$B$44</f>
        <v>7.4597486873394974E-4</v>
      </c>
    </row>
    <row r="92" spans="1:14">
      <c r="A92" s="7" t="s">
        <v>1521</v>
      </c>
      <c r="B92" s="7">
        <v>8182727</v>
      </c>
      <c r="C92" s="7" t="s">
        <v>81</v>
      </c>
      <c r="D92" s="24">
        <v>0</v>
      </c>
      <c r="E92" s="7" t="s">
        <v>1522</v>
      </c>
      <c r="F92" s="23">
        <v>0.1</v>
      </c>
      <c r="G92" s="7" t="s">
        <v>22</v>
      </c>
      <c r="H92" s="7" t="s">
        <v>138</v>
      </c>
      <c r="I92" s="23" t="s">
        <v>1329</v>
      </c>
      <c r="J92" s="23">
        <v>1233999.98</v>
      </c>
      <c r="K92" s="23">
        <v>188.43</v>
      </c>
      <c r="L92" s="23" t="s">
        <v>1523</v>
      </c>
      <c r="M92" s="7" t="s">
        <v>979</v>
      </c>
      <c r="N92" s="29">
        <f>L92/'סיכום נכסי ההשקעה'!$B$44</f>
        <v>2.0304846015631767E-4</v>
      </c>
    </row>
    <row r="93" spans="1:14">
      <c r="A93" s="7" t="s">
        <v>1524</v>
      </c>
      <c r="B93" s="7">
        <v>8182735</v>
      </c>
      <c r="C93" s="7" t="s">
        <v>81</v>
      </c>
      <c r="D93" s="24">
        <v>0</v>
      </c>
      <c r="E93" s="7" t="s">
        <v>1525</v>
      </c>
      <c r="F93" s="23">
        <v>0.2</v>
      </c>
      <c r="G93" s="7" t="s">
        <v>22</v>
      </c>
      <c r="H93" s="7" t="s">
        <v>138</v>
      </c>
      <c r="I93" s="23" t="s">
        <v>1329</v>
      </c>
      <c r="J93" s="23">
        <v>1404400</v>
      </c>
      <c r="K93" s="23">
        <v>186.94</v>
      </c>
      <c r="L93" s="23" t="s">
        <v>1526</v>
      </c>
      <c r="M93" s="7" t="s">
        <v>1504</v>
      </c>
      <c r="N93" s="29">
        <f>L93/'סיכום נכסי ההשקעה'!$B$44</f>
        <v>2.292641207060842E-4</v>
      </c>
    </row>
    <row r="94" spans="1:14">
      <c r="A94" s="7" t="s">
        <v>1527</v>
      </c>
      <c r="B94" s="7">
        <v>8182743</v>
      </c>
      <c r="C94" s="7" t="s">
        <v>81</v>
      </c>
      <c r="D94" s="24">
        <v>0</v>
      </c>
      <c r="E94" s="7" t="s">
        <v>1528</v>
      </c>
      <c r="F94" s="23">
        <v>0.25</v>
      </c>
      <c r="G94" s="7" t="s">
        <v>22</v>
      </c>
      <c r="H94" s="7" t="s">
        <v>138</v>
      </c>
      <c r="I94" s="23" t="s">
        <v>1329</v>
      </c>
      <c r="J94" s="23">
        <v>2009800</v>
      </c>
      <c r="K94" s="23">
        <v>185.22</v>
      </c>
      <c r="L94" s="23" t="s">
        <v>1529</v>
      </c>
      <c r="M94" s="7"/>
      <c r="N94" s="29">
        <f>L94/'סיכום נכסי ההשקעה'!$B$44</f>
        <v>3.2506423583458381E-4</v>
      </c>
    </row>
    <row r="95" spans="1:14">
      <c r="A95" s="7" t="s">
        <v>1530</v>
      </c>
      <c r="B95" s="7">
        <v>8182750</v>
      </c>
      <c r="C95" s="7" t="s">
        <v>81</v>
      </c>
      <c r="D95" s="24">
        <v>0</v>
      </c>
      <c r="E95" s="7" t="s">
        <v>1531</v>
      </c>
      <c r="F95" s="23">
        <v>0.34</v>
      </c>
      <c r="G95" s="7" t="s">
        <v>22</v>
      </c>
      <c r="H95" s="7" t="s">
        <v>138</v>
      </c>
      <c r="I95" s="23" t="s">
        <v>1338</v>
      </c>
      <c r="J95" s="23">
        <v>2002500</v>
      </c>
      <c r="K95" s="23">
        <v>184.79</v>
      </c>
      <c r="L95" s="23" t="s">
        <v>1532</v>
      </c>
      <c r="M95" s="7"/>
      <c r="N95" s="29">
        <f>L95/'סיכום נכסי ההשקעה'!$B$44</f>
        <v>3.2314222561273791E-4</v>
      </c>
    </row>
    <row r="96" spans="1:14">
      <c r="A96" s="7" t="s">
        <v>1533</v>
      </c>
      <c r="B96" s="7">
        <v>8182768</v>
      </c>
      <c r="C96" s="7" t="s">
        <v>81</v>
      </c>
      <c r="D96" s="24">
        <v>0</v>
      </c>
      <c r="E96" s="7" t="s">
        <v>1534</v>
      </c>
      <c r="F96" s="23">
        <v>0.42</v>
      </c>
      <c r="G96" s="7" t="s">
        <v>22</v>
      </c>
      <c r="H96" s="7" t="s">
        <v>138</v>
      </c>
      <c r="I96" s="23" t="s">
        <v>1338</v>
      </c>
      <c r="J96" s="23">
        <v>2397500</v>
      </c>
      <c r="K96" s="23">
        <v>184.52</v>
      </c>
      <c r="L96" s="23" t="s">
        <v>1535</v>
      </c>
      <c r="M96" s="7"/>
      <c r="N96" s="29">
        <f>L96/'סיכום נכסי ההשקעה'!$B$44</f>
        <v>3.8631794188246271E-4</v>
      </c>
    </row>
    <row r="97" spans="1:14">
      <c r="A97" s="7" t="s">
        <v>1536</v>
      </c>
      <c r="B97" s="7">
        <v>8182776</v>
      </c>
      <c r="C97" s="7" t="s">
        <v>81</v>
      </c>
      <c r="D97" s="24">
        <v>0</v>
      </c>
      <c r="E97" s="7" t="s">
        <v>1537</v>
      </c>
      <c r="F97" s="23">
        <v>0.49</v>
      </c>
      <c r="G97" s="7" t="s">
        <v>22</v>
      </c>
      <c r="H97" s="7" t="s">
        <v>138</v>
      </c>
      <c r="I97" s="23" t="s">
        <v>1338</v>
      </c>
      <c r="J97" s="23">
        <v>1136400</v>
      </c>
      <c r="K97" s="23">
        <v>187.33</v>
      </c>
      <c r="L97" s="23" t="s">
        <v>1538</v>
      </c>
      <c r="M97" s="7"/>
      <c r="N97" s="29">
        <f>L97/'סיכום נכסי ההשקעה'!$B$44</f>
        <v>1.8589969289752167E-4</v>
      </c>
    </row>
    <row r="98" spans="1:14">
      <c r="A98" s="7" t="s">
        <v>1539</v>
      </c>
      <c r="B98" s="7">
        <v>8182784</v>
      </c>
      <c r="C98" s="7" t="s">
        <v>81</v>
      </c>
      <c r="D98" s="24">
        <v>0</v>
      </c>
      <c r="E98" s="7" t="s">
        <v>1540</v>
      </c>
      <c r="F98" s="23">
        <v>0.56999999999999995</v>
      </c>
      <c r="G98" s="7" t="s">
        <v>22</v>
      </c>
      <c r="H98" s="7" t="s">
        <v>138</v>
      </c>
      <c r="I98" s="23" t="s">
        <v>1338</v>
      </c>
      <c r="J98" s="23">
        <v>1209600</v>
      </c>
      <c r="K98" s="23">
        <v>185.73</v>
      </c>
      <c r="L98" s="23" t="s">
        <v>1541</v>
      </c>
      <c r="M98" s="7"/>
      <c r="N98" s="29">
        <f>L98/'סיכום נכסי ההשקעה'!$B$44</f>
        <v>1.961812687048882E-4</v>
      </c>
    </row>
    <row r="99" spans="1:14">
      <c r="A99" s="7" t="s">
        <v>1542</v>
      </c>
      <c r="B99" s="7">
        <v>8182792</v>
      </c>
      <c r="C99" s="7" t="s">
        <v>81</v>
      </c>
      <c r="D99" s="24">
        <v>0</v>
      </c>
      <c r="E99" s="7" t="s">
        <v>1543</v>
      </c>
      <c r="F99" s="23">
        <v>0.65</v>
      </c>
      <c r="G99" s="7" t="s">
        <v>22</v>
      </c>
      <c r="H99" s="7" t="s">
        <v>138</v>
      </c>
      <c r="I99" s="23" t="s">
        <v>1338</v>
      </c>
      <c r="J99" s="23">
        <v>1332700</v>
      </c>
      <c r="K99" s="23">
        <v>184</v>
      </c>
      <c r="L99" s="23" t="s">
        <v>1544</v>
      </c>
      <c r="M99" s="7"/>
      <c r="N99" s="29">
        <f>L99/'סיכום נכסי ההשקעה'!$B$44</f>
        <v>2.1413254727394157E-4</v>
      </c>
    </row>
    <row r="100" spans="1:14">
      <c r="A100" s="7" t="s">
        <v>1545</v>
      </c>
      <c r="B100" s="7">
        <v>8182800</v>
      </c>
      <c r="C100" s="7" t="s">
        <v>81</v>
      </c>
      <c r="D100" s="24">
        <v>0</v>
      </c>
      <c r="E100" s="7" t="s">
        <v>1546</v>
      </c>
      <c r="F100" s="23">
        <v>0.74</v>
      </c>
      <c r="G100" s="7" t="s">
        <v>22</v>
      </c>
      <c r="H100" s="7" t="s">
        <v>138</v>
      </c>
      <c r="I100" s="23" t="s">
        <v>1338</v>
      </c>
      <c r="J100" s="23">
        <v>2611900</v>
      </c>
      <c r="K100" s="23">
        <v>182.89</v>
      </c>
      <c r="L100" s="23" t="s">
        <v>1547</v>
      </c>
      <c r="M100" s="7"/>
      <c r="N100" s="29">
        <f>L100/'סיכום נכסי ההשקעה'!$B$44</f>
        <v>4.1713123251765352E-4</v>
      </c>
    </row>
    <row r="101" spans="1:14">
      <c r="A101" s="7" t="s">
        <v>1548</v>
      </c>
      <c r="B101" s="7">
        <v>8182818</v>
      </c>
      <c r="C101" s="7" t="s">
        <v>81</v>
      </c>
      <c r="D101" s="24">
        <v>0</v>
      </c>
      <c r="E101" s="7" t="s">
        <v>1549</v>
      </c>
      <c r="F101" s="23">
        <v>0.82</v>
      </c>
      <c r="G101" s="7" t="s">
        <v>22</v>
      </c>
      <c r="H101" s="7" t="s">
        <v>138</v>
      </c>
      <c r="I101" s="23" t="s">
        <v>1338</v>
      </c>
      <c r="J101" s="23">
        <v>1503600</v>
      </c>
      <c r="K101" s="23">
        <v>180.95</v>
      </c>
      <c r="L101" s="23" t="s">
        <v>1550</v>
      </c>
      <c r="M101" s="7" t="s">
        <v>1551</v>
      </c>
      <c r="N101" s="29">
        <f>L101/'סיכום נכסי ההשקעה'!$B$44</f>
        <v>2.3758439030796875E-4</v>
      </c>
    </row>
    <row r="102" spans="1:14">
      <c r="A102" s="7" t="s">
        <v>1552</v>
      </c>
      <c r="B102" s="7">
        <v>8182826</v>
      </c>
      <c r="C102" s="7" t="s">
        <v>81</v>
      </c>
      <c r="D102" s="24">
        <v>0</v>
      </c>
      <c r="E102" s="7" t="s">
        <v>1553</v>
      </c>
      <c r="F102" s="23">
        <v>0.9</v>
      </c>
      <c r="G102" s="7" t="s">
        <v>22</v>
      </c>
      <c r="H102" s="7" t="s">
        <v>138</v>
      </c>
      <c r="I102" s="23" t="s">
        <v>1554</v>
      </c>
      <c r="J102" s="23">
        <v>1091000</v>
      </c>
      <c r="K102" s="23">
        <v>179.56</v>
      </c>
      <c r="L102" s="23" t="s">
        <v>1555</v>
      </c>
      <c r="M102" s="7"/>
      <c r="N102" s="29">
        <f>L102/'סיכום נכסי ההשקעה'!$B$44</f>
        <v>1.7107026191733662E-4</v>
      </c>
    </row>
    <row r="103" spans="1:14">
      <c r="A103" s="7" t="s">
        <v>1556</v>
      </c>
      <c r="B103" s="7">
        <v>8182834</v>
      </c>
      <c r="C103" s="7" t="s">
        <v>81</v>
      </c>
      <c r="D103" s="24">
        <v>0</v>
      </c>
      <c r="E103" s="7" t="s">
        <v>1557</v>
      </c>
      <c r="F103" s="23">
        <v>0.49</v>
      </c>
      <c r="G103" s="7" t="s">
        <v>22</v>
      </c>
      <c r="H103" s="7" t="s">
        <v>138</v>
      </c>
      <c r="I103" s="23" t="s">
        <v>1554</v>
      </c>
      <c r="J103" s="23">
        <v>2900000</v>
      </c>
      <c r="K103" s="23">
        <v>177.09</v>
      </c>
      <c r="L103" s="23" t="s">
        <v>1558</v>
      </c>
      <c r="M103" s="7"/>
      <c r="N103" s="29">
        <f>L103/'סיכום נכסי ההשקעה'!$B$44</f>
        <v>4.4845624418419447E-4</v>
      </c>
    </row>
    <row r="104" spans="1:14">
      <c r="A104" s="7" t="s">
        <v>1559</v>
      </c>
      <c r="B104" s="7">
        <v>8182842</v>
      </c>
      <c r="C104" s="7" t="s">
        <v>81</v>
      </c>
      <c r="D104" s="24">
        <v>0</v>
      </c>
      <c r="E104" s="7" t="s">
        <v>1560</v>
      </c>
      <c r="F104" s="23">
        <v>0.56999999999999995</v>
      </c>
      <c r="G104" s="7" t="s">
        <v>22</v>
      </c>
      <c r="H104" s="7" t="s">
        <v>138</v>
      </c>
      <c r="I104" s="23" t="s">
        <v>1561</v>
      </c>
      <c r="J104" s="23">
        <v>3141000</v>
      </c>
      <c r="K104" s="23">
        <v>175.53</v>
      </c>
      <c r="L104" s="23" t="s">
        <v>1562</v>
      </c>
      <c r="M104" s="7"/>
      <c r="N104" s="29">
        <f>L104/'סיכום נכסי ההשקעה'!$B$44</f>
        <v>4.8144041960425973E-4</v>
      </c>
    </row>
    <row r="105" spans="1:14">
      <c r="A105" s="7" t="s">
        <v>1563</v>
      </c>
      <c r="B105" s="7">
        <v>8182891</v>
      </c>
      <c r="C105" s="7" t="s">
        <v>81</v>
      </c>
      <c r="D105" s="24">
        <v>0</v>
      </c>
      <c r="E105" s="7" t="s">
        <v>1564</v>
      </c>
      <c r="F105" s="23">
        <v>0.96</v>
      </c>
      <c r="G105" s="7" t="s">
        <v>22</v>
      </c>
      <c r="H105" s="7" t="s">
        <v>138</v>
      </c>
      <c r="I105" s="23" t="s">
        <v>1565</v>
      </c>
      <c r="J105" s="23">
        <v>2500000</v>
      </c>
      <c r="K105" s="23">
        <v>172.55</v>
      </c>
      <c r="L105" s="23" t="s">
        <v>1566</v>
      </c>
      <c r="M105" s="7"/>
      <c r="N105" s="29">
        <f>L105/'סיכום נכסי ההשקעה'!$B$44</f>
        <v>3.7668867940345556E-4</v>
      </c>
    </row>
    <row r="106" spans="1:14">
      <c r="A106" s="7" t="s">
        <v>1567</v>
      </c>
      <c r="B106" s="7">
        <v>8182909</v>
      </c>
      <c r="C106" s="7" t="s">
        <v>81</v>
      </c>
      <c r="D106" s="24">
        <v>0</v>
      </c>
      <c r="E106" s="7" t="s">
        <v>1568</v>
      </c>
      <c r="F106" s="23">
        <v>1.04</v>
      </c>
      <c r="G106" s="7" t="s">
        <v>22</v>
      </c>
      <c r="H106" s="7" t="s">
        <v>138</v>
      </c>
      <c r="I106" s="23" t="s">
        <v>1565</v>
      </c>
      <c r="J106" s="23">
        <v>2699720</v>
      </c>
      <c r="K106" s="23">
        <v>171.97</v>
      </c>
      <c r="L106" s="23" t="s">
        <v>1569</v>
      </c>
      <c r="M106" s="7"/>
      <c r="N106" s="29">
        <f>L106/'סיכום נכסי ההשקעה'!$B$44</f>
        <v>4.0542888859082158E-4</v>
      </c>
    </row>
    <row r="107" spans="1:14">
      <c r="A107" s="7" t="s">
        <v>1570</v>
      </c>
      <c r="B107" s="7">
        <v>8182917</v>
      </c>
      <c r="C107" s="7" t="s">
        <v>81</v>
      </c>
      <c r="D107" s="24">
        <v>0</v>
      </c>
      <c r="E107" s="7" t="s">
        <v>1571</v>
      </c>
      <c r="F107" s="23">
        <v>1.1299999999999999</v>
      </c>
      <c r="G107" s="7" t="s">
        <v>22</v>
      </c>
      <c r="H107" s="7" t="s">
        <v>138</v>
      </c>
      <c r="I107" s="23" t="s">
        <v>1572</v>
      </c>
      <c r="J107" s="23">
        <v>3552400</v>
      </c>
      <c r="K107" s="23">
        <v>170.71</v>
      </c>
      <c r="L107" s="23" t="s">
        <v>1573</v>
      </c>
      <c r="M107" s="7"/>
      <c r="N107" s="29">
        <f>L107/'סיכום נכסי ההשקעה'!$B$44</f>
        <v>5.2956140792095256E-4</v>
      </c>
    </row>
    <row r="108" spans="1:14">
      <c r="A108" s="7" t="s">
        <v>1574</v>
      </c>
      <c r="B108" s="7">
        <v>8182925</v>
      </c>
      <c r="C108" s="7" t="s">
        <v>81</v>
      </c>
      <c r="D108" s="24">
        <v>0</v>
      </c>
      <c r="E108" s="7" t="s">
        <v>1575</v>
      </c>
      <c r="F108" s="23">
        <v>1.21</v>
      </c>
      <c r="G108" s="7" t="s">
        <v>22</v>
      </c>
      <c r="H108" s="7" t="s">
        <v>138</v>
      </c>
      <c r="I108" s="23" t="s">
        <v>1576</v>
      </c>
      <c r="J108" s="23">
        <v>4002400</v>
      </c>
      <c r="K108" s="23">
        <v>169.79</v>
      </c>
      <c r="L108" s="23" t="s">
        <v>1577</v>
      </c>
      <c r="M108" s="7"/>
      <c r="N108" s="29">
        <f>L108/'סיכום נכסי ההשקעה'!$B$44</f>
        <v>5.9342000106186478E-4</v>
      </c>
    </row>
    <row r="109" spans="1:14">
      <c r="A109" s="7" t="s">
        <v>1578</v>
      </c>
      <c r="B109" s="7">
        <v>8182933</v>
      </c>
      <c r="C109" s="7" t="s">
        <v>81</v>
      </c>
      <c r="D109" s="24">
        <v>0</v>
      </c>
      <c r="E109" s="7" t="s">
        <v>1579</v>
      </c>
      <c r="F109" s="23">
        <v>1.29</v>
      </c>
      <c r="G109" s="7" t="s">
        <v>22</v>
      </c>
      <c r="H109" s="7" t="s">
        <v>138</v>
      </c>
      <c r="I109" s="23" t="s">
        <v>1576</v>
      </c>
      <c r="J109" s="23">
        <v>4729400</v>
      </c>
      <c r="K109" s="23">
        <v>168.65</v>
      </c>
      <c r="L109" s="23" t="s">
        <v>1580</v>
      </c>
      <c r="M109" s="7"/>
      <c r="N109" s="29">
        <f>L109/'סיכום נכסי ההשקעה'!$B$44</f>
        <v>6.964951126275285E-4</v>
      </c>
    </row>
    <row r="110" spans="1:14">
      <c r="A110" s="7" t="s">
        <v>1581</v>
      </c>
      <c r="B110" s="7">
        <v>8182941</v>
      </c>
      <c r="C110" s="7" t="s">
        <v>81</v>
      </c>
      <c r="D110" s="24">
        <v>0</v>
      </c>
      <c r="E110" s="7" t="s">
        <v>1582</v>
      </c>
      <c r="F110" s="23">
        <v>1.37</v>
      </c>
      <c r="G110" s="7" t="s">
        <v>22</v>
      </c>
      <c r="H110" s="7" t="s">
        <v>138</v>
      </c>
      <c r="I110" s="23" t="s">
        <v>1583</v>
      </c>
      <c r="J110" s="23">
        <v>2925000</v>
      </c>
      <c r="K110" s="23">
        <v>167.94</v>
      </c>
      <c r="L110" s="23" t="s">
        <v>1584</v>
      </c>
      <c r="M110" s="7"/>
      <c r="N110" s="29">
        <f>L110/'סיכום נכסי ההשקעה'!$B$44</f>
        <v>4.2895146439539373E-4</v>
      </c>
    </row>
    <row r="111" spans="1:14">
      <c r="A111" s="7" t="s">
        <v>1585</v>
      </c>
      <c r="B111" s="7">
        <v>8182958</v>
      </c>
      <c r="C111" s="7" t="s">
        <v>81</v>
      </c>
      <c r="D111" s="24">
        <v>0</v>
      </c>
      <c r="E111" s="7" t="s">
        <v>1586</v>
      </c>
      <c r="F111" s="23">
        <v>1.04</v>
      </c>
      <c r="G111" s="7" t="s">
        <v>22</v>
      </c>
      <c r="H111" s="7" t="s">
        <v>138</v>
      </c>
      <c r="I111" s="23" t="s">
        <v>1587</v>
      </c>
      <c r="J111" s="23">
        <v>3232600</v>
      </c>
      <c r="K111" s="23">
        <v>166</v>
      </c>
      <c r="L111" s="23" t="s">
        <v>1588</v>
      </c>
      <c r="M111" s="7"/>
      <c r="N111" s="29">
        <f>L111/'סיכום נכסי ההשקעה'!$B$44</f>
        <v>4.686037316164656E-4</v>
      </c>
    </row>
    <row r="112" spans="1:14">
      <c r="A112" s="7" t="s">
        <v>1589</v>
      </c>
      <c r="B112" s="7">
        <v>8182966</v>
      </c>
      <c r="C112" s="7" t="s">
        <v>81</v>
      </c>
      <c r="D112" s="24">
        <v>0</v>
      </c>
      <c r="E112" s="7" t="s">
        <v>1590</v>
      </c>
      <c r="F112" s="23">
        <v>1.1200000000000001</v>
      </c>
      <c r="G112" s="7" t="s">
        <v>22</v>
      </c>
      <c r="H112" s="7" t="s">
        <v>138</v>
      </c>
      <c r="I112" s="23" t="s">
        <v>1587</v>
      </c>
      <c r="J112" s="23">
        <v>3314640</v>
      </c>
      <c r="K112" s="23">
        <v>164.57</v>
      </c>
      <c r="L112" s="23" t="s">
        <v>1591</v>
      </c>
      <c r="M112" s="7"/>
      <c r="N112" s="29">
        <f>L112/'סיכום נכסי ההשקעה'!$B$44</f>
        <v>4.7634242066053574E-4</v>
      </c>
    </row>
    <row r="113" spans="1:14">
      <c r="A113" s="7" t="s">
        <v>1592</v>
      </c>
      <c r="B113" s="7">
        <v>8182974</v>
      </c>
      <c r="C113" s="7" t="s">
        <v>81</v>
      </c>
      <c r="D113" s="24">
        <v>0</v>
      </c>
      <c r="E113" s="7" t="s">
        <v>1593</v>
      </c>
      <c r="F113" s="23">
        <v>1.2</v>
      </c>
      <c r="G113" s="7" t="s">
        <v>22</v>
      </c>
      <c r="H113" s="7" t="s">
        <v>138</v>
      </c>
      <c r="I113" s="23" t="s">
        <v>1594</v>
      </c>
      <c r="J113" s="23">
        <v>105560</v>
      </c>
      <c r="K113" s="23">
        <v>163.38</v>
      </c>
      <c r="L113" s="23">
        <v>172.46</v>
      </c>
      <c r="M113" s="7"/>
      <c r="N113" s="29">
        <f>L113/'סיכום נכסי ההשקעה'!$B$44</f>
        <v>1.5059967417516857E-5</v>
      </c>
    </row>
    <row r="114" spans="1:14">
      <c r="A114" s="7" t="s">
        <v>1595</v>
      </c>
      <c r="B114" s="7">
        <v>8182982</v>
      </c>
      <c r="C114" s="7" t="s">
        <v>81</v>
      </c>
      <c r="D114" s="24">
        <v>0</v>
      </c>
      <c r="E114" s="7" t="s">
        <v>1596</v>
      </c>
      <c r="F114" s="23">
        <v>1.28</v>
      </c>
      <c r="G114" s="7" t="s">
        <v>22</v>
      </c>
      <c r="H114" s="7" t="s">
        <v>138</v>
      </c>
      <c r="I114" s="23" t="s">
        <v>1594</v>
      </c>
      <c r="J114" s="23">
        <v>4676000</v>
      </c>
      <c r="K114" s="23">
        <v>162.75</v>
      </c>
      <c r="L114" s="23" t="s">
        <v>1597</v>
      </c>
      <c r="M114" s="7"/>
      <c r="N114" s="29">
        <f>L114/'סיכום נכסי ההשקעה'!$B$44</f>
        <v>6.6454747793137561E-4</v>
      </c>
    </row>
    <row r="115" spans="1:14">
      <c r="A115" s="7" t="s">
        <v>1598</v>
      </c>
      <c r="B115" s="7">
        <v>8182990</v>
      </c>
      <c r="C115" s="7" t="s">
        <v>81</v>
      </c>
      <c r="D115" s="24">
        <v>0</v>
      </c>
      <c r="E115" s="7" t="s">
        <v>1599</v>
      </c>
      <c r="F115" s="23">
        <v>1.37</v>
      </c>
      <c r="G115" s="7" t="s">
        <v>22</v>
      </c>
      <c r="H115" s="7" t="s">
        <v>138</v>
      </c>
      <c r="I115" s="23" t="s">
        <v>1600</v>
      </c>
      <c r="J115" s="23">
        <v>2899400</v>
      </c>
      <c r="K115" s="23">
        <v>161.16</v>
      </c>
      <c r="L115" s="23" t="s">
        <v>1601</v>
      </c>
      <c r="M115" s="7"/>
      <c r="N115" s="29">
        <f>L115/'סיכום נכסי ההשקעה'!$B$44</f>
        <v>4.0803552217201652E-4</v>
      </c>
    </row>
    <row r="116" spans="1:14">
      <c r="A116" s="7" t="s">
        <v>1602</v>
      </c>
      <c r="B116" s="7">
        <v>8183006</v>
      </c>
      <c r="C116" s="7" t="s">
        <v>81</v>
      </c>
      <c r="D116" s="24">
        <v>0</v>
      </c>
      <c r="E116" s="7" t="s">
        <v>1603</v>
      </c>
      <c r="F116" s="23">
        <v>1.45</v>
      </c>
      <c r="G116" s="7" t="s">
        <v>22</v>
      </c>
      <c r="H116" s="7" t="s">
        <v>138</v>
      </c>
      <c r="I116" s="23" t="s">
        <v>1604</v>
      </c>
      <c r="J116" s="23">
        <v>2345280</v>
      </c>
      <c r="K116" s="23">
        <v>159.61000000000001</v>
      </c>
      <c r="L116" s="23" t="s">
        <v>1605</v>
      </c>
      <c r="M116" s="7"/>
      <c r="N116" s="29">
        <f>L116/'סיכום נכסי ההשקעה'!$B$44</f>
        <v>3.2687796379041027E-4</v>
      </c>
    </row>
    <row r="117" spans="1:14">
      <c r="A117" s="7" t="s">
        <v>1606</v>
      </c>
      <c r="B117" s="7">
        <v>8183014</v>
      </c>
      <c r="C117" s="7" t="s">
        <v>81</v>
      </c>
      <c r="D117" s="24">
        <v>0</v>
      </c>
      <c r="E117" s="7" t="s">
        <v>1607</v>
      </c>
      <c r="F117" s="23">
        <v>1.49</v>
      </c>
      <c r="G117" s="7" t="s">
        <v>22</v>
      </c>
      <c r="H117" s="7" t="s">
        <v>138</v>
      </c>
      <c r="I117" s="23" t="s">
        <v>1604</v>
      </c>
      <c r="J117" s="23">
        <v>1680000</v>
      </c>
      <c r="K117" s="23">
        <v>163.08000000000001</v>
      </c>
      <c r="L117" s="23" t="s">
        <v>1608</v>
      </c>
      <c r="M117" s="7"/>
      <c r="N117" s="29">
        <f>L117/'סיכום נכסי ההשקעה'!$B$44</f>
        <v>2.3924966677005879E-4</v>
      </c>
    </row>
    <row r="118" spans="1:14">
      <c r="A118" s="7" t="s">
        <v>1609</v>
      </c>
      <c r="B118" s="7">
        <v>8183022</v>
      </c>
      <c r="C118" s="7" t="s">
        <v>81</v>
      </c>
      <c r="D118" s="24">
        <v>0</v>
      </c>
      <c r="E118" s="7" t="s">
        <v>1610</v>
      </c>
      <c r="F118" s="23">
        <v>1.57</v>
      </c>
      <c r="G118" s="7" t="s">
        <v>22</v>
      </c>
      <c r="H118" s="7" t="s">
        <v>138</v>
      </c>
      <c r="I118" s="23" t="s">
        <v>1363</v>
      </c>
      <c r="J118" s="23">
        <v>3815560</v>
      </c>
      <c r="K118" s="23">
        <v>163.34</v>
      </c>
      <c r="L118" s="23" t="s">
        <v>1611</v>
      </c>
      <c r="M118" s="7" t="s">
        <v>1612</v>
      </c>
      <c r="N118" s="29">
        <f>L118/'סיכום נכסי ההשקעה'!$B$44</f>
        <v>5.4422230279354276E-4</v>
      </c>
    </row>
    <row r="119" spans="1:14">
      <c r="A119" s="7" t="s">
        <v>1613</v>
      </c>
      <c r="B119" s="7">
        <v>8183030</v>
      </c>
      <c r="C119" s="7" t="s">
        <v>81</v>
      </c>
      <c r="D119" s="24">
        <v>0</v>
      </c>
      <c r="E119" s="7" t="s">
        <v>1614</v>
      </c>
      <c r="F119" s="23">
        <v>1.65</v>
      </c>
      <c r="G119" s="7" t="s">
        <v>22</v>
      </c>
      <c r="H119" s="7" t="s">
        <v>138</v>
      </c>
      <c r="I119" s="23" t="s">
        <v>1615</v>
      </c>
      <c r="J119" s="23">
        <v>1722000</v>
      </c>
      <c r="K119" s="23">
        <v>161.46</v>
      </c>
      <c r="L119" s="23" t="s">
        <v>1616</v>
      </c>
      <c r="M119" s="7" t="s">
        <v>1617</v>
      </c>
      <c r="N119" s="29">
        <f>L119/'סיכום נכסי ההשקעה'!$B$44</f>
        <v>2.4278805178546979E-4</v>
      </c>
    </row>
    <row r="120" spans="1:14">
      <c r="A120" s="7" t="s">
        <v>1618</v>
      </c>
      <c r="B120" s="7">
        <v>8183048</v>
      </c>
      <c r="C120" s="7" t="s">
        <v>81</v>
      </c>
      <c r="D120" s="24">
        <v>0</v>
      </c>
      <c r="E120" s="7" t="s">
        <v>1619</v>
      </c>
      <c r="F120" s="23">
        <v>1.73</v>
      </c>
      <c r="G120" s="7" t="s">
        <v>22</v>
      </c>
      <c r="H120" s="7" t="s">
        <v>138</v>
      </c>
      <c r="I120" s="23" t="s">
        <v>1620</v>
      </c>
      <c r="J120" s="23">
        <v>6627600</v>
      </c>
      <c r="K120" s="23">
        <v>162.01</v>
      </c>
      <c r="L120" s="23" t="s">
        <v>1621</v>
      </c>
      <c r="M120" s="7" t="s">
        <v>1622</v>
      </c>
      <c r="N120" s="29">
        <f>L120/'סיכום נכסי ההשקעה'!$B$44</f>
        <v>9.3765980366678685E-4</v>
      </c>
    </row>
    <row r="121" spans="1:14">
      <c r="A121" s="7" t="s">
        <v>1623</v>
      </c>
      <c r="B121" s="7">
        <v>8183055</v>
      </c>
      <c r="C121" s="7" t="s">
        <v>81</v>
      </c>
      <c r="D121" s="24">
        <v>0</v>
      </c>
      <c r="E121" s="7" t="s">
        <v>1624</v>
      </c>
      <c r="F121" s="23">
        <v>1.82</v>
      </c>
      <c r="G121" s="7" t="s">
        <v>22</v>
      </c>
      <c r="H121" s="7" t="s">
        <v>138</v>
      </c>
      <c r="I121" s="23" t="s">
        <v>1620</v>
      </c>
      <c r="J121" s="23">
        <v>5742800</v>
      </c>
      <c r="K121" s="23">
        <v>162.68</v>
      </c>
      <c r="L121" s="23" t="s">
        <v>1625</v>
      </c>
      <c r="M121" s="7"/>
      <c r="N121" s="29">
        <f>L121/'סיכום נכסי ההשקעה'!$B$44</f>
        <v>8.1582216978100437E-4</v>
      </c>
    </row>
    <row r="122" spans="1:14">
      <c r="A122" s="7" t="s">
        <v>1626</v>
      </c>
      <c r="B122" s="7">
        <v>8183063</v>
      </c>
      <c r="C122" s="7" t="s">
        <v>81</v>
      </c>
      <c r="D122" s="24">
        <v>0</v>
      </c>
      <c r="E122" s="7" t="s">
        <v>1627</v>
      </c>
      <c r="F122" s="23">
        <v>1.89</v>
      </c>
      <c r="G122" s="7" t="s">
        <v>22</v>
      </c>
      <c r="H122" s="7" t="s">
        <v>138</v>
      </c>
      <c r="I122" s="23" t="s">
        <v>103</v>
      </c>
      <c r="J122" s="23">
        <v>2225440</v>
      </c>
      <c r="K122" s="23">
        <v>162.15</v>
      </c>
      <c r="L122" s="23" t="s">
        <v>1628</v>
      </c>
      <c r="M122" s="7" t="s">
        <v>1629</v>
      </c>
      <c r="N122" s="29">
        <f>L122/'סיכום נכסי ההשקעה'!$B$44</f>
        <v>3.1511536602200294E-4</v>
      </c>
    </row>
    <row r="123" spans="1:14">
      <c r="A123" s="7" t="s">
        <v>1630</v>
      </c>
      <c r="B123" s="7">
        <v>8183071</v>
      </c>
      <c r="C123" s="7" t="s">
        <v>81</v>
      </c>
      <c r="D123" s="24">
        <v>0</v>
      </c>
      <c r="E123" s="7" t="s">
        <v>1631</v>
      </c>
      <c r="F123" s="23">
        <v>1.54</v>
      </c>
      <c r="G123" s="7" t="s">
        <v>22</v>
      </c>
      <c r="H123" s="7" t="s">
        <v>138</v>
      </c>
      <c r="I123" s="23" t="s">
        <v>1632</v>
      </c>
      <c r="J123" s="23">
        <v>338400</v>
      </c>
      <c r="K123" s="23">
        <v>162.06</v>
      </c>
      <c r="L123" s="23">
        <v>548.41</v>
      </c>
      <c r="M123" s="7"/>
      <c r="N123" s="29">
        <f>L123/'סיכום נכסי ההשקעה'!$B$44</f>
        <v>4.7889578635280175E-5</v>
      </c>
    </row>
    <row r="124" spans="1:14">
      <c r="A124" s="7" t="s">
        <v>1633</v>
      </c>
      <c r="B124" s="7">
        <v>8183089</v>
      </c>
      <c r="C124" s="7" t="s">
        <v>81</v>
      </c>
      <c r="D124" s="24">
        <v>0</v>
      </c>
      <c r="E124" s="7" t="s">
        <v>1634</v>
      </c>
      <c r="F124" s="23">
        <v>1.62</v>
      </c>
      <c r="G124" s="7" t="s">
        <v>22</v>
      </c>
      <c r="H124" s="7" t="s">
        <v>138</v>
      </c>
      <c r="I124" s="23" t="s">
        <v>1632</v>
      </c>
      <c r="J124" s="23">
        <v>4808160</v>
      </c>
      <c r="K124" s="23">
        <v>162.52000000000001</v>
      </c>
      <c r="L124" s="23" t="s">
        <v>1635</v>
      </c>
      <c r="M124" s="7"/>
      <c r="N124" s="29">
        <f>L124/'סיכום נכסי ההשקעה'!$B$44</f>
        <v>6.823730093527934E-4</v>
      </c>
    </row>
    <row r="125" spans="1:14">
      <c r="A125" s="7" t="s">
        <v>1636</v>
      </c>
      <c r="B125" s="7">
        <v>8183097</v>
      </c>
      <c r="C125" s="7" t="s">
        <v>81</v>
      </c>
      <c r="D125" s="24">
        <v>0</v>
      </c>
      <c r="E125" s="7" t="s">
        <v>1637</v>
      </c>
      <c r="F125" s="23">
        <v>1.7</v>
      </c>
      <c r="G125" s="7" t="s">
        <v>22</v>
      </c>
      <c r="H125" s="7" t="s">
        <v>138</v>
      </c>
      <c r="I125" s="23" t="s">
        <v>1638</v>
      </c>
      <c r="J125" s="23">
        <v>4795560</v>
      </c>
      <c r="K125" s="23">
        <v>160.34</v>
      </c>
      <c r="L125" s="23" t="s">
        <v>1639</v>
      </c>
      <c r="M125" s="7"/>
      <c r="N125" s="29">
        <f>L125/'סיכום נכסי ההשקעה'!$B$44</f>
        <v>6.7147143024805722E-4</v>
      </c>
    </row>
    <row r="126" spans="1:14">
      <c r="A126" s="7" t="s">
        <v>1640</v>
      </c>
      <c r="B126" s="7">
        <v>8183105</v>
      </c>
      <c r="C126" s="7" t="s">
        <v>81</v>
      </c>
      <c r="D126" s="24">
        <v>0</v>
      </c>
      <c r="E126" s="7" t="s">
        <v>1641</v>
      </c>
      <c r="F126" s="23">
        <v>1.78</v>
      </c>
      <c r="G126" s="7" t="s">
        <v>22</v>
      </c>
      <c r="H126" s="7" t="s">
        <v>138</v>
      </c>
      <c r="I126" s="23" t="s">
        <v>1642</v>
      </c>
      <c r="J126" s="23">
        <v>6829200</v>
      </c>
      <c r="K126" s="23">
        <v>159.85</v>
      </c>
      <c r="L126" s="23" t="s">
        <v>1643</v>
      </c>
      <c r="M126" s="7"/>
      <c r="N126" s="29">
        <f>L126/'סיכום נכסי ההשקעה'!$B$44</f>
        <v>9.5330397137436036E-4</v>
      </c>
    </row>
    <row r="127" spans="1:14">
      <c r="A127" s="7" t="s">
        <v>1644</v>
      </c>
      <c r="B127" s="7">
        <v>8183113</v>
      </c>
      <c r="C127" s="7" t="s">
        <v>81</v>
      </c>
      <c r="D127" s="24">
        <v>0</v>
      </c>
      <c r="E127" s="7" t="s">
        <v>1645</v>
      </c>
      <c r="F127" s="23">
        <v>1.87</v>
      </c>
      <c r="G127" s="7" t="s">
        <v>22</v>
      </c>
      <c r="H127" s="7" t="s">
        <v>138</v>
      </c>
      <c r="I127" s="23" t="s">
        <v>1642</v>
      </c>
      <c r="J127" s="23">
        <v>7305120</v>
      </c>
      <c r="K127" s="23">
        <v>159.38</v>
      </c>
      <c r="L127" s="23" t="s">
        <v>1646</v>
      </c>
      <c r="M127" s="7"/>
      <c r="N127" s="29">
        <f>L127/'סיכום נכסי ההשקעה'!$B$44</f>
        <v>1.016723322742629E-3</v>
      </c>
    </row>
    <row r="128" spans="1:14">
      <c r="A128" s="7" t="s">
        <v>1647</v>
      </c>
      <c r="B128" s="7">
        <v>8183121</v>
      </c>
      <c r="C128" s="7" t="s">
        <v>81</v>
      </c>
      <c r="D128" s="24">
        <v>0</v>
      </c>
      <c r="E128" s="7" t="s">
        <v>1648</v>
      </c>
      <c r="F128" s="23">
        <v>1.95</v>
      </c>
      <c r="G128" s="7" t="s">
        <v>22</v>
      </c>
      <c r="H128" s="7" t="s">
        <v>138</v>
      </c>
      <c r="I128" s="23" t="s">
        <v>1649</v>
      </c>
      <c r="J128" s="23">
        <v>3778200</v>
      </c>
      <c r="K128" s="23">
        <v>159.6</v>
      </c>
      <c r="L128" s="23" t="s">
        <v>1650</v>
      </c>
      <c r="M128" s="7"/>
      <c r="N128" s="29">
        <f>L128/'סיכום נכסי ההשקעה'!$B$44</f>
        <v>5.2658189911725507E-4</v>
      </c>
    </row>
    <row r="129" spans="1:14">
      <c r="A129" s="7" t="s">
        <v>1651</v>
      </c>
      <c r="B129" s="7">
        <v>8183139</v>
      </c>
      <c r="C129" s="7" t="s">
        <v>81</v>
      </c>
      <c r="D129" s="24">
        <v>0</v>
      </c>
      <c r="E129" s="7" t="s">
        <v>1652</v>
      </c>
      <c r="F129" s="23">
        <v>1.98</v>
      </c>
      <c r="G129" s="7" t="s">
        <v>22</v>
      </c>
      <c r="H129" s="7" t="s">
        <v>138</v>
      </c>
      <c r="I129" s="23" t="s">
        <v>1653</v>
      </c>
      <c r="J129" s="23">
        <v>4061160</v>
      </c>
      <c r="K129" s="23">
        <v>162.76</v>
      </c>
      <c r="L129" s="23" t="s">
        <v>1654</v>
      </c>
      <c r="M129" s="7"/>
      <c r="N129" s="29">
        <f>L129/'סיכום נכסי ההשקעה'!$B$44</f>
        <v>5.7721957687482017E-4</v>
      </c>
    </row>
    <row r="130" spans="1:14">
      <c r="A130" s="7" t="s">
        <v>1655</v>
      </c>
      <c r="B130" s="7">
        <v>8183147</v>
      </c>
      <c r="C130" s="7" t="s">
        <v>81</v>
      </c>
      <c r="D130" s="24">
        <v>0</v>
      </c>
      <c r="E130" s="7" t="s">
        <v>1656</v>
      </c>
      <c r="F130" s="23">
        <v>2.06</v>
      </c>
      <c r="G130" s="7" t="s">
        <v>22</v>
      </c>
      <c r="H130" s="7" t="s">
        <v>138</v>
      </c>
      <c r="I130" s="23" t="s">
        <v>1653</v>
      </c>
      <c r="J130" s="23">
        <v>5993280</v>
      </c>
      <c r="K130" s="23">
        <v>160.63999999999999</v>
      </c>
      <c r="L130" s="23" t="s">
        <v>1657</v>
      </c>
      <c r="M130" s="7"/>
      <c r="N130" s="29">
        <f>L130/'סיכום נכסי ההשקעה'!$B$44</f>
        <v>8.4074630233526432E-4</v>
      </c>
    </row>
    <row r="131" spans="1:14">
      <c r="A131" s="7" t="s">
        <v>1658</v>
      </c>
      <c r="B131" s="7">
        <v>8183154</v>
      </c>
      <c r="C131" s="7" t="s">
        <v>81</v>
      </c>
      <c r="D131" s="24">
        <v>0</v>
      </c>
      <c r="E131" s="7" t="s">
        <v>1659</v>
      </c>
      <c r="F131" s="23">
        <v>2.14</v>
      </c>
      <c r="G131" s="7" t="s">
        <v>22</v>
      </c>
      <c r="H131" s="7" t="s">
        <v>138</v>
      </c>
      <c r="I131" s="23" t="s">
        <v>1370</v>
      </c>
      <c r="J131" s="23">
        <v>6029280</v>
      </c>
      <c r="K131" s="23">
        <v>155.96</v>
      </c>
      <c r="L131" s="23" t="s">
        <v>1660</v>
      </c>
      <c r="M131" s="7"/>
      <c r="N131" s="29">
        <f>L131/'סיכום נכסי ההשקעה'!$B$44</f>
        <v>8.2112101486331291E-4</v>
      </c>
    </row>
    <row r="132" spans="1:14">
      <c r="A132" s="7" t="s">
        <v>1661</v>
      </c>
      <c r="B132" s="7">
        <v>8183162</v>
      </c>
      <c r="C132" s="7" t="s">
        <v>81</v>
      </c>
      <c r="D132" s="24">
        <v>0</v>
      </c>
      <c r="E132" s="7" t="s">
        <v>1662</v>
      </c>
      <c r="F132" s="23">
        <v>2.2200000000000002</v>
      </c>
      <c r="G132" s="7" t="s">
        <v>22</v>
      </c>
      <c r="H132" s="7" t="s">
        <v>138</v>
      </c>
      <c r="I132" s="23" t="s">
        <v>1370</v>
      </c>
      <c r="J132" s="23">
        <v>11067840</v>
      </c>
      <c r="K132" s="23">
        <v>154.11000000000001</v>
      </c>
      <c r="L132" s="23" t="s">
        <v>1663</v>
      </c>
      <c r="M132" s="7"/>
      <c r="N132" s="29">
        <f>L132/'סיכום נכסי ההשקעה'!$B$44</f>
        <v>1.4894321747829465E-3</v>
      </c>
    </row>
    <row r="133" spans="1:14">
      <c r="A133" s="7" t="s">
        <v>1664</v>
      </c>
      <c r="B133" s="7">
        <v>8183170</v>
      </c>
      <c r="C133" s="7" t="s">
        <v>81</v>
      </c>
      <c r="D133" s="24">
        <v>0</v>
      </c>
      <c r="E133" s="7" t="s">
        <v>1665</v>
      </c>
      <c r="F133" s="23">
        <v>2.2999999999999998</v>
      </c>
      <c r="G133" s="7" t="s">
        <v>22</v>
      </c>
      <c r="H133" s="7" t="s">
        <v>138</v>
      </c>
      <c r="I133" s="23" t="s">
        <v>1666</v>
      </c>
      <c r="J133" s="23">
        <v>4694400</v>
      </c>
      <c r="K133" s="23">
        <v>154.13</v>
      </c>
      <c r="L133" s="23" t="s">
        <v>1667</v>
      </c>
      <c r="M133" s="7"/>
      <c r="N133" s="29">
        <f>L133/'סיכום נכסי ההשקעה'!$B$44</f>
        <v>6.3185234630205574E-4</v>
      </c>
    </row>
    <row r="134" spans="1:14">
      <c r="A134" s="7" t="s">
        <v>1668</v>
      </c>
      <c r="B134" s="7">
        <v>8183188</v>
      </c>
      <c r="C134" s="7" t="s">
        <v>81</v>
      </c>
      <c r="D134" s="24">
        <v>0</v>
      </c>
      <c r="E134" s="7" t="s">
        <v>1669</v>
      </c>
      <c r="F134" s="23">
        <v>2.38</v>
      </c>
      <c r="G134" s="7" t="s">
        <v>22</v>
      </c>
      <c r="H134" s="7" t="s">
        <v>138</v>
      </c>
      <c r="I134" s="23" t="s">
        <v>1670</v>
      </c>
      <c r="J134" s="23">
        <v>2878560</v>
      </c>
      <c r="K134" s="23">
        <v>154.83000000000001</v>
      </c>
      <c r="L134" s="23" t="s">
        <v>1671</v>
      </c>
      <c r="M134" s="7"/>
      <c r="N134" s="29">
        <f>L134/'סיכום נכסי ההשקעה'!$B$44</f>
        <v>3.8919440788462559E-4</v>
      </c>
    </row>
    <row r="135" spans="1:14">
      <c r="A135" s="7" t="s">
        <v>1672</v>
      </c>
      <c r="B135" s="7">
        <v>8183196</v>
      </c>
      <c r="C135" s="7" t="s">
        <v>81</v>
      </c>
      <c r="D135" s="24">
        <v>0</v>
      </c>
      <c r="E135" s="7" t="s">
        <v>1673</v>
      </c>
      <c r="F135" s="23">
        <v>2.02</v>
      </c>
      <c r="G135" s="7" t="s">
        <v>22</v>
      </c>
      <c r="H135" s="7" t="s">
        <v>138</v>
      </c>
      <c r="I135" s="23" t="s">
        <v>1670</v>
      </c>
      <c r="J135" s="23">
        <v>6631680</v>
      </c>
      <c r="K135" s="23">
        <v>155.76</v>
      </c>
      <c r="L135" s="23" t="s">
        <v>1674</v>
      </c>
      <c r="M135" s="7"/>
      <c r="N135" s="29">
        <f>L135/'סיכום נכסי ההשקעה'!$B$44</f>
        <v>9.0203231841413283E-4</v>
      </c>
    </row>
    <row r="136" spans="1:14">
      <c r="A136" s="7" t="s">
        <v>1675</v>
      </c>
      <c r="B136" s="7">
        <v>8183204</v>
      </c>
      <c r="C136" s="7" t="s">
        <v>81</v>
      </c>
      <c r="D136" s="24">
        <v>0</v>
      </c>
      <c r="E136" s="7" t="s">
        <v>1676</v>
      </c>
      <c r="F136" s="23">
        <v>2.1</v>
      </c>
      <c r="G136" s="7" t="s">
        <v>22</v>
      </c>
      <c r="H136" s="7" t="s">
        <v>138</v>
      </c>
      <c r="I136" s="23" t="s">
        <v>1670</v>
      </c>
      <c r="J136" s="23">
        <v>3267000</v>
      </c>
      <c r="K136" s="23">
        <v>156.18</v>
      </c>
      <c r="L136" s="23" t="s">
        <v>1677</v>
      </c>
      <c r="M136" s="7"/>
      <c r="N136" s="29">
        <f>L136/'סיכום נכסי ההשקעה'!$B$44</f>
        <v>4.4557366547346599E-4</v>
      </c>
    </row>
    <row r="137" spans="1:14">
      <c r="A137" s="7" t="s">
        <v>1678</v>
      </c>
      <c r="B137" s="7">
        <v>8183212</v>
      </c>
      <c r="C137" s="7" t="s">
        <v>81</v>
      </c>
      <c r="D137" s="24">
        <v>0</v>
      </c>
      <c r="E137" s="7" t="s">
        <v>1679</v>
      </c>
      <c r="F137" s="23">
        <v>2.1800000000000002</v>
      </c>
      <c r="G137" s="7" t="s">
        <v>22</v>
      </c>
      <c r="H137" s="7" t="s">
        <v>138</v>
      </c>
      <c r="I137" s="23" t="s">
        <v>1680</v>
      </c>
      <c r="J137" s="23">
        <v>7310160</v>
      </c>
      <c r="K137" s="23">
        <v>155.72999999999999</v>
      </c>
      <c r="L137" s="23" t="s">
        <v>1681</v>
      </c>
      <c r="M137" s="7"/>
      <c r="N137" s="29">
        <f>L137/'סיכום נכסי ההשקעה'!$B$44</f>
        <v>9.9410455456168736E-4</v>
      </c>
    </row>
    <row r="138" spans="1:14">
      <c r="A138" s="7" t="s">
        <v>1682</v>
      </c>
      <c r="B138" s="7">
        <v>8183220</v>
      </c>
      <c r="C138" s="7" t="s">
        <v>81</v>
      </c>
      <c r="D138" s="24">
        <v>0</v>
      </c>
      <c r="E138" s="7" t="s">
        <v>1683</v>
      </c>
      <c r="F138" s="23">
        <v>2.2599999999999998</v>
      </c>
      <c r="G138" s="7" t="s">
        <v>22</v>
      </c>
      <c r="H138" s="7" t="s">
        <v>138</v>
      </c>
      <c r="I138" s="23" t="s">
        <v>1684</v>
      </c>
      <c r="J138" s="23">
        <v>6778640</v>
      </c>
      <c r="K138" s="23">
        <v>155.1</v>
      </c>
      <c r="L138" s="23" t="s">
        <v>1685</v>
      </c>
      <c r="M138" s="7"/>
      <c r="N138" s="29">
        <f>L138/'סיכום נכסי ההשקעה'!$B$44</f>
        <v>9.1809826301273399E-4</v>
      </c>
    </row>
    <row r="139" spans="1:14">
      <c r="A139" s="7" t="s">
        <v>1686</v>
      </c>
      <c r="B139" s="7">
        <v>8183238</v>
      </c>
      <c r="C139" s="7" t="s">
        <v>81</v>
      </c>
      <c r="D139" s="24">
        <v>0</v>
      </c>
      <c r="E139" s="7" t="s">
        <v>1687</v>
      </c>
      <c r="F139" s="23">
        <v>2.34</v>
      </c>
      <c r="G139" s="7" t="s">
        <v>22</v>
      </c>
      <c r="H139" s="7" t="s">
        <v>138</v>
      </c>
      <c r="I139" s="23" t="s">
        <v>1684</v>
      </c>
      <c r="J139" s="23">
        <v>8327440</v>
      </c>
      <c r="K139" s="23">
        <v>154.77000000000001</v>
      </c>
      <c r="L139" s="23" t="s">
        <v>1688</v>
      </c>
      <c r="M139" s="7"/>
      <c r="N139" s="29">
        <f>L139/'סיכום נכסי ההשקעה'!$B$44</f>
        <v>1.1255059576204169E-3</v>
      </c>
    </row>
    <row r="140" spans="1:14">
      <c r="A140" s="7" t="s">
        <v>1689</v>
      </c>
      <c r="B140" s="7">
        <v>8183246</v>
      </c>
      <c r="C140" s="7" t="s">
        <v>81</v>
      </c>
      <c r="D140" s="24">
        <v>0</v>
      </c>
      <c r="E140" s="7" t="s">
        <v>1690</v>
      </c>
      <c r="F140" s="23">
        <v>2.4300000000000002</v>
      </c>
      <c r="G140" s="7" t="s">
        <v>22</v>
      </c>
      <c r="H140" s="7" t="s">
        <v>138</v>
      </c>
      <c r="I140" s="23" t="s">
        <v>1385</v>
      </c>
      <c r="J140" s="23">
        <v>7832880</v>
      </c>
      <c r="K140" s="23">
        <v>154.32</v>
      </c>
      <c r="L140" s="23" t="s">
        <v>1691</v>
      </c>
      <c r="M140" s="7"/>
      <c r="N140" s="29">
        <f>L140/'סיכום נכסי ההשקעה'!$B$44</f>
        <v>1.0555390221342923E-3</v>
      </c>
    </row>
    <row r="141" spans="1:14">
      <c r="A141" s="7" t="s">
        <v>1692</v>
      </c>
      <c r="B141" s="7">
        <v>8183253</v>
      </c>
      <c r="C141" s="7" t="s">
        <v>81</v>
      </c>
      <c r="D141" s="24">
        <v>0</v>
      </c>
      <c r="E141" s="7" t="s">
        <v>1693</v>
      </c>
      <c r="F141" s="23">
        <v>2.4500000000000002</v>
      </c>
      <c r="G141" s="7" t="s">
        <v>22</v>
      </c>
      <c r="H141" s="7" t="s">
        <v>138</v>
      </c>
      <c r="I141" s="23" t="s">
        <v>113</v>
      </c>
      <c r="J141" s="23">
        <v>7045280</v>
      </c>
      <c r="K141" s="23">
        <v>157.32</v>
      </c>
      <c r="L141" s="23" t="s">
        <v>1694</v>
      </c>
      <c r="M141" s="7"/>
      <c r="N141" s="29">
        <f>L141/'סיכום נכסי ההשקעה'!$B$44</f>
        <v>9.6786531642173912E-4</v>
      </c>
    </row>
    <row r="142" spans="1:14">
      <c r="A142" s="7" t="s">
        <v>1695</v>
      </c>
      <c r="B142" s="7">
        <v>8183261</v>
      </c>
      <c r="C142" s="7" t="s">
        <v>81</v>
      </c>
      <c r="D142" s="24">
        <v>0</v>
      </c>
      <c r="E142" s="7" t="s">
        <v>1696</v>
      </c>
      <c r="F142" s="23">
        <v>2.5299999999999998</v>
      </c>
      <c r="G142" s="7" t="s">
        <v>22</v>
      </c>
      <c r="H142" s="7" t="s">
        <v>138</v>
      </c>
      <c r="I142" s="23" t="s">
        <v>113</v>
      </c>
      <c r="J142" s="23">
        <v>7786240</v>
      </c>
      <c r="K142" s="23">
        <v>156.69</v>
      </c>
      <c r="L142" s="23" t="s">
        <v>1697</v>
      </c>
      <c r="M142" s="7"/>
      <c r="N142" s="29">
        <f>L142/'סיכום נכסי ההשקעה'!$B$44</f>
        <v>1.065413666200005E-3</v>
      </c>
    </row>
    <row r="143" spans="1:14">
      <c r="A143" s="7" t="s">
        <v>1698</v>
      </c>
      <c r="B143" s="7">
        <v>8183279</v>
      </c>
      <c r="C143" s="7" t="s">
        <v>81</v>
      </c>
      <c r="D143" s="24">
        <v>0</v>
      </c>
      <c r="E143" s="7" t="s">
        <v>1699</v>
      </c>
      <c r="F143" s="23">
        <v>2.61</v>
      </c>
      <c r="G143" s="7" t="s">
        <v>22</v>
      </c>
      <c r="H143" s="7" t="s">
        <v>138</v>
      </c>
      <c r="I143" s="23" t="s">
        <v>1700</v>
      </c>
      <c r="J143" s="23">
        <v>8908240</v>
      </c>
      <c r="K143" s="23">
        <v>155.63</v>
      </c>
      <c r="L143" s="23" t="s">
        <v>1701</v>
      </c>
      <c r="M143" s="7"/>
      <c r="N143" s="29">
        <f>L143/'סיכום נכסי ההשקעה'!$B$44</f>
        <v>1.2106647203802593E-3</v>
      </c>
    </row>
    <row r="144" spans="1:14">
      <c r="A144" s="7" t="s">
        <v>1702</v>
      </c>
      <c r="B144" s="7">
        <v>8183287</v>
      </c>
      <c r="C144" s="7" t="s">
        <v>81</v>
      </c>
      <c r="D144" s="24">
        <v>0</v>
      </c>
      <c r="E144" s="7" t="s">
        <v>1703</v>
      </c>
      <c r="F144" s="23">
        <v>2.7</v>
      </c>
      <c r="G144" s="7" t="s">
        <v>22</v>
      </c>
      <c r="H144" s="7" t="s">
        <v>138</v>
      </c>
      <c r="I144" s="23" t="s">
        <v>1700</v>
      </c>
      <c r="J144" s="23">
        <v>17554680</v>
      </c>
      <c r="K144" s="23">
        <v>156.04</v>
      </c>
      <c r="L144" s="23" t="s">
        <v>1704</v>
      </c>
      <c r="M144" s="7"/>
      <c r="N144" s="29">
        <f>L144/'סיכום נכסי ההשקעה'!$B$44</f>
        <v>2.3920617921483482E-3</v>
      </c>
    </row>
    <row r="145" spans="1:14">
      <c r="A145" s="7" t="s">
        <v>1705</v>
      </c>
      <c r="B145" s="7">
        <v>8183295</v>
      </c>
      <c r="C145" s="7" t="s">
        <v>81</v>
      </c>
      <c r="D145" s="24">
        <v>0</v>
      </c>
      <c r="E145" s="7" t="s">
        <v>1706</v>
      </c>
      <c r="F145" s="23">
        <v>2.77</v>
      </c>
      <c r="G145" s="7" t="s">
        <v>22</v>
      </c>
      <c r="H145" s="7" t="s">
        <v>138</v>
      </c>
      <c r="I145" s="23" t="s">
        <v>1378</v>
      </c>
      <c r="J145" s="23">
        <v>5857280</v>
      </c>
      <c r="K145" s="23">
        <v>156.15</v>
      </c>
      <c r="L145" s="23" t="s">
        <v>1707</v>
      </c>
      <c r="M145" s="7"/>
      <c r="N145" s="29">
        <f>L145/'סיכום נכסי ההשקעה'!$B$44</f>
        <v>7.9867340252220823E-4</v>
      </c>
    </row>
    <row r="146" spans="1:14">
      <c r="A146" s="7" t="s">
        <v>1708</v>
      </c>
      <c r="B146" s="7">
        <v>8183303</v>
      </c>
      <c r="C146" s="7" t="s">
        <v>81</v>
      </c>
      <c r="D146" s="24">
        <v>0</v>
      </c>
      <c r="E146" s="7" t="s">
        <v>1709</v>
      </c>
      <c r="F146" s="23">
        <v>2.85</v>
      </c>
      <c r="G146" s="7" t="s">
        <v>22</v>
      </c>
      <c r="H146" s="7" t="s">
        <v>138</v>
      </c>
      <c r="I146" s="23" t="s">
        <v>1710</v>
      </c>
      <c r="J146" s="23">
        <v>7484400</v>
      </c>
      <c r="K146" s="23">
        <v>156.81</v>
      </c>
      <c r="L146" s="23" t="s">
        <v>1711</v>
      </c>
      <c r="M146" s="7"/>
      <c r="N146" s="29">
        <f>L146/'סיכום נכסי ההשקעה'!$B$44</f>
        <v>1.0248549716230604E-3</v>
      </c>
    </row>
    <row r="147" spans="1:14">
      <c r="A147" s="7" t="s">
        <v>1712</v>
      </c>
      <c r="B147" s="7">
        <v>8183311</v>
      </c>
      <c r="C147" s="7" t="s">
        <v>81</v>
      </c>
      <c r="D147" s="24">
        <v>0</v>
      </c>
      <c r="E147" s="7" t="s">
        <v>1328</v>
      </c>
      <c r="F147" s="23">
        <v>2.4900000000000002</v>
      </c>
      <c r="G147" s="7" t="s">
        <v>22</v>
      </c>
      <c r="H147" s="7" t="s">
        <v>138</v>
      </c>
      <c r="I147" s="23" t="s">
        <v>1710</v>
      </c>
      <c r="J147" s="23">
        <v>9433840</v>
      </c>
      <c r="K147" s="23">
        <v>157.28</v>
      </c>
      <c r="L147" s="23" t="s">
        <v>1713</v>
      </c>
      <c r="M147" s="7"/>
      <c r="N147" s="29">
        <f>L147/'סיכום נכסי ההשקעה'!$B$44</f>
        <v>1.295702975456951E-3</v>
      </c>
    </row>
    <row r="148" spans="1:14">
      <c r="A148" s="7" t="s">
        <v>1714</v>
      </c>
      <c r="B148" s="7">
        <v>8183329</v>
      </c>
      <c r="C148" s="7" t="s">
        <v>81</v>
      </c>
      <c r="D148" s="24">
        <v>0</v>
      </c>
      <c r="E148" s="7" t="s">
        <v>1331</v>
      </c>
      <c r="F148" s="23">
        <v>2.56</v>
      </c>
      <c r="G148" s="7" t="s">
        <v>22</v>
      </c>
      <c r="H148" s="7" t="s">
        <v>138</v>
      </c>
      <c r="I148" s="23" t="s">
        <v>1715</v>
      </c>
      <c r="J148" s="23">
        <v>8173360</v>
      </c>
      <c r="K148" s="23">
        <v>157.84</v>
      </c>
      <c r="L148" s="23" t="s">
        <v>1716</v>
      </c>
      <c r="M148" s="7"/>
      <c r="N148" s="29">
        <f>L148/'סיכום נכסי ההשקעה'!$B$44</f>
        <v>1.1265590899818645E-3</v>
      </c>
    </row>
    <row r="149" spans="1:14">
      <c r="A149" s="7" t="s">
        <v>1717</v>
      </c>
      <c r="B149" s="7">
        <v>8183337</v>
      </c>
      <c r="C149" s="7" t="s">
        <v>81</v>
      </c>
      <c r="D149" s="24">
        <v>0</v>
      </c>
      <c r="E149" s="7" t="s">
        <v>1333</v>
      </c>
      <c r="F149" s="23">
        <v>2.65</v>
      </c>
      <c r="G149" s="7" t="s">
        <v>22</v>
      </c>
      <c r="H149" s="7" t="s">
        <v>138</v>
      </c>
      <c r="I149" s="23" t="s">
        <v>1718</v>
      </c>
      <c r="J149" s="23">
        <v>7936240</v>
      </c>
      <c r="K149" s="23">
        <v>157.04</v>
      </c>
      <c r="L149" s="23" t="s">
        <v>1719</v>
      </c>
      <c r="M149" s="7"/>
      <c r="N149" s="29">
        <f>L149/'סיכום נכסי ההשקעה'!$B$44</f>
        <v>1.0883398162973893E-3</v>
      </c>
    </row>
    <row r="150" spans="1:14">
      <c r="A150" s="7" t="s">
        <v>1720</v>
      </c>
      <c r="B150" s="7">
        <v>8183345</v>
      </c>
      <c r="C150" s="7" t="s">
        <v>81</v>
      </c>
      <c r="D150" s="24">
        <v>0</v>
      </c>
      <c r="E150" s="7" t="s">
        <v>1335</v>
      </c>
      <c r="F150" s="23">
        <v>2.73</v>
      </c>
      <c r="G150" s="7" t="s">
        <v>22</v>
      </c>
      <c r="H150" s="7" t="s">
        <v>138</v>
      </c>
      <c r="I150" s="23" t="s">
        <v>1721</v>
      </c>
      <c r="J150" s="23">
        <v>9546160</v>
      </c>
      <c r="K150" s="23">
        <v>155.83000000000001</v>
      </c>
      <c r="L150" s="23" t="s">
        <v>1722</v>
      </c>
      <c r="M150" s="7"/>
      <c r="N150" s="29">
        <f>L150/'סיכום נכסי ההשקעה'!$B$44</f>
        <v>1.2989994718619799E-3</v>
      </c>
    </row>
    <row r="151" spans="1:14">
      <c r="A151" s="7" t="s">
        <v>1723</v>
      </c>
      <c r="B151" s="7">
        <v>8183410</v>
      </c>
      <c r="C151" s="7" t="s">
        <v>81</v>
      </c>
      <c r="D151" s="24">
        <v>0</v>
      </c>
      <c r="E151" s="7" t="s">
        <v>1724</v>
      </c>
      <c r="F151" s="23">
        <v>3.23</v>
      </c>
      <c r="G151" s="7" t="s">
        <v>22</v>
      </c>
      <c r="H151" s="7" t="s">
        <v>138</v>
      </c>
      <c r="I151" s="23" t="s">
        <v>1725</v>
      </c>
      <c r="J151" s="23">
        <v>3477760</v>
      </c>
      <c r="K151" s="23">
        <v>159.94999999999999</v>
      </c>
      <c r="L151" s="23" t="s">
        <v>1726</v>
      </c>
      <c r="M151" s="7"/>
      <c r="N151" s="29">
        <f>L151/'סיכום נכסי ההשקעה'!$B$44</f>
        <v>4.857490058989384E-4</v>
      </c>
    </row>
    <row r="152" spans="1:14">
      <c r="A152" s="7" t="s">
        <v>1727</v>
      </c>
      <c r="B152" s="7">
        <v>8183428</v>
      </c>
      <c r="C152" s="7" t="s">
        <v>81</v>
      </c>
      <c r="D152" s="24">
        <v>0</v>
      </c>
      <c r="E152" s="7" t="s">
        <v>1728</v>
      </c>
      <c r="F152" s="23">
        <v>3.31</v>
      </c>
      <c r="G152" s="7" t="s">
        <v>22</v>
      </c>
      <c r="H152" s="7" t="s">
        <v>138</v>
      </c>
      <c r="I152" s="23" t="s">
        <v>1729</v>
      </c>
      <c r="J152" s="23">
        <v>7664800</v>
      </c>
      <c r="K152" s="23">
        <v>160.78</v>
      </c>
      <c r="L152" s="23" t="s">
        <v>1730</v>
      </c>
      <c r="M152" s="7"/>
      <c r="N152" s="29">
        <f>L152/'סיכום נכסי ההשקעה'!$B$44</f>
        <v>1.0761266245832878E-3</v>
      </c>
    </row>
    <row r="153" spans="1:14">
      <c r="A153" s="7" t="s">
        <v>1731</v>
      </c>
      <c r="B153" s="7">
        <v>8183436</v>
      </c>
      <c r="C153" s="7" t="s">
        <v>81</v>
      </c>
      <c r="D153" s="24">
        <v>0</v>
      </c>
      <c r="E153" s="7" t="s">
        <v>1732</v>
      </c>
      <c r="F153" s="23">
        <v>2.94</v>
      </c>
      <c r="G153" s="7" t="s">
        <v>22</v>
      </c>
      <c r="H153" s="7" t="s">
        <v>138</v>
      </c>
      <c r="I153" s="23" t="s">
        <v>1729</v>
      </c>
      <c r="J153" s="23">
        <v>9286800</v>
      </c>
      <c r="K153" s="23">
        <v>160.69</v>
      </c>
      <c r="L153" s="23" t="s">
        <v>1733</v>
      </c>
      <c r="M153" s="7"/>
      <c r="N153" s="29">
        <f>L153/'סיכום נכסי ההשקעה'!$B$44</f>
        <v>1.3031316628523365E-3</v>
      </c>
    </row>
    <row r="154" spans="1:14">
      <c r="A154" s="7" t="s">
        <v>1734</v>
      </c>
      <c r="B154" s="7">
        <v>8183444</v>
      </c>
      <c r="C154" s="7" t="s">
        <v>81</v>
      </c>
      <c r="D154" s="24">
        <v>0</v>
      </c>
      <c r="E154" s="7" t="s">
        <v>1735</v>
      </c>
      <c r="F154" s="23">
        <v>3.02</v>
      </c>
      <c r="G154" s="7" t="s">
        <v>22</v>
      </c>
      <c r="H154" s="7" t="s">
        <v>138</v>
      </c>
      <c r="I154" s="23" t="s">
        <v>125</v>
      </c>
      <c r="J154" s="23">
        <v>6954600</v>
      </c>
      <c r="K154" s="23">
        <v>160.47</v>
      </c>
      <c r="L154" s="23" t="s">
        <v>1736</v>
      </c>
      <c r="M154" s="7"/>
      <c r="N154" s="29">
        <f>L154/'סיכום נכסי ההשקעה'!$B$44</f>
        <v>9.7455960554516973E-4</v>
      </c>
    </row>
    <row r="155" spans="1:14">
      <c r="A155" s="7" t="s">
        <v>1737</v>
      </c>
      <c r="B155" s="7">
        <v>8183451</v>
      </c>
      <c r="C155" s="7" t="s">
        <v>81</v>
      </c>
      <c r="D155" s="24">
        <v>0</v>
      </c>
      <c r="E155" s="7" t="s">
        <v>1738</v>
      </c>
      <c r="F155" s="23">
        <v>3.11</v>
      </c>
      <c r="G155" s="7" t="s">
        <v>22</v>
      </c>
      <c r="H155" s="7" t="s">
        <v>138</v>
      </c>
      <c r="I155" s="23" t="s">
        <v>1739</v>
      </c>
      <c r="J155" s="23">
        <v>20104800</v>
      </c>
      <c r="K155" s="23">
        <v>158.94999999999999</v>
      </c>
      <c r="L155" s="23" t="s">
        <v>1740</v>
      </c>
      <c r="M155" s="7"/>
      <c r="N155" s="29">
        <f>L155/'סיכום נכסי ההשקעה'!$B$44</f>
        <v>2.7906103906265283E-3</v>
      </c>
    </row>
    <row r="156" spans="1:14">
      <c r="A156" s="7" t="s">
        <v>1741</v>
      </c>
      <c r="B156" s="7">
        <v>8183469</v>
      </c>
      <c r="C156" s="7" t="s">
        <v>81</v>
      </c>
      <c r="D156" s="24">
        <v>0</v>
      </c>
      <c r="E156" s="7" t="s">
        <v>1742</v>
      </c>
      <c r="F156" s="23">
        <v>3.19</v>
      </c>
      <c r="G156" s="7" t="s">
        <v>22</v>
      </c>
      <c r="H156" s="7" t="s">
        <v>138</v>
      </c>
      <c r="I156" s="23" t="s">
        <v>1743</v>
      </c>
      <c r="J156" s="23">
        <v>11327400</v>
      </c>
      <c r="K156" s="23">
        <v>158.41999999999999</v>
      </c>
      <c r="L156" s="23" t="s">
        <v>1744</v>
      </c>
      <c r="M156" s="7"/>
      <c r="N156" s="29">
        <f>L156/'סיכום נכסי ההשקעה'!$B$44</f>
        <v>1.567040869220172E-3</v>
      </c>
    </row>
    <row r="157" spans="1:14">
      <c r="A157" s="7" t="s">
        <v>1745</v>
      </c>
      <c r="B157" s="7">
        <v>8183477</v>
      </c>
      <c r="C157" s="7" t="s">
        <v>81</v>
      </c>
      <c r="D157" s="24">
        <v>0</v>
      </c>
      <c r="E157" s="7" t="s">
        <v>1343</v>
      </c>
      <c r="F157" s="23">
        <v>3.27</v>
      </c>
      <c r="G157" s="7" t="s">
        <v>22</v>
      </c>
      <c r="H157" s="7" t="s">
        <v>138</v>
      </c>
      <c r="I157" s="23" t="s">
        <v>1743</v>
      </c>
      <c r="J157" s="23">
        <v>47119800</v>
      </c>
      <c r="K157" s="23">
        <v>158.06</v>
      </c>
      <c r="L157" s="23" t="s">
        <v>1746</v>
      </c>
      <c r="M157" s="7"/>
      <c r="N157" s="29">
        <f>L157/'סיכום נכסי ההשקעה'!$B$44</f>
        <v>6.5035097426095608E-3</v>
      </c>
    </row>
    <row r="158" spans="1:14">
      <c r="A158" s="7" t="s">
        <v>1747</v>
      </c>
      <c r="B158" s="7">
        <v>8183485</v>
      </c>
      <c r="C158" s="7" t="s">
        <v>81</v>
      </c>
      <c r="D158" s="24">
        <v>0</v>
      </c>
      <c r="E158" s="7" t="s">
        <v>1347</v>
      </c>
      <c r="F158" s="23">
        <v>3.36</v>
      </c>
      <c r="G158" s="7" t="s">
        <v>22</v>
      </c>
      <c r="H158" s="7" t="s">
        <v>138</v>
      </c>
      <c r="I158" s="23" t="s">
        <v>1748</v>
      </c>
      <c r="J158" s="23">
        <v>9088200</v>
      </c>
      <c r="K158" s="23">
        <v>157.34</v>
      </c>
      <c r="L158" s="23" t="s">
        <v>1749</v>
      </c>
      <c r="M158" s="7"/>
      <c r="N158" s="29">
        <f>L158/'סיכום נכסי ההשקעה'!$B$44</f>
        <v>1.2487093452485741E-3</v>
      </c>
    </row>
    <row r="159" spans="1:14">
      <c r="A159" s="7" t="s">
        <v>1750</v>
      </c>
      <c r="B159" s="7">
        <v>8183493</v>
      </c>
      <c r="C159" s="7" t="s">
        <v>81</v>
      </c>
      <c r="D159" s="24">
        <v>0</v>
      </c>
      <c r="E159" s="7" t="s">
        <v>1350</v>
      </c>
      <c r="F159" s="23">
        <v>3.36</v>
      </c>
      <c r="G159" s="7" t="s">
        <v>22</v>
      </c>
      <c r="H159" s="7" t="s">
        <v>138</v>
      </c>
      <c r="I159" s="23" t="s">
        <v>1751</v>
      </c>
      <c r="J159" s="23">
        <v>9823800</v>
      </c>
      <c r="K159" s="23">
        <v>160.49</v>
      </c>
      <c r="L159" s="23" t="s">
        <v>1752</v>
      </c>
      <c r="M159" s="7"/>
      <c r="N159" s="29">
        <f>L159/'סיכום נכסי ההשקעה'!$B$44</f>
        <v>1.3768159983904365E-3</v>
      </c>
    </row>
    <row r="160" spans="1:14">
      <c r="A160" s="7" t="s">
        <v>1753</v>
      </c>
      <c r="B160" s="7">
        <v>8183501</v>
      </c>
      <c r="C160" s="7" t="s">
        <v>81</v>
      </c>
      <c r="D160" s="24">
        <v>0</v>
      </c>
      <c r="E160" s="7" t="s">
        <v>1353</v>
      </c>
      <c r="F160" s="23">
        <v>3.44</v>
      </c>
      <c r="G160" s="7" t="s">
        <v>22</v>
      </c>
      <c r="H160" s="7" t="s">
        <v>138</v>
      </c>
      <c r="I160" s="23" t="s">
        <v>1751</v>
      </c>
      <c r="J160" s="23">
        <v>13011600</v>
      </c>
      <c r="K160" s="23">
        <v>160.28</v>
      </c>
      <c r="L160" s="23" t="s">
        <v>1754</v>
      </c>
      <c r="M160" s="7"/>
      <c r="N160" s="29">
        <f>L160/'סיכום נכסי ההשקעה'!$B$44</f>
        <v>1.8211653756626174E-3</v>
      </c>
    </row>
    <row r="161" spans="1:14">
      <c r="A161" s="7" t="s">
        <v>1755</v>
      </c>
      <c r="B161" s="7">
        <v>8183527</v>
      </c>
      <c r="C161" s="7" t="s">
        <v>81</v>
      </c>
      <c r="D161" s="24">
        <v>0</v>
      </c>
      <c r="E161" s="7" t="s">
        <v>1356</v>
      </c>
      <c r="F161" s="23">
        <v>3.6</v>
      </c>
      <c r="G161" s="7" t="s">
        <v>22</v>
      </c>
      <c r="H161" s="7" t="s">
        <v>138</v>
      </c>
      <c r="I161" s="23" t="s">
        <v>1756</v>
      </c>
      <c r="J161" s="23">
        <v>25800000</v>
      </c>
      <c r="K161" s="23">
        <v>161.06</v>
      </c>
      <c r="L161" s="23" t="s">
        <v>1757</v>
      </c>
      <c r="M161" s="7"/>
      <c r="N161" s="29">
        <f>L161/'סיכום נכסי ההשקעה'!$B$44</f>
        <v>3.6286129600599116E-3</v>
      </c>
    </row>
    <row r="162" spans="1:14">
      <c r="A162" s="7" t="s">
        <v>1758</v>
      </c>
      <c r="B162" s="7">
        <v>8183535</v>
      </c>
      <c r="C162" s="7" t="s">
        <v>81</v>
      </c>
      <c r="D162" s="24">
        <v>0</v>
      </c>
      <c r="E162" s="7" t="s">
        <v>1360</v>
      </c>
      <c r="F162" s="23">
        <v>3.68</v>
      </c>
      <c r="G162" s="7" t="s">
        <v>22</v>
      </c>
      <c r="H162" s="7" t="s">
        <v>138</v>
      </c>
      <c r="I162" s="23" t="s">
        <v>409</v>
      </c>
      <c r="J162" s="23">
        <v>15070800</v>
      </c>
      <c r="K162" s="23">
        <v>161.31</v>
      </c>
      <c r="L162" s="23" t="s">
        <v>1759</v>
      </c>
      <c r="M162" s="7"/>
      <c r="N162" s="29">
        <f>L162/'סיכום נכסי ההשקעה'!$B$44</f>
        <v>2.1229821075780817E-3</v>
      </c>
    </row>
    <row r="163" spans="1:14">
      <c r="A163" s="7" t="s">
        <v>1760</v>
      </c>
      <c r="B163" s="7">
        <v>8183543</v>
      </c>
      <c r="C163" s="7" t="s">
        <v>81</v>
      </c>
      <c r="D163" s="24">
        <v>0</v>
      </c>
      <c r="E163" s="7" t="s">
        <v>1362</v>
      </c>
      <c r="F163" s="23">
        <v>3.76</v>
      </c>
      <c r="G163" s="7" t="s">
        <v>22</v>
      </c>
      <c r="H163" s="7" t="s">
        <v>138</v>
      </c>
      <c r="I163" s="23" t="s">
        <v>1761</v>
      </c>
      <c r="J163" s="23">
        <v>11019000</v>
      </c>
      <c r="K163" s="23">
        <v>159.44999999999999</v>
      </c>
      <c r="L163" s="23" t="s">
        <v>1762</v>
      </c>
      <c r="M163" s="7"/>
      <c r="N163" s="29">
        <f>L163/'סיכום נכסי ההשקעה'!$B$44</f>
        <v>1.5343160472921049E-3</v>
      </c>
    </row>
    <row r="164" spans="1:14">
      <c r="A164" s="7" t="s">
        <v>1763</v>
      </c>
      <c r="B164" s="7">
        <v>8183550</v>
      </c>
      <c r="C164" s="7" t="s">
        <v>81</v>
      </c>
      <c r="D164" s="24">
        <v>0</v>
      </c>
      <c r="E164" s="7" t="s">
        <v>1366</v>
      </c>
      <c r="F164" s="23">
        <v>3.4</v>
      </c>
      <c r="G164" s="7" t="s">
        <v>22</v>
      </c>
      <c r="H164" s="7" t="s">
        <v>138</v>
      </c>
      <c r="I164" s="23" t="s">
        <v>1764</v>
      </c>
      <c r="J164" s="23">
        <v>16918400</v>
      </c>
      <c r="K164" s="23">
        <v>158.01</v>
      </c>
      <c r="L164" s="23" t="s">
        <v>1765</v>
      </c>
      <c r="M164" s="7"/>
      <c r="N164" s="29">
        <f>L164/'סיכום נכסי ההשקעה'!$B$44</f>
        <v>2.3344425279647686E-3</v>
      </c>
    </row>
    <row r="165" spans="1:14">
      <c r="A165" s="7" t="s">
        <v>1766</v>
      </c>
      <c r="B165" s="7">
        <v>8183568</v>
      </c>
      <c r="C165" s="7" t="s">
        <v>81</v>
      </c>
      <c r="D165" s="24">
        <v>0</v>
      </c>
      <c r="E165" s="7" t="s">
        <v>1767</v>
      </c>
      <c r="F165" s="23">
        <v>3.48</v>
      </c>
      <c r="G165" s="7" t="s">
        <v>22</v>
      </c>
      <c r="H165" s="7" t="s">
        <v>138</v>
      </c>
      <c r="I165" s="23" t="s">
        <v>1764</v>
      </c>
      <c r="J165" s="23">
        <v>6249200</v>
      </c>
      <c r="K165" s="23">
        <v>157.35</v>
      </c>
      <c r="L165" s="23" t="s">
        <v>1768</v>
      </c>
      <c r="M165" s="7"/>
      <c r="N165" s="29">
        <f>L165/'סיכום נכסי ההשקעה'!$B$44</f>
        <v>8.5865304545619666E-4</v>
      </c>
    </row>
    <row r="166" spans="1:14">
      <c r="A166" s="7" t="s">
        <v>1769</v>
      </c>
      <c r="B166" s="7">
        <v>8183576</v>
      </c>
      <c r="C166" s="7" t="s">
        <v>81</v>
      </c>
      <c r="D166" s="24">
        <v>0</v>
      </c>
      <c r="E166" s="7" t="s">
        <v>1770</v>
      </c>
      <c r="F166" s="23">
        <v>3.56</v>
      </c>
      <c r="G166" s="7" t="s">
        <v>22</v>
      </c>
      <c r="H166" s="7" t="s">
        <v>138</v>
      </c>
      <c r="I166" s="23" t="s">
        <v>1771</v>
      </c>
      <c r="J166" s="23">
        <v>5107480</v>
      </c>
      <c r="K166" s="23">
        <v>154.86000000000001</v>
      </c>
      <c r="L166" s="23" t="s">
        <v>1772</v>
      </c>
      <c r="M166" s="7"/>
      <c r="N166" s="29">
        <f>L166/'סיכום נכסי ההשקעה'!$B$44</f>
        <v>6.9069851841916275E-4</v>
      </c>
    </row>
    <row r="167" spans="1:14">
      <c r="A167" s="7" t="s">
        <v>1773</v>
      </c>
      <c r="B167" s="7">
        <v>8183584</v>
      </c>
      <c r="C167" s="7" t="s">
        <v>81</v>
      </c>
      <c r="D167" s="24">
        <v>0</v>
      </c>
      <c r="E167" s="7" t="s">
        <v>1774</v>
      </c>
      <c r="F167" s="23">
        <v>3.64</v>
      </c>
      <c r="G167" s="7" t="s">
        <v>22</v>
      </c>
      <c r="H167" s="7" t="s">
        <v>138</v>
      </c>
      <c r="I167" s="23" t="s">
        <v>1775</v>
      </c>
      <c r="J167" s="23">
        <v>11152000</v>
      </c>
      <c r="K167" s="23">
        <v>153.5</v>
      </c>
      <c r="L167" s="23" t="s">
        <v>1776</v>
      </c>
      <c r="M167" s="7"/>
      <c r="N167" s="29">
        <f>L167/'סיכום נכסי ההשקעה'!$B$44</f>
        <v>1.4948017526357998E-3</v>
      </c>
    </row>
    <row r="168" spans="1:14">
      <c r="A168" s="7" t="s">
        <v>1777</v>
      </c>
      <c r="B168" s="7">
        <v>8183592</v>
      </c>
      <c r="C168" s="7" t="s">
        <v>81</v>
      </c>
      <c r="D168" s="24">
        <v>0</v>
      </c>
      <c r="E168" s="7" t="s">
        <v>1778</v>
      </c>
      <c r="F168" s="23">
        <v>3.72</v>
      </c>
      <c r="G168" s="7" t="s">
        <v>22</v>
      </c>
      <c r="H168" s="7" t="s">
        <v>138</v>
      </c>
      <c r="I168" s="23" t="s">
        <v>1775</v>
      </c>
      <c r="J168" s="23">
        <v>12224360</v>
      </c>
      <c r="K168" s="23">
        <v>151.6</v>
      </c>
      <c r="L168" s="23" t="s">
        <v>1779</v>
      </c>
      <c r="M168" s="7"/>
      <c r="N168" s="29">
        <f>L168/'סיכום נכסי ההשקעה'!$B$44</f>
        <v>1.6182627472677937E-3</v>
      </c>
    </row>
    <row r="169" spans="1:14">
      <c r="A169" s="7" t="s">
        <v>1780</v>
      </c>
      <c r="B169" s="7">
        <v>8183600</v>
      </c>
      <c r="C169" s="7" t="s">
        <v>81</v>
      </c>
      <c r="D169" s="24">
        <v>0</v>
      </c>
      <c r="E169" s="7" t="s">
        <v>1781</v>
      </c>
      <c r="F169" s="23">
        <v>3.81</v>
      </c>
      <c r="G169" s="7" t="s">
        <v>22</v>
      </c>
      <c r="H169" s="7" t="s">
        <v>138</v>
      </c>
      <c r="I169" s="23" t="s">
        <v>251</v>
      </c>
      <c r="J169" s="23">
        <v>8624440</v>
      </c>
      <c r="K169" s="23">
        <v>150.51</v>
      </c>
      <c r="L169" s="23" t="s">
        <v>1782</v>
      </c>
      <c r="M169" s="7"/>
      <c r="N169" s="29">
        <f>L169/'סיכום נכסי ההשקעה'!$B$44</f>
        <v>1.1335354369433942E-3</v>
      </c>
    </row>
    <row r="170" spans="1:14">
      <c r="A170" s="7" t="s">
        <v>1783</v>
      </c>
      <c r="B170" s="7">
        <v>8183618</v>
      </c>
      <c r="C170" s="7" t="s">
        <v>81</v>
      </c>
      <c r="D170" s="24">
        <v>0</v>
      </c>
      <c r="E170" s="7" t="s">
        <v>1784</v>
      </c>
      <c r="F170" s="23">
        <v>3.8</v>
      </c>
      <c r="G170" s="7" t="s">
        <v>22</v>
      </c>
      <c r="H170" s="7" t="s">
        <v>138</v>
      </c>
      <c r="I170" s="23" t="s">
        <v>1785</v>
      </c>
      <c r="J170" s="23">
        <v>9894680</v>
      </c>
      <c r="K170" s="23">
        <v>154.47</v>
      </c>
      <c r="L170" s="23" t="s">
        <v>1786</v>
      </c>
      <c r="M170" s="7"/>
      <c r="N170" s="29">
        <f>L170/'סיכום נכסי ההשקעה'!$B$44</f>
        <v>1.3346784785154011E-3</v>
      </c>
    </row>
    <row r="171" spans="1:14">
      <c r="A171" s="7" t="s">
        <v>1787</v>
      </c>
      <c r="B171" s="7">
        <v>8183626</v>
      </c>
      <c r="C171" s="7" t="s">
        <v>81</v>
      </c>
      <c r="D171" s="24">
        <v>0</v>
      </c>
      <c r="E171" s="7" t="s">
        <v>1369</v>
      </c>
      <c r="F171" s="23">
        <v>3.88</v>
      </c>
      <c r="G171" s="7" t="s">
        <v>22</v>
      </c>
      <c r="H171" s="7" t="s">
        <v>138</v>
      </c>
      <c r="I171" s="23" t="s">
        <v>1785</v>
      </c>
      <c r="J171" s="23">
        <v>5822840</v>
      </c>
      <c r="K171" s="23">
        <v>153.99</v>
      </c>
      <c r="L171" s="23" t="s">
        <v>1788</v>
      </c>
      <c r="M171" s="7"/>
      <c r="N171" s="29">
        <f>L171/'סיכום נכסי ההשקעה'!$B$44</f>
        <v>7.8299430505140261E-4</v>
      </c>
    </row>
    <row r="172" spans="1:14">
      <c r="A172" s="7" t="s">
        <v>1789</v>
      </c>
      <c r="B172" s="7">
        <v>8183634</v>
      </c>
      <c r="C172" s="7" t="s">
        <v>81</v>
      </c>
      <c r="D172" s="24">
        <v>0</v>
      </c>
      <c r="E172" s="7" t="s">
        <v>1372</v>
      </c>
      <c r="F172" s="23">
        <v>3.97</v>
      </c>
      <c r="G172" s="7" t="s">
        <v>22</v>
      </c>
      <c r="H172" s="7" t="s">
        <v>138</v>
      </c>
      <c r="I172" s="23" t="s">
        <v>1790</v>
      </c>
      <c r="J172" s="23">
        <v>18972000</v>
      </c>
      <c r="K172" s="23">
        <v>152.88</v>
      </c>
      <c r="L172" s="23" t="s">
        <v>1791</v>
      </c>
      <c r="M172" s="7"/>
      <c r="N172" s="29">
        <f>L172/'סיכום נכסי ההשקעה'!$B$44</f>
        <v>2.5328584282724299E-3</v>
      </c>
    </row>
    <row r="173" spans="1:14">
      <c r="A173" s="7" t="s">
        <v>1792</v>
      </c>
      <c r="B173" s="7">
        <v>8183642</v>
      </c>
      <c r="C173" s="7" t="s">
        <v>81</v>
      </c>
      <c r="D173" s="24">
        <v>0</v>
      </c>
      <c r="E173" s="7" t="s">
        <v>1793</v>
      </c>
      <c r="F173" s="23">
        <v>4.05</v>
      </c>
      <c r="G173" s="7" t="s">
        <v>22</v>
      </c>
      <c r="H173" s="7" t="s">
        <v>138</v>
      </c>
      <c r="I173" s="23" t="s">
        <v>1794</v>
      </c>
      <c r="J173" s="23">
        <v>24024400</v>
      </c>
      <c r="K173" s="23">
        <v>154.24</v>
      </c>
      <c r="L173" s="23" t="s">
        <v>1795</v>
      </c>
      <c r="M173" s="7"/>
      <c r="N173" s="29">
        <f>L173/'סיכום נכסי ההשקעה'!$B$44</f>
        <v>3.2357587862326433E-3</v>
      </c>
    </row>
    <row r="174" spans="1:14">
      <c r="A174" s="7" t="s">
        <v>1796</v>
      </c>
      <c r="B174" s="7">
        <v>8183659</v>
      </c>
      <c r="C174" s="7" t="s">
        <v>81</v>
      </c>
      <c r="D174" s="24">
        <v>0</v>
      </c>
      <c r="E174" s="7" t="s">
        <v>1797</v>
      </c>
      <c r="F174" s="23">
        <v>4.13</v>
      </c>
      <c r="G174" s="7" t="s">
        <v>22</v>
      </c>
      <c r="H174" s="7" t="s">
        <v>138</v>
      </c>
      <c r="I174" s="23" t="s">
        <v>1794</v>
      </c>
      <c r="J174" s="23">
        <v>24052280</v>
      </c>
      <c r="K174" s="23">
        <v>154.75</v>
      </c>
      <c r="L174" s="23" t="s">
        <v>1798</v>
      </c>
      <c r="M174" s="7"/>
      <c r="N174" s="29">
        <f>L174/'סיכום נכסי ההשקעה'!$B$44</f>
        <v>3.250343708870204E-3</v>
      </c>
    </row>
    <row r="175" spans="1:14">
      <c r="A175" s="7" t="s">
        <v>1799</v>
      </c>
      <c r="B175" s="7">
        <v>8183667</v>
      </c>
      <c r="C175" s="7" t="s">
        <v>81</v>
      </c>
      <c r="D175" s="24">
        <v>0</v>
      </c>
      <c r="E175" s="7" t="s">
        <v>1800</v>
      </c>
      <c r="F175" s="23">
        <v>4.21</v>
      </c>
      <c r="G175" s="7" t="s">
        <v>22</v>
      </c>
      <c r="H175" s="7" t="s">
        <v>138</v>
      </c>
      <c r="I175" s="23" t="s">
        <v>1801</v>
      </c>
      <c r="J175" s="23">
        <v>13631960</v>
      </c>
      <c r="K175" s="23">
        <v>154.32</v>
      </c>
      <c r="L175" s="23" t="s">
        <v>1802</v>
      </c>
      <c r="M175" s="7"/>
      <c r="N175" s="29">
        <f>L175/'סיכום נכסי ההשקעה'!$B$44</f>
        <v>1.8370392065634423E-3</v>
      </c>
    </row>
    <row r="176" spans="1:14">
      <c r="A176" s="7" t="s">
        <v>1803</v>
      </c>
      <c r="B176" s="7">
        <v>8183675</v>
      </c>
      <c r="C176" s="7" t="s">
        <v>81</v>
      </c>
      <c r="D176" s="24">
        <v>0</v>
      </c>
      <c r="E176" s="7" t="s">
        <v>1804</v>
      </c>
      <c r="F176" s="23">
        <v>3.85</v>
      </c>
      <c r="G176" s="7" t="s">
        <v>22</v>
      </c>
      <c r="H176" s="7" t="s">
        <v>138</v>
      </c>
      <c r="I176" s="23" t="s">
        <v>1805</v>
      </c>
      <c r="J176" s="23">
        <v>16564960</v>
      </c>
      <c r="K176" s="23">
        <v>153.54</v>
      </c>
      <c r="L176" s="23" t="s">
        <v>1806</v>
      </c>
      <c r="M176" s="7"/>
      <c r="N176" s="29">
        <f>L176/'סיכום נכסי ההשקעה'!$B$44</f>
        <v>2.2210447981199405E-3</v>
      </c>
    </row>
    <row r="177" spans="1:14">
      <c r="A177" s="7" t="s">
        <v>1807</v>
      </c>
      <c r="B177" s="7">
        <v>8183683</v>
      </c>
      <c r="C177" s="7" t="s">
        <v>81</v>
      </c>
      <c r="D177" s="24">
        <v>0</v>
      </c>
      <c r="E177" s="7" t="s">
        <v>1808</v>
      </c>
      <c r="F177" s="23">
        <v>3.93</v>
      </c>
      <c r="G177" s="7" t="s">
        <v>22</v>
      </c>
      <c r="H177" s="7" t="s">
        <v>138</v>
      </c>
      <c r="I177" s="23" t="s">
        <v>1805</v>
      </c>
      <c r="J177" s="23">
        <v>17860000</v>
      </c>
      <c r="K177" s="23">
        <v>153.33000000000001</v>
      </c>
      <c r="L177" s="23" t="s">
        <v>1809</v>
      </c>
      <c r="M177" s="7"/>
      <c r="N177" s="29">
        <f>L177/'סיכום נכסי ההשקעה'!$B$44</f>
        <v>2.3913666898600296E-3</v>
      </c>
    </row>
    <row r="178" spans="1:14" ht="13.5" thickBot="1">
      <c r="A178" s="6" t="s">
        <v>1810</v>
      </c>
      <c r="B178" s="6"/>
      <c r="C178" s="6"/>
      <c r="D178" s="6"/>
      <c r="E178" s="6"/>
      <c r="F178" s="25">
        <v>2.88</v>
      </c>
      <c r="G178" s="6"/>
      <c r="H178" s="6"/>
      <c r="I178" s="25" t="s">
        <v>1718</v>
      </c>
      <c r="J178" s="25">
        <f>SUM(J91:J177)</f>
        <v>660613739.98000002</v>
      </c>
      <c r="K178" s="22"/>
      <c r="L178" s="25">
        <f>L91+L92+L93+L94+L95+L96+L97+L98+L99+L100+L101+L102+L103+L104+L105+L106+L107+L108+L109+L110+L111+L112+L113+L114+L115+L116+L117+L118+L119+L120+L121+L122+L123+L124+L125+L126+L127+L128+L129+L130+L131+L132+L133+L134+L135+L136+L137+L138+L139+L140+L141+L142+L143+L144+L145+L146+L147+L148+L149+L150+L151+L152+L153+L154+L155+L156+L157+L158+L159+L160+L161+L162+L163+L164+L165+L166+L167+L168+L169+L170+L171+L172+L173+L174+L175+L176+L177</f>
        <v>1048473.0000000001</v>
      </c>
      <c r="M178" s="6"/>
      <c r="N178" s="28">
        <f>SUM(N91:N177)</f>
        <v>9.1557284113105375E-2</v>
      </c>
    </row>
    <row r="179" spans="1:14" ht="13.5" thickTop="1"/>
    <row r="180" spans="1:14">
      <c r="A180" s="6" t="s">
        <v>1811</v>
      </c>
      <c r="B180" s="24">
        <v>0</v>
      </c>
      <c r="C180" s="24">
        <v>0</v>
      </c>
      <c r="D180" s="24">
        <v>0</v>
      </c>
      <c r="E180" s="24">
        <v>0</v>
      </c>
      <c r="F180" s="24">
        <v>0</v>
      </c>
      <c r="G180" s="24">
        <v>0</v>
      </c>
      <c r="H180" s="24">
        <v>0</v>
      </c>
      <c r="I180" s="24">
        <v>0</v>
      </c>
      <c r="J180" s="24">
        <v>0</v>
      </c>
      <c r="K180" s="24">
        <v>0</v>
      </c>
      <c r="L180" s="24">
        <v>0</v>
      </c>
      <c r="M180" s="24">
        <v>0</v>
      </c>
      <c r="N180" s="29">
        <f>L180/'סיכום נכסי ההשקעה'!$B$44</f>
        <v>0</v>
      </c>
    </row>
    <row r="181" spans="1:14" ht="13.5" thickBot="1">
      <c r="A181" s="6" t="s">
        <v>1812</v>
      </c>
      <c r="B181" s="6"/>
      <c r="C181" s="6"/>
      <c r="D181" s="6"/>
      <c r="E181" s="6"/>
      <c r="F181" s="22"/>
      <c r="G181" s="6"/>
      <c r="H181" s="6"/>
      <c r="I181" s="22"/>
      <c r="J181" s="30">
        <f>J180</f>
        <v>0</v>
      </c>
      <c r="K181" s="22"/>
      <c r="L181" s="30">
        <f>L180</f>
        <v>0</v>
      </c>
      <c r="M181" s="6"/>
      <c r="N181" s="27">
        <f>N180</f>
        <v>0</v>
      </c>
    </row>
    <row r="182" spans="1:14" ht="13.5" thickTop="1"/>
    <row r="183" spans="1:14">
      <c r="A183" s="6" t="s">
        <v>1813</v>
      </c>
      <c r="B183" s="24">
        <v>0</v>
      </c>
      <c r="C183" s="24">
        <v>0</v>
      </c>
      <c r="D183" s="24">
        <v>0</v>
      </c>
      <c r="E183" s="24">
        <v>0</v>
      </c>
      <c r="F183" s="24">
        <v>0</v>
      </c>
      <c r="G183" s="24">
        <v>0</v>
      </c>
      <c r="H183" s="24">
        <v>0</v>
      </c>
      <c r="I183" s="24">
        <v>0</v>
      </c>
      <c r="J183" s="24">
        <v>0</v>
      </c>
      <c r="K183" s="24">
        <v>0</v>
      </c>
      <c r="L183" s="24">
        <v>0</v>
      </c>
      <c r="M183" s="24">
        <v>0</v>
      </c>
      <c r="N183" s="29">
        <f>L183/'סיכום נכסי ההשקעה'!$B$44</f>
        <v>0</v>
      </c>
    </row>
    <row r="184" spans="1:14" ht="13.5" thickBot="1">
      <c r="A184" s="6" t="s">
        <v>1814</v>
      </c>
      <c r="B184" s="6"/>
      <c r="C184" s="6"/>
      <c r="D184" s="6"/>
      <c r="E184" s="6"/>
      <c r="F184" s="22"/>
      <c r="G184" s="6"/>
      <c r="H184" s="6"/>
      <c r="I184" s="22"/>
      <c r="J184" s="30">
        <f>J183</f>
        <v>0</v>
      </c>
      <c r="K184" s="22"/>
      <c r="L184" s="30">
        <f>L183</f>
        <v>0</v>
      </c>
      <c r="M184" s="6"/>
      <c r="N184" s="27">
        <f>N183</f>
        <v>0</v>
      </c>
    </row>
    <row r="185" spans="1:14" ht="13.5" thickTop="1"/>
    <row r="186" spans="1:14" ht="13.5" thickBot="1">
      <c r="A186" s="4" t="s">
        <v>1815</v>
      </c>
      <c r="B186" s="4"/>
      <c r="C186" s="4"/>
      <c r="D186" s="4"/>
      <c r="E186" s="4"/>
      <c r="F186" s="31">
        <v>7.82</v>
      </c>
      <c r="G186" s="4"/>
      <c r="H186" s="4"/>
      <c r="I186" s="31" t="s">
        <v>1816</v>
      </c>
      <c r="J186" s="31">
        <f>J20+J88+J178+J181+J184</f>
        <v>2907425459.98</v>
      </c>
      <c r="K186" s="14"/>
      <c r="L186" s="31">
        <f>L20+L88+L178+L181+L184</f>
        <v>3744024.5299999993</v>
      </c>
      <c r="M186" s="4"/>
      <c r="N186" s="32">
        <f>N20+N88+N178+N181+N184</f>
        <v>0.32694472592011981</v>
      </c>
    </row>
    <row r="187" spans="1:14" ht="13.5" thickTop="1"/>
    <row r="189" spans="1:14">
      <c r="A189" s="4" t="s">
        <v>1817</v>
      </c>
      <c r="B189" s="4"/>
      <c r="C189" s="4"/>
      <c r="D189" s="4"/>
      <c r="E189" s="4"/>
      <c r="F189" s="14"/>
      <c r="G189" s="4"/>
      <c r="H189" s="4"/>
      <c r="I189" s="14"/>
      <c r="J189" s="14"/>
      <c r="K189" s="14"/>
      <c r="L189" s="14"/>
      <c r="M189" s="4"/>
      <c r="N189" s="4"/>
    </row>
    <row r="190" spans="1:14">
      <c r="A190" s="6" t="s">
        <v>172</v>
      </c>
      <c r="B190" s="24">
        <v>0</v>
      </c>
      <c r="C190" s="24">
        <v>0</v>
      </c>
      <c r="D190" s="24">
        <v>0</v>
      </c>
      <c r="E190" s="24">
        <v>0</v>
      </c>
      <c r="F190" s="24">
        <v>0</v>
      </c>
      <c r="G190" s="24">
        <v>0</v>
      </c>
      <c r="H190" s="24">
        <v>0</v>
      </c>
      <c r="I190" s="24">
        <v>0</v>
      </c>
      <c r="J190" s="24">
        <v>0</v>
      </c>
      <c r="K190" s="24">
        <v>0</v>
      </c>
      <c r="L190" s="24">
        <v>0</v>
      </c>
      <c r="M190" s="24">
        <v>0</v>
      </c>
      <c r="N190" s="29">
        <f>L190/'סיכום נכסי ההשקעה'!$B$44</f>
        <v>0</v>
      </c>
    </row>
    <row r="191" spans="1:14" ht="13.5" thickBot="1">
      <c r="A191" s="6" t="s">
        <v>173</v>
      </c>
      <c r="B191" s="6"/>
      <c r="C191" s="6"/>
      <c r="D191" s="6"/>
      <c r="E191" s="6"/>
      <c r="F191" s="22"/>
      <c r="G191" s="6"/>
      <c r="H191" s="6"/>
      <c r="I191" s="22"/>
      <c r="J191" s="30">
        <f>J190</f>
        <v>0</v>
      </c>
      <c r="K191" s="22"/>
      <c r="L191" s="30">
        <f>L190</f>
        <v>0</v>
      </c>
      <c r="M191" s="6"/>
      <c r="N191" s="27">
        <f>N190</f>
        <v>0</v>
      </c>
    </row>
    <row r="192" spans="1:14" ht="13.5" thickTop="1"/>
    <row r="193" spans="1:14">
      <c r="A193" s="6" t="s">
        <v>1818</v>
      </c>
      <c r="B193" s="24">
        <v>0</v>
      </c>
      <c r="C193" s="24">
        <v>0</v>
      </c>
      <c r="D193" s="24">
        <v>0</v>
      </c>
      <c r="E193" s="24">
        <v>0</v>
      </c>
      <c r="F193" s="24">
        <v>0</v>
      </c>
      <c r="G193" s="24">
        <v>0</v>
      </c>
      <c r="H193" s="24">
        <v>0</v>
      </c>
      <c r="I193" s="24">
        <v>0</v>
      </c>
      <c r="J193" s="24">
        <v>0</v>
      </c>
      <c r="K193" s="24">
        <v>0</v>
      </c>
      <c r="L193" s="24">
        <v>0</v>
      </c>
      <c r="M193" s="24">
        <v>0</v>
      </c>
      <c r="N193" s="29">
        <f>L193/'סיכום נכסי ההשקעה'!$B$44</f>
        <v>0</v>
      </c>
    </row>
    <row r="194" spans="1:14" ht="13.5" thickBot="1">
      <c r="A194" s="6" t="s">
        <v>1819</v>
      </c>
      <c r="B194" s="6"/>
      <c r="C194" s="6"/>
      <c r="D194" s="6"/>
      <c r="E194" s="6"/>
      <c r="F194" s="22"/>
      <c r="G194" s="6"/>
      <c r="H194" s="6"/>
      <c r="I194" s="22"/>
      <c r="J194" s="30">
        <f>J193</f>
        <v>0</v>
      </c>
      <c r="K194" s="22"/>
      <c r="L194" s="30">
        <f>L193</f>
        <v>0</v>
      </c>
      <c r="M194" s="6"/>
      <c r="N194" s="27">
        <f>N193</f>
        <v>0</v>
      </c>
    </row>
    <row r="195" spans="1:14" ht="13.5" thickTop="1"/>
    <row r="196" spans="1:14" ht="13.5" thickBot="1">
      <c r="A196" s="4" t="s">
        <v>1820</v>
      </c>
      <c r="B196" s="4"/>
      <c r="C196" s="4"/>
      <c r="D196" s="4"/>
      <c r="E196" s="4"/>
      <c r="F196" s="14"/>
      <c r="G196" s="4"/>
      <c r="H196" s="4"/>
      <c r="I196" s="14"/>
      <c r="J196" s="38">
        <f>J179+J182+J185+J188+J191+J194</f>
        <v>0</v>
      </c>
      <c r="K196" s="14"/>
      <c r="L196" s="38">
        <f>L179+L182+L185+L188+L191+L194</f>
        <v>0</v>
      </c>
      <c r="M196" s="4"/>
      <c r="N196" s="32">
        <f>N179+N182+N185+N188+N191+N194</f>
        <v>0</v>
      </c>
    </row>
    <row r="197" spans="1:14" ht="13.5" thickTop="1"/>
    <row r="199" spans="1:14" ht="13.5" thickBot="1">
      <c r="A199" s="4" t="s">
        <v>177</v>
      </c>
      <c r="B199" s="4"/>
      <c r="C199" s="4"/>
      <c r="D199" s="4"/>
      <c r="E199" s="4"/>
      <c r="F199" s="31">
        <v>7.82</v>
      </c>
      <c r="G199" s="4"/>
      <c r="H199" s="4"/>
      <c r="I199" s="31" t="s">
        <v>1816</v>
      </c>
      <c r="J199" s="31">
        <f>J186+J196</f>
        <v>2907425459.98</v>
      </c>
      <c r="K199" s="14"/>
      <c r="L199" s="31">
        <f>L186+L196</f>
        <v>3744024.5299999993</v>
      </c>
      <c r="M199" s="4"/>
      <c r="N199" s="32">
        <f>N186+N196</f>
        <v>0.32694472592011981</v>
      </c>
    </row>
    <row r="200" spans="1:14" ht="13.5" thickTop="1"/>
    <row r="202" spans="1:14">
      <c r="A202" s="7" t="s">
        <v>66</v>
      </c>
      <c r="B202" s="7"/>
      <c r="C202" s="7"/>
      <c r="D202" s="7"/>
      <c r="E202" s="7"/>
      <c r="F202" s="23"/>
      <c r="G202" s="7"/>
      <c r="H202" s="7"/>
      <c r="I202" s="23"/>
      <c r="J202" s="23"/>
      <c r="K202" s="23"/>
      <c r="L202" s="23"/>
      <c r="M202" s="7"/>
      <c r="N202" s="7"/>
    </row>
  </sheetData>
  <pageMargins left="0.75" right="0.75" top="1" bottom="1" header="0.5" footer="0.5"/>
  <pageSetup paperSize="9" orientation="portrait"/>
  <ignoredErrors>
    <ignoredError sqref="J21:N22 H23:I179 K20 M20 J89:N90 K88 M88 J59:M77 J39:L49 J80:M81 J78:L79 J83:M85 J82:L82 J87:M87 J86:L86 J23:M38 J179:N179 K178 M178 J91:M177 H182:I182 J182:N182 H185:I189 J185:N185 H192:I192 J192:N192 H195:I205 J195:N195 J187:N189 K186 M186 J197:N198 K196 M196 J200:N203 K199 M199 J51:L58 J50:K50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7"/>
  <sheetViews>
    <sheetView rightToLeft="1" workbookViewId="0"/>
  </sheetViews>
  <sheetFormatPr defaultColWidth="9.140625" defaultRowHeight="12.75"/>
  <cols>
    <col min="1" max="1" width="47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1821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179</v>
      </c>
      <c r="E11" s="4" t="s">
        <v>7</v>
      </c>
      <c r="F11" s="4" t="s">
        <v>8</v>
      </c>
      <c r="G11" s="4" t="s">
        <v>68</v>
      </c>
      <c r="H11" s="4" t="s">
        <v>69</v>
      </c>
      <c r="I11" s="4" t="s">
        <v>9</v>
      </c>
      <c r="J11" s="4" t="s">
        <v>10</v>
      </c>
      <c r="K11" s="4" t="s">
        <v>11</v>
      </c>
      <c r="L11" s="4" t="s">
        <v>70</v>
      </c>
      <c r="M11" s="4" t="s">
        <v>71</v>
      </c>
      <c r="N11" s="4" t="s">
        <v>1247</v>
      </c>
      <c r="O11" s="4" t="s">
        <v>72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73</v>
      </c>
      <c r="H12" s="5" t="s">
        <v>74</v>
      </c>
      <c r="I12" s="5"/>
      <c r="J12" s="5" t="s">
        <v>14</v>
      </c>
      <c r="K12" s="5" t="s">
        <v>14</v>
      </c>
      <c r="L12" s="5" t="s">
        <v>75</v>
      </c>
      <c r="M12" s="5" t="s">
        <v>76</v>
      </c>
      <c r="N12" s="5" t="s">
        <v>15</v>
      </c>
      <c r="O12" s="5" t="s">
        <v>14</v>
      </c>
      <c r="P12" s="5" t="s">
        <v>14</v>
      </c>
    </row>
    <row r="15" spans="1:16">
      <c r="A15" s="4" t="s">
        <v>1822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1823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1824</v>
      </c>
      <c r="B19" s="24">
        <v>0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9">
        <f>N19/'סיכום נכסי ההשקעה'!$B$44</f>
        <v>0</v>
      </c>
    </row>
    <row r="20" spans="1:16" ht="13.5" thickBot="1">
      <c r="A20" s="6" t="s">
        <v>1825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30">
        <f>L19</f>
        <v>0</v>
      </c>
      <c r="M20" s="6"/>
      <c r="N20" s="30">
        <f>N19</f>
        <v>0</v>
      </c>
      <c r="O20" s="6"/>
      <c r="P20" s="27">
        <f>P19</f>
        <v>0</v>
      </c>
    </row>
    <row r="21" spans="1:16" ht="13.5" thickTop="1"/>
    <row r="22" spans="1:16">
      <c r="A22" s="6" t="s">
        <v>1826</v>
      </c>
      <c r="B22" s="24">
        <v>0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9">
        <f>N22/'סיכום נכסי ההשקעה'!$B$44</f>
        <v>0</v>
      </c>
    </row>
    <row r="23" spans="1:16" ht="13.5" thickBot="1">
      <c r="A23" s="6" t="s">
        <v>1827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30">
        <f>L22</f>
        <v>0</v>
      </c>
      <c r="M23" s="6"/>
      <c r="N23" s="30">
        <f>N22</f>
        <v>0</v>
      </c>
      <c r="O23" s="6"/>
      <c r="P23" s="27">
        <f>P22</f>
        <v>0</v>
      </c>
    </row>
    <row r="24" spans="1:16" ht="13.5" thickTop="1"/>
    <row r="25" spans="1:16">
      <c r="A25" s="6" t="s">
        <v>186</v>
      </c>
      <c r="B25" s="24">
        <v>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4">
        <v>0</v>
      </c>
      <c r="K25" s="24">
        <v>0</v>
      </c>
      <c r="L25" s="24">
        <v>0</v>
      </c>
      <c r="M25" s="24">
        <v>0</v>
      </c>
      <c r="N25" s="24">
        <v>0</v>
      </c>
      <c r="O25" s="24">
        <v>0</v>
      </c>
      <c r="P25" s="29">
        <f>N25/'סיכום נכסי ההשקעה'!$B$44</f>
        <v>0</v>
      </c>
    </row>
    <row r="26" spans="1:16" ht="13.5" thickBot="1">
      <c r="A26" s="6" t="s">
        <v>187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30">
        <f>L25</f>
        <v>0</v>
      </c>
      <c r="M26" s="6"/>
      <c r="N26" s="30">
        <f>N25</f>
        <v>0</v>
      </c>
      <c r="O26" s="6"/>
      <c r="P26" s="27">
        <f>P25</f>
        <v>0</v>
      </c>
    </row>
    <row r="27" spans="1:16" ht="13.5" thickTop="1"/>
    <row r="28" spans="1:16">
      <c r="A28" s="6" t="s">
        <v>1828</v>
      </c>
      <c r="B28" s="24">
        <v>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0</v>
      </c>
      <c r="L28" s="24">
        <v>0</v>
      </c>
      <c r="M28" s="24">
        <v>0</v>
      </c>
      <c r="N28" s="24">
        <v>0</v>
      </c>
      <c r="O28" s="24">
        <v>0</v>
      </c>
      <c r="P28" s="29">
        <f>N28/'סיכום נכסי ההשקעה'!$B$44</f>
        <v>0</v>
      </c>
    </row>
    <row r="29" spans="1:16" ht="13.5" thickBot="1">
      <c r="A29" s="6" t="s">
        <v>1829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30">
        <f>L28</f>
        <v>0</v>
      </c>
      <c r="M29" s="6"/>
      <c r="N29" s="30">
        <f>N28</f>
        <v>0</v>
      </c>
      <c r="O29" s="6"/>
      <c r="P29" s="27">
        <f>P28</f>
        <v>0</v>
      </c>
    </row>
    <row r="30" spans="1:16" ht="13.5" thickTop="1"/>
    <row r="31" spans="1:16" ht="13.5" thickBot="1">
      <c r="A31" s="4" t="s">
        <v>1830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38">
        <f>L20++L23+L26+L29</f>
        <v>0</v>
      </c>
      <c r="M31" s="4"/>
      <c r="N31" s="38">
        <f>N20++N23+N26+N29</f>
        <v>0</v>
      </c>
      <c r="O31" s="4"/>
      <c r="P31" s="32">
        <f>P20++P23+P26+P29</f>
        <v>0</v>
      </c>
    </row>
    <row r="32" spans="1:16" ht="13.5" thickTop="1"/>
    <row r="34" spans="1:16">
      <c r="A34" s="4" t="s">
        <v>1831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1832</v>
      </c>
      <c r="B35" s="24">
        <v>0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24">
        <v>0</v>
      </c>
      <c r="K35" s="24">
        <v>0</v>
      </c>
      <c r="L35" s="24">
        <v>0</v>
      </c>
      <c r="M35" s="24">
        <v>0</v>
      </c>
      <c r="N35" s="24">
        <v>0</v>
      </c>
      <c r="O35" s="24">
        <v>0</v>
      </c>
      <c r="P35" s="29">
        <f>N35/'סיכום נכסי ההשקעה'!$B$44</f>
        <v>0</v>
      </c>
    </row>
    <row r="36" spans="1:16" ht="13.5" thickBot="1">
      <c r="A36" s="6" t="s">
        <v>1833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30">
        <f>L35</f>
        <v>0</v>
      </c>
      <c r="M36" s="6"/>
      <c r="N36" s="30">
        <f>N35</f>
        <v>0</v>
      </c>
      <c r="O36" s="6"/>
      <c r="P36" s="27">
        <f>P35</f>
        <v>0</v>
      </c>
    </row>
    <row r="37" spans="1:16" ht="13.5" thickTop="1"/>
    <row r="38" spans="1:16">
      <c r="A38" s="6" t="s">
        <v>1834</v>
      </c>
      <c r="B38" s="24">
        <v>0</v>
      </c>
      <c r="C38" s="24">
        <v>0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4">
        <v>0</v>
      </c>
      <c r="J38" s="24">
        <v>0</v>
      </c>
      <c r="K38" s="24">
        <v>0</v>
      </c>
      <c r="L38" s="24">
        <v>0</v>
      </c>
      <c r="M38" s="24">
        <v>0</v>
      </c>
      <c r="N38" s="24">
        <v>0</v>
      </c>
      <c r="O38" s="24">
        <v>0</v>
      </c>
      <c r="P38" s="29">
        <f>N38/'סיכום נכסי ההשקעה'!$B$44</f>
        <v>0</v>
      </c>
    </row>
    <row r="39" spans="1:16" ht="13.5" thickBot="1">
      <c r="A39" s="6" t="s">
        <v>1835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30">
        <f>L38</f>
        <v>0</v>
      </c>
      <c r="M39" s="6"/>
      <c r="N39" s="30">
        <f>N38</f>
        <v>0</v>
      </c>
      <c r="O39" s="6"/>
      <c r="P39" s="27">
        <f>P38</f>
        <v>0</v>
      </c>
    </row>
    <row r="40" spans="1:16" ht="13.5" thickTop="1"/>
    <row r="41" spans="1:16" ht="13.5" thickBot="1">
      <c r="A41" s="4" t="s">
        <v>1836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38">
        <f>L36+L39</f>
        <v>0</v>
      </c>
      <c r="M41" s="4"/>
      <c r="N41" s="38">
        <f>N36+N39</f>
        <v>0</v>
      </c>
      <c r="O41" s="4"/>
      <c r="P41" s="32">
        <f>P36+P39</f>
        <v>0</v>
      </c>
    </row>
    <row r="42" spans="1:16" ht="13.5" thickTop="1"/>
    <row r="44" spans="1:16" ht="13.5" thickBot="1">
      <c r="A44" s="4" t="s">
        <v>1837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38">
        <f>L31+L41</f>
        <v>0</v>
      </c>
      <c r="M44" s="4"/>
      <c r="N44" s="38">
        <f>N31+N41</f>
        <v>0</v>
      </c>
      <c r="O44" s="4"/>
      <c r="P44" s="32">
        <f>P31+P41</f>
        <v>0</v>
      </c>
    </row>
    <row r="45" spans="1:16" ht="13.5" thickTop="1"/>
    <row r="47" spans="1:16">
      <c r="A47" s="7" t="s">
        <v>66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</sheetData>
  <pageMargins left="0.75" right="0.75" top="1" bottom="1" header="0.5" footer="0.5"/>
  <pageSetup paperSize="9" orientation="portrait"/>
  <ignoredErrors>
    <ignoredError sqref="L21:P21 M20 O20 L24:P24 L27:P27 L30:P30 L37:P37 L40:P40 L32:P34 M31 O31 L42:P43 M41 O41 L45:P50 M44 O44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36"/>
  <sheetViews>
    <sheetView rightToLeft="1" workbookViewId="0"/>
  </sheetViews>
  <sheetFormatPr defaultColWidth="9.140625" defaultRowHeight="12.75"/>
  <cols>
    <col min="1" max="1" width="40.7109375" customWidth="1"/>
    <col min="2" max="2" width="12.7109375" customWidth="1"/>
    <col min="3" max="3" width="35.7109375" customWidth="1"/>
    <col min="4" max="4" width="22.7109375" customWidth="1"/>
    <col min="5" max="5" width="8.7109375" customWidth="1"/>
    <col min="6" max="6" width="10.7109375" customWidth="1"/>
    <col min="7" max="7" width="14.7109375" customWidth="1"/>
    <col min="8" max="8" width="8.7109375" style="12" customWidth="1"/>
    <col min="9" max="9" width="13.7109375" customWidth="1"/>
    <col min="10" max="10" width="14.7109375" customWidth="1"/>
    <col min="11" max="11" width="16.7109375" customWidth="1"/>
    <col min="12" max="12" width="17.7109375" style="12" customWidth="1"/>
    <col min="13" max="13" width="9.7109375" style="12" customWidth="1"/>
    <col min="14" max="14" width="13.7109375" style="12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1838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179</v>
      </c>
      <c r="E11" s="4" t="s">
        <v>7</v>
      </c>
      <c r="F11" s="4" t="s">
        <v>8</v>
      </c>
      <c r="G11" s="4" t="s">
        <v>68</v>
      </c>
      <c r="H11" s="14" t="s">
        <v>69</v>
      </c>
      <c r="I11" s="4" t="s">
        <v>9</v>
      </c>
      <c r="J11" s="4" t="s">
        <v>10</v>
      </c>
      <c r="K11" s="4" t="s">
        <v>11</v>
      </c>
      <c r="L11" s="14" t="s">
        <v>70</v>
      </c>
      <c r="M11" s="14" t="s">
        <v>71</v>
      </c>
      <c r="N11" s="14" t="s">
        <v>1247</v>
      </c>
      <c r="O11" s="4" t="s">
        <v>72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73</v>
      </c>
      <c r="H12" s="13" t="s">
        <v>74</v>
      </c>
      <c r="I12" s="5"/>
      <c r="J12" s="5" t="s">
        <v>14</v>
      </c>
      <c r="K12" s="5" t="s">
        <v>14</v>
      </c>
      <c r="L12" s="13" t="s">
        <v>75</v>
      </c>
      <c r="M12" s="13" t="s">
        <v>76</v>
      </c>
      <c r="N12" s="13" t="s">
        <v>15</v>
      </c>
      <c r="O12" s="5" t="s">
        <v>14</v>
      </c>
      <c r="P12" s="5" t="s">
        <v>14</v>
      </c>
    </row>
    <row r="15" spans="1:16">
      <c r="A15" s="4" t="s">
        <v>1839</v>
      </c>
      <c r="B15" s="4"/>
      <c r="C15" s="4"/>
      <c r="D15" s="4"/>
      <c r="E15" s="4"/>
      <c r="F15" s="4"/>
      <c r="G15" s="4"/>
      <c r="H15" s="14"/>
      <c r="I15" s="4"/>
      <c r="J15" s="4"/>
      <c r="K15" s="4"/>
      <c r="L15" s="14"/>
      <c r="M15" s="14"/>
      <c r="N15" s="14"/>
      <c r="O15" s="4"/>
      <c r="P15" s="4"/>
    </row>
    <row r="18" spans="1:16">
      <c r="A18" s="4" t="s">
        <v>1840</v>
      </c>
      <c r="B18" s="4"/>
      <c r="C18" s="4"/>
      <c r="D18" s="4"/>
      <c r="E18" s="4"/>
      <c r="F18" s="4"/>
      <c r="G18" s="4"/>
      <c r="H18" s="14"/>
      <c r="I18" s="4"/>
      <c r="J18" s="4"/>
      <c r="K18" s="4"/>
      <c r="L18" s="14"/>
      <c r="M18" s="14"/>
      <c r="N18" s="14"/>
      <c r="O18" s="4"/>
      <c r="P18" s="4"/>
    </row>
    <row r="19" spans="1:16">
      <c r="A19" s="6" t="s">
        <v>1841</v>
      </c>
      <c r="B19" s="6"/>
      <c r="C19" s="6"/>
      <c r="D19" s="6"/>
      <c r="E19" s="6"/>
      <c r="F19" s="6"/>
      <c r="G19" s="6"/>
      <c r="H19" s="22"/>
      <c r="I19" s="6"/>
      <c r="J19" s="6"/>
      <c r="K19" s="6"/>
      <c r="L19" s="22"/>
      <c r="M19" s="22"/>
      <c r="N19" s="22"/>
      <c r="O19" s="6"/>
      <c r="P19" s="6"/>
    </row>
    <row r="20" spans="1:16">
      <c r="A20" s="7" t="s">
        <v>1842</v>
      </c>
      <c r="B20" s="7">
        <v>1100908</v>
      </c>
      <c r="C20" s="7" t="s">
        <v>1843</v>
      </c>
      <c r="D20" s="7" t="s">
        <v>416</v>
      </c>
      <c r="E20" s="7" t="s">
        <v>21</v>
      </c>
      <c r="F20" s="7" t="s">
        <v>205</v>
      </c>
      <c r="G20" s="7" t="s">
        <v>1844</v>
      </c>
      <c r="H20" s="23">
        <v>11.13</v>
      </c>
      <c r="I20" s="7" t="s">
        <v>22</v>
      </c>
      <c r="J20" s="7" t="s">
        <v>622</v>
      </c>
      <c r="K20" s="7" t="s">
        <v>1845</v>
      </c>
      <c r="L20" s="23">
        <v>12694300</v>
      </c>
      <c r="M20" s="23">
        <v>180.19</v>
      </c>
      <c r="N20" s="23" t="s">
        <v>1846</v>
      </c>
      <c r="O20" s="7" t="s">
        <v>1847</v>
      </c>
      <c r="P20" s="26">
        <f>N20/'סיכום נכסי ההשקעה'!$B$44</f>
        <v>1.9974462850101018E-3</v>
      </c>
    </row>
    <row r="21" spans="1:16">
      <c r="A21" s="7" t="s">
        <v>1848</v>
      </c>
      <c r="B21" s="7">
        <v>1124346</v>
      </c>
      <c r="C21" s="7" t="s">
        <v>1843</v>
      </c>
      <c r="D21" s="7" t="s">
        <v>416</v>
      </c>
      <c r="E21" s="7" t="s">
        <v>21</v>
      </c>
      <c r="F21" s="7" t="s">
        <v>205</v>
      </c>
      <c r="G21" s="7" t="s">
        <v>1849</v>
      </c>
      <c r="H21" s="23">
        <v>13.63</v>
      </c>
      <c r="I21" s="7" t="s">
        <v>22</v>
      </c>
      <c r="J21" s="7" t="s">
        <v>243</v>
      </c>
      <c r="K21" s="7" t="s">
        <v>591</v>
      </c>
      <c r="L21" s="23">
        <v>34764000</v>
      </c>
      <c r="M21" s="23">
        <v>147.83000000000001</v>
      </c>
      <c r="N21" s="23" t="s">
        <v>1850</v>
      </c>
      <c r="O21" s="24">
        <v>0</v>
      </c>
      <c r="P21" s="26">
        <f>N21/'סיכום נכסי ההשקעה'!$B$44</f>
        <v>4.4877427967842266E-3</v>
      </c>
    </row>
    <row r="22" spans="1:16">
      <c r="A22" s="7" t="s">
        <v>1851</v>
      </c>
      <c r="B22" s="7">
        <v>1092477</v>
      </c>
      <c r="C22" s="7" t="s">
        <v>1852</v>
      </c>
      <c r="D22" s="7" t="s">
        <v>416</v>
      </c>
      <c r="E22" s="7" t="s">
        <v>233</v>
      </c>
      <c r="F22" s="7" t="s">
        <v>205</v>
      </c>
      <c r="G22" s="7" t="s">
        <v>1853</v>
      </c>
      <c r="H22" s="23">
        <v>2.85</v>
      </c>
      <c r="I22" s="7" t="s">
        <v>22</v>
      </c>
      <c r="J22" s="7" t="s">
        <v>566</v>
      </c>
      <c r="K22" s="7" t="s">
        <v>1287</v>
      </c>
      <c r="L22" s="23">
        <v>556358.18999999994</v>
      </c>
      <c r="M22" s="23">
        <v>141.34</v>
      </c>
      <c r="N22" s="23">
        <v>786.36</v>
      </c>
      <c r="O22" s="7" t="s">
        <v>1854</v>
      </c>
      <c r="P22" s="26">
        <f>N22/'סיכום נכסי ההשקעה'!$B$44</f>
        <v>6.8668421537971454E-5</v>
      </c>
    </row>
    <row r="23" spans="1:16">
      <c r="A23" s="7" t="s">
        <v>1855</v>
      </c>
      <c r="B23" s="7">
        <v>1098698</v>
      </c>
      <c r="C23" s="7" t="s">
        <v>1856</v>
      </c>
      <c r="D23" s="7" t="s">
        <v>416</v>
      </c>
      <c r="E23" s="7" t="s">
        <v>233</v>
      </c>
      <c r="F23" s="7" t="s">
        <v>205</v>
      </c>
      <c r="G23" s="7" t="s">
        <v>1857</v>
      </c>
      <c r="H23" s="23">
        <v>3.1</v>
      </c>
      <c r="I23" s="7" t="s">
        <v>22</v>
      </c>
      <c r="J23" s="7" t="s">
        <v>88</v>
      </c>
      <c r="K23" s="7" t="s">
        <v>267</v>
      </c>
      <c r="L23" s="23">
        <v>1651761.3</v>
      </c>
      <c r="M23" s="23">
        <v>134.56</v>
      </c>
      <c r="N23" s="23" t="s">
        <v>1858</v>
      </c>
      <c r="O23" s="7" t="s">
        <v>1859</v>
      </c>
      <c r="P23" s="26">
        <f>N23/'סיכום נכסי ההשקעה'!$B$44</f>
        <v>1.9408810264320505E-4</v>
      </c>
    </row>
    <row r="24" spans="1:16">
      <c r="A24" s="7" t="s">
        <v>1860</v>
      </c>
      <c r="B24" s="7">
        <v>6626048</v>
      </c>
      <c r="C24" s="7" t="s">
        <v>519</v>
      </c>
      <c r="D24" s="7" t="s">
        <v>204</v>
      </c>
      <c r="E24" s="7" t="s">
        <v>233</v>
      </c>
      <c r="F24" s="7" t="s">
        <v>205</v>
      </c>
      <c r="G24" s="7" t="s">
        <v>1861</v>
      </c>
      <c r="H24" s="23">
        <v>0.69</v>
      </c>
      <c r="I24" s="7" t="s">
        <v>22</v>
      </c>
      <c r="J24" s="7" t="s">
        <v>303</v>
      </c>
      <c r="K24" s="7" t="s">
        <v>109</v>
      </c>
      <c r="L24" s="23">
        <v>4471.43</v>
      </c>
      <c r="M24" s="23">
        <v>138.97</v>
      </c>
      <c r="N24" s="23">
        <v>6.21</v>
      </c>
      <c r="O24" s="7" t="s">
        <v>129</v>
      </c>
      <c r="P24" s="26">
        <f>N24/'סיכום נכסי ההשקעה'!$B$44</f>
        <v>5.4228457417824234E-7</v>
      </c>
    </row>
    <row r="25" spans="1:16">
      <c r="A25" s="7" t="s">
        <v>1860</v>
      </c>
      <c r="B25" s="7">
        <v>6626162</v>
      </c>
      <c r="C25" s="7" t="s">
        <v>519</v>
      </c>
      <c r="D25" s="7" t="s">
        <v>204</v>
      </c>
      <c r="E25" s="7" t="s">
        <v>233</v>
      </c>
      <c r="F25" s="7" t="s">
        <v>205</v>
      </c>
      <c r="G25" s="7" t="s">
        <v>1862</v>
      </c>
      <c r="H25" s="23">
        <v>0.97</v>
      </c>
      <c r="I25" s="7" t="s">
        <v>22</v>
      </c>
      <c r="J25" s="7" t="s">
        <v>152</v>
      </c>
      <c r="K25" s="7" t="s">
        <v>1863</v>
      </c>
      <c r="L25" s="23">
        <v>150000</v>
      </c>
      <c r="M25" s="23">
        <v>143.38</v>
      </c>
      <c r="N25" s="23">
        <v>215.07</v>
      </c>
      <c r="O25" s="7" t="s">
        <v>1864</v>
      </c>
      <c r="P25" s="26">
        <f>N25/'סיכום נכסי ההשקעה'!$B$44</f>
        <v>1.8780860445815553E-5</v>
      </c>
    </row>
    <row r="26" spans="1:16">
      <c r="A26" s="7" t="s">
        <v>1865</v>
      </c>
      <c r="B26" s="7">
        <v>1093491</v>
      </c>
      <c r="C26" s="7" t="s">
        <v>1866</v>
      </c>
      <c r="D26" s="7" t="s">
        <v>416</v>
      </c>
      <c r="E26" s="7" t="s">
        <v>271</v>
      </c>
      <c r="F26" s="7" t="s">
        <v>205</v>
      </c>
      <c r="G26" s="7" t="s">
        <v>1867</v>
      </c>
      <c r="H26" s="23">
        <v>2.67</v>
      </c>
      <c r="I26" s="7" t="s">
        <v>22</v>
      </c>
      <c r="J26" s="7" t="s">
        <v>321</v>
      </c>
      <c r="K26" s="7" t="s">
        <v>41</v>
      </c>
      <c r="L26" s="23">
        <v>715884.45</v>
      </c>
      <c r="M26" s="23">
        <v>137.9</v>
      </c>
      <c r="N26" s="23">
        <v>987.21</v>
      </c>
      <c r="O26" s="7" t="s">
        <v>1868</v>
      </c>
      <c r="P26" s="26">
        <f>N26/'סיכום נכסי ההשקעה'!$B$44</f>
        <v>8.6207528900886097E-5</v>
      </c>
    </row>
    <row r="27" spans="1:16">
      <c r="A27" s="7" t="s">
        <v>1869</v>
      </c>
      <c r="B27" s="7">
        <v>8261018</v>
      </c>
      <c r="C27" s="7" t="s">
        <v>1870</v>
      </c>
      <c r="D27" s="7" t="s">
        <v>1871</v>
      </c>
      <c r="E27" s="7" t="s">
        <v>271</v>
      </c>
      <c r="F27" s="7" t="s">
        <v>205</v>
      </c>
      <c r="G27" s="7" t="s">
        <v>1872</v>
      </c>
      <c r="H27" s="23">
        <v>5.63</v>
      </c>
      <c r="I27" s="7" t="s">
        <v>22</v>
      </c>
      <c r="J27" s="7" t="s">
        <v>1873</v>
      </c>
      <c r="K27" s="7" t="s">
        <v>1874</v>
      </c>
      <c r="L27" s="23">
        <v>780932.76</v>
      </c>
      <c r="M27" s="23">
        <v>169.8</v>
      </c>
      <c r="N27" s="23" t="s">
        <v>1875</v>
      </c>
      <c r="O27" s="7" t="s">
        <v>1062</v>
      </c>
      <c r="P27" s="26">
        <f>N27/'סיכום נכסי ההשקעה'!$B$44</f>
        <v>1.1579391160254959E-4</v>
      </c>
    </row>
    <row r="28" spans="1:16">
      <c r="A28" s="7" t="s">
        <v>1876</v>
      </c>
      <c r="B28" s="7">
        <v>8261109</v>
      </c>
      <c r="C28" s="7" t="s">
        <v>1870</v>
      </c>
      <c r="D28" s="7" t="s">
        <v>1871</v>
      </c>
      <c r="E28" s="7" t="s">
        <v>271</v>
      </c>
      <c r="F28" s="7" t="s">
        <v>205</v>
      </c>
      <c r="G28" s="7" t="s">
        <v>1877</v>
      </c>
      <c r="H28" s="23">
        <v>5.63</v>
      </c>
      <c r="I28" s="7" t="s">
        <v>22</v>
      </c>
      <c r="J28" s="7" t="s">
        <v>1873</v>
      </c>
      <c r="K28" s="7" t="s">
        <v>1874</v>
      </c>
      <c r="L28" s="23">
        <v>941250.72</v>
      </c>
      <c r="M28" s="23">
        <v>166.49</v>
      </c>
      <c r="N28" s="23" t="s">
        <v>1878</v>
      </c>
      <c r="O28" s="7" t="s">
        <v>1879</v>
      </c>
      <c r="P28" s="26">
        <f>N28/'סיכום נכסי ההשקעה'!$B$44</f>
        <v>1.3684520665845117E-4</v>
      </c>
    </row>
    <row r="29" spans="1:16">
      <c r="A29" s="7" t="s">
        <v>1880</v>
      </c>
      <c r="B29" s="7">
        <v>8261117</v>
      </c>
      <c r="C29" s="7" t="s">
        <v>1870</v>
      </c>
      <c r="D29" s="7" t="s">
        <v>1871</v>
      </c>
      <c r="E29" s="7" t="s">
        <v>271</v>
      </c>
      <c r="F29" s="7" t="s">
        <v>205</v>
      </c>
      <c r="G29" s="7" t="s">
        <v>1881</v>
      </c>
      <c r="H29" s="23">
        <v>5.63</v>
      </c>
      <c r="I29" s="7" t="s">
        <v>22</v>
      </c>
      <c r="J29" s="7" t="s">
        <v>1873</v>
      </c>
      <c r="K29" s="7" t="s">
        <v>1874</v>
      </c>
      <c r="L29" s="23">
        <v>697872.94</v>
      </c>
      <c r="M29" s="23">
        <v>163.59</v>
      </c>
      <c r="N29" s="23" t="s">
        <v>1882</v>
      </c>
      <c r="O29" s="7" t="s">
        <v>1883</v>
      </c>
      <c r="P29" s="26">
        <f>N29/'סיכום נכסי ההשקעה'!$B$44</f>
        <v>9.9693910484797171E-5</v>
      </c>
    </row>
    <row r="30" spans="1:16">
      <c r="A30" s="7" t="s">
        <v>1884</v>
      </c>
      <c r="B30" s="7">
        <v>8261125</v>
      </c>
      <c r="C30" s="7" t="s">
        <v>1870</v>
      </c>
      <c r="D30" s="7" t="s">
        <v>1871</v>
      </c>
      <c r="E30" s="7" t="s">
        <v>271</v>
      </c>
      <c r="F30" s="7" t="s">
        <v>205</v>
      </c>
      <c r="G30" s="7" t="s">
        <v>1885</v>
      </c>
      <c r="H30" s="23">
        <v>5.63</v>
      </c>
      <c r="I30" s="7" t="s">
        <v>22</v>
      </c>
      <c r="J30" s="7" t="s">
        <v>1873</v>
      </c>
      <c r="K30" s="7" t="s">
        <v>1874</v>
      </c>
      <c r="L30" s="23">
        <v>543043.16</v>
      </c>
      <c r="M30" s="23">
        <v>158.83000000000001</v>
      </c>
      <c r="N30" s="23">
        <v>862.52</v>
      </c>
      <c r="O30" s="7" t="s">
        <v>1886</v>
      </c>
      <c r="P30" s="26">
        <f>N30/'סיכום נכסי ההשקעה'!$B$44</f>
        <v>7.5319048457361931E-5</v>
      </c>
    </row>
    <row r="31" spans="1:16">
      <c r="A31" s="7" t="s">
        <v>1887</v>
      </c>
      <c r="B31" s="7">
        <v>8261133</v>
      </c>
      <c r="C31" s="7" t="s">
        <v>1870</v>
      </c>
      <c r="D31" s="7" t="s">
        <v>1871</v>
      </c>
      <c r="E31" s="7" t="s">
        <v>271</v>
      </c>
      <c r="F31" s="7" t="s">
        <v>205</v>
      </c>
      <c r="G31" s="7" t="s">
        <v>1888</v>
      </c>
      <c r="H31" s="23">
        <v>5.63</v>
      </c>
      <c r="I31" s="7" t="s">
        <v>22</v>
      </c>
      <c r="J31" s="7" t="s">
        <v>1873</v>
      </c>
      <c r="K31" s="7" t="s">
        <v>1874</v>
      </c>
      <c r="L31" s="23">
        <v>675609.48</v>
      </c>
      <c r="M31" s="23">
        <v>156.34</v>
      </c>
      <c r="N31" s="23" t="s">
        <v>1889</v>
      </c>
      <c r="O31" s="7" t="s">
        <v>1890</v>
      </c>
      <c r="P31" s="26">
        <f>N31/'סיכום נכסי ההשקעה'!$B$44</f>
        <v>9.2236406034745339E-5</v>
      </c>
    </row>
    <row r="32" spans="1:16">
      <c r="A32" s="7" t="s">
        <v>1891</v>
      </c>
      <c r="B32" s="7">
        <v>8261141</v>
      </c>
      <c r="C32" s="7" t="s">
        <v>1870</v>
      </c>
      <c r="D32" s="7" t="s">
        <v>1871</v>
      </c>
      <c r="E32" s="7" t="s">
        <v>271</v>
      </c>
      <c r="F32" s="7" t="s">
        <v>205</v>
      </c>
      <c r="G32" s="7" t="s">
        <v>1892</v>
      </c>
      <c r="H32" s="23">
        <v>5.63</v>
      </c>
      <c r="I32" s="7" t="s">
        <v>22</v>
      </c>
      <c r="J32" s="7" t="s">
        <v>1873</v>
      </c>
      <c r="K32" s="7" t="s">
        <v>1874</v>
      </c>
      <c r="L32" s="23">
        <v>650594.66</v>
      </c>
      <c r="M32" s="23">
        <v>156.05000000000001</v>
      </c>
      <c r="N32" s="23" t="s">
        <v>1893</v>
      </c>
      <c r="O32" s="7" t="s">
        <v>1894</v>
      </c>
      <c r="P32" s="26">
        <f>N32/'סיכום נכסי ההשקעה'!$B$44</f>
        <v>8.8656105303455815E-5</v>
      </c>
    </row>
    <row r="33" spans="1:16">
      <c r="A33" s="7" t="s">
        <v>1895</v>
      </c>
      <c r="B33" s="7">
        <v>8261158</v>
      </c>
      <c r="C33" s="7" t="s">
        <v>1870</v>
      </c>
      <c r="D33" s="7" t="s">
        <v>1871</v>
      </c>
      <c r="E33" s="7" t="s">
        <v>271</v>
      </c>
      <c r="F33" s="7" t="s">
        <v>205</v>
      </c>
      <c r="G33" s="7" t="s">
        <v>1896</v>
      </c>
      <c r="H33" s="23">
        <v>5.63</v>
      </c>
      <c r="I33" s="7" t="s">
        <v>22</v>
      </c>
      <c r="J33" s="7" t="s">
        <v>1873</v>
      </c>
      <c r="K33" s="7" t="s">
        <v>1874</v>
      </c>
      <c r="L33" s="23">
        <v>573224.14</v>
      </c>
      <c r="M33" s="23">
        <v>155.58000000000001</v>
      </c>
      <c r="N33" s="23">
        <v>891.82</v>
      </c>
      <c r="O33" s="7" t="s">
        <v>543</v>
      </c>
      <c r="P33" s="26">
        <f>N33/'סיכום נכסי ההשקעה'!$B$44</f>
        <v>7.7877653614112744E-5</v>
      </c>
    </row>
    <row r="34" spans="1:16">
      <c r="A34" s="7" t="s">
        <v>1897</v>
      </c>
      <c r="B34" s="7">
        <v>8261166</v>
      </c>
      <c r="C34" s="7" t="s">
        <v>1870</v>
      </c>
      <c r="D34" s="7" t="s">
        <v>1871</v>
      </c>
      <c r="E34" s="7" t="s">
        <v>271</v>
      </c>
      <c r="F34" s="7" t="s">
        <v>205</v>
      </c>
      <c r="G34" s="7" t="s">
        <v>1898</v>
      </c>
      <c r="H34" s="23">
        <v>5.63</v>
      </c>
      <c r="I34" s="7" t="s">
        <v>22</v>
      </c>
      <c r="J34" s="7" t="s">
        <v>1873</v>
      </c>
      <c r="K34" s="7" t="s">
        <v>1874</v>
      </c>
      <c r="L34" s="23">
        <v>594289.80000000005</v>
      </c>
      <c r="M34" s="23">
        <v>156.35</v>
      </c>
      <c r="N34" s="23">
        <v>929.17</v>
      </c>
      <c r="O34" s="7" t="s">
        <v>165</v>
      </c>
      <c r="P34" s="26">
        <f>N34/'סיכום נכסי ההשקעה'!$B$44</f>
        <v>8.1139220255909414E-5</v>
      </c>
    </row>
    <row r="35" spans="1:16">
      <c r="A35" s="7" t="s">
        <v>1899</v>
      </c>
      <c r="B35" s="7">
        <v>8261174</v>
      </c>
      <c r="C35" s="7" t="s">
        <v>1870</v>
      </c>
      <c r="D35" s="7" t="s">
        <v>1871</v>
      </c>
      <c r="E35" s="7" t="s">
        <v>271</v>
      </c>
      <c r="F35" s="7" t="s">
        <v>205</v>
      </c>
      <c r="G35" s="7" t="s">
        <v>1900</v>
      </c>
      <c r="H35" s="23">
        <v>5.63</v>
      </c>
      <c r="I35" s="7" t="s">
        <v>22</v>
      </c>
      <c r="J35" s="7" t="s">
        <v>1873</v>
      </c>
      <c r="K35" s="7" t="s">
        <v>1874</v>
      </c>
      <c r="L35" s="23">
        <v>421567.1</v>
      </c>
      <c r="M35" s="23">
        <v>158.06</v>
      </c>
      <c r="N35" s="23">
        <v>666.33</v>
      </c>
      <c r="O35" s="7" t="s">
        <v>463</v>
      </c>
      <c r="P35" s="26">
        <f>N35/'סיכום נכסי ההשקעה'!$B$44</f>
        <v>5.8186872836101174E-5</v>
      </c>
    </row>
    <row r="36" spans="1:16">
      <c r="A36" s="7" t="s">
        <v>1901</v>
      </c>
      <c r="B36" s="7">
        <v>8261182</v>
      </c>
      <c r="C36" s="7" t="s">
        <v>1870</v>
      </c>
      <c r="D36" s="7" t="s">
        <v>1871</v>
      </c>
      <c r="E36" s="7" t="s">
        <v>271</v>
      </c>
      <c r="F36" s="7" t="s">
        <v>205</v>
      </c>
      <c r="G36" s="7" t="s">
        <v>1902</v>
      </c>
      <c r="H36" s="23">
        <v>5.63</v>
      </c>
      <c r="I36" s="7" t="s">
        <v>22</v>
      </c>
      <c r="J36" s="7" t="s">
        <v>1873</v>
      </c>
      <c r="K36" s="7" t="s">
        <v>1874</v>
      </c>
      <c r="L36" s="23">
        <v>254066.87</v>
      </c>
      <c r="M36" s="23">
        <v>159.16999999999999</v>
      </c>
      <c r="N36" s="23">
        <v>404.4</v>
      </c>
      <c r="O36" s="7" t="s">
        <v>155</v>
      </c>
      <c r="P36" s="26">
        <f>N36/'סיכום נכסי ההשקעה'!$B$44</f>
        <v>3.5313990627645925E-5</v>
      </c>
    </row>
    <row r="37" spans="1:16">
      <c r="A37" s="7" t="s">
        <v>1903</v>
      </c>
      <c r="B37" s="7">
        <v>8261190</v>
      </c>
      <c r="C37" s="7" t="s">
        <v>1870</v>
      </c>
      <c r="D37" s="7" t="s">
        <v>1871</v>
      </c>
      <c r="E37" s="7" t="s">
        <v>271</v>
      </c>
      <c r="F37" s="7" t="s">
        <v>205</v>
      </c>
      <c r="G37" s="7" t="s">
        <v>1904</v>
      </c>
      <c r="H37" s="23">
        <v>5.63</v>
      </c>
      <c r="I37" s="7" t="s">
        <v>22</v>
      </c>
      <c r="J37" s="7" t="s">
        <v>1873</v>
      </c>
      <c r="K37" s="7" t="s">
        <v>1874</v>
      </c>
      <c r="L37" s="23">
        <v>255475.89</v>
      </c>
      <c r="M37" s="23">
        <v>159.65</v>
      </c>
      <c r="N37" s="23">
        <v>407.87</v>
      </c>
      <c r="O37" s="7" t="s">
        <v>153</v>
      </c>
      <c r="P37" s="26">
        <f>N37/'סיכום נכסי ההשקעה'!$B$44</f>
        <v>3.5617006323684335E-5</v>
      </c>
    </row>
    <row r="38" spans="1:16">
      <c r="A38" s="7" t="s">
        <v>1905</v>
      </c>
      <c r="B38" s="7">
        <v>8261026</v>
      </c>
      <c r="C38" s="7" t="s">
        <v>1870</v>
      </c>
      <c r="D38" s="7" t="s">
        <v>1871</v>
      </c>
      <c r="E38" s="7" t="s">
        <v>271</v>
      </c>
      <c r="F38" s="7" t="s">
        <v>205</v>
      </c>
      <c r="G38" s="7" t="s">
        <v>1703</v>
      </c>
      <c r="H38" s="23">
        <v>5.63</v>
      </c>
      <c r="I38" s="7" t="s">
        <v>22</v>
      </c>
      <c r="J38" s="7" t="s">
        <v>1873</v>
      </c>
      <c r="K38" s="7" t="s">
        <v>1874</v>
      </c>
      <c r="L38" s="23">
        <v>30051.05</v>
      </c>
      <c r="M38" s="23">
        <v>169</v>
      </c>
      <c r="N38" s="23">
        <v>50.79</v>
      </c>
      <c r="O38" s="7" t="s">
        <v>41</v>
      </c>
      <c r="P38" s="26">
        <f>N38/'סיכום נכסי ההשקעה'!$B$44</f>
        <v>4.4352066863949971E-6</v>
      </c>
    </row>
    <row r="39" spans="1:16">
      <c r="A39" s="7" t="s">
        <v>1906</v>
      </c>
      <c r="B39" s="7">
        <v>8261034</v>
      </c>
      <c r="C39" s="7" t="s">
        <v>1870</v>
      </c>
      <c r="D39" s="7" t="s">
        <v>1871</v>
      </c>
      <c r="E39" s="7" t="s">
        <v>271</v>
      </c>
      <c r="F39" s="7" t="s">
        <v>205</v>
      </c>
      <c r="G39" s="7" t="s">
        <v>1907</v>
      </c>
      <c r="H39" s="23">
        <v>5.64</v>
      </c>
      <c r="I39" s="7" t="s">
        <v>22</v>
      </c>
      <c r="J39" s="7" t="s">
        <v>1873</v>
      </c>
      <c r="K39" s="7" t="s">
        <v>1511</v>
      </c>
      <c r="L39" s="23">
        <v>338094.9</v>
      </c>
      <c r="M39" s="23">
        <v>170.6</v>
      </c>
      <c r="N39" s="23">
        <v>576.79</v>
      </c>
      <c r="O39" s="7" t="s">
        <v>1908</v>
      </c>
      <c r="P39" s="26">
        <f>N39/'סיכום נכסי ההשקעה'!$B$44</f>
        <v>5.036784533659717E-5</v>
      </c>
    </row>
    <row r="40" spans="1:16">
      <c r="A40" s="7" t="s">
        <v>1909</v>
      </c>
      <c r="B40" s="7">
        <v>8261042</v>
      </c>
      <c r="C40" s="7" t="s">
        <v>1870</v>
      </c>
      <c r="D40" s="7" t="s">
        <v>1871</v>
      </c>
      <c r="E40" s="7" t="s">
        <v>271</v>
      </c>
      <c r="F40" s="7" t="s">
        <v>205</v>
      </c>
      <c r="G40" s="7" t="s">
        <v>1910</v>
      </c>
      <c r="H40" s="23">
        <v>5.63</v>
      </c>
      <c r="I40" s="7" t="s">
        <v>22</v>
      </c>
      <c r="J40" s="7" t="s">
        <v>1873</v>
      </c>
      <c r="K40" s="7" t="s">
        <v>1874</v>
      </c>
      <c r="L40" s="23">
        <v>387450.46</v>
      </c>
      <c r="M40" s="23">
        <v>168.84</v>
      </c>
      <c r="N40" s="23">
        <v>654.16999999999996</v>
      </c>
      <c r="O40" s="7" t="s">
        <v>1911</v>
      </c>
      <c r="P40" s="26">
        <f>N40/'סיכום נכסי ההשקעה'!$B$44</f>
        <v>5.7125008033845541E-5</v>
      </c>
    </row>
    <row r="41" spans="1:16">
      <c r="A41" s="7" t="s">
        <v>1912</v>
      </c>
      <c r="B41" s="7">
        <v>8261059</v>
      </c>
      <c r="C41" s="7" t="s">
        <v>1870</v>
      </c>
      <c r="D41" s="7" t="s">
        <v>1871</v>
      </c>
      <c r="E41" s="7" t="s">
        <v>271</v>
      </c>
      <c r="F41" s="7" t="s">
        <v>205</v>
      </c>
      <c r="G41" s="7" t="s">
        <v>1913</v>
      </c>
      <c r="H41" s="23">
        <v>5.63</v>
      </c>
      <c r="I41" s="7" t="s">
        <v>22</v>
      </c>
      <c r="J41" s="7" t="s">
        <v>1873</v>
      </c>
      <c r="K41" s="7" t="s">
        <v>1874</v>
      </c>
      <c r="L41" s="23">
        <v>452150.87</v>
      </c>
      <c r="M41" s="23">
        <v>168.84</v>
      </c>
      <c r="N41" s="23">
        <v>763.41</v>
      </c>
      <c r="O41" s="7" t="s">
        <v>1097</v>
      </c>
      <c r="P41" s="26">
        <f>N41/'סיכום נכסי ההשקעה'!$B$44</f>
        <v>6.6664326372530114E-5</v>
      </c>
    </row>
    <row r="42" spans="1:16">
      <c r="A42" s="7" t="s">
        <v>1914</v>
      </c>
      <c r="B42" s="7">
        <v>8261067</v>
      </c>
      <c r="C42" s="7" t="s">
        <v>1870</v>
      </c>
      <c r="D42" s="7" t="s">
        <v>1871</v>
      </c>
      <c r="E42" s="7" t="s">
        <v>271</v>
      </c>
      <c r="F42" s="7" t="s">
        <v>205</v>
      </c>
      <c r="G42" s="7" t="s">
        <v>1915</v>
      </c>
      <c r="H42" s="23">
        <v>5.63</v>
      </c>
      <c r="I42" s="7" t="s">
        <v>22</v>
      </c>
      <c r="J42" s="7" t="s">
        <v>1873</v>
      </c>
      <c r="K42" s="7" t="s">
        <v>1874</v>
      </c>
      <c r="L42" s="23">
        <v>458394.01</v>
      </c>
      <c r="M42" s="23">
        <v>168.84</v>
      </c>
      <c r="N42" s="23">
        <v>773.95</v>
      </c>
      <c r="O42" s="7" t="s">
        <v>539</v>
      </c>
      <c r="P42" s="26">
        <f>N42/'סיכום נכסי ההשקעה'!$B$44</f>
        <v>6.7584725633695772E-5</v>
      </c>
    </row>
    <row r="43" spans="1:16">
      <c r="A43" s="7" t="s">
        <v>1916</v>
      </c>
      <c r="B43" s="7">
        <v>8261075</v>
      </c>
      <c r="C43" s="7" t="s">
        <v>1870</v>
      </c>
      <c r="D43" s="7" t="s">
        <v>1871</v>
      </c>
      <c r="E43" s="7" t="s">
        <v>271</v>
      </c>
      <c r="F43" s="7" t="s">
        <v>205</v>
      </c>
      <c r="G43" s="7" t="s">
        <v>1917</v>
      </c>
      <c r="H43" s="23">
        <v>5.63</v>
      </c>
      <c r="I43" s="7" t="s">
        <v>22</v>
      </c>
      <c r="J43" s="7" t="s">
        <v>1873</v>
      </c>
      <c r="K43" s="7" t="s">
        <v>1874</v>
      </c>
      <c r="L43" s="23">
        <v>430536.76</v>
      </c>
      <c r="M43" s="23">
        <v>170.17</v>
      </c>
      <c r="N43" s="23">
        <v>732.64</v>
      </c>
      <c r="O43" s="7" t="s">
        <v>340</v>
      </c>
      <c r="P43" s="26">
        <f>N43/'סיכום נכסי ההשקעה'!$B$44</f>
        <v>6.3977354335901374E-5</v>
      </c>
    </row>
    <row r="44" spans="1:16">
      <c r="A44" s="7" t="s">
        <v>1918</v>
      </c>
      <c r="B44" s="7">
        <v>8261083</v>
      </c>
      <c r="C44" s="7" t="s">
        <v>1870</v>
      </c>
      <c r="D44" s="7" t="s">
        <v>1871</v>
      </c>
      <c r="E44" s="7" t="s">
        <v>271</v>
      </c>
      <c r="F44" s="7" t="s">
        <v>205</v>
      </c>
      <c r="G44" s="7" t="s">
        <v>1919</v>
      </c>
      <c r="H44" s="23">
        <v>5.63</v>
      </c>
      <c r="I44" s="7" t="s">
        <v>22</v>
      </c>
      <c r="J44" s="7" t="s">
        <v>1873</v>
      </c>
      <c r="K44" s="7" t="s">
        <v>1874</v>
      </c>
      <c r="L44" s="23">
        <v>109346.1</v>
      </c>
      <c r="M44" s="23">
        <v>167.64</v>
      </c>
      <c r="N44" s="23">
        <v>183.31</v>
      </c>
      <c r="O44" s="7" t="s">
        <v>379</v>
      </c>
      <c r="P44" s="26">
        <f>N44/'סיכום נכסי ההשקעה'!$B$44</f>
        <v>1.6007437245187378E-5</v>
      </c>
    </row>
    <row r="45" spans="1:16">
      <c r="A45" s="7" t="s">
        <v>1920</v>
      </c>
      <c r="B45" s="7">
        <v>8261091</v>
      </c>
      <c r="C45" s="7" t="s">
        <v>1870</v>
      </c>
      <c r="D45" s="7" t="s">
        <v>1871</v>
      </c>
      <c r="E45" s="7" t="s">
        <v>271</v>
      </c>
      <c r="F45" s="7" t="s">
        <v>205</v>
      </c>
      <c r="G45" s="7" t="s">
        <v>1921</v>
      </c>
      <c r="H45" s="23">
        <v>5.63</v>
      </c>
      <c r="I45" s="7" t="s">
        <v>22</v>
      </c>
      <c r="J45" s="7" t="s">
        <v>1873</v>
      </c>
      <c r="K45" s="7" t="s">
        <v>1874</v>
      </c>
      <c r="L45" s="23">
        <v>1417156.16</v>
      </c>
      <c r="M45" s="23">
        <v>166</v>
      </c>
      <c r="N45" s="23" t="s">
        <v>1922</v>
      </c>
      <c r="O45" s="7" t="s">
        <v>1450</v>
      </c>
      <c r="P45" s="26">
        <f>N45/'סיכום נכסי ההשקעה'!$B$44</f>
        <v>2.0542892352058481E-4</v>
      </c>
    </row>
    <row r="46" spans="1:16">
      <c r="A46" s="7" t="s">
        <v>1923</v>
      </c>
      <c r="B46" s="7">
        <v>6000046</v>
      </c>
      <c r="C46" s="7" t="s">
        <v>1924</v>
      </c>
      <c r="D46" s="7" t="s">
        <v>416</v>
      </c>
      <c r="E46" s="7" t="s">
        <v>271</v>
      </c>
      <c r="F46" s="7" t="s">
        <v>205</v>
      </c>
      <c r="G46" s="7" t="s">
        <v>1925</v>
      </c>
      <c r="H46" s="23">
        <v>1.86</v>
      </c>
      <c r="I46" s="7" t="s">
        <v>22</v>
      </c>
      <c r="J46" s="7" t="s">
        <v>303</v>
      </c>
      <c r="K46" s="7" t="s">
        <v>1287</v>
      </c>
      <c r="L46" s="23">
        <v>10268200</v>
      </c>
      <c r="M46" s="23">
        <v>140.37</v>
      </c>
      <c r="N46" s="23" t="s">
        <v>1926</v>
      </c>
      <c r="O46" s="7" t="s">
        <v>1911</v>
      </c>
      <c r="P46" s="26">
        <f>N46/'סיכום נכסי ההשקעה'!$B$44</f>
        <v>1.2586477361321853E-3</v>
      </c>
    </row>
    <row r="47" spans="1:16">
      <c r="A47" s="7" t="s">
        <v>1927</v>
      </c>
      <c r="B47" s="7">
        <v>200075000</v>
      </c>
      <c r="C47" s="7" t="s">
        <v>1870</v>
      </c>
      <c r="D47" s="7" t="s">
        <v>1871</v>
      </c>
      <c r="E47" s="7" t="s">
        <v>271</v>
      </c>
      <c r="F47" s="7" t="s">
        <v>205</v>
      </c>
      <c r="G47" s="7" t="s">
        <v>1928</v>
      </c>
      <c r="H47" s="23">
        <v>5.22</v>
      </c>
      <c r="I47" s="7" t="s">
        <v>22</v>
      </c>
      <c r="J47" s="7" t="s">
        <v>1929</v>
      </c>
      <c r="K47" s="7" t="s">
        <v>970</v>
      </c>
      <c r="L47" s="23">
        <v>1417156.15</v>
      </c>
      <c r="M47" s="23">
        <v>153.07</v>
      </c>
      <c r="N47" s="23" t="s">
        <v>1930</v>
      </c>
      <c r="O47" s="24">
        <v>0</v>
      </c>
      <c r="P47" s="26">
        <f>N47/'סיכום נכסי ההשקעה'!$B$44</f>
        <v>1.8942759898396303E-4</v>
      </c>
    </row>
    <row r="48" spans="1:16">
      <c r="A48" s="7" t="s">
        <v>1927</v>
      </c>
      <c r="B48" s="7">
        <v>200074276</v>
      </c>
      <c r="C48" s="7" t="s">
        <v>1870</v>
      </c>
      <c r="D48" s="7" t="s">
        <v>1871</v>
      </c>
      <c r="E48" s="7" t="s">
        <v>271</v>
      </c>
      <c r="F48" s="7" t="s">
        <v>205</v>
      </c>
      <c r="G48" s="7" t="s">
        <v>1928</v>
      </c>
      <c r="H48" s="23">
        <v>5.22</v>
      </c>
      <c r="I48" s="7" t="s">
        <v>22</v>
      </c>
      <c r="J48" s="7" t="s">
        <v>1929</v>
      </c>
      <c r="K48" s="7" t="s">
        <v>970</v>
      </c>
      <c r="L48" s="23">
        <v>780932.73</v>
      </c>
      <c r="M48" s="23">
        <v>156.58000000000001</v>
      </c>
      <c r="N48" s="23">
        <v>1222.79</v>
      </c>
      <c r="O48" s="24">
        <v>0</v>
      </c>
      <c r="P48" s="26">
        <f>N48/'סיכום נכסי ההשקעה'!$B$44</f>
        <v>1.0677941295642721E-4</v>
      </c>
    </row>
    <row r="49" spans="1:16">
      <c r="A49" s="7" t="s">
        <v>1927</v>
      </c>
      <c r="B49" s="7">
        <v>200074359</v>
      </c>
      <c r="C49" s="7" t="s">
        <v>1870</v>
      </c>
      <c r="D49" s="7" t="s">
        <v>1871</v>
      </c>
      <c r="E49" s="7" t="s">
        <v>271</v>
      </c>
      <c r="F49" s="7" t="s">
        <v>205</v>
      </c>
      <c r="G49" s="7" t="s">
        <v>1928</v>
      </c>
      <c r="H49" s="23">
        <v>5.22</v>
      </c>
      <c r="I49" s="7" t="s">
        <v>22</v>
      </c>
      <c r="J49" s="7" t="s">
        <v>1929</v>
      </c>
      <c r="K49" s="7" t="s">
        <v>970</v>
      </c>
      <c r="L49" s="23">
        <v>30051.01</v>
      </c>
      <c r="M49" s="23">
        <v>155.84</v>
      </c>
      <c r="N49" s="23">
        <v>46.83</v>
      </c>
      <c r="O49" s="24">
        <v>0</v>
      </c>
      <c r="P49" s="26">
        <f>N49/'סיכום נכסי ההשקעה'!$B$44</f>
        <v>4.0894020303972772E-6</v>
      </c>
    </row>
    <row r="50" spans="1:16">
      <c r="A50" s="7" t="s">
        <v>1927</v>
      </c>
      <c r="B50" s="7">
        <v>200074920</v>
      </c>
      <c r="C50" s="7" t="s">
        <v>1870</v>
      </c>
      <c r="D50" s="7" t="s">
        <v>1871</v>
      </c>
      <c r="E50" s="7" t="s">
        <v>271</v>
      </c>
      <c r="F50" s="7" t="s">
        <v>205</v>
      </c>
      <c r="G50" s="7" t="s">
        <v>1928</v>
      </c>
      <c r="H50" s="23">
        <v>5.22</v>
      </c>
      <c r="I50" s="7" t="s">
        <v>22</v>
      </c>
      <c r="J50" s="7" t="s">
        <v>1929</v>
      </c>
      <c r="K50" s="7" t="s">
        <v>970</v>
      </c>
      <c r="L50" s="23">
        <v>109346.2</v>
      </c>
      <c r="M50" s="23">
        <v>154.59</v>
      </c>
      <c r="N50" s="23">
        <v>169.04</v>
      </c>
      <c r="O50" s="24">
        <v>0</v>
      </c>
      <c r="P50" s="26">
        <f>N50/'סיכום נכסי ההשקעה'!$B$44</f>
        <v>1.4761317941882462E-5</v>
      </c>
    </row>
    <row r="51" spans="1:16">
      <c r="A51" s="7" t="s">
        <v>1927</v>
      </c>
      <c r="B51" s="7">
        <v>200075182</v>
      </c>
      <c r="C51" s="7" t="s">
        <v>1870</v>
      </c>
      <c r="D51" s="7" t="s">
        <v>1871</v>
      </c>
      <c r="E51" s="7" t="s">
        <v>271</v>
      </c>
      <c r="F51" s="7" t="s">
        <v>205</v>
      </c>
      <c r="G51" s="7" t="s">
        <v>1928</v>
      </c>
      <c r="H51" s="23">
        <v>5.24</v>
      </c>
      <c r="I51" s="7" t="s">
        <v>22</v>
      </c>
      <c r="J51" s="7" t="s">
        <v>1931</v>
      </c>
      <c r="K51" s="7" t="s">
        <v>1932</v>
      </c>
      <c r="L51" s="23">
        <v>941250.69</v>
      </c>
      <c r="M51" s="23">
        <v>153.52000000000001</v>
      </c>
      <c r="N51" s="23" t="s">
        <v>1933</v>
      </c>
      <c r="O51" s="24">
        <v>0</v>
      </c>
      <c r="P51" s="26">
        <f>N51/'סיכום נכסי ההשקעה'!$B$44</f>
        <v>1.2618464292001643E-4</v>
      </c>
    </row>
    <row r="52" spans="1:16">
      <c r="A52" s="7" t="s">
        <v>1927</v>
      </c>
      <c r="B52" s="7">
        <v>200075836</v>
      </c>
      <c r="C52" s="7" t="s">
        <v>1870</v>
      </c>
      <c r="D52" s="7" t="s">
        <v>1871</v>
      </c>
      <c r="E52" s="7" t="s">
        <v>271</v>
      </c>
      <c r="F52" s="7" t="s">
        <v>205</v>
      </c>
      <c r="G52" s="7" t="s">
        <v>1928</v>
      </c>
      <c r="H52" s="23">
        <v>5.22</v>
      </c>
      <c r="I52" s="7" t="s">
        <v>22</v>
      </c>
      <c r="J52" s="7" t="s">
        <v>1929</v>
      </c>
      <c r="K52" s="7" t="s">
        <v>970</v>
      </c>
      <c r="L52" s="23">
        <v>421567.18</v>
      </c>
      <c r="M52" s="23">
        <v>145.76</v>
      </c>
      <c r="N52" s="23">
        <v>614.48</v>
      </c>
      <c r="O52" s="24">
        <v>0</v>
      </c>
      <c r="P52" s="26">
        <f>N52/'סיכום נכסי ההשקעה'!$B$44</f>
        <v>5.3659102277141125E-5</v>
      </c>
    </row>
    <row r="53" spans="1:16">
      <c r="A53" s="7" t="s">
        <v>1927</v>
      </c>
      <c r="B53" s="7">
        <v>200075919</v>
      </c>
      <c r="C53" s="7" t="s">
        <v>1870</v>
      </c>
      <c r="D53" s="7" t="s">
        <v>1871</v>
      </c>
      <c r="E53" s="7" t="s">
        <v>271</v>
      </c>
      <c r="F53" s="7" t="s">
        <v>205</v>
      </c>
      <c r="G53" s="7" t="s">
        <v>1928</v>
      </c>
      <c r="H53" s="23">
        <v>5.22</v>
      </c>
      <c r="I53" s="7" t="s">
        <v>22</v>
      </c>
      <c r="J53" s="7" t="s">
        <v>1929</v>
      </c>
      <c r="K53" s="7" t="s">
        <v>970</v>
      </c>
      <c r="L53" s="23">
        <v>254066.89</v>
      </c>
      <c r="M53" s="23">
        <v>146.78</v>
      </c>
      <c r="N53" s="23">
        <v>372.92</v>
      </c>
      <c r="O53" s="24">
        <v>0</v>
      </c>
      <c r="P53" s="26">
        <f>N53/'סיכום נכסי ההשקעה'!$B$44</f>
        <v>3.2565018261280221E-5</v>
      </c>
    </row>
    <row r="54" spans="1:16">
      <c r="A54" s="7" t="s">
        <v>1927</v>
      </c>
      <c r="B54" s="7">
        <v>200076099</v>
      </c>
      <c r="C54" s="7" t="s">
        <v>1870</v>
      </c>
      <c r="D54" s="7" t="s">
        <v>1871</v>
      </c>
      <c r="E54" s="7" t="s">
        <v>271</v>
      </c>
      <c r="F54" s="7" t="s">
        <v>205</v>
      </c>
      <c r="G54" s="7" t="s">
        <v>1928</v>
      </c>
      <c r="H54" s="23">
        <v>5.22</v>
      </c>
      <c r="I54" s="7" t="s">
        <v>22</v>
      </c>
      <c r="J54" s="7" t="s">
        <v>1929</v>
      </c>
      <c r="K54" s="7" t="s">
        <v>970</v>
      </c>
      <c r="L54" s="23">
        <v>255475.81</v>
      </c>
      <c r="M54" s="23">
        <v>147.22</v>
      </c>
      <c r="N54" s="23">
        <v>376.11</v>
      </c>
      <c r="O54" s="24">
        <v>0</v>
      </c>
      <c r="P54" s="26">
        <f>N54/'סיכום נכסי ההשקעה'!$B$44</f>
        <v>3.2843583123056159E-5</v>
      </c>
    </row>
    <row r="55" spans="1:16">
      <c r="A55" s="7" t="s">
        <v>1927</v>
      </c>
      <c r="B55" s="7">
        <v>200075752</v>
      </c>
      <c r="C55" s="7" t="s">
        <v>1870</v>
      </c>
      <c r="D55" s="7" t="s">
        <v>1871</v>
      </c>
      <c r="E55" s="7" t="s">
        <v>271</v>
      </c>
      <c r="F55" s="7" t="s">
        <v>205</v>
      </c>
      <c r="G55" s="7" t="s">
        <v>1928</v>
      </c>
      <c r="H55" s="23">
        <v>5.22</v>
      </c>
      <c r="I55" s="7" t="s">
        <v>22</v>
      </c>
      <c r="J55" s="7" t="s">
        <v>1929</v>
      </c>
      <c r="K55" s="7" t="s">
        <v>970</v>
      </c>
      <c r="L55" s="23">
        <v>594289.9</v>
      </c>
      <c r="M55" s="23">
        <v>144.18</v>
      </c>
      <c r="N55" s="23">
        <v>856.85</v>
      </c>
      <c r="O55" s="24">
        <v>0</v>
      </c>
      <c r="P55" s="26">
        <f>N55/'סיכום נכסי ההשקעה'!$B$44</f>
        <v>7.4823919063547026E-5</v>
      </c>
    </row>
    <row r="56" spans="1:16">
      <c r="A56" s="7" t="s">
        <v>1927</v>
      </c>
      <c r="B56" s="7">
        <v>200075265</v>
      </c>
      <c r="C56" s="7" t="s">
        <v>1870</v>
      </c>
      <c r="D56" s="7" t="s">
        <v>1871</v>
      </c>
      <c r="E56" s="7" t="s">
        <v>271</v>
      </c>
      <c r="F56" s="7" t="s">
        <v>205</v>
      </c>
      <c r="G56" s="7" t="s">
        <v>1928</v>
      </c>
      <c r="H56" s="23">
        <v>5.22</v>
      </c>
      <c r="I56" s="7" t="s">
        <v>22</v>
      </c>
      <c r="J56" s="7" t="s">
        <v>1929</v>
      </c>
      <c r="K56" s="7" t="s">
        <v>970</v>
      </c>
      <c r="L56" s="23">
        <v>697873.01</v>
      </c>
      <c r="M56" s="23">
        <v>150.85</v>
      </c>
      <c r="N56" s="23" t="s">
        <v>1934</v>
      </c>
      <c r="O56" s="24">
        <v>0</v>
      </c>
      <c r="P56" s="26">
        <f>N56/'סיכום נכסי ההשקעה'!$B$44</f>
        <v>9.1929897362383721E-5</v>
      </c>
    </row>
    <row r="57" spans="1:16">
      <c r="A57" s="7" t="s">
        <v>1927</v>
      </c>
      <c r="B57" s="7">
        <v>200075349</v>
      </c>
      <c r="C57" s="7" t="s">
        <v>1870</v>
      </c>
      <c r="D57" s="7" t="s">
        <v>1871</v>
      </c>
      <c r="E57" s="7" t="s">
        <v>271</v>
      </c>
      <c r="F57" s="7" t="s">
        <v>205</v>
      </c>
      <c r="G57" s="7" t="s">
        <v>1928</v>
      </c>
      <c r="H57" s="23">
        <v>5.22</v>
      </c>
      <c r="I57" s="7" t="s">
        <v>22</v>
      </c>
      <c r="J57" s="7" t="s">
        <v>1929</v>
      </c>
      <c r="K57" s="7" t="s">
        <v>970</v>
      </c>
      <c r="L57" s="23">
        <v>543043.23</v>
      </c>
      <c r="M57" s="23">
        <v>146.47</v>
      </c>
      <c r="N57" s="23">
        <v>795.4</v>
      </c>
      <c r="O57" s="24">
        <v>0</v>
      </c>
      <c r="P57" s="26">
        <f>N57/'סיכום נכסי ההשקעה'!$B$44</f>
        <v>6.9457834187016741E-5</v>
      </c>
    </row>
    <row r="58" spans="1:16">
      <c r="A58" s="7" t="s">
        <v>1927</v>
      </c>
      <c r="B58" s="7">
        <v>200075422</v>
      </c>
      <c r="C58" s="7" t="s">
        <v>1870</v>
      </c>
      <c r="D58" s="7" t="s">
        <v>1871</v>
      </c>
      <c r="E58" s="7" t="s">
        <v>271</v>
      </c>
      <c r="F58" s="7" t="s">
        <v>205</v>
      </c>
      <c r="G58" s="7" t="s">
        <v>1928</v>
      </c>
      <c r="H58" s="23">
        <v>5.22</v>
      </c>
      <c r="I58" s="7" t="s">
        <v>22</v>
      </c>
      <c r="J58" s="7" t="s">
        <v>1929</v>
      </c>
      <c r="K58" s="7" t="s">
        <v>970</v>
      </c>
      <c r="L58" s="23">
        <v>675609.52</v>
      </c>
      <c r="M58" s="23">
        <v>144.16999999999999</v>
      </c>
      <c r="N58" s="23">
        <v>974.03</v>
      </c>
      <c r="O58" s="24">
        <v>0</v>
      </c>
      <c r="P58" s="26">
        <f>N58/'סיכום נכסי ההשקעה'!$B$44</f>
        <v>8.5056593202388639E-5</v>
      </c>
    </row>
    <row r="59" spans="1:16">
      <c r="A59" s="7" t="s">
        <v>1927</v>
      </c>
      <c r="B59" s="7">
        <v>200074508</v>
      </c>
      <c r="C59" s="7" t="s">
        <v>1870</v>
      </c>
      <c r="D59" s="7" t="s">
        <v>1871</v>
      </c>
      <c r="E59" s="7" t="s">
        <v>271</v>
      </c>
      <c r="F59" s="7" t="s">
        <v>205</v>
      </c>
      <c r="G59" s="7" t="s">
        <v>1928</v>
      </c>
      <c r="H59" s="23">
        <v>5.22</v>
      </c>
      <c r="I59" s="7" t="s">
        <v>22</v>
      </c>
      <c r="J59" s="7" t="s">
        <v>1929</v>
      </c>
      <c r="K59" s="7" t="s">
        <v>970</v>
      </c>
      <c r="L59" s="23">
        <v>387450.57</v>
      </c>
      <c r="M59" s="23">
        <v>155.69999999999999</v>
      </c>
      <c r="N59" s="23">
        <v>603.26</v>
      </c>
      <c r="O59" s="24">
        <v>0</v>
      </c>
      <c r="P59" s="26">
        <f>N59/'סיכום נכסי ההשקעה'!$B$44</f>
        <v>5.2679322418480919E-5</v>
      </c>
    </row>
    <row r="60" spans="1:16">
      <c r="A60" s="7" t="s">
        <v>1927</v>
      </c>
      <c r="B60" s="7">
        <v>200074680</v>
      </c>
      <c r="C60" s="7" t="s">
        <v>1870</v>
      </c>
      <c r="D60" s="7" t="s">
        <v>1871</v>
      </c>
      <c r="E60" s="7" t="s">
        <v>271</v>
      </c>
      <c r="F60" s="7" t="s">
        <v>205</v>
      </c>
      <c r="G60" s="7" t="s">
        <v>1928</v>
      </c>
      <c r="H60" s="23">
        <v>5.22</v>
      </c>
      <c r="I60" s="7" t="s">
        <v>22</v>
      </c>
      <c r="J60" s="7" t="s">
        <v>1929</v>
      </c>
      <c r="K60" s="7" t="s">
        <v>970</v>
      </c>
      <c r="L60" s="23">
        <v>452150.99</v>
      </c>
      <c r="M60" s="23">
        <v>155.69999999999999</v>
      </c>
      <c r="N60" s="23">
        <v>704</v>
      </c>
      <c r="O60" s="24">
        <v>0</v>
      </c>
      <c r="P60" s="26">
        <f>N60/'סיכום נכסי ההשקעה'!$B$44</f>
        <v>6.1476383288483518E-5</v>
      </c>
    </row>
    <row r="61" spans="1:16">
      <c r="A61" s="7" t="s">
        <v>1927</v>
      </c>
      <c r="B61" s="7">
        <v>200075596</v>
      </c>
      <c r="C61" s="7" t="s">
        <v>1870</v>
      </c>
      <c r="D61" s="7" t="s">
        <v>1871</v>
      </c>
      <c r="E61" s="7" t="s">
        <v>271</v>
      </c>
      <c r="F61" s="7" t="s">
        <v>205</v>
      </c>
      <c r="G61" s="7" t="s">
        <v>1928</v>
      </c>
      <c r="H61" s="23">
        <v>5.22</v>
      </c>
      <c r="I61" s="7" t="s">
        <v>22</v>
      </c>
      <c r="J61" s="7" t="s">
        <v>1929</v>
      </c>
      <c r="K61" s="7" t="s">
        <v>970</v>
      </c>
      <c r="L61" s="23">
        <v>650594.78</v>
      </c>
      <c r="M61" s="23">
        <v>143.9</v>
      </c>
      <c r="N61" s="23">
        <v>936.21</v>
      </c>
      <c r="O61" s="24">
        <v>0</v>
      </c>
      <c r="P61" s="26">
        <f>N61/'סיכום נכסי ההשקעה'!$B$44</f>
        <v>8.175398408879426E-5</v>
      </c>
    </row>
    <row r="62" spans="1:16">
      <c r="A62" s="7" t="s">
        <v>1927</v>
      </c>
      <c r="B62" s="7">
        <v>200075679</v>
      </c>
      <c r="C62" s="7" t="s">
        <v>1870</v>
      </c>
      <c r="D62" s="7" t="s">
        <v>1871</v>
      </c>
      <c r="E62" s="7" t="s">
        <v>271</v>
      </c>
      <c r="F62" s="7" t="s">
        <v>205</v>
      </c>
      <c r="G62" s="7" t="s">
        <v>1928</v>
      </c>
      <c r="H62" s="23">
        <v>5.22</v>
      </c>
      <c r="I62" s="7" t="s">
        <v>22</v>
      </c>
      <c r="J62" s="7" t="s">
        <v>1929</v>
      </c>
      <c r="K62" s="7" t="s">
        <v>970</v>
      </c>
      <c r="L62" s="23">
        <v>573224.05000000005</v>
      </c>
      <c r="M62" s="23">
        <v>143.47999999999999</v>
      </c>
      <c r="N62" s="23">
        <v>822.46</v>
      </c>
      <c r="O62" s="24">
        <v>0</v>
      </c>
      <c r="P62" s="26">
        <f>N62/'סיכום נכסי ההשקעה'!$B$44</f>
        <v>7.1820832669667836E-5</v>
      </c>
    </row>
    <row r="63" spans="1:16">
      <c r="A63" s="7" t="s">
        <v>1935</v>
      </c>
      <c r="B63" s="7">
        <v>200074847</v>
      </c>
      <c r="C63" s="7" t="s">
        <v>1870</v>
      </c>
      <c r="D63" s="7" t="s">
        <v>1871</v>
      </c>
      <c r="E63" s="7" t="s">
        <v>271</v>
      </c>
      <c r="F63" s="7" t="s">
        <v>205</v>
      </c>
      <c r="G63" s="7" t="s">
        <v>1928</v>
      </c>
      <c r="H63" s="23">
        <v>5.22</v>
      </c>
      <c r="I63" s="7" t="s">
        <v>22</v>
      </c>
      <c r="J63" s="7" t="s">
        <v>1929</v>
      </c>
      <c r="K63" s="7" t="s">
        <v>970</v>
      </c>
      <c r="L63" s="23">
        <v>430536.67</v>
      </c>
      <c r="M63" s="23">
        <v>156.91999999999999</v>
      </c>
      <c r="N63" s="23">
        <v>675.6</v>
      </c>
      <c r="O63" s="24">
        <v>0</v>
      </c>
      <c r="P63" s="26">
        <f>N63/'סיכום נכסי ההשקעה'!$B$44</f>
        <v>5.8996370099004925E-5</v>
      </c>
    </row>
    <row r="64" spans="1:16">
      <c r="A64" s="7" t="s">
        <v>1935</v>
      </c>
      <c r="B64" s="7">
        <v>200074763</v>
      </c>
      <c r="C64" s="7" t="s">
        <v>1870</v>
      </c>
      <c r="D64" s="7" t="s">
        <v>1871</v>
      </c>
      <c r="E64" s="7" t="s">
        <v>271</v>
      </c>
      <c r="F64" s="7" t="s">
        <v>205</v>
      </c>
      <c r="G64" s="7" t="s">
        <v>1928</v>
      </c>
      <c r="H64" s="23">
        <v>5.22</v>
      </c>
      <c r="I64" s="7" t="s">
        <v>22</v>
      </c>
      <c r="J64" s="7" t="s">
        <v>1929</v>
      </c>
      <c r="K64" s="7" t="s">
        <v>970</v>
      </c>
      <c r="L64" s="23">
        <v>458394.12</v>
      </c>
      <c r="M64" s="23">
        <v>155.69999999999999</v>
      </c>
      <c r="N64" s="23">
        <v>713.72</v>
      </c>
      <c r="O64" s="24">
        <v>0</v>
      </c>
      <c r="P64" s="26">
        <f>N64/'סיכום נכסי ההשקעה'!$B$44</f>
        <v>6.2325176535023372E-5</v>
      </c>
    </row>
    <row r="65" spans="1:16">
      <c r="A65" s="7" t="s">
        <v>1936</v>
      </c>
      <c r="B65" s="7">
        <v>200074433</v>
      </c>
      <c r="C65" s="7" t="s">
        <v>1870</v>
      </c>
      <c r="D65" s="7" t="s">
        <v>1871</v>
      </c>
      <c r="E65" s="7" t="s">
        <v>271</v>
      </c>
      <c r="F65" s="7" t="s">
        <v>205</v>
      </c>
      <c r="G65" s="7" t="s">
        <v>1928</v>
      </c>
      <c r="H65" s="23">
        <v>5.22</v>
      </c>
      <c r="I65" s="7" t="s">
        <v>22</v>
      </c>
      <c r="J65" s="7" t="s">
        <v>1929</v>
      </c>
      <c r="K65" s="7" t="s">
        <v>970</v>
      </c>
      <c r="L65" s="23">
        <v>338094.99</v>
      </c>
      <c r="M65" s="23">
        <v>157.32</v>
      </c>
      <c r="N65" s="23">
        <v>531.89</v>
      </c>
      <c r="O65" s="24">
        <v>0</v>
      </c>
      <c r="P65" s="26">
        <f>N65/'סיכום נכסי ההשקעה'!$B$44</f>
        <v>4.6446979413794738E-5</v>
      </c>
    </row>
    <row r="66" spans="1:16">
      <c r="A66" s="7" t="s">
        <v>1937</v>
      </c>
      <c r="B66" s="7">
        <v>6000038</v>
      </c>
      <c r="C66" s="7" t="s">
        <v>1924</v>
      </c>
      <c r="D66" s="7" t="s">
        <v>416</v>
      </c>
      <c r="E66" s="7" t="s">
        <v>271</v>
      </c>
      <c r="F66" s="7" t="s">
        <v>205</v>
      </c>
      <c r="G66" s="7" t="s">
        <v>1938</v>
      </c>
      <c r="H66" s="23">
        <v>1.33</v>
      </c>
      <c r="I66" s="7" t="s">
        <v>22</v>
      </c>
      <c r="J66" s="7" t="s">
        <v>303</v>
      </c>
      <c r="K66" s="7" t="s">
        <v>45</v>
      </c>
      <c r="L66" s="23">
        <v>8178700</v>
      </c>
      <c r="M66" s="23">
        <v>135.21</v>
      </c>
      <c r="N66" s="23" t="s">
        <v>1939</v>
      </c>
      <c r="O66" s="7" t="s">
        <v>1940</v>
      </c>
      <c r="P66" s="26">
        <f>N66/'סיכום נכסי ההשקעה'!$B$44</f>
        <v>9.6566998080260217E-4</v>
      </c>
    </row>
    <row r="67" spans="1:16">
      <c r="A67" s="7" t="s">
        <v>1941</v>
      </c>
      <c r="B67" s="7">
        <v>6021042</v>
      </c>
      <c r="C67" s="7" t="s">
        <v>1942</v>
      </c>
      <c r="D67" s="7" t="s">
        <v>204</v>
      </c>
      <c r="E67" s="7" t="s">
        <v>271</v>
      </c>
      <c r="F67" s="7" t="s">
        <v>205</v>
      </c>
      <c r="G67" s="7" t="s">
        <v>1943</v>
      </c>
      <c r="H67" s="23">
        <v>0.85</v>
      </c>
      <c r="I67" s="7" t="s">
        <v>22</v>
      </c>
      <c r="J67" s="7" t="s">
        <v>1944</v>
      </c>
      <c r="K67" s="7" t="s">
        <v>244</v>
      </c>
      <c r="L67" s="23">
        <v>500000</v>
      </c>
      <c r="M67" s="23">
        <v>139.88999999999999</v>
      </c>
      <c r="N67" s="23">
        <v>699.45</v>
      </c>
      <c r="O67" s="7" t="s">
        <v>1279</v>
      </c>
      <c r="P67" s="26">
        <f>N67/'סיכום נכסי ההשקעה'!$B$44</f>
        <v>6.1079057231718458E-5</v>
      </c>
    </row>
    <row r="68" spans="1:16">
      <c r="A68" s="7" t="s">
        <v>1945</v>
      </c>
      <c r="B68" s="7">
        <v>1088962</v>
      </c>
      <c r="C68" s="7" t="s">
        <v>837</v>
      </c>
      <c r="D68" s="7" t="s">
        <v>320</v>
      </c>
      <c r="E68" s="7" t="s">
        <v>271</v>
      </c>
      <c r="F68" s="7" t="s">
        <v>1946</v>
      </c>
      <c r="G68" s="7" t="s">
        <v>1947</v>
      </c>
      <c r="H68" s="23">
        <v>0.73</v>
      </c>
      <c r="I68" s="7" t="s">
        <v>22</v>
      </c>
      <c r="J68" s="7" t="s">
        <v>462</v>
      </c>
      <c r="K68" s="7" t="s">
        <v>1948</v>
      </c>
      <c r="L68" s="23">
        <v>287807.25</v>
      </c>
      <c r="M68" s="23">
        <v>130.38999999999999</v>
      </c>
      <c r="N68" s="23">
        <v>375.27</v>
      </c>
      <c r="O68" s="7" t="s">
        <v>1949</v>
      </c>
      <c r="P68" s="26">
        <f>N68/'סיכום נכסי ההשקעה'!$B$44</f>
        <v>3.2770230620268765E-5</v>
      </c>
    </row>
    <row r="69" spans="1:16">
      <c r="A69" s="7" t="s">
        <v>1950</v>
      </c>
      <c r="B69" s="7">
        <v>1103084</v>
      </c>
      <c r="C69" s="7" t="s">
        <v>1951</v>
      </c>
      <c r="D69" s="7" t="s">
        <v>1952</v>
      </c>
      <c r="E69" s="7" t="s">
        <v>271</v>
      </c>
      <c r="F69" s="7" t="s">
        <v>205</v>
      </c>
      <c r="G69" s="7" t="s">
        <v>1953</v>
      </c>
      <c r="H69" s="23">
        <v>5.49</v>
      </c>
      <c r="I69" s="7" t="s">
        <v>22</v>
      </c>
      <c r="J69" s="7" t="s">
        <v>1954</v>
      </c>
      <c r="K69" s="7" t="s">
        <v>135</v>
      </c>
      <c r="L69" s="23">
        <v>26432351.32</v>
      </c>
      <c r="M69" s="23">
        <v>159.69999999999999</v>
      </c>
      <c r="N69" s="23" t="s">
        <v>1955</v>
      </c>
      <c r="O69" s="7" t="s">
        <v>1956</v>
      </c>
      <c r="P69" s="26">
        <f>N69/'סיכום נכסי ההשקעה'!$B$44</f>
        <v>3.6861789563545624E-3</v>
      </c>
    </row>
    <row r="70" spans="1:16">
      <c r="A70" s="7" t="s">
        <v>1957</v>
      </c>
      <c r="B70" s="7">
        <v>1099084</v>
      </c>
      <c r="C70" s="7" t="s">
        <v>1958</v>
      </c>
      <c r="D70" s="7" t="s">
        <v>1959</v>
      </c>
      <c r="E70" s="7" t="s">
        <v>271</v>
      </c>
      <c r="F70" s="7" t="s">
        <v>205</v>
      </c>
      <c r="G70" s="7" t="s">
        <v>1960</v>
      </c>
      <c r="H70" s="23">
        <v>3.26</v>
      </c>
      <c r="I70" s="7" t="s">
        <v>22</v>
      </c>
      <c r="J70" s="7" t="s">
        <v>683</v>
      </c>
      <c r="K70" s="7" t="s">
        <v>100</v>
      </c>
      <c r="L70" s="23">
        <v>2170883.19</v>
      </c>
      <c r="M70" s="23">
        <v>140.13</v>
      </c>
      <c r="N70" s="23" t="s">
        <v>1961</v>
      </c>
      <c r="O70" s="7" t="s">
        <v>1459</v>
      </c>
      <c r="P70" s="26">
        <f>N70/'סיכום נכסי ההשקעה'!$B$44</f>
        <v>2.6564608884455137E-4</v>
      </c>
    </row>
    <row r="71" spans="1:16">
      <c r="A71" s="7" t="s">
        <v>1962</v>
      </c>
      <c r="B71" s="7">
        <v>1103159</v>
      </c>
      <c r="C71" s="7" t="s">
        <v>761</v>
      </c>
      <c r="D71" s="7" t="s">
        <v>320</v>
      </c>
      <c r="E71" s="7" t="s">
        <v>271</v>
      </c>
      <c r="F71" s="7" t="s">
        <v>205</v>
      </c>
      <c r="G71" s="7" t="s">
        <v>1963</v>
      </c>
      <c r="H71" s="23">
        <v>1.85</v>
      </c>
      <c r="I71" s="7" t="s">
        <v>22</v>
      </c>
      <c r="J71" s="7" t="s">
        <v>479</v>
      </c>
      <c r="K71" s="7" t="s">
        <v>83</v>
      </c>
      <c r="L71" s="23">
        <v>107266.69</v>
      </c>
      <c r="M71" s="23">
        <v>130.66</v>
      </c>
      <c r="N71" s="23">
        <v>140.15</v>
      </c>
      <c r="O71" s="7" t="s">
        <v>26</v>
      </c>
      <c r="P71" s="26">
        <f>N71/'סיכום נכסי ההשקעה'!$B$44</f>
        <v>1.2238515792444553E-5</v>
      </c>
    </row>
    <row r="72" spans="1:16">
      <c r="A72" s="7" t="s">
        <v>1964</v>
      </c>
      <c r="B72" s="7">
        <v>1094739</v>
      </c>
      <c r="C72" s="7" t="s">
        <v>1965</v>
      </c>
      <c r="D72" s="7" t="s">
        <v>1959</v>
      </c>
      <c r="E72" s="7" t="s">
        <v>271</v>
      </c>
      <c r="F72" s="7" t="s">
        <v>205</v>
      </c>
      <c r="G72" s="7" t="s">
        <v>1966</v>
      </c>
      <c r="H72" s="23">
        <v>2.85</v>
      </c>
      <c r="I72" s="7" t="s">
        <v>22</v>
      </c>
      <c r="J72" s="7" t="s">
        <v>566</v>
      </c>
      <c r="K72" s="7" t="s">
        <v>99</v>
      </c>
      <c r="L72" s="23">
        <v>3254049.89</v>
      </c>
      <c r="M72" s="23">
        <v>141.08000000000001</v>
      </c>
      <c r="N72" s="23" t="s">
        <v>1967</v>
      </c>
      <c r="O72" s="7" t="s">
        <v>1968</v>
      </c>
      <c r="P72" s="26">
        <f>N72/'סיכום נכסי ההשקעה'!$B$44</f>
        <v>4.0088976585881113E-4</v>
      </c>
    </row>
    <row r="73" spans="1:16">
      <c r="A73" s="7" t="s">
        <v>1969</v>
      </c>
      <c r="B73" s="7">
        <v>6014179</v>
      </c>
      <c r="C73" s="7" t="s">
        <v>1970</v>
      </c>
      <c r="D73" s="7" t="s">
        <v>204</v>
      </c>
      <c r="E73" s="7" t="s">
        <v>314</v>
      </c>
      <c r="F73" s="7" t="s">
        <v>205</v>
      </c>
      <c r="G73" s="7" t="s">
        <v>1971</v>
      </c>
      <c r="H73" s="23">
        <v>1.38</v>
      </c>
      <c r="I73" s="7" t="s">
        <v>22</v>
      </c>
      <c r="J73" s="7" t="s">
        <v>622</v>
      </c>
      <c r="K73" s="7" t="s">
        <v>1972</v>
      </c>
      <c r="L73" s="23">
        <v>71480</v>
      </c>
      <c r="M73" s="23">
        <v>127.89</v>
      </c>
      <c r="N73" s="23">
        <v>91.42</v>
      </c>
      <c r="O73" s="7" t="s">
        <v>158</v>
      </c>
      <c r="P73" s="26">
        <f>N73/'סיכום נכסי ההשקעה'!$B$44</f>
        <v>7.9831973866948335E-6</v>
      </c>
    </row>
    <row r="74" spans="1:16">
      <c r="A74" s="7" t="s">
        <v>1973</v>
      </c>
      <c r="B74" s="7">
        <v>6000129</v>
      </c>
      <c r="C74" s="7" t="s">
        <v>1924</v>
      </c>
      <c r="D74" s="39" t="s">
        <v>416</v>
      </c>
      <c r="E74" s="7" t="s">
        <v>314</v>
      </c>
      <c r="F74" s="7" t="s">
        <v>205</v>
      </c>
      <c r="G74" s="7" t="s">
        <v>1974</v>
      </c>
      <c r="H74" s="23">
        <v>5.58</v>
      </c>
      <c r="I74" s="7" t="s">
        <v>22</v>
      </c>
      <c r="J74" s="7" t="s">
        <v>152</v>
      </c>
      <c r="K74" s="7" t="s">
        <v>1975</v>
      </c>
      <c r="L74" s="23">
        <v>75200000</v>
      </c>
      <c r="M74" s="23">
        <v>127.24</v>
      </c>
      <c r="N74" s="23" t="s">
        <v>1976</v>
      </c>
      <c r="O74" s="7" t="s">
        <v>1977</v>
      </c>
      <c r="P74" s="26">
        <f>N74/'סיכום נכסי ההשקעה'!$B$44</f>
        <v>8.3555905784648225E-3</v>
      </c>
    </row>
    <row r="75" spans="1:16">
      <c r="A75" s="7" t="s">
        <v>1978</v>
      </c>
      <c r="B75" s="7">
        <v>1090737</v>
      </c>
      <c r="C75" s="7" t="s">
        <v>402</v>
      </c>
      <c r="D75" s="7" t="s">
        <v>288</v>
      </c>
      <c r="E75" s="7" t="s">
        <v>314</v>
      </c>
      <c r="F75" s="7" t="s">
        <v>205</v>
      </c>
      <c r="G75" s="7" t="s">
        <v>1979</v>
      </c>
      <c r="H75" s="23">
        <v>0.27</v>
      </c>
      <c r="I75" s="7" t="s">
        <v>22</v>
      </c>
      <c r="J75" s="7" t="s">
        <v>1980</v>
      </c>
      <c r="K75" s="7" t="s">
        <v>1981</v>
      </c>
      <c r="L75" s="23">
        <v>120000.01</v>
      </c>
      <c r="M75" s="23">
        <v>137.13999999999999</v>
      </c>
      <c r="N75" s="23">
        <v>164.57</v>
      </c>
      <c r="O75" s="7" t="s">
        <v>226</v>
      </c>
      <c r="P75" s="26">
        <f>N75/'סיכום נכסי ההשקעה'!$B$44</f>
        <v>1.4370977837763824E-5</v>
      </c>
    </row>
    <row r="76" spans="1:16">
      <c r="A76" s="7" t="s">
        <v>1982</v>
      </c>
      <c r="B76" s="7">
        <v>10915781</v>
      </c>
      <c r="C76" s="7" t="s">
        <v>1983</v>
      </c>
      <c r="D76" s="7" t="s">
        <v>1952</v>
      </c>
      <c r="E76" s="7" t="s">
        <v>433</v>
      </c>
      <c r="F76" s="7" t="s">
        <v>205</v>
      </c>
      <c r="G76" s="7" t="s">
        <v>1984</v>
      </c>
      <c r="H76" s="23">
        <v>2.33</v>
      </c>
      <c r="I76" s="7" t="s">
        <v>22</v>
      </c>
      <c r="J76" s="47">
        <v>6.4500000000000002E-2</v>
      </c>
      <c r="K76" s="7" t="s">
        <v>1985</v>
      </c>
      <c r="L76" s="23">
        <v>1635168.08</v>
      </c>
      <c r="M76" s="23">
        <v>133.19</v>
      </c>
      <c r="N76" s="23" t="s">
        <v>1986</v>
      </c>
      <c r="O76" s="7" t="s">
        <v>386</v>
      </c>
      <c r="P76" s="26">
        <f>N76/'סיכום נכסי ההשקעה'!$B$44</f>
        <v>1.9018208186977626E-4</v>
      </c>
    </row>
    <row r="77" spans="1:16">
      <c r="A77" s="7" t="s">
        <v>1860</v>
      </c>
      <c r="B77" s="7">
        <v>6620215</v>
      </c>
      <c r="C77" s="7" t="s">
        <v>519</v>
      </c>
      <c r="D77" s="7" t="s">
        <v>204</v>
      </c>
      <c r="E77" s="7" t="s">
        <v>433</v>
      </c>
      <c r="F77" s="7" t="s">
        <v>205</v>
      </c>
      <c r="G77" s="7" t="s">
        <v>1984</v>
      </c>
      <c r="H77" s="23">
        <v>3.48</v>
      </c>
      <c r="I77" s="7" t="s">
        <v>22</v>
      </c>
      <c r="J77" s="7" t="s">
        <v>1987</v>
      </c>
      <c r="K77" s="7" t="s">
        <v>340</v>
      </c>
      <c r="L77" s="23">
        <v>38125600</v>
      </c>
      <c r="M77" s="23">
        <v>146.55000000000001</v>
      </c>
      <c r="N77" s="23" t="s">
        <v>1988</v>
      </c>
      <c r="O77" s="7" t="s">
        <v>1989</v>
      </c>
      <c r="P77" s="26">
        <f>N77/'סיכום נכסי ההשקעה'!$B$44</f>
        <v>4.8790827653753827E-3</v>
      </c>
    </row>
    <row r="78" spans="1:16">
      <c r="A78" s="7" t="s">
        <v>1990</v>
      </c>
      <c r="B78" s="7">
        <v>6940134</v>
      </c>
      <c r="C78" s="7" t="s">
        <v>1991</v>
      </c>
      <c r="D78" s="7" t="s">
        <v>358</v>
      </c>
      <c r="E78" s="7" t="s">
        <v>550</v>
      </c>
      <c r="F78" s="7" t="s">
        <v>205</v>
      </c>
      <c r="G78" s="7" t="s">
        <v>1992</v>
      </c>
      <c r="H78" s="23">
        <v>0.84</v>
      </c>
      <c r="I78" s="7" t="s">
        <v>22</v>
      </c>
      <c r="J78" s="7" t="s">
        <v>88</v>
      </c>
      <c r="K78" s="7" t="s">
        <v>369</v>
      </c>
      <c r="L78" s="23">
        <v>1787068.98</v>
      </c>
      <c r="M78" s="23">
        <v>124.4</v>
      </c>
      <c r="N78" s="23" t="s">
        <v>1993</v>
      </c>
      <c r="O78" s="7" t="s">
        <v>1994</v>
      </c>
      <c r="P78" s="26">
        <f>N78/'סיכום נכסי ההשקעה'!$B$44</f>
        <v>1.9413176484724516E-4</v>
      </c>
    </row>
    <row r="79" spans="1:16">
      <c r="A79" s="7" t="s">
        <v>1995</v>
      </c>
      <c r="B79" s="7">
        <v>1124908</v>
      </c>
      <c r="C79" s="39" t="s">
        <v>2631</v>
      </c>
      <c r="D79" s="39" t="s">
        <v>320</v>
      </c>
      <c r="E79" s="7" t="s">
        <v>550</v>
      </c>
      <c r="F79" s="7" t="s">
        <v>205</v>
      </c>
      <c r="G79" s="7" t="s">
        <v>1996</v>
      </c>
      <c r="H79" s="23">
        <v>1.58</v>
      </c>
      <c r="I79" s="7" t="s">
        <v>22</v>
      </c>
      <c r="J79" s="7" t="s">
        <v>1997</v>
      </c>
      <c r="K79" s="7" t="s">
        <v>1998</v>
      </c>
      <c r="L79" s="23">
        <v>14362500</v>
      </c>
      <c r="M79" s="23">
        <v>114.79</v>
      </c>
      <c r="N79" s="23" t="s">
        <v>1999</v>
      </c>
      <c r="O79" s="7" t="s">
        <v>2000</v>
      </c>
      <c r="P79" s="26">
        <f>N79/'סיכום נכסי ההשקעה'!$B$44</f>
        <v>1.439692191940446E-3</v>
      </c>
    </row>
    <row r="80" spans="1:16">
      <c r="A80" s="7" t="s">
        <v>2001</v>
      </c>
      <c r="B80" s="7">
        <v>1109198</v>
      </c>
      <c r="C80" s="7" t="s">
        <v>2002</v>
      </c>
      <c r="D80" s="7" t="s">
        <v>320</v>
      </c>
      <c r="E80" s="7" t="s">
        <v>550</v>
      </c>
      <c r="F80" s="7" t="s">
        <v>205</v>
      </c>
      <c r="G80" s="7" t="s">
        <v>2003</v>
      </c>
      <c r="H80" s="23">
        <v>1.37</v>
      </c>
      <c r="I80" s="7" t="s">
        <v>22</v>
      </c>
      <c r="J80" s="7" t="s">
        <v>2004</v>
      </c>
      <c r="K80" s="7" t="s">
        <v>62</v>
      </c>
      <c r="L80" s="23">
        <v>13750003.57</v>
      </c>
      <c r="M80" s="23">
        <v>128.78</v>
      </c>
      <c r="N80" s="23" t="s">
        <v>2005</v>
      </c>
      <c r="O80" s="7" t="s">
        <v>2006</v>
      </c>
      <c r="P80" s="26">
        <f>N80/'סיכום נכסי ההשקעה'!$B$44</f>
        <v>1.5462751249786929E-3</v>
      </c>
    </row>
    <row r="81" spans="1:16">
      <c r="A81" s="7" t="s">
        <v>2007</v>
      </c>
      <c r="B81" s="7">
        <v>2269819</v>
      </c>
      <c r="C81" s="7" t="s">
        <v>2008</v>
      </c>
      <c r="D81" s="7" t="s">
        <v>320</v>
      </c>
      <c r="E81" s="7" t="s">
        <v>550</v>
      </c>
      <c r="F81" s="7" t="s">
        <v>205</v>
      </c>
      <c r="G81" s="7" t="s">
        <v>2009</v>
      </c>
      <c r="H81" s="23">
        <v>0.28000000000000003</v>
      </c>
      <c r="I81" s="7" t="s">
        <v>22</v>
      </c>
      <c r="J81" s="7" t="s">
        <v>2010</v>
      </c>
      <c r="K81" s="7" t="s">
        <v>99</v>
      </c>
      <c r="L81" s="23">
        <v>225000</v>
      </c>
      <c r="M81" s="23">
        <v>136.69</v>
      </c>
      <c r="N81" s="23">
        <v>307.55</v>
      </c>
      <c r="O81" s="7" t="s">
        <v>400</v>
      </c>
      <c r="P81" s="26">
        <f>N81/'סיכום נכסי ההשקעה'!$B$44</f>
        <v>2.6856621705075437E-5</v>
      </c>
    </row>
    <row r="82" spans="1:16">
      <c r="A82" s="7" t="s">
        <v>2011</v>
      </c>
      <c r="B82" s="7">
        <v>1098201</v>
      </c>
      <c r="C82" s="7" t="s">
        <v>467</v>
      </c>
      <c r="D82" s="7" t="s">
        <v>358</v>
      </c>
      <c r="E82" s="7" t="s">
        <v>550</v>
      </c>
      <c r="F82" s="7" t="s">
        <v>205</v>
      </c>
      <c r="G82" s="7" t="s">
        <v>2012</v>
      </c>
      <c r="H82" s="23">
        <v>3.04</v>
      </c>
      <c r="I82" s="7" t="s">
        <v>22</v>
      </c>
      <c r="J82" s="7" t="s">
        <v>656</v>
      </c>
      <c r="K82" s="7" t="s">
        <v>711</v>
      </c>
      <c r="L82" s="23">
        <v>12000000</v>
      </c>
      <c r="M82" s="23">
        <v>133.13</v>
      </c>
      <c r="N82" s="23" t="s">
        <v>2013</v>
      </c>
      <c r="O82" s="7" t="s">
        <v>2014</v>
      </c>
      <c r="P82" s="26">
        <f>N82/'סיכום נכסי ההשקעה'!$B$44</f>
        <v>1.3950598137265587E-3</v>
      </c>
    </row>
    <row r="83" spans="1:16">
      <c r="A83" s="7" t="s">
        <v>2015</v>
      </c>
      <c r="B83" s="7">
        <v>1094747</v>
      </c>
      <c r="C83" s="7" t="s">
        <v>2016</v>
      </c>
      <c r="D83" s="7" t="s">
        <v>320</v>
      </c>
      <c r="E83" s="7" t="s">
        <v>598</v>
      </c>
      <c r="F83" s="7" t="s">
        <v>205</v>
      </c>
      <c r="G83" s="7" t="s">
        <v>2017</v>
      </c>
      <c r="H83" s="23">
        <v>2.94</v>
      </c>
      <c r="I83" s="7" t="s">
        <v>22</v>
      </c>
      <c r="J83" s="39" t="s">
        <v>1944</v>
      </c>
      <c r="K83" s="7" t="s">
        <v>2018</v>
      </c>
      <c r="L83" s="23">
        <v>852383.64</v>
      </c>
      <c r="M83" s="23">
        <v>124.42</v>
      </c>
      <c r="N83" s="23" t="s">
        <v>2019</v>
      </c>
      <c r="O83" s="7" t="s">
        <v>1287</v>
      </c>
      <c r="P83" s="26">
        <f>N83/'סיכום נכסי ההשקעה'!$B$44</f>
        <v>9.2611027745409524E-5</v>
      </c>
    </row>
    <row r="84" spans="1:16">
      <c r="A84" s="7" t="s">
        <v>2020</v>
      </c>
      <c r="B84" s="7">
        <v>10006171</v>
      </c>
      <c r="C84" s="7" t="s">
        <v>1870</v>
      </c>
      <c r="D84" s="7" t="s">
        <v>1871</v>
      </c>
      <c r="E84" s="7" t="s">
        <v>598</v>
      </c>
      <c r="F84" s="7" t="s">
        <v>205</v>
      </c>
      <c r="G84" s="7" t="s">
        <v>2021</v>
      </c>
      <c r="H84" s="23">
        <v>2.88</v>
      </c>
      <c r="I84" s="7" t="s">
        <v>22</v>
      </c>
      <c r="J84" s="7" t="s">
        <v>2022</v>
      </c>
      <c r="K84" s="7" t="s">
        <v>310</v>
      </c>
      <c r="L84" s="23">
        <v>221392.02</v>
      </c>
      <c r="M84" s="23">
        <v>147.6</v>
      </c>
      <c r="N84" s="23">
        <v>326.77</v>
      </c>
      <c r="O84" s="7" t="s">
        <v>32</v>
      </c>
      <c r="P84" s="26">
        <f>N84/'סיכום נכסי ההשקעה'!$B$44</f>
        <v>2.8534996828377497E-5</v>
      </c>
    </row>
    <row r="85" spans="1:16">
      <c r="A85" s="7" t="s">
        <v>2023</v>
      </c>
      <c r="B85" s="7">
        <v>11071681</v>
      </c>
      <c r="C85" s="7" t="s">
        <v>2024</v>
      </c>
      <c r="D85" s="7" t="s">
        <v>320</v>
      </c>
      <c r="E85" s="7" t="s">
        <v>615</v>
      </c>
      <c r="F85" s="7" t="s">
        <v>205</v>
      </c>
      <c r="G85" s="46">
        <v>39254</v>
      </c>
      <c r="H85" s="23">
        <v>2.14</v>
      </c>
      <c r="I85" s="7" t="s">
        <v>22</v>
      </c>
      <c r="J85" s="48">
        <v>7.5039999999999996E-2</v>
      </c>
      <c r="K85" s="41">
        <v>8.0999999999999996E-3</v>
      </c>
      <c r="L85" s="23">
        <v>54302338.799999997</v>
      </c>
      <c r="M85" s="23">
        <v>126.29</v>
      </c>
      <c r="N85" s="23" t="s">
        <v>2025</v>
      </c>
      <c r="O85" s="7" t="s">
        <v>2026</v>
      </c>
      <c r="P85" s="26">
        <f>N85/'סיכום נכסי ההשקעה'!$B$44</f>
        <v>5.9885699335775625E-3</v>
      </c>
    </row>
    <row r="86" spans="1:16">
      <c r="A86" s="7" t="s">
        <v>2027</v>
      </c>
      <c r="B86" s="7">
        <v>2590131</v>
      </c>
      <c r="C86" s="7" t="s">
        <v>629</v>
      </c>
      <c r="D86" s="7" t="s">
        <v>630</v>
      </c>
      <c r="E86" s="7" t="s">
        <v>631</v>
      </c>
      <c r="F86" s="7" t="s">
        <v>205</v>
      </c>
      <c r="G86" s="7" t="s">
        <v>2028</v>
      </c>
      <c r="H86" s="23">
        <v>2.33</v>
      </c>
      <c r="I86" s="7" t="s">
        <v>22</v>
      </c>
      <c r="J86" s="7" t="s">
        <v>665</v>
      </c>
      <c r="K86" s="7" t="s">
        <v>1874</v>
      </c>
      <c r="L86" s="23">
        <v>1366039.62</v>
      </c>
      <c r="M86" s="23">
        <v>125.49</v>
      </c>
      <c r="N86" s="23" t="s">
        <v>2029</v>
      </c>
      <c r="O86" s="7" t="s">
        <v>2030</v>
      </c>
      <c r="P86" s="26">
        <f>N86/'סיכום נכסי ההשקעה'!$B$44</f>
        <v>1.4969499330745736E-4</v>
      </c>
    </row>
    <row r="87" spans="1:16">
      <c r="A87" s="7" t="s">
        <v>2031</v>
      </c>
      <c r="B87" s="7">
        <v>1099126</v>
      </c>
      <c r="C87" s="7" t="s">
        <v>861</v>
      </c>
      <c r="D87" s="7" t="s">
        <v>320</v>
      </c>
      <c r="E87" s="7" t="s">
        <v>2032</v>
      </c>
      <c r="F87" s="7" t="s">
        <v>205</v>
      </c>
      <c r="G87" s="7" t="s">
        <v>2033</v>
      </c>
      <c r="H87" s="23">
        <v>1.84</v>
      </c>
      <c r="I87" s="7" t="s">
        <v>22</v>
      </c>
      <c r="J87" s="7" t="s">
        <v>1954</v>
      </c>
      <c r="K87" s="7" t="s">
        <v>1622</v>
      </c>
      <c r="L87" s="23">
        <v>4500002.41</v>
      </c>
      <c r="M87" s="23">
        <v>122.1</v>
      </c>
      <c r="N87" s="23" t="s">
        <v>2034</v>
      </c>
      <c r="O87" s="7" t="s">
        <v>2035</v>
      </c>
      <c r="P87" s="26">
        <f>N87/'סיכום נכסי ההשקעה'!$B$44</f>
        <v>4.7980396019683621E-4</v>
      </c>
    </row>
    <row r="88" spans="1:16">
      <c r="A88" s="7" t="s">
        <v>2036</v>
      </c>
      <c r="B88" s="7">
        <v>1094036</v>
      </c>
      <c r="C88" s="7" t="s">
        <v>2024</v>
      </c>
      <c r="D88" s="7" t="s">
        <v>320</v>
      </c>
      <c r="E88" s="7" t="s">
        <v>2032</v>
      </c>
      <c r="F88" s="7" t="s">
        <v>1946</v>
      </c>
      <c r="G88" s="7" t="s">
        <v>2037</v>
      </c>
      <c r="H88" s="23">
        <v>0.5</v>
      </c>
      <c r="I88" s="7" t="s">
        <v>22</v>
      </c>
      <c r="J88" s="7" t="s">
        <v>2038</v>
      </c>
      <c r="K88" s="7" t="s">
        <v>2039</v>
      </c>
      <c r="L88" s="23">
        <v>10000002.5</v>
      </c>
      <c r="M88" s="23">
        <v>115.79</v>
      </c>
      <c r="N88" s="23" t="s">
        <v>2040</v>
      </c>
      <c r="O88" s="7" t="s">
        <v>2041</v>
      </c>
      <c r="P88" s="26">
        <f>N88/'סיכום נכסי ההשקעה'!$B$44</f>
        <v>1.0111293211610094E-3</v>
      </c>
    </row>
    <row r="89" spans="1:16">
      <c r="A89" s="7" t="s">
        <v>2042</v>
      </c>
      <c r="B89" s="7">
        <v>3780038</v>
      </c>
      <c r="C89" s="7" t="s">
        <v>2043</v>
      </c>
      <c r="D89" s="7" t="s">
        <v>537</v>
      </c>
      <c r="E89" s="7" t="s">
        <v>641</v>
      </c>
      <c r="F89" s="7" t="s">
        <v>205</v>
      </c>
      <c r="G89" s="7" t="s">
        <v>2044</v>
      </c>
      <c r="H89" s="23">
        <v>0.68</v>
      </c>
      <c r="I89" s="7" t="s">
        <v>22</v>
      </c>
      <c r="J89" s="7" t="s">
        <v>468</v>
      </c>
      <c r="K89" s="7" t="s">
        <v>2045</v>
      </c>
      <c r="L89" s="23">
        <v>29800.240000000002</v>
      </c>
      <c r="M89" s="23">
        <v>110.13</v>
      </c>
      <c r="N89" s="23">
        <v>32.82</v>
      </c>
      <c r="O89" s="7" t="s">
        <v>259</v>
      </c>
      <c r="P89" s="26">
        <f>N89/'סיכום נכסי ההשקעה'!$B$44</f>
        <v>2.8659870731932232E-6</v>
      </c>
    </row>
    <row r="90" spans="1:16">
      <c r="A90" s="7" t="s">
        <v>2046</v>
      </c>
      <c r="B90" s="7">
        <v>3520046</v>
      </c>
      <c r="C90" s="7" t="s">
        <v>2047</v>
      </c>
      <c r="D90" s="7" t="s">
        <v>320</v>
      </c>
      <c r="E90" s="7" t="s">
        <v>649</v>
      </c>
      <c r="F90" s="7" t="s">
        <v>205</v>
      </c>
      <c r="G90" s="7" t="s">
        <v>2048</v>
      </c>
      <c r="H90" s="24">
        <v>0</v>
      </c>
      <c r="I90" s="7" t="s">
        <v>22</v>
      </c>
      <c r="J90" s="7" t="s">
        <v>568</v>
      </c>
      <c r="K90" s="7" t="s">
        <v>2049</v>
      </c>
      <c r="L90" s="23">
        <v>1000000</v>
      </c>
      <c r="M90" s="23">
        <v>5</v>
      </c>
      <c r="N90" s="23">
        <v>50</v>
      </c>
      <c r="O90" s="7" t="s">
        <v>546</v>
      </c>
      <c r="P90" s="26">
        <f>N90/'סיכום נכסי ההשקעה'!$B$44</f>
        <v>4.3662204040116134E-6</v>
      </c>
    </row>
    <row r="91" spans="1:16">
      <c r="A91" s="7" t="s">
        <v>2050</v>
      </c>
      <c r="B91" s="7">
        <v>1102855</v>
      </c>
      <c r="C91" s="7" t="s">
        <v>657</v>
      </c>
      <c r="D91" s="7" t="s">
        <v>358</v>
      </c>
      <c r="E91" s="7" t="s">
        <v>2051</v>
      </c>
      <c r="F91" s="7" t="s">
        <v>205</v>
      </c>
      <c r="G91" s="7" t="s">
        <v>2052</v>
      </c>
      <c r="H91" s="23">
        <v>3.82</v>
      </c>
      <c r="I91" s="7" t="s">
        <v>22</v>
      </c>
      <c r="J91" s="7" t="s">
        <v>475</v>
      </c>
      <c r="K91" s="7" t="s">
        <v>2053</v>
      </c>
      <c r="L91" s="23">
        <v>253153.51</v>
      </c>
      <c r="M91" s="23">
        <v>5</v>
      </c>
      <c r="N91" s="23">
        <v>12.66</v>
      </c>
      <c r="O91" s="24">
        <v>0</v>
      </c>
      <c r="P91" s="26">
        <f>N91/'סיכום נכסי ההשקעה'!$B$44</f>
        <v>1.1055270062957405E-6</v>
      </c>
    </row>
    <row r="92" spans="1:16">
      <c r="A92" s="7" t="s">
        <v>2054</v>
      </c>
      <c r="B92" s="7">
        <v>7505019</v>
      </c>
      <c r="C92" s="7" t="s">
        <v>2055</v>
      </c>
      <c r="D92" s="7" t="s">
        <v>630</v>
      </c>
      <c r="E92" s="7" t="s">
        <v>653</v>
      </c>
      <c r="F92" s="7" t="s">
        <v>205</v>
      </c>
      <c r="G92" s="7" t="s">
        <v>2056</v>
      </c>
      <c r="H92" s="23">
        <v>0</v>
      </c>
      <c r="I92" s="7" t="s">
        <v>22</v>
      </c>
      <c r="J92" s="7" t="s">
        <v>303</v>
      </c>
      <c r="K92" s="7" t="s">
        <v>2057</v>
      </c>
      <c r="L92" s="23">
        <v>4908.3900000000003</v>
      </c>
      <c r="M92" s="23" t="s">
        <v>39</v>
      </c>
      <c r="N92" s="23" t="s">
        <v>39</v>
      </c>
      <c r="O92" s="7" t="s">
        <v>221</v>
      </c>
      <c r="P92" s="26">
        <f>N92/'סיכום נכסי ההשקעה'!$B$44</f>
        <v>0</v>
      </c>
    </row>
    <row r="93" spans="1:16">
      <c r="A93" s="7" t="s">
        <v>2058</v>
      </c>
      <c r="B93" s="7">
        <v>7360209</v>
      </c>
      <c r="C93" s="40" t="s">
        <v>2632</v>
      </c>
      <c r="D93" s="39" t="s">
        <v>358</v>
      </c>
      <c r="E93" s="39" t="s">
        <v>2578</v>
      </c>
      <c r="F93" s="39" t="s">
        <v>2634</v>
      </c>
      <c r="G93" s="7" t="s">
        <v>2059</v>
      </c>
      <c r="H93" s="23">
        <v>0</v>
      </c>
      <c r="I93" s="7" t="s">
        <v>22</v>
      </c>
      <c r="J93" s="23">
        <v>0</v>
      </c>
      <c r="K93" s="23">
        <v>0</v>
      </c>
      <c r="L93" s="23">
        <v>343283.68</v>
      </c>
      <c r="M93" s="23" t="s">
        <v>39</v>
      </c>
      <c r="N93" s="23" t="s">
        <v>39</v>
      </c>
      <c r="O93" s="24">
        <v>0</v>
      </c>
      <c r="P93" s="26">
        <f>N93/'סיכום נכסי ההשקעה'!$B$44</f>
        <v>0</v>
      </c>
    </row>
    <row r="94" spans="1:16">
      <c r="A94" s="7" t="s">
        <v>2060</v>
      </c>
      <c r="B94" s="7">
        <v>1100833</v>
      </c>
      <c r="C94" s="7" t="s">
        <v>2061</v>
      </c>
      <c r="D94" s="7" t="s">
        <v>358</v>
      </c>
      <c r="E94" s="39" t="s">
        <v>2051</v>
      </c>
      <c r="F94" s="40" t="s">
        <v>315</v>
      </c>
      <c r="G94" s="39" t="s">
        <v>2634</v>
      </c>
      <c r="H94" s="23">
        <v>0.62</v>
      </c>
      <c r="I94" s="7" t="s">
        <v>22</v>
      </c>
      <c r="J94" s="7" t="s">
        <v>1987</v>
      </c>
      <c r="K94" s="41">
        <v>6.25E-2</v>
      </c>
      <c r="L94" s="23">
        <v>3169173.6</v>
      </c>
      <c r="M94" s="23">
        <v>6</v>
      </c>
      <c r="N94" s="23">
        <v>190.15</v>
      </c>
      <c r="O94" s="7" t="s">
        <v>2062</v>
      </c>
      <c r="P94" s="26">
        <f>N94/'סיכום נכסי ההשקעה'!$B$44</f>
        <v>1.6604736196456165E-5</v>
      </c>
    </row>
    <row r="95" spans="1:16">
      <c r="A95" s="7" t="s">
        <v>2063</v>
      </c>
      <c r="B95" s="7">
        <v>4150090</v>
      </c>
      <c r="C95" s="39" t="s">
        <v>2633</v>
      </c>
      <c r="D95" s="7" t="s">
        <v>320</v>
      </c>
      <c r="E95" s="39" t="s">
        <v>2578</v>
      </c>
      <c r="F95" s="39" t="s">
        <v>2634</v>
      </c>
      <c r="G95" s="7" t="s">
        <v>2064</v>
      </c>
      <c r="H95" s="23">
        <v>0.16</v>
      </c>
      <c r="I95" s="7" t="s">
        <v>22</v>
      </c>
      <c r="J95" s="7" t="s">
        <v>138</v>
      </c>
      <c r="K95" s="7" t="s">
        <v>2065</v>
      </c>
      <c r="L95" s="23">
        <v>188386.55</v>
      </c>
      <c r="M95" s="23">
        <v>5.2</v>
      </c>
      <c r="N95" s="23">
        <v>9.8000000000000007</v>
      </c>
      <c r="O95" s="24">
        <v>0</v>
      </c>
      <c r="P95" s="26">
        <f>N95/'סיכום נכסי ההשקעה'!$B$44</f>
        <v>8.5577919918627627E-7</v>
      </c>
    </row>
    <row r="96" spans="1:16">
      <c r="A96" s="7" t="s">
        <v>2066</v>
      </c>
      <c r="B96" s="7">
        <v>1095942</v>
      </c>
      <c r="C96" s="7" t="s">
        <v>2067</v>
      </c>
      <c r="D96" s="7" t="s">
        <v>320</v>
      </c>
      <c r="E96" s="39" t="s">
        <v>2578</v>
      </c>
      <c r="F96" s="39" t="s">
        <v>2634</v>
      </c>
      <c r="G96" s="7" t="s">
        <v>2068</v>
      </c>
      <c r="H96" s="23">
        <v>0</v>
      </c>
      <c r="I96" s="7" t="s">
        <v>22</v>
      </c>
      <c r="J96" s="7" t="s">
        <v>152</v>
      </c>
      <c r="K96" s="7" t="s">
        <v>2069</v>
      </c>
      <c r="L96" s="23">
        <v>589497.87</v>
      </c>
      <c r="M96" s="23">
        <v>8</v>
      </c>
      <c r="N96" s="23">
        <v>47.16</v>
      </c>
      <c r="O96" s="24">
        <v>0</v>
      </c>
      <c r="P96" s="26">
        <f>N96/'סיכום נכסי ההשקעה'!$B$44</f>
        <v>4.1182190850637531E-6</v>
      </c>
    </row>
    <row r="97" spans="1:16">
      <c r="A97" s="7" t="s">
        <v>2070</v>
      </c>
      <c r="B97" s="7">
        <v>1099969</v>
      </c>
      <c r="C97" s="7" t="s">
        <v>2071</v>
      </c>
      <c r="D97" s="7" t="s">
        <v>320</v>
      </c>
      <c r="E97" s="39" t="s">
        <v>2578</v>
      </c>
      <c r="F97" s="39" t="s">
        <v>2634</v>
      </c>
      <c r="G97" s="7" t="s">
        <v>2072</v>
      </c>
      <c r="H97" s="23">
        <v>9.92</v>
      </c>
      <c r="I97" s="7" t="s">
        <v>22</v>
      </c>
      <c r="J97" s="7" t="s">
        <v>2073</v>
      </c>
      <c r="K97" s="7" t="s">
        <v>2074</v>
      </c>
      <c r="L97" s="23">
        <v>253000</v>
      </c>
      <c r="M97" s="23">
        <v>2</v>
      </c>
      <c r="N97" s="23">
        <v>5.0599999999999996</v>
      </c>
      <c r="O97" s="24">
        <v>0</v>
      </c>
      <c r="P97" s="26">
        <f>N97/'סיכום נכסי ההשקעה'!$B$44</f>
        <v>4.4186150488597525E-7</v>
      </c>
    </row>
    <row r="98" spans="1:16">
      <c r="A98" s="7" t="s">
        <v>2075</v>
      </c>
      <c r="B98" s="7">
        <v>1099944</v>
      </c>
      <c r="C98" s="7" t="s">
        <v>2071</v>
      </c>
      <c r="D98" s="7" t="s">
        <v>320</v>
      </c>
      <c r="E98" s="39" t="s">
        <v>2578</v>
      </c>
      <c r="F98" s="39" t="s">
        <v>2634</v>
      </c>
      <c r="G98" s="7" t="s">
        <v>2072</v>
      </c>
      <c r="H98" s="23">
        <v>5</v>
      </c>
      <c r="I98" s="7" t="s">
        <v>22</v>
      </c>
      <c r="J98" s="7" t="s">
        <v>1987</v>
      </c>
      <c r="K98" s="7" t="s">
        <v>2076</v>
      </c>
      <c r="L98" s="23">
        <v>27947.64</v>
      </c>
      <c r="M98" s="23">
        <v>2</v>
      </c>
      <c r="N98" s="23">
        <v>0.56000000000000005</v>
      </c>
      <c r="O98" s="24">
        <v>0</v>
      </c>
      <c r="P98" s="26">
        <f>N98/'סיכום נכסי ההשקעה'!$B$44</f>
        <v>4.8901668524930077E-8</v>
      </c>
    </row>
    <row r="99" spans="1:16">
      <c r="A99" s="7" t="s">
        <v>2077</v>
      </c>
      <c r="B99" s="7">
        <v>1113562</v>
      </c>
      <c r="C99" s="7" t="s">
        <v>2067</v>
      </c>
      <c r="D99" s="7" t="s">
        <v>320</v>
      </c>
      <c r="E99" s="39" t="s">
        <v>2578</v>
      </c>
      <c r="F99" s="39" t="s">
        <v>2634</v>
      </c>
      <c r="G99" s="7" t="s">
        <v>2068</v>
      </c>
      <c r="H99" s="23">
        <v>0</v>
      </c>
      <c r="I99" s="7" t="s">
        <v>22</v>
      </c>
      <c r="J99" s="7" t="s">
        <v>152</v>
      </c>
      <c r="K99" s="7" t="s">
        <v>2069</v>
      </c>
      <c r="L99" s="23">
        <v>98249.5</v>
      </c>
      <c r="M99" s="23">
        <v>8</v>
      </c>
      <c r="N99" s="23">
        <v>7.86</v>
      </c>
      <c r="O99" s="24">
        <v>0</v>
      </c>
      <c r="P99" s="26">
        <f>N99/'סיכום נכסי ההשקעה'!$B$44</f>
        <v>6.8636984751062566E-7</v>
      </c>
    </row>
    <row r="100" spans="1:16">
      <c r="A100" s="7" t="s">
        <v>2078</v>
      </c>
      <c r="B100" s="7">
        <v>1099951</v>
      </c>
      <c r="C100" s="7" t="s">
        <v>2071</v>
      </c>
      <c r="D100" s="7" t="s">
        <v>320</v>
      </c>
      <c r="E100" s="39" t="s">
        <v>2578</v>
      </c>
      <c r="F100" s="39" t="s">
        <v>2634</v>
      </c>
      <c r="G100" s="7" t="s">
        <v>2072</v>
      </c>
      <c r="H100" s="23">
        <v>13.56</v>
      </c>
      <c r="I100" s="7" t="s">
        <v>22</v>
      </c>
      <c r="J100" s="7" t="s">
        <v>2073</v>
      </c>
      <c r="K100" s="7" t="s">
        <v>2074</v>
      </c>
      <c r="L100" s="23">
        <v>182160</v>
      </c>
      <c r="M100" s="23">
        <v>2</v>
      </c>
      <c r="N100" s="23">
        <v>3.64</v>
      </c>
      <c r="O100" s="24">
        <v>0</v>
      </c>
      <c r="P100" s="26">
        <f>N100/'סיכום נכסי ההשקעה'!$B$44</f>
        <v>3.1786084541204549E-7</v>
      </c>
    </row>
    <row r="101" spans="1:16">
      <c r="A101" s="7" t="s">
        <v>2079</v>
      </c>
      <c r="B101" s="7">
        <v>1115096</v>
      </c>
      <c r="C101" s="7" t="s">
        <v>673</v>
      </c>
      <c r="D101" s="7" t="s">
        <v>407</v>
      </c>
      <c r="E101" s="39" t="s">
        <v>2578</v>
      </c>
      <c r="F101" s="39" t="s">
        <v>2634</v>
      </c>
      <c r="G101" s="7" t="s">
        <v>2080</v>
      </c>
      <c r="H101" s="23">
        <v>0.75</v>
      </c>
      <c r="I101" s="7" t="s">
        <v>22</v>
      </c>
      <c r="J101" s="7" t="s">
        <v>1954</v>
      </c>
      <c r="K101" s="7" t="s">
        <v>2081</v>
      </c>
      <c r="L101" s="23">
        <v>232249.88</v>
      </c>
      <c r="M101" s="23">
        <v>10</v>
      </c>
      <c r="N101" s="23">
        <v>23.22</v>
      </c>
      <c r="O101" s="24">
        <v>0</v>
      </c>
      <c r="P101" s="26">
        <f>N101/'סיכום נכסי ההשקעה'!$B$44</f>
        <v>2.0276727556229932E-6</v>
      </c>
    </row>
    <row r="102" spans="1:16">
      <c r="A102" s="7" t="s">
        <v>2082</v>
      </c>
      <c r="B102" s="7">
        <v>1117548</v>
      </c>
      <c r="C102" s="7" t="s">
        <v>673</v>
      </c>
      <c r="D102" s="7" t="s">
        <v>416</v>
      </c>
      <c r="E102" s="39" t="s">
        <v>2578</v>
      </c>
      <c r="F102" s="39" t="s">
        <v>2634</v>
      </c>
      <c r="G102" s="7" t="s">
        <v>2083</v>
      </c>
      <c r="H102" s="23">
        <v>0</v>
      </c>
      <c r="I102" s="7" t="s">
        <v>22</v>
      </c>
      <c r="J102" s="7" t="s">
        <v>2084</v>
      </c>
      <c r="K102" s="7" t="s">
        <v>2085</v>
      </c>
      <c r="L102" s="23">
        <v>348881.1</v>
      </c>
      <c r="M102" s="23">
        <v>10</v>
      </c>
      <c r="N102" s="23">
        <v>34.89</v>
      </c>
      <c r="O102" s="24">
        <v>0</v>
      </c>
      <c r="P102" s="26">
        <f>N102/'סיכום נכסי ההשקעה'!$B$44</f>
        <v>3.0467485979193039E-6</v>
      </c>
    </row>
    <row r="103" spans="1:16" ht="13.5" thickBot="1">
      <c r="A103" s="6" t="s">
        <v>2086</v>
      </c>
      <c r="B103" s="6"/>
      <c r="C103" s="6"/>
      <c r="D103" s="6"/>
      <c r="E103" s="6"/>
      <c r="F103" s="6"/>
      <c r="G103" s="6"/>
      <c r="H103" s="25">
        <v>5.55</v>
      </c>
      <c r="I103" s="6"/>
      <c r="J103" s="6"/>
      <c r="K103" s="35" t="s">
        <v>1816</v>
      </c>
      <c r="L103" s="25">
        <f>SUM(L20:L102)</f>
        <v>356997921.62</v>
      </c>
      <c r="M103" s="22"/>
      <c r="N103" s="25">
        <f>N20+N21+N22+N23+N24+N25+N26+N27+N28+N29+N30+N31+N32+N33+N34+N35+N36+N37+N38+N39+N40+N41+N42+N43+N44+N45+N46+N47+N48+N49+N50+N51+N52+N53+N54+N55+N56+N57+N58+N59+N60+N61+N62+N63+N64+N65+N66+N67+N68+N69+N70+N71+N72+N73+N74+N75+N76+N77+N78+N79+N80+N81+N82+N83+N84+N85+N86+N87+N88+N89+N90+N91+N92+N93+N94+N95+N96+N97+N98+N99+N100+N101+N102</f>
        <v>482316.4599999999</v>
      </c>
      <c r="O103" s="6"/>
      <c r="P103" s="28">
        <f>P20+P21+P22+P23+P24+P25+P26+P27+P28+P29+P30+P31+P32+P33+P34+P35+P36+P37+P38+P39+P40+P41+P42+P43+P44+P45+P46+P47+P48+P49+P50+P51+P52+P53+P54+P55+P56+P57+P58+P59+P60+P61+P62+P63+P64+P65+P66+P67+P68+P69+P70+P71+P72+P73+P74+P75+P76+P77+P78+P79+P80+P81+P82+P83+P84+P85+P86+P87+P88+P89+P90+P91+P92+P93+P94+P95+P96+P97+P98+P99+P100+P101+P102</f>
        <v>4.2117999376853031E-2</v>
      </c>
    </row>
    <row r="104" spans="1:16" ht="13.5" thickTop="1"/>
    <row r="105" spans="1:16">
      <c r="A105" s="6" t="s">
        <v>2088</v>
      </c>
      <c r="B105" s="24">
        <v>0</v>
      </c>
      <c r="C105" s="24">
        <v>0</v>
      </c>
      <c r="D105" s="24">
        <v>0</v>
      </c>
      <c r="E105" s="24">
        <v>0</v>
      </c>
      <c r="F105" s="24">
        <v>0</v>
      </c>
      <c r="G105" s="24">
        <v>0</v>
      </c>
      <c r="H105" s="24">
        <v>0</v>
      </c>
      <c r="I105" s="24">
        <v>0</v>
      </c>
      <c r="J105" s="24">
        <v>0</v>
      </c>
      <c r="K105" s="24">
        <v>0</v>
      </c>
      <c r="L105" s="24">
        <v>0</v>
      </c>
      <c r="M105" s="24">
        <v>0</v>
      </c>
      <c r="N105" s="24">
        <v>0</v>
      </c>
      <c r="O105" s="24">
        <v>0</v>
      </c>
      <c r="P105" s="26">
        <f>N105/'סיכום נכסי ההשקעה'!$B$44</f>
        <v>0</v>
      </c>
    </row>
    <row r="106" spans="1:16" ht="13.5" thickBot="1">
      <c r="A106" s="6" t="s">
        <v>2089</v>
      </c>
      <c r="B106" s="6"/>
      <c r="C106" s="6"/>
      <c r="D106" s="6"/>
      <c r="E106" s="6"/>
      <c r="F106" s="6"/>
      <c r="G106" s="6"/>
      <c r="H106" s="22"/>
      <c r="I106" s="6"/>
      <c r="J106" s="6"/>
      <c r="K106" s="6"/>
      <c r="L106" s="30">
        <f>L105</f>
        <v>0</v>
      </c>
      <c r="M106" s="22"/>
      <c r="N106" s="30">
        <f>N105</f>
        <v>0</v>
      </c>
      <c r="O106" s="6"/>
      <c r="P106" s="27">
        <f>P105</f>
        <v>0</v>
      </c>
    </row>
    <row r="107" spans="1:16" ht="13.5" thickTop="1"/>
    <row r="108" spans="1:16">
      <c r="A108" s="6" t="s">
        <v>2090</v>
      </c>
      <c r="B108" s="6"/>
      <c r="C108" s="6"/>
      <c r="D108" s="6"/>
      <c r="E108" s="6"/>
      <c r="F108" s="6"/>
      <c r="G108" s="6"/>
      <c r="H108" s="22"/>
      <c r="I108" s="6"/>
      <c r="J108" s="6"/>
      <c r="K108" s="6"/>
      <c r="L108" s="22"/>
      <c r="M108" s="22"/>
      <c r="N108" s="22"/>
      <c r="O108" s="6"/>
      <c r="P108" s="6"/>
    </row>
    <row r="109" spans="1:16">
      <c r="A109" s="7" t="s">
        <v>2091</v>
      </c>
      <c r="B109" s="7">
        <v>1124304</v>
      </c>
      <c r="C109" s="7" t="s">
        <v>2092</v>
      </c>
      <c r="D109" s="7" t="s">
        <v>320</v>
      </c>
      <c r="E109" s="7" t="s">
        <v>550</v>
      </c>
      <c r="F109" s="7" t="s">
        <v>205</v>
      </c>
      <c r="G109" s="7" t="s">
        <v>2093</v>
      </c>
      <c r="H109" s="23">
        <v>1.23</v>
      </c>
      <c r="I109" s="7" t="s">
        <v>22</v>
      </c>
      <c r="J109" s="7" t="s">
        <v>2094</v>
      </c>
      <c r="K109" s="7" t="s">
        <v>1450</v>
      </c>
      <c r="L109" s="23">
        <v>32500.12</v>
      </c>
      <c r="M109" s="23">
        <v>106.64</v>
      </c>
      <c r="N109" s="23">
        <v>34.659999999999997</v>
      </c>
      <c r="O109" s="24">
        <v>0</v>
      </c>
      <c r="P109" s="26">
        <f>N109/'סיכום נכסי ההשקעה'!$B$44</f>
        <v>3.02666398406085E-6</v>
      </c>
    </row>
    <row r="110" spans="1:16">
      <c r="A110" s="7" t="s">
        <v>2095</v>
      </c>
      <c r="B110" s="7">
        <v>22178</v>
      </c>
      <c r="C110" s="7" t="s">
        <v>2096</v>
      </c>
      <c r="D110" s="7" t="s">
        <v>320</v>
      </c>
      <c r="E110" s="7" t="s">
        <v>2051</v>
      </c>
      <c r="F110" s="7" t="s">
        <v>205</v>
      </c>
      <c r="G110" s="7" t="s">
        <v>2097</v>
      </c>
      <c r="H110" s="24">
        <v>0</v>
      </c>
      <c r="I110" s="7" t="s">
        <v>22</v>
      </c>
      <c r="J110" s="7" t="s">
        <v>2098</v>
      </c>
      <c r="K110" s="7" t="s">
        <v>2099</v>
      </c>
      <c r="L110" s="23">
        <v>4500500</v>
      </c>
      <c r="M110" s="23" t="s">
        <v>39</v>
      </c>
      <c r="N110" s="23" t="s">
        <v>39</v>
      </c>
      <c r="O110" s="7" t="s">
        <v>2100</v>
      </c>
      <c r="P110" s="26">
        <f>N110/'סיכום נכסי ההשקעה'!$B$44</f>
        <v>0</v>
      </c>
    </row>
    <row r="111" spans="1:16">
      <c r="A111" s="7" t="s">
        <v>2095</v>
      </c>
      <c r="B111" s="7">
        <v>25502</v>
      </c>
      <c r="C111" s="7" t="s">
        <v>2096</v>
      </c>
      <c r="D111" s="7" t="s">
        <v>320</v>
      </c>
      <c r="E111" s="7" t="s">
        <v>2051</v>
      </c>
      <c r="F111" s="7" t="s">
        <v>205</v>
      </c>
      <c r="G111" s="7" t="s">
        <v>2097</v>
      </c>
      <c r="H111" s="24">
        <v>0</v>
      </c>
      <c r="I111" s="7" t="s">
        <v>22</v>
      </c>
      <c r="J111" s="7" t="s">
        <v>2098</v>
      </c>
      <c r="K111" s="7" t="s">
        <v>2099</v>
      </c>
      <c r="L111" s="23">
        <v>1000000</v>
      </c>
      <c r="M111" s="23" t="s">
        <v>39</v>
      </c>
      <c r="N111" s="23" t="s">
        <v>39</v>
      </c>
      <c r="O111" s="7" t="s">
        <v>2101</v>
      </c>
      <c r="P111" s="26">
        <f>N111/'סיכום נכסי ההשקעה'!$B$44</f>
        <v>0</v>
      </c>
    </row>
    <row r="112" spans="1:16">
      <c r="A112" s="7" t="s">
        <v>2102</v>
      </c>
      <c r="B112" s="7">
        <v>27581</v>
      </c>
      <c r="C112" s="7" t="s">
        <v>2103</v>
      </c>
      <c r="D112" s="7" t="s">
        <v>1871</v>
      </c>
      <c r="E112" s="7" t="s">
        <v>314</v>
      </c>
      <c r="F112" s="39" t="s">
        <v>1946</v>
      </c>
      <c r="G112" s="7" t="s">
        <v>2104</v>
      </c>
      <c r="H112" s="23">
        <v>0.57999999999999996</v>
      </c>
      <c r="I112" s="7" t="s">
        <v>30</v>
      </c>
      <c r="J112" s="7" t="s">
        <v>2004</v>
      </c>
      <c r="K112" s="41">
        <v>2.7E-2</v>
      </c>
      <c r="L112" s="23">
        <v>7235640</v>
      </c>
      <c r="M112" s="23">
        <v>441.2</v>
      </c>
      <c r="N112" s="23" t="s">
        <v>2105</v>
      </c>
      <c r="O112" s="7" t="s">
        <v>434</v>
      </c>
      <c r="P112" s="26">
        <f>N112/'סיכום נכסי ההשקעה'!$B$44</f>
        <v>7.0043082369970462E-4</v>
      </c>
    </row>
    <row r="113" spans="1:16">
      <c r="A113" s="7" t="s">
        <v>2106</v>
      </c>
      <c r="B113" s="7">
        <v>6510069</v>
      </c>
      <c r="C113" s="40" t="s">
        <v>2635</v>
      </c>
      <c r="D113" s="39" t="s">
        <v>2636</v>
      </c>
      <c r="E113" s="39" t="s">
        <v>2578</v>
      </c>
      <c r="F113" s="39" t="s">
        <v>2634</v>
      </c>
      <c r="G113" s="7" t="s">
        <v>2107</v>
      </c>
      <c r="H113" s="23">
        <v>1</v>
      </c>
      <c r="I113" s="7" t="s">
        <v>22</v>
      </c>
      <c r="J113" s="7" t="s">
        <v>2108</v>
      </c>
      <c r="K113" s="41">
        <v>3.9399999999999998E-2</v>
      </c>
      <c r="L113" s="23">
        <v>350526.33</v>
      </c>
      <c r="M113" s="23">
        <v>401.18</v>
      </c>
      <c r="N113" s="23" t="s">
        <v>2109</v>
      </c>
      <c r="O113" s="24">
        <v>0</v>
      </c>
      <c r="P113" s="26">
        <f>N113/'סיכום נכסי ההשקעה'!$B$44</f>
        <v>1.2280082210690743E-4</v>
      </c>
    </row>
    <row r="114" spans="1:16">
      <c r="A114" s="7" t="s">
        <v>2110</v>
      </c>
      <c r="B114" s="7">
        <v>6510044</v>
      </c>
      <c r="C114" s="40" t="s">
        <v>2635</v>
      </c>
      <c r="D114" s="39" t="s">
        <v>2636</v>
      </c>
      <c r="E114" s="39" t="s">
        <v>2578</v>
      </c>
      <c r="F114" s="39" t="s">
        <v>2634</v>
      </c>
      <c r="G114" s="7" t="s">
        <v>2107</v>
      </c>
      <c r="H114" s="23">
        <v>3.67</v>
      </c>
      <c r="I114" s="7" t="s">
        <v>22</v>
      </c>
      <c r="J114" s="7" t="s">
        <v>124</v>
      </c>
      <c r="K114" s="41">
        <v>9.8000000000000004E-2</v>
      </c>
      <c r="L114" s="23">
        <v>1085548.95</v>
      </c>
      <c r="M114" s="23">
        <v>252.45</v>
      </c>
      <c r="N114" s="23" t="s">
        <v>2111</v>
      </c>
      <c r="O114" s="24">
        <v>0</v>
      </c>
      <c r="P114" s="26">
        <f>N114/'סיכום נכסי ההשקעה'!$B$44</f>
        <v>2.3931079385571493E-4</v>
      </c>
    </row>
    <row r="115" spans="1:16" ht="13.5" thickBot="1">
      <c r="A115" s="6" t="s">
        <v>2112</v>
      </c>
      <c r="B115" s="6"/>
      <c r="C115" s="6"/>
      <c r="D115" s="6"/>
      <c r="E115" s="6"/>
      <c r="F115" s="6"/>
      <c r="G115" s="6"/>
      <c r="H115" s="25">
        <v>1.33</v>
      </c>
      <c r="I115" s="6"/>
      <c r="J115" s="6"/>
      <c r="K115" s="27">
        <v>4.4400000000000002E-2</v>
      </c>
      <c r="L115" s="25">
        <f>SUM(L109:L114)</f>
        <v>14204715.4</v>
      </c>
      <c r="M115" s="22"/>
      <c r="N115" s="25">
        <f>N109+N110+N111+N112+N113+N114</f>
        <v>12202.42</v>
      </c>
      <c r="O115" s="6"/>
      <c r="P115" s="27">
        <f>SUM(P109:P114)</f>
        <v>1.0655691036463878E-3</v>
      </c>
    </row>
    <row r="116" spans="1:16" ht="13.5" thickTop="1"/>
    <row r="117" spans="1:16">
      <c r="A117" s="6" t="s">
        <v>2113</v>
      </c>
      <c r="B117" s="24">
        <v>0</v>
      </c>
      <c r="C117" s="24">
        <v>0</v>
      </c>
      <c r="D117" s="24">
        <v>0</v>
      </c>
      <c r="E117" s="24">
        <v>0</v>
      </c>
      <c r="F117" s="24">
        <v>0</v>
      </c>
      <c r="G117" s="24">
        <v>0</v>
      </c>
      <c r="H117" s="24">
        <v>0</v>
      </c>
      <c r="I117" s="24">
        <v>0</v>
      </c>
      <c r="J117" s="24">
        <v>0</v>
      </c>
      <c r="K117" s="24">
        <v>0</v>
      </c>
      <c r="L117" s="24">
        <v>0</v>
      </c>
      <c r="M117" s="24">
        <v>0</v>
      </c>
      <c r="N117" s="24">
        <v>0</v>
      </c>
      <c r="O117" s="24">
        <v>0</v>
      </c>
      <c r="P117" s="26">
        <f>N117/'סיכום נכסי ההשקעה'!$B$44</f>
        <v>0</v>
      </c>
    </row>
    <row r="118" spans="1:16" ht="13.5" thickBot="1">
      <c r="A118" s="6" t="s">
        <v>2114</v>
      </c>
      <c r="B118" s="6"/>
      <c r="C118" s="6"/>
      <c r="D118" s="6"/>
      <c r="E118" s="6"/>
      <c r="F118" s="6"/>
      <c r="G118" s="6"/>
      <c r="H118" s="22"/>
      <c r="I118" s="6"/>
      <c r="J118" s="6"/>
      <c r="K118" s="6"/>
      <c r="L118" s="30">
        <f>L117</f>
        <v>0</v>
      </c>
      <c r="M118" s="22"/>
      <c r="N118" s="30">
        <f>N117</f>
        <v>0</v>
      </c>
      <c r="O118" s="6"/>
      <c r="P118" s="27">
        <f>P117</f>
        <v>0</v>
      </c>
    </row>
    <row r="119" spans="1:16" ht="13.5" thickTop="1"/>
    <row r="120" spans="1:16" ht="13.5" thickBot="1">
      <c r="A120" s="4" t="s">
        <v>2115</v>
      </c>
      <c r="B120" s="4"/>
      <c r="C120" s="4"/>
      <c r="D120" s="4"/>
      <c r="E120" s="4"/>
      <c r="F120" s="4"/>
      <c r="G120" s="4"/>
      <c r="H120" s="31">
        <v>5.43</v>
      </c>
      <c r="I120" s="4"/>
      <c r="J120" s="4"/>
      <c r="K120" s="36" t="s">
        <v>966</v>
      </c>
      <c r="L120" s="31">
        <f>L103+L106+L115+L118</f>
        <v>371202637.01999998</v>
      </c>
      <c r="M120" s="14"/>
      <c r="N120" s="31">
        <f>N103+N106+N115+N118</f>
        <v>494518.87999999989</v>
      </c>
      <c r="O120" s="4"/>
      <c r="P120" s="32">
        <f>P103+P106+P115+P118</f>
        <v>4.3183568480499417E-2</v>
      </c>
    </row>
    <row r="121" spans="1:16" ht="13.5" thickTop="1"/>
    <row r="123" spans="1:16">
      <c r="A123" s="4" t="s">
        <v>2116</v>
      </c>
      <c r="B123" s="4"/>
      <c r="C123" s="4"/>
      <c r="D123" s="4"/>
      <c r="E123" s="4"/>
      <c r="F123" s="4"/>
      <c r="G123" s="4"/>
      <c r="H123" s="14"/>
      <c r="I123" s="4"/>
      <c r="J123" s="4"/>
      <c r="K123" s="4"/>
      <c r="L123" s="14"/>
      <c r="M123" s="14"/>
      <c r="N123" s="14"/>
      <c r="O123" s="4"/>
      <c r="P123" s="4"/>
    </row>
    <row r="124" spans="1:16">
      <c r="A124" s="6" t="s">
        <v>2117</v>
      </c>
      <c r="B124" s="24">
        <v>0</v>
      </c>
      <c r="C124" s="24">
        <v>0</v>
      </c>
      <c r="D124" s="24">
        <v>0</v>
      </c>
      <c r="E124" s="24">
        <v>0</v>
      </c>
      <c r="F124" s="24">
        <v>0</v>
      </c>
      <c r="G124" s="24">
        <v>0</v>
      </c>
      <c r="H124" s="24">
        <v>0</v>
      </c>
      <c r="I124" s="24">
        <v>0</v>
      </c>
      <c r="J124" s="24">
        <v>0</v>
      </c>
      <c r="K124" s="24">
        <v>0</v>
      </c>
      <c r="L124" s="24">
        <v>0</v>
      </c>
      <c r="M124" s="24">
        <v>0</v>
      </c>
      <c r="N124" s="24">
        <v>0</v>
      </c>
      <c r="O124" s="24">
        <v>0</v>
      </c>
      <c r="P124" s="26">
        <f>N124/'סיכום נכסי ההשקעה'!$B$44</f>
        <v>0</v>
      </c>
    </row>
    <row r="125" spans="1:16" ht="13.5" thickBot="1">
      <c r="A125" s="6" t="s">
        <v>2118</v>
      </c>
      <c r="B125" s="6"/>
      <c r="C125" s="6"/>
      <c r="D125" s="6"/>
      <c r="E125" s="6"/>
      <c r="F125" s="6"/>
      <c r="G125" s="6"/>
      <c r="H125" s="22"/>
      <c r="I125" s="6"/>
      <c r="J125" s="6"/>
      <c r="K125" s="6"/>
      <c r="L125" s="30">
        <f>L124</f>
        <v>0</v>
      </c>
      <c r="M125" s="22"/>
      <c r="N125" s="30">
        <f>N124</f>
        <v>0</v>
      </c>
      <c r="O125" s="6"/>
      <c r="P125" s="27">
        <f>P124</f>
        <v>0</v>
      </c>
    </row>
    <row r="126" spans="1:16" ht="13.5" thickTop="1"/>
    <row r="127" spans="1:16">
      <c r="A127" s="6" t="s">
        <v>2119</v>
      </c>
      <c r="B127" s="24">
        <v>0</v>
      </c>
      <c r="C127" s="24">
        <v>0</v>
      </c>
      <c r="D127" s="24">
        <v>0</v>
      </c>
      <c r="E127" s="24">
        <v>0</v>
      </c>
      <c r="F127" s="24">
        <v>0</v>
      </c>
      <c r="G127" s="24">
        <v>0</v>
      </c>
      <c r="H127" s="24">
        <v>0</v>
      </c>
      <c r="I127" s="24">
        <v>0</v>
      </c>
      <c r="J127" s="24">
        <v>0</v>
      </c>
      <c r="K127" s="24">
        <v>0</v>
      </c>
      <c r="L127" s="24">
        <v>0</v>
      </c>
      <c r="M127" s="24">
        <v>0</v>
      </c>
      <c r="N127" s="24">
        <v>0</v>
      </c>
      <c r="O127" s="24">
        <v>0</v>
      </c>
      <c r="P127" s="26">
        <f>N127/'סיכום נכסי ההשקעה'!$B$44</f>
        <v>0</v>
      </c>
    </row>
    <row r="128" spans="1:16" ht="13.5" thickBot="1">
      <c r="A128" s="6" t="s">
        <v>2120</v>
      </c>
      <c r="B128" s="6"/>
      <c r="C128" s="6"/>
      <c r="D128" s="6"/>
      <c r="E128" s="6"/>
      <c r="F128" s="6"/>
      <c r="G128" s="6"/>
      <c r="H128" s="22"/>
      <c r="I128" s="6"/>
      <c r="J128" s="6"/>
      <c r="K128" s="6"/>
      <c r="L128" s="30">
        <f>L127</f>
        <v>0</v>
      </c>
      <c r="M128" s="22"/>
      <c r="N128" s="30">
        <f>N127</f>
        <v>0</v>
      </c>
      <c r="O128" s="6"/>
      <c r="P128" s="27">
        <f>P127</f>
        <v>0</v>
      </c>
    </row>
    <row r="129" spans="1:16" ht="13.5" thickTop="1"/>
    <row r="130" spans="1:16" ht="13.5" thickBot="1">
      <c r="A130" s="4" t="s">
        <v>2121</v>
      </c>
      <c r="B130" s="4"/>
      <c r="C130" s="4"/>
      <c r="D130" s="4"/>
      <c r="E130" s="4"/>
      <c r="F130" s="4"/>
      <c r="G130" s="4"/>
      <c r="H130" s="14"/>
      <c r="I130" s="4"/>
      <c r="J130" s="4"/>
      <c r="K130" s="4"/>
      <c r="L130" s="38">
        <f>L125+L128</f>
        <v>0</v>
      </c>
      <c r="M130" s="14"/>
      <c r="N130" s="38">
        <f>N125+N128</f>
        <v>0</v>
      </c>
      <c r="O130" s="4"/>
      <c r="P130" s="32">
        <f>P125+P128</f>
        <v>0</v>
      </c>
    </row>
    <row r="131" spans="1:16" ht="13.5" thickTop="1"/>
    <row r="133" spans="1:16" ht="13.5" thickBot="1">
      <c r="A133" s="4" t="s">
        <v>2122</v>
      </c>
      <c r="B133" s="4"/>
      <c r="C133" s="4"/>
      <c r="D133" s="4"/>
      <c r="E133" s="4"/>
      <c r="F133" s="4"/>
      <c r="G133" s="4"/>
      <c r="H133" s="31">
        <v>5.43</v>
      </c>
      <c r="I133" s="4"/>
      <c r="J133" s="4"/>
      <c r="K133" s="36" t="s">
        <v>966</v>
      </c>
      <c r="L133" s="31">
        <f>L120+L130</f>
        <v>371202637.01999998</v>
      </c>
      <c r="M133" s="14"/>
      <c r="N133" s="31">
        <f>N120+N130</f>
        <v>494518.87999999989</v>
      </c>
      <c r="O133" s="4"/>
      <c r="P133" s="32">
        <f>P120+P130</f>
        <v>4.3183568480499417E-2</v>
      </c>
    </row>
    <row r="134" spans="1:16" ht="13.5" thickTop="1"/>
    <row r="136" spans="1:16">
      <c r="A136" s="7" t="s">
        <v>66</v>
      </c>
      <c r="B136" s="7"/>
      <c r="C136" s="7"/>
      <c r="D136" s="7"/>
      <c r="E136" s="7"/>
      <c r="F136" s="7"/>
      <c r="G136" s="7"/>
      <c r="H136" s="23"/>
      <c r="I136" s="7"/>
      <c r="J136" s="7"/>
      <c r="K136" s="7"/>
      <c r="L136" s="23"/>
      <c r="M136" s="23"/>
      <c r="N136" s="23"/>
      <c r="O136" s="7"/>
      <c r="P136" s="7"/>
    </row>
  </sheetData>
  <pageMargins left="0.75" right="0.75" top="1" bottom="1" header="0.5" footer="0.5"/>
  <pageSetup paperSize="9" orientation="portrait"/>
  <ignoredErrors>
    <ignoredError sqref="J20:O20 J77:O82 K76:O76 J83:O84 J86:O90 L85:O85 J95:N102 L93:N93 J94 L94:O94 J104:P104 J103:K103 M103 O103 J22:O25 J21:N21 J66:O75 J47:N47 J92:O92 J91:N91 J107:P108 J106:K106 M106 O106 J116:P116 J112 L112:O112 J113 L113:N113 J114 L114:N114 J115 M115 O115 J110:O111 J109:N109 J119:P119 J126:P126 J129:P129 J121:P123 J120:K120 M120 O120 J131:P132 J130:K130 M130 O130 J134:P139 J133:K133 M133 O133 J49:N65 J48:M48 J27:O46 J26:M26 O26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9"/>
  <sheetViews>
    <sheetView rightToLeft="1" workbookViewId="0"/>
  </sheetViews>
  <sheetFormatPr defaultColWidth="9.140625" defaultRowHeight="12.75"/>
  <cols>
    <col min="1" max="1" width="36.7109375" customWidth="1"/>
    <col min="2" max="2" width="12.7109375" customWidth="1"/>
    <col min="3" max="3" width="20.7109375" bestFit="1" customWidth="1"/>
    <col min="4" max="4" width="11.7109375" customWidth="1"/>
    <col min="5" max="5" width="13.7109375" customWidth="1"/>
    <col min="6" max="6" width="12.7109375" style="12" customWidth="1"/>
    <col min="7" max="7" width="9.7109375" style="12" customWidth="1"/>
    <col min="8" max="8" width="12.7109375" style="12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2123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179</v>
      </c>
      <c r="E11" s="4" t="s">
        <v>9</v>
      </c>
      <c r="F11" s="14" t="s">
        <v>70</v>
      </c>
      <c r="G11" s="14" t="s">
        <v>71</v>
      </c>
      <c r="H11" s="14" t="s">
        <v>1247</v>
      </c>
      <c r="I11" s="4" t="s">
        <v>72</v>
      </c>
      <c r="J11" s="4" t="s">
        <v>13</v>
      </c>
    </row>
    <row r="12" spans="1:10">
      <c r="A12" s="5"/>
      <c r="B12" s="5"/>
      <c r="C12" s="5"/>
      <c r="D12" s="5"/>
      <c r="E12" s="5"/>
      <c r="F12" s="13" t="s">
        <v>75</v>
      </c>
      <c r="G12" s="13" t="s">
        <v>76</v>
      </c>
      <c r="H12" s="13" t="s">
        <v>15</v>
      </c>
      <c r="I12" s="5" t="s">
        <v>14</v>
      </c>
      <c r="J12" s="5" t="s">
        <v>14</v>
      </c>
    </row>
    <row r="15" spans="1:10">
      <c r="A15" s="4" t="s">
        <v>2124</v>
      </c>
      <c r="B15" s="4"/>
      <c r="C15" s="4"/>
      <c r="D15" s="4"/>
      <c r="E15" s="4"/>
      <c r="F15" s="14"/>
      <c r="G15" s="14"/>
      <c r="H15" s="14"/>
      <c r="I15" s="4"/>
      <c r="J15" s="4"/>
    </row>
    <row r="18" spans="1:10">
      <c r="A18" s="4" t="s">
        <v>2125</v>
      </c>
      <c r="B18" s="4"/>
      <c r="C18" s="4"/>
      <c r="D18" s="4"/>
      <c r="E18" s="4"/>
      <c r="F18" s="14"/>
      <c r="G18" s="14"/>
      <c r="H18" s="14"/>
      <c r="I18" s="4"/>
      <c r="J18" s="4"/>
    </row>
    <row r="19" spans="1:10">
      <c r="A19" s="6" t="s">
        <v>744</v>
      </c>
      <c r="B19" s="6"/>
      <c r="C19" s="6"/>
      <c r="D19" s="6"/>
      <c r="E19" s="6"/>
      <c r="F19" s="22"/>
      <c r="G19" s="22"/>
      <c r="H19" s="22"/>
      <c r="I19" s="6"/>
      <c r="J19" s="6"/>
    </row>
    <row r="20" spans="1:10">
      <c r="A20" s="7" t="s">
        <v>2126</v>
      </c>
      <c r="B20" s="7">
        <v>6511984</v>
      </c>
      <c r="C20" s="40" t="s">
        <v>2635</v>
      </c>
      <c r="D20" s="39" t="s">
        <v>2636</v>
      </c>
      <c r="E20" s="7" t="s">
        <v>30</v>
      </c>
      <c r="F20" s="23">
        <v>64161.58</v>
      </c>
      <c r="G20" s="23">
        <v>234.42</v>
      </c>
      <c r="H20" s="23">
        <v>37.79</v>
      </c>
      <c r="I20" s="7" t="s">
        <v>23</v>
      </c>
      <c r="J20" s="26">
        <f>H20/'סיכום נכסי ההשקעה'!$B$44</f>
        <v>3.2999893813519774E-6</v>
      </c>
    </row>
    <row r="21" spans="1:10" ht="13.5" thickBot="1">
      <c r="A21" s="6" t="s">
        <v>881</v>
      </c>
      <c r="B21" s="6"/>
      <c r="C21" s="6"/>
      <c r="D21" s="6"/>
      <c r="E21" s="6"/>
      <c r="F21" s="25">
        <f>F20</f>
        <v>64161.58</v>
      </c>
      <c r="G21" s="22"/>
      <c r="H21" s="25">
        <f>H20</f>
        <v>37.79</v>
      </c>
      <c r="I21" s="6"/>
      <c r="J21" s="27">
        <f>J20</f>
        <v>3.2999893813519774E-6</v>
      </c>
    </row>
    <row r="22" spans="1:10" ht="13.5" thickTop="1"/>
    <row r="23" spans="1:10" ht="13.5" thickBot="1">
      <c r="A23" s="4" t="s">
        <v>2127</v>
      </c>
      <c r="B23" s="4"/>
      <c r="C23" s="4"/>
      <c r="D23" s="4"/>
      <c r="E23" s="4"/>
      <c r="F23" s="31">
        <f>F21</f>
        <v>64161.58</v>
      </c>
      <c r="G23" s="14"/>
      <c r="H23" s="31">
        <f>H21</f>
        <v>37.79</v>
      </c>
      <c r="I23" s="4"/>
      <c r="J23" s="32">
        <f>J21</f>
        <v>3.2999893813519774E-6</v>
      </c>
    </row>
    <row r="24" spans="1:10" ht="13.5" thickTop="1"/>
    <row r="26" spans="1:10">
      <c r="A26" s="4" t="s">
        <v>2128</v>
      </c>
      <c r="B26" s="4"/>
      <c r="C26" s="4"/>
      <c r="D26" s="4"/>
      <c r="E26" s="4"/>
      <c r="F26" s="14"/>
      <c r="G26" s="14"/>
      <c r="H26" s="14"/>
      <c r="I26" s="4"/>
      <c r="J26" s="4"/>
    </row>
    <row r="27" spans="1:10">
      <c r="A27" s="6" t="s">
        <v>883</v>
      </c>
      <c r="B27" s="24">
        <v>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6">
        <f>H27/'סיכום נכסי ההשקעה'!$B$44</f>
        <v>0</v>
      </c>
    </row>
    <row r="28" spans="1:10" ht="13.5" thickBot="1">
      <c r="A28" s="6" t="s">
        <v>889</v>
      </c>
      <c r="B28" s="6"/>
      <c r="C28" s="6"/>
      <c r="D28" s="6"/>
      <c r="E28" s="6"/>
      <c r="F28" s="30">
        <f>F27</f>
        <v>0</v>
      </c>
      <c r="G28" s="22"/>
      <c r="H28" s="30">
        <f>H27</f>
        <v>0</v>
      </c>
      <c r="I28" s="6"/>
      <c r="J28" s="27">
        <f>J27</f>
        <v>0</v>
      </c>
    </row>
    <row r="29" spans="1:10" ht="13.5" thickTop="1"/>
    <row r="30" spans="1:10">
      <c r="A30" s="6" t="s">
        <v>890</v>
      </c>
      <c r="B30" s="24">
        <v>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6">
        <f>H30/'סיכום נכסי ההשקעה'!$B$44</f>
        <v>0</v>
      </c>
    </row>
    <row r="31" spans="1:10" ht="13.5" thickBot="1">
      <c r="A31" s="6" t="s">
        <v>951</v>
      </c>
      <c r="B31" s="6"/>
      <c r="C31" s="6"/>
      <c r="D31" s="6"/>
      <c r="E31" s="6"/>
      <c r="F31" s="30">
        <f>F30</f>
        <v>0</v>
      </c>
      <c r="G31" s="22"/>
      <c r="H31" s="30">
        <f>H30</f>
        <v>0</v>
      </c>
      <c r="I31" s="6"/>
      <c r="J31" s="27">
        <f>J30</f>
        <v>0</v>
      </c>
    </row>
    <row r="32" spans="1:10" ht="13.5" thickTop="1"/>
    <row r="33" spans="1:10" ht="13.5" thickBot="1">
      <c r="A33" s="4" t="s">
        <v>2129</v>
      </c>
      <c r="B33" s="4"/>
      <c r="C33" s="4"/>
      <c r="D33" s="4"/>
      <c r="E33" s="4"/>
      <c r="F33" s="38">
        <f>F28+F31</f>
        <v>0</v>
      </c>
      <c r="G33" s="14"/>
      <c r="H33" s="38">
        <f>H28+H31</f>
        <v>0</v>
      </c>
      <c r="I33" s="4"/>
      <c r="J33" s="32">
        <f>J28+J31</f>
        <v>0</v>
      </c>
    </row>
    <row r="34" spans="1:10" ht="13.5" thickTop="1"/>
    <row r="36" spans="1:10" ht="13.5" thickBot="1">
      <c r="A36" s="4" t="s">
        <v>2130</v>
      </c>
      <c r="B36" s="4"/>
      <c r="C36" s="4"/>
      <c r="D36" s="4"/>
      <c r="E36" s="4"/>
      <c r="F36" s="31">
        <f>F23+F33</f>
        <v>64161.58</v>
      </c>
      <c r="G36" s="14"/>
      <c r="H36" s="31">
        <f>H23+H33</f>
        <v>37.79</v>
      </c>
      <c r="I36" s="4"/>
      <c r="J36" s="32">
        <f>J23+J33</f>
        <v>3.2999893813519774E-6</v>
      </c>
    </row>
    <row r="37" spans="1:10" ht="13.5" thickTop="1"/>
    <row r="39" spans="1:10">
      <c r="A39" s="7" t="s">
        <v>66</v>
      </c>
      <c r="B39" s="7"/>
      <c r="C39" s="7"/>
      <c r="D39" s="7"/>
      <c r="E39" s="7"/>
      <c r="F39" s="23"/>
      <c r="G39" s="23"/>
      <c r="H39" s="23"/>
      <c r="I39" s="7"/>
      <c r="J39" s="7"/>
    </row>
  </sheetData>
  <pageMargins left="0.75" right="0.75" top="1" bottom="1" header="0.5" footer="0.5"/>
  <pageSetup paperSize="9" orientation="portrait"/>
  <ignoredErrors>
    <ignoredError sqref="F22 I22:J22 H29 I20 I21 F24:F26 I24:J26 I23 F29 I29:J29 I28 H32 F32 I32:J32 F34:F35 H34:H35 I34:J35 I33 I36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9"/>
  <sheetViews>
    <sheetView rightToLeft="1" workbookViewId="0"/>
  </sheetViews>
  <sheetFormatPr defaultColWidth="9.140625" defaultRowHeight="12.75"/>
  <cols>
    <col min="1" max="1" width="32.7109375" customWidth="1"/>
    <col min="2" max="2" width="18.7109375" customWidth="1"/>
    <col min="3" max="3" width="21" bestFit="1" customWidth="1"/>
    <col min="4" max="4" width="12.7109375" customWidth="1"/>
    <col min="5" max="5" width="13.7109375" customWidth="1"/>
    <col min="6" max="6" width="14.7109375" customWidth="1"/>
    <col min="7" max="7" width="17.7109375" style="12" customWidth="1"/>
    <col min="8" max="8" width="11.7109375" style="12" customWidth="1"/>
    <col min="9" max="9" width="13.7109375" style="12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2131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179</v>
      </c>
      <c r="E11" s="4" t="s">
        <v>9</v>
      </c>
      <c r="F11" s="4" t="s">
        <v>68</v>
      </c>
      <c r="G11" s="14" t="s">
        <v>70</v>
      </c>
      <c r="H11" s="14" t="s">
        <v>71</v>
      </c>
      <c r="I11" s="14" t="s">
        <v>1247</v>
      </c>
      <c r="J11" s="4" t="s">
        <v>72</v>
      </c>
      <c r="K11" s="4" t="s">
        <v>13</v>
      </c>
    </row>
    <row r="12" spans="1:11">
      <c r="A12" s="5"/>
      <c r="B12" s="5"/>
      <c r="C12" s="5"/>
      <c r="D12" s="5"/>
      <c r="E12" s="5"/>
      <c r="F12" s="5" t="s">
        <v>73</v>
      </c>
      <c r="G12" s="13" t="s">
        <v>75</v>
      </c>
      <c r="H12" s="13" t="s">
        <v>76</v>
      </c>
      <c r="I12" s="13" t="s">
        <v>15</v>
      </c>
      <c r="J12" s="5" t="s">
        <v>14</v>
      </c>
      <c r="K12" s="5" t="s">
        <v>14</v>
      </c>
    </row>
    <row r="15" spans="1:11">
      <c r="A15" s="4" t="s">
        <v>2132</v>
      </c>
      <c r="B15" s="4"/>
      <c r="C15" s="4"/>
      <c r="D15" s="4"/>
      <c r="E15" s="4"/>
      <c r="F15" s="4"/>
      <c r="G15" s="14"/>
      <c r="H15" s="14"/>
      <c r="I15" s="14"/>
      <c r="J15" s="4"/>
      <c r="K15" s="4"/>
    </row>
    <row r="18" spans="1:11">
      <c r="A18" s="4" t="s">
        <v>2133</v>
      </c>
      <c r="B18" s="4"/>
      <c r="C18" s="4"/>
      <c r="D18" s="4"/>
      <c r="E18" s="4"/>
      <c r="F18" s="4"/>
      <c r="G18" s="14"/>
      <c r="H18" s="14"/>
      <c r="I18" s="14"/>
      <c r="J18" s="4"/>
      <c r="K18" s="4"/>
    </row>
    <row r="19" spans="1:11">
      <c r="A19" s="6" t="s">
        <v>2134</v>
      </c>
      <c r="B19" s="24">
        <v>0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9">
        <f>I19/'סיכום נכסי ההשקעה'!$B$44</f>
        <v>0</v>
      </c>
    </row>
    <row r="20" spans="1:11" ht="13.5" thickBot="1">
      <c r="A20" s="6" t="s">
        <v>2135</v>
      </c>
      <c r="B20" s="6"/>
      <c r="C20" s="6"/>
      <c r="D20" s="6"/>
      <c r="E20" s="6"/>
      <c r="F20" s="6"/>
      <c r="G20" s="30">
        <f>G19</f>
        <v>0</v>
      </c>
      <c r="H20" s="22"/>
      <c r="I20" s="30">
        <f>I19</f>
        <v>0</v>
      </c>
      <c r="J20" s="6"/>
      <c r="K20" s="27">
        <f>K19</f>
        <v>0</v>
      </c>
    </row>
    <row r="21" spans="1:11" ht="13.5" thickTop="1"/>
    <row r="22" spans="1:11">
      <c r="A22" s="6" t="s">
        <v>2136</v>
      </c>
      <c r="B22" s="24">
        <v>0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9">
        <f>I22/'סיכום נכסי ההשקעה'!$B$44</f>
        <v>0</v>
      </c>
    </row>
    <row r="23" spans="1:11" ht="13.5" thickBot="1">
      <c r="A23" s="6" t="s">
        <v>2137</v>
      </c>
      <c r="B23" s="6"/>
      <c r="C23" s="6"/>
      <c r="D23" s="6"/>
      <c r="E23" s="6"/>
      <c r="F23" s="6"/>
      <c r="G23" s="30">
        <f>G22</f>
        <v>0</v>
      </c>
      <c r="H23" s="22"/>
      <c r="I23" s="30">
        <f>I22</f>
        <v>0</v>
      </c>
      <c r="J23" s="6"/>
      <c r="K23" s="27">
        <f>K22</f>
        <v>0</v>
      </c>
    </row>
    <row r="24" spans="1:11" ht="13.5" thickTop="1"/>
    <row r="25" spans="1:11">
      <c r="A25" s="6" t="s">
        <v>2138</v>
      </c>
      <c r="B25" s="24">
        <v>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4">
        <v>0</v>
      </c>
      <c r="K25" s="29">
        <f>I25/'סיכום נכסי ההשקעה'!$B$44</f>
        <v>0</v>
      </c>
    </row>
    <row r="26" spans="1:11" ht="13.5" thickBot="1">
      <c r="A26" s="6" t="s">
        <v>2139</v>
      </c>
      <c r="B26" s="6"/>
      <c r="C26" s="6"/>
      <c r="D26" s="6"/>
      <c r="E26" s="6"/>
      <c r="F26" s="6"/>
      <c r="G26" s="30">
        <f>G25</f>
        <v>0</v>
      </c>
      <c r="H26" s="22"/>
      <c r="I26" s="30">
        <f>I25</f>
        <v>0</v>
      </c>
      <c r="J26" s="6"/>
      <c r="K26" s="27">
        <f>K25</f>
        <v>0</v>
      </c>
    </row>
    <row r="27" spans="1:11" ht="13.5" thickTop="1"/>
    <row r="28" spans="1:11">
      <c r="A28" s="6" t="s">
        <v>2140</v>
      </c>
      <c r="B28" s="6"/>
      <c r="C28" s="6"/>
      <c r="D28" s="6"/>
      <c r="E28" s="6"/>
      <c r="F28" s="6"/>
      <c r="G28" s="22"/>
      <c r="H28" s="22"/>
      <c r="I28" s="22"/>
      <c r="J28" s="6"/>
      <c r="K28" s="6"/>
    </row>
    <row r="29" spans="1:11">
      <c r="A29" s="7" t="s">
        <v>2141</v>
      </c>
      <c r="B29" s="7">
        <v>60305448</v>
      </c>
      <c r="C29" s="39" t="s">
        <v>2637</v>
      </c>
      <c r="D29" s="7" t="s">
        <v>2142</v>
      </c>
      <c r="E29" s="7" t="s">
        <v>30</v>
      </c>
      <c r="F29" s="46">
        <v>41148</v>
      </c>
      <c r="G29" s="23">
        <v>9589105.5399999991</v>
      </c>
      <c r="H29" s="23">
        <v>535.52</v>
      </c>
      <c r="I29" s="23" t="s">
        <v>2143</v>
      </c>
      <c r="J29" s="7" t="s">
        <v>491</v>
      </c>
      <c r="K29" s="29">
        <f>I29/'סיכום נכסי ההשקעה'!$B$44</f>
        <v>1.126693569570308E-3</v>
      </c>
    </row>
    <row r="30" spans="1:11">
      <c r="A30" s="7" t="s">
        <v>2144</v>
      </c>
      <c r="B30" s="7">
        <v>60381886</v>
      </c>
      <c r="C30" s="7" t="s">
        <v>2144</v>
      </c>
      <c r="D30" s="7" t="s">
        <v>2142</v>
      </c>
      <c r="E30" s="7" t="s">
        <v>30</v>
      </c>
      <c r="F30" s="49">
        <v>42072</v>
      </c>
      <c r="G30" s="23">
        <v>1320153.46</v>
      </c>
      <c r="H30" s="23">
        <v>398</v>
      </c>
      <c r="I30" s="23" t="s">
        <v>2145</v>
      </c>
      <c r="J30" s="24">
        <v>0</v>
      </c>
      <c r="K30" s="29">
        <f>I30/'סיכום נכסי ההשקעה'!$B$44</f>
        <v>1.1528131732711864E-4</v>
      </c>
    </row>
    <row r="31" spans="1:11">
      <c r="A31" s="7" t="s">
        <v>2146</v>
      </c>
      <c r="B31" s="7">
        <v>60289790</v>
      </c>
      <c r="C31" s="39" t="s">
        <v>2638</v>
      </c>
      <c r="D31" s="7" t="s">
        <v>2142</v>
      </c>
      <c r="E31" s="7" t="s">
        <v>30</v>
      </c>
      <c r="F31" s="46">
        <v>41086</v>
      </c>
      <c r="G31" s="23">
        <v>13424989.74</v>
      </c>
      <c r="H31" s="23">
        <v>369.72</v>
      </c>
      <c r="I31" s="23" t="s">
        <v>2147</v>
      </c>
      <c r="J31" s="7" t="s">
        <v>165</v>
      </c>
      <c r="K31" s="29">
        <f>I31/'סיכום נכסי ההשקעה'!$B$44</f>
        <v>1.0890270593889805E-3</v>
      </c>
    </row>
    <row r="32" spans="1:11">
      <c r="A32" s="7" t="s">
        <v>2148</v>
      </c>
      <c r="B32" s="7">
        <v>200265676</v>
      </c>
      <c r="C32" s="7" t="s">
        <v>2148</v>
      </c>
      <c r="D32" s="7" t="s">
        <v>2142</v>
      </c>
      <c r="E32" s="7" t="s">
        <v>22</v>
      </c>
      <c r="F32" s="46">
        <v>40149</v>
      </c>
      <c r="G32" s="23">
        <v>987500</v>
      </c>
      <c r="H32" s="23">
        <v>55.26</v>
      </c>
      <c r="I32" s="23">
        <v>545.69000000000005</v>
      </c>
      <c r="J32" s="7" t="s">
        <v>1816</v>
      </c>
      <c r="K32" s="29">
        <f>I32/'סיכום נכסי ההשקעה'!$B$44</f>
        <v>4.7652056245301951E-5</v>
      </c>
    </row>
    <row r="33" spans="1:11">
      <c r="A33" s="7" t="s">
        <v>2149</v>
      </c>
      <c r="B33" s="7">
        <v>200329043</v>
      </c>
      <c r="C33" s="39" t="s">
        <v>2639</v>
      </c>
      <c r="D33" s="7" t="s">
        <v>2142</v>
      </c>
      <c r="E33" s="7" t="s">
        <v>22</v>
      </c>
      <c r="F33" s="46">
        <v>40787</v>
      </c>
      <c r="G33" s="23">
        <v>16543550.890000001</v>
      </c>
      <c r="H33" s="23">
        <v>120.44</v>
      </c>
      <c r="I33" s="23" t="s">
        <v>2150</v>
      </c>
      <c r="J33" s="7" t="s">
        <v>2151</v>
      </c>
      <c r="K33" s="29">
        <f>I33/'סיכום נכסי ההשקעה'!$B$44</f>
        <v>1.7399999580842841E-3</v>
      </c>
    </row>
    <row r="34" spans="1:11" ht="13.5" thickBot="1">
      <c r="A34" s="6" t="s">
        <v>2152</v>
      </c>
      <c r="B34" s="6"/>
      <c r="C34" s="6"/>
      <c r="D34" s="6"/>
      <c r="E34" s="6"/>
      <c r="F34" s="6"/>
      <c r="G34" s="25">
        <f>SUM(G29:G33)</f>
        <v>41865299.630000003</v>
      </c>
      <c r="H34" s="22"/>
      <c r="I34" s="25">
        <f>I29+I30+I31+I32+I33</f>
        <v>47164.979999999996</v>
      </c>
      <c r="J34" s="6"/>
      <c r="K34" s="27">
        <f>SUM(K29:K33)</f>
        <v>4.1186539606159929E-3</v>
      </c>
    </row>
    <row r="35" spans="1:11" ht="13.5" thickTop="1"/>
    <row r="36" spans="1:11" ht="13.5" thickBot="1">
      <c r="A36" s="4" t="s">
        <v>2153</v>
      </c>
      <c r="B36" s="4"/>
      <c r="C36" s="4"/>
      <c r="D36" s="4"/>
      <c r="E36" s="4"/>
      <c r="F36" s="4"/>
      <c r="G36" s="31">
        <f>G20+G23+G26+G34</f>
        <v>41865299.630000003</v>
      </c>
      <c r="H36" s="14"/>
      <c r="I36" s="31">
        <f>I20+I23+I26+I34</f>
        <v>47164.979999999996</v>
      </c>
      <c r="J36" s="4"/>
      <c r="K36" s="32">
        <f>K20+K23+K26+K34</f>
        <v>4.1186539606159929E-3</v>
      </c>
    </row>
    <row r="37" spans="1:11" ht="13.5" thickTop="1"/>
    <row r="39" spans="1:11">
      <c r="A39" s="4" t="s">
        <v>2154</v>
      </c>
      <c r="B39" s="4"/>
      <c r="C39" s="4"/>
      <c r="D39" s="4"/>
      <c r="E39" s="4"/>
      <c r="F39" s="4"/>
      <c r="G39" s="14"/>
      <c r="H39" s="14"/>
      <c r="I39" s="14"/>
      <c r="J39" s="4"/>
      <c r="K39" s="4"/>
    </row>
    <row r="40" spans="1:11">
      <c r="A40" s="6" t="s">
        <v>2134</v>
      </c>
      <c r="B40" s="24">
        <v>0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v>0</v>
      </c>
      <c r="J40" s="24">
        <v>0</v>
      </c>
      <c r="K40" s="29">
        <f>I40/'סיכום נכסי ההשקעה'!$B$44</f>
        <v>0</v>
      </c>
    </row>
    <row r="41" spans="1:11" ht="13.5" thickBot="1">
      <c r="A41" s="6" t="s">
        <v>2135</v>
      </c>
      <c r="B41" s="6"/>
      <c r="C41" s="6"/>
      <c r="D41" s="6"/>
      <c r="E41" s="6"/>
      <c r="F41" s="6"/>
      <c r="G41" s="30">
        <f>G40</f>
        <v>0</v>
      </c>
      <c r="H41" s="22"/>
      <c r="I41" s="30">
        <f>I40</f>
        <v>0</v>
      </c>
      <c r="J41" s="6"/>
      <c r="K41" s="27">
        <f>K40</f>
        <v>0</v>
      </c>
    </row>
    <row r="42" spans="1:11" ht="13.5" thickTop="1"/>
    <row r="43" spans="1:11">
      <c r="A43" s="6" t="s">
        <v>2136</v>
      </c>
      <c r="B43" s="6"/>
      <c r="C43" s="6"/>
      <c r="D43" s="6"/>
      <c r="E43" s="6"/>
      <c r="F43" s="6"/>
      <c r="G43" s="22"/>
      <c r="H43" s="22"/>
      <c r="I43" s="22"/>
      <c r="J43" s="6"/>
      <c r="K43" s="6"/>
    </row>
    <row r="44" spans="1:11">
      <c r="A44" s="7" t="s">
        <v>2155</v>
      </c>
      <c r="B44" s="7">
        <v>60353828</v>
      </c>
      <c r="C44" s="39" t="s">
        <v>2640</v>
      </c>
      <c r="D44" s="7" t="s">
        <v>2156</v>
      </c>
      <c r="E44" s="7" t="s">
        <v>30</v>
      </c>
      <c r="F44" s="46">
        <v>41331</v>
      </c>
      <c r="G44" s="23">
        <v>24076615.98</v>
      </c>
      <c r="H44" s="23">
        <v>546.57000000000005</v>
      </c>
      <c r="I44" s="23" t="s">
        <v>2157</v>
      </c>
      <c r="J44" s="24">
        <v>0</v>
      </c>
      <c r="K44" s="29">
        <f>I44/'סיכום נכסי ההשקעה'!$B$44</f>
        <v>2.8873221725753853E-3</v>
      </c>
    </row>
    <row r="45" spans="1:11">
      <c r="A45" s="7" t="s">
        <v>2158</v>
      </c>
      <c r="B45" s="7">
        <v>60326147</v>
      </c>
      <c r="C45" s="39" t="s">
        <v>2158</v>
      </c>
      <c r="D45" s="7" t="s">
        <v>2156</v>
      </c>
      <c r="E45" s="7" t="s">
        <v>30</v>
      </c>
      <c r="F45" s="46">
        <v>41360</v>
      </c>
      <c r="G45" s="23">
        <v>289823.59999999998</v>
      </c>
      <c r="H45" s="23">
        <v>45640.13</v>
      </c>
      <c r="I45" s="23" t="s">
        <v>2159</v>
      </c>
      <c r="J45" s="24">
        <v>0</v>
      </c>
      <c r="K45" s="29">
        <f>I45/'סיכום נכסי ההשקעה'!$B$44</f>
        <v>2.9022389279636505E-3</v>
      </c>
    </row>
    <row r="46" spans="1:11" ht="13.5" thickBot="1">
      <c r="A46" s="6" t="s">
        <v>2137</v>
      </c>
      <c r="B46" s="6"/>
      <c r="C46" s="6"/>
      <c r="D46" s="6"/>
      <c r="E46" s="6"/>
      <c r="F46" s="6"/>
      <c r="G46" s="25">
        <f>SUM(G44:G45)</f>
        <v>24366439.580000002</v>
      </c>
      <c r="H46" s="22"/>
      <c r="I46" s="25">
        <f>I44+I45</f>
        <v>66299.459999999992</v>
      </c>
      <c r="J46" s="6"/>
      <c r="K46" s="27">
        <f>SUM(K44:K45)</f>
        <v>5.7895611005390358E-3</v>
      </c>
    </row>
    <row r="47" spans="1:11" ht="13.5" thickTop="1"/>
    <row r="48" spans="1:11">
      <c r="A48" s="6" t="s">
        <v>2138</v>
      </c>
      <c r="B48" s="6"/>
      <c r="C48" s="6"/>
      <c r="D48" s="6"/>
      <c r="E48" s="6"/>
      <c r="F48" s="6"/>
      <c r="G48" s="22"/>
      <c r="H48" s="22"/>
      <c r="I48" s="22"/>
      <c r="J48" s="6"/>
      <c r="K48" s="6"/>
    </row>
    <row r="49" spans="1:11">
      <c r="A49" s="7" t="s">
        <v>2160</v>
      </c>
      <c r="B49" s="7">
        <v>60374568</v>
      </c>
      <c r="C49" s="24">
        <v>0</v>
      </c>
      <c r="D49" s="7" t="s">
        <v>2161</v>
      </c>
      <c r="E49" s="7" t="s">
        <v>30</v>
      </c>
      <c r="F49" s="46">
        <v>41976</v>
      </c>
      <c r="G49" s="23">
        <v>15495612.6</v>
      </c>
      <c r="H49" s="23">
        <v>398</v>
      </c>
      <c r="I49" s="23" t="s">
        <v>2162</v>
      </c>
      <c r="J49" s="24">
        <v>0</v>
      </c>
      <c r="K49" s="29">
        <f>I49/'סיכום נכסי ההשקעה'!$B$44</f>
        <v>1.3531449710921281E-3</v>
      </c>
    </row>
    <row r="50" spans="1:11">
      <c r="A50" s="7" t="s">
        <v>2163</v>
      </c>
      <c r="B50" s="7">
        <v>60374816</v>
      </c>
      <c r="C50" s="24">
        <v>0</v>
      </c>
      <c r="D50" s="7" t="s">
        <v>2161</v>
      </c>
      <c r="E50" s="7" t="s">
        <v>30</v>
      </c>
      <c r="F50" s="46">
        <v>41977</v>
      </c>
      <c r="G50" s="23">
        <v>27028086.07</v>
      </c>
      <c r="H50" s="23">
        <v>399.4</v>
      </c>
      <c r="I50" s="23" t="s">
        <v>2164</v>
      </c>
      <c r="J50" s="24">
        <v>0</v>
      </c>
      <c r="K50" s="29">
        <f>I50/'סיכום נכסי ההשקעה'!$B$44</f>
        <v>2.3685138922654326E-3</v>
      </c>
    </row>
    <row r="51" spans="1:11">
      <c r="A51" s="7" t="s">
        <v>2165</v>
      </c>
      <c r="B51" s="7">
        <v>100239524</v>
      </c>
      <c r="C51" s="7" t="s">
        <v>2024</v>
      </c>
      <c r="D51" s="7" t="s">
        <v>2161</v>
      </c>
      <c r="E51" s="7" t="s">
        <v>30</v>
      </c>
      <c r="F51" s="46">
        <v>39492</v>
      </c>
      <c r="G51" s="23">
        <v>34571260.270000003</v>
      </c>
      <c r="H51" s="23">
        <v>347.92</v>
      </c>
      <c r="I51" s="23" t="s">
        <v>2166</v>
      </c>
      <c r="J51" s="7" t="s">
        <v>2167</v>
      </c>
      <c r="K51" s="29">
        <f>I51/'סיכום נכסי ההשקעה'!$B$44</f>
        <v>2.6390780917730627E-3</v>
      </c>
    </row>
    <row r="52" spans="1:11">
      <c r="A52" s="7" t="s">
        <v>2168</v>
      </c>
      <c r="B52" s="7">
        <v>60335643</v>
      </c>
      <c r="C52" s="24">
        <v>0</v>
      </c>
      <c r="D52" s="7" t="s">
        <v>2161</v>
      </c>
      <c r="E52" s="7" t="s">
        <v>737</v>
      </c>
      <c r="F52" s="46">
        <v>41480</v>
      </c>
      <c r="G52" s="23">
        <v>9604180.5399999991</v>
      </c>
      <c r="H52" s="23">
        <v>615.85</v>
      </c>
      <c r="I52" s="23">
        <v>10056.85</v>
      </c>
      <c r="J52" s="24">
        <v>0</v>
      </c>
      <c r="K52" s="29">
        <f>I52/'סיכום נכסי ההשקעה'!$B$44</f>
        <v>8.7820847340168396E-4</v>
      </c>
    </row>
    <row r="53" spans="1:11">
      <c r="A53" s="7" t="s">
        <v>2169</v>
      </c>
      <c r="B53" s="7">
        <v>60298742</v>
      </c>
      <c r="C53" s="39" t="s">
        <v>2641</v>
      </c>
      <c r="D53" s="7" t="s">
        <v>2161</v>
      </c>
      <c r="E53" s="7" t="s">
        <v>30</v>
      </c>
      <c r="F53" s="46">
        <v>41008</v>
      </c>
      <c r="G53" s="23">
        <v>21723251.010000002</v>
      </c>
      <c r="H53" s="23">
        <v>388.23</v>
      </c>
      <c r="I53" s="23" t="s">
        <v>2170</v>
      </c>
      <c r="J53" s="7" t="s">
        <v>163</v>
      </c>
      <c r="K53" s="29">
        <f>I53/'סיכום נכסי ההשקעה'!$B$44</f>
        <v>1.8503954747793139E-3</v>
      </c>
    </row>
    <row r="54" spans="1:11">
      <c r="A54" s="7" t="s">
        <v>2171</v>
      </c>
      <c r="B54" s="7">
        <v>60358561</v>
      </c>
      <c r="C54" s="39" t="s">
        <v>2171</v>
      </c>
      <c r="D54" s="7" t="s">
        <v>2161</v>
      </c>
      <c r="E54" s="7" t="s">
        <v>30</v>
      </c>
      <c r="F54" s="46">
        <v>41814</v>
      </c>
      <c r="G54" s="23">
        <v>26159657.079999998</v>
      </c>
      <c r="H54" s="23">
        <v>409.24</v>
      </c>
      <c r="I54" s="23" t="s">
        <v>2172</v>
      </c>
      <c r="J54" s="24">
        <v>0</v>
      </c>
      <c r="K54" s="29">
        <f>I54/'סיכום נכסי ההשקעה'!$B$44</f>
        <v>2.3489165486040671E-3</v>
      </c>
    </row>
    <row r="55" spans="1:11">
      <c r="A55" s="7" t="s">
        <v>2173</v>
      </c>
      <c r="B55" s="7">
        <v>60310729</v>
      </c>
      <c r="C55" s="24">
        <v>0</v>
      </c>
      <c r="D55" s="7" t="s">
        <v>2161</v>
      </c>
      <c r="E55" s="7" t="s">
        <v>30</v>
      </c>
      <c r="F55" s="46">
        <v>41171</v>
      </c>
      <c r="G55" s="23">
        <v>9373043.2799999993</v>
      </c>
      <c r="H55" s="23">
        <v>469.68</v>
      </c>
      <c r="I55" s="23" t="s">
        <v>2174</v>
      </c>
      <c r="J55" s="24">
        <v>0</v>
      </c>
      <c r="K55" s="29">
        <f>I55/'סיכום נכסי ההשקעה'!$B$44</f>
        <v>9.659022637280955E-4</v>
      </c>
    </row>
    <row r="56" spans="1:11" ht="13.5" thickBot="1">
      <c r="A56" s="6" t="s">
        <v>2139</v>
      </c>
      <c r="B56" s="6"/>
      <c r="C56" s="6"/>
      <c r="D56" s="6"/>
      <c r="E56" s="6"/>
      <c r="F56" s="6"/>
      <c r="G56" s="25">
        <f>SUM(G49:G55)</f>
        <v>143955090.84999999</v>
      </c>
      <c r="H56" s="22"/>
      <c r="I56" s="25">
        <f>I49+I50+I51+I52+I53+I54+I55</f>
        <v>142046.88</v>
      </c>
      <c r="J56" s="6"/>
      <c r="K56" s="27">
        <f>SUM(K49:K55)</f>
        <v>1.2404159715643785E-2</v>
      </c>
    </row>
    <row r="57" spans="1:11" ht="13.5" thickTop="1"/>
    <row r="58" spans="1:11">
      <c r="A58" s="6" t="s">
        <v>2140</v>
      </c>
      <c r="B58" s="6"/>
      <c r="C58" s="6"/>
      <c r="D58" s="6"/>
      <c r="E58" s="6"/>
      <c r="F58" s="6"/>
      <c r="G58" s="22"/>
      <c r="H58" s="22"/>
      <c r="I58" s="22"/>
      <c r="J58" s="6"/>
      <c r="K58" s="6"/>
    </row>
    <row r="59" spans="1:11">
      <c r="A59" s="7" t="s">
        <v>2175</v>
      </c>
      <c r="B59" s="7">
        <v>60616067</v>
      </c>
      <c r="C59" s="7" t="s">
        <v>2175</v>
      </c>
      <c r="D59" s="7" t="s">
        <v>2142</v>
      </c>
      <c r="E59" s="7" t="s">
        <v>30</v>
      </c>
      <c r="F59" s="49">
        <v>42082</v>
      </c>
      <c r="G59" s="23">
        <v>4067640.79</v>
      </c>
      <c r="H59" s="23">
        <v>398</v>
      </c>
      <c r="I59" s="23" t="s">
        <v>2176</v>
      </c>
      <c r="J59" s="24">
        <v>0</v>
      </c>
      <c r="K59" s="29">
        <f>I59/'סיכום נכסי ההשקעה'!$B$44</f>
        <v>3.5520425528347597E-4</v>
      </c>
    </row>
    <row r="60" spans="1:11">
      <c r="A60" s="7" t="s">
        <v>2177</v>
      </c>
      <c r="B60" s="7">
        <v>60317799</v>
      </c>
      <c r="C60" s="39" t="s">
        <v>2642</v>
      </c>
      <c r="D60" s="7" t="s">
        <v>2142</v>
      </c>
      <c r="E60" s="7" t="s">
        <v>30</v>
      </c>
      <c r="F60" s="46">
        <v>41249</v>
      </c>
      <c r="G60" s="23">
        <v>85555738.469999999</v>
      </c>
      <c r="H60" s="23">
        <v>458.7</v>
      </c>
      <c r="I60" s="23" t="s">
        <v>2178</v>
      </c>
      <c r="J60" s="7" t="s">
        <v>208</v>
      </c>
      <c r="K60" s="29">
        <f>I60/'סיכום נכסי ההשקעה'!$B$44</f>
        <v>8.6105149764852829E-3</v>
      </c>
    </row>
    <row r="61" spans="1:11" ht="13.5" thickBot="1">
      <c r="A61" s="6" t="s">
        <v>2152</v>
      </c>
      <c r="B61" s="6"/>
      <c r="C61" s="6"/>
      <c r="D61" s="6"/>
      <c r="E61" s="6"/>
      <c r="F61" s="6"/>
      <c r="G61" s="25">
        <f>SUM(G59:G60)</f>
        <v>89623379.260000005</v>
      </c>
      <c r="H61" s="22"/>
      <c r="I61" s="25">
        <f>I59+I60</f>
        <v>102671.4</v>
      </c>
      <c r="J61" s="6"/>
      <c r="K61" s="27">
        <f>SUM(K59:K60)</f>
        <v>8.9657192317687592E-3</v>
      </c>
    </row>
    <row r="62" spans="1:11" ht="13.5" thickTop="1"/>
    <row r="63" spans="1:11" ht="13.5" thickBot="1">
      <c r="A63" s="4" t="s">
        <v>2180</v>
      </c>
      <c r="B63" s="4"/>
      <c r="C63" s="4"/>
      <c r="D63" s="4"/>
      <c r="E63" s="4"/>
      <c r="F63" s="4"/>
      <c r="G63" s="31">
        <f>G41+G46+G56+G61</f>
        <v>257944909.69</v>
      </c>
      <c r="H63" s="14"/>
      <c r="I63" s="31">
        <f>I41+I46+I56+I61</f>
        <v>311017.74</v>
      </c>
      <c r="J63" s="4"/>
      <c r="K63" s="32">
        <f>K41+K46+K56+K61</f>
        <v>2.715944004795158E-2</v>
      </c>
    </row>
    <row r="64" spans="1:11" ht="13.5" thickTop="1"/>
    <row r="66" spans="1:11" ht="13.5" thickBot="1">
      <c r="A66" s="4" t="s">
        <v>2181</v>
      </c>
      <c r="B66" s="4"/>
      <c r="C66" s="4"/>
      <c r="D66" s="4"/>
      <c r="E66" s="4"/>
      <c r="F66" s="4"/>
      <c r="G66" s="31">
        <f>G36+G63</f>
        <v>299810209.31999999</v>
      </c>
      <c r="H66" s="14"/>
      <c r="I66" s="31">
        <f>I36+I63</f>
        <v>358182.72</v>
      </c>
      <c r="J66" s="4"/>
      <c r="K66" s="32">
        <f>K36+K63</f>
        <v>3.127809400856757E-2</v>
      </c>
    </row>
    <row r="67" spans="1:11" ht="13.5" thickTop="1"/>
    <row r="69" spans="1:11">
      <c r="A69" s="7" t="s">
        <v>66</v>
      </c>
      <c r="B69" s="7"/>
      <c r="C69" s="7"/>
      <c r="D69" s="7"/>
      <c r="E69" s="7"/>
      <c r="F69" s="7"/>
      <c r="G69" s="23"/>
      <c r="H69" s="23"/>
      <c r="I69" s="23"/>
      <c r="J69" s="7"/>
      <c r="K69" s="7"/>
    </row>
  </sheetData>
  <pageMargins left="0.75" right="0.75" top="1" bottom="1" header="0.5" footer="0.5"/>
  <pageSetup paperSize="9" orientation="portrait"/>
  <ignoredErrors>
    <ignoredError sqref="G21:I21 J29 K35 K21 K72 H20 G24:I24 K24 G27:I33 K27:K28 J42:J43 K42:K43 G42:I45 G35:I35 H34 J31:J39 G37:I39 H36 K37:K39 G47:I51 H46 J46:J48 K47:K48 G57:I60 H56 J51 J53 J56:J58 K57:K58 G62:I62 H61 J60:J71 K62 G64:I65 H63 K64:K65 G67:I67 H66 K67:K71 G53:I55 G52:H52" numberStoredAsText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5"/>
  <sheetViews>
    <sheetView rightToLeft="1" workbookViewId="0"/>
  </sheetViews>
  <sheetFormatPr defaultColWidth="9.140625" defaultRowHeight="12.75"/>
  <cols>
    <col min="1" max="1" width="32.7109375" customWidth="1"/>
    <col min="2" max="2" width="12.7109375" customWidth="1"/>
    <col min="3" max="3" width="8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2182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179</v>
      </c>
      <c r="E11" s="4" t="s">
        <v>9</v>
      </c>
      <c r="F11" s="4" t="s">
        <v>68</v>
      </c>
      <c r="G11" s="4" t="s">
        <v>70</v>
      </c>
      <c r="H11" s="4" t="s">
        <v>71</v>
      </c>
      <c r="I11" s="4" t="s">
        <v>1247</v>
      </c>
      <c r="J11" s="4" t="s">
        <v>72</v>
      </c>
      <c r="K11" s="4" t="s">
        <v>13</v>
      </c>
    </row>
    <row r="12" spans="1:11">
      <c r="A12" s="5"/>
      <c r="B12" s="5"/>
      <c r="C12" s="5"/>
      <c r="D12" s="5"/>
      <c r="E12" s="5"/>
      <c r="F12" s="5" t="s">
        <v>73</v>
      </c>
      <c r="G12" s="5" t="s">
        <v>75</v>
      </c>
      <c r="H12" s="5" t="s">
        <v>76</v>
      </c>
      <c r="I12" s="5" t="s">
        <v>15</v>
      </c>
      <c r="J12" s="5" t="s">
        <v>14</v>
      </c>
      <c r="K12" s="5" t="s">
        <v>14</v>
      </c>
    </row>
    <row r="15" spans="1:11">
      <c r="A15" s="4" t="s">
        <v>2183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2184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1185</v>
      </c>
      <c r="B19" s="24">
        <v>0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9">
        <f>I19/'סיכום נכסי ההשקעה'!$B$44</f>
        <v>0</v>
      </c>
    </row>
    <row r="20" spans="1:11" ht="13.5" thickBot="1">
      <c r="A20" s="6" t="s">
        <v>1188</v>
      </c>
      <c r="B20" s="6"/>
      <c r="C20" s="6"/>
      <c r="D20" s="6"/>
      <c r="E20" s="6"/>
      <c r="F20" s="6"/>
      <c r="G20" s="30">
        <f>G19</f>
        <v>0</v>
      </c>
      <c r="H20" s="6"/>
      <c r="I20" s="30">
        <f>I19</f>
        <v>0</v>
      </c>
      <c r="J20" s="6"/>
      <c r="K20" s="27">
        <f>K19</f>
        <v>0</v>
      </c>
    </row>
    <row r="21" spans="1:11" ht="13.5" thickTop="1"/>
    <row r="22" spans="1:11" ht="13.5" thickBot="1">
      <c r="A22" s="4" t="s">
        <v>2185</v>
      </c>
      <c r="B22" s="4"/>
      <c r="C22" s="4"/>
      <c r="D22" s="4"/>
      <c r="E22" s="4"/>
      <c r="F22" s="4"/>
      <c r="G22" s="38">
        <f>G20</f>
        <v>0</v>
      </c>
      <c r="H22" s="4"/>
      <c r="I22" s="38">
        <f>I20</f>
        <v>0</v>
      </c>
      <c r="J22" s="4"/>
      <c r="K22" s="32">
        <f>K20</f>
        <v>0</v>
      </c>
    </row>
    <row r="23" spans="1:11" ht="13.5" thickTop="1"/>
    <row r="25" spans="1:11">
      <c r="A25" s="4" t="s">
        <v>2186</v>
      </c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6" t="s">
        <v>1189</v>
      </c>
      <c r="B26" s="24">
        <v>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9">
        <f>I26/'סיכום נכסי ההשקעה'!$B$44</f>
        <v>0</v>
      </c>
    </row>
    <row r="27" spans="1:11" ht="13.5" thickBot="1">
      <c r="A27" s="6" t="s">
        <v>1190</v>
      </c>
      <c r="B27" s="6"/>
      <c r="C27" s="6"/>
      <c r="D27" s="6"/>
      <c r="E27" s="6"/>
      <c r="F27" s="6"/>
      <c r="G27" s="30">
        <f>G26</f>
        <v>0</v>
      </c>
      <c r="H27" s="6"/>
      <c r="I27" s="30">
        <f>I26</f>
        <v>0</v>
      </c>
      <c r="J27" s="6"/>
      <c r="K27" s="27">
        <f>K26</f>
        <v>0</v>
      </c>
    </row>
    <row r="28" spans="1:11" ht="13.5" thickTop="1"/>
    <row r="29" spans="1:11" ht="13.5" thickBot="1">
      <c r="A29" s="4" t="s">
        <v>2187</v>
      </c>
      <c r="B29" s="4"/>
      <c r="C29" s="4"/>
      <c r="D29" s="4"/>
      <c r="E29" s="4"/>
      <c r="F29" s="4"/>
      <c r="G29" s="38">
        <f>G27</f>
        <v>0</v>
      </c>
      <c r="H29" s="4"/>
      <c r="I29" s="38">
        <f>I27</f>
        <v>0</v>
      </c>
      <c r="J29" s="4"/>
      <c r="K29" s="32">
        <f>K27</f>
        <v>0</v>
      </c>
    </row>
    <row r="30" spans="1:11" ht="13.5" thickTop="1"/>
    <row r="32" spans="1:11" ht="13.5" thickBot="1">
      <c r="A32" s="4" t="s">
        <v>2188</v>
      </c>
      <c r="B32" s="4"/>
      <c r="C32" s="4"/>
      <c r="D32" s="4"/>
      <c r="E32" s="4"/>
      <c r="F32" s="4"/>
      <c r="G32" s="38">
        <f>G22+G29</f>
        <v>0</v>
      </c>
      <c r="H32" s="4"/>
      <c r="I32" s="38">
        <f>I22+I29</f>
        <v>0</v>
      </c>
      <c r="J32" s="4"/>
      <c r="K32" s="32">
        <f>K22+K29</f>
        <v>0</v>
      </c>
    </row>
    <row r="33" spans="1:11" ht="13.5" thickTop="1"/>
    <row r="35" spans="1:11">
      <c r="A35" s="7" t="s">
        <v>66</v>
      </c>
      <c r="B35" s="7"/>
      <c r="C35" s="7"/>
      <c r="D35" s="7"/>
      <c r="E35" s="7"/>
      <c r="F35" s="7"/>
      <c r="G35" s="7"/>
      <c r="H35" s="7"/>
      <c r="I35" s="7"/>
      <c r="J35" s="7"/>
      <c r="K35" s="7"/>
    </row>
  </sheetData>
  <pageMargins left="0.75" right="0.75" top="1" bottom="1" header="0.5" footer="0.5"/>
  <pageSetup paperSize="9" orientation="portrait"/>
  <ignoredErrors>
    <ignoredError sqref="G21:K21 H20 J20 G23:K25 H22 J22 G28:K28 G30:K31 H29 J29 H32 J32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9"/>
  <sheetViews>
    <sheetView rightToLeft="1" workbookViewId="0"/>
  </sheetViews>
  <sheetFormatPr defaultColWidth="9.140625" defaultRowHeight="12.75"/>
  <cols>
    <col min="1" max="1" width="34.7109375" customWidth="1"/>
    <col min="2" max="2" width="12.7109375" customWidth="1"/>
    <col min="3" max="3" width="8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2189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179</v>
      </c>
      <c r="E11" s="4" t="s">
        <v>68</v>
      </c>
      <c r="F11" s="4" t="s">
        <v>9</v>
      </c>
      <c r="G11" s="4" t="s">
        <v>70</v>
      </c>
      <c r="H11" s="4" t="s">
        <v>71</v>
      </c>
      <c r="I11" s="4" t="s">
        <v>1247</v>
      </c>
      <c r="J11" s="4" t="s">
        <v>72</v>
      </c>
      <c r="K11" s="4" t="s">
        <v>13</v>
      </c>
    </row>
    <row r="12" spans="1:11">
      <c r="A12" s="5"/>
      <c r="B12" s="5"/>
      <c r="C12" s="5"/>
      <c r="D12" s="5"/>
      <c r="E12" s="5" t="s">
        <v>73</v>
      </c>
      <c r="F12" s="5"/>
      <c r="G12" s="5" t="s">
        <v>75</v>
      </c>
      <c r="H12" s="5" t="s">
        <v>76</v>
      </c>
      <c r="I12" s="5" t="s">
        <v>15</v>
      </c>
      <c r="J12" s="5" t="s">
        <v>14</v>
      </c>
      <c r="K12" s="5" t="s">
        <v>14</v>
      </c>
    </row>
    <row r="15" spans="1:11">
      <c r="A15" s="4" t="s">
        <v>2190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2191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2192</v>
      </c>
      <c r="B19" s="24">
        <v>0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9">
        <f>I19/'סיכום נכסי ההשקעה'!$B$44</f>
        <v>0</v>
      </c>
    </row>
    <row r="20" spans="1:11" ht="13.5" thickBot="1">
      <c r="A20" s="6" t="s">
        <v>2193</v>
      </c>
      <c r="B20" s="6"/>
      <c r="C20" s="6"/>
      <c r="D20" s="6"/>
      <c r="E20" s="6"/>
      <c r="F20" s="6"/>
      <c r="G20" s="30">
        <f>G19</f>
        <v>0</v>
      </c>
      <c r="H20" s="6"/>
      <c r="I20" s="30">
        <f>I19</f>
        <v>0</v>
      </c>
      <c r="J20" s="6"/>
      <c r="K20" s="27">
        <f>K19</f>
        <v>0</v>
      </c>
    </row>
    <row r="21" spans="1:11" ht="13.5" thickTop="1"/>
    <row r="22" spans="1:11">
      <c r="A22" s="6" t="s">
        <v>2194</v>
      </c>
      <c r="B22" s="24">
        <v>0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9">
        <f>I22/'סיכום נכסי ההשקעה'!$B$44</f>
        <v>0</v>
      </c>
    </row>
    <row r="23" spans="1:11" ht="13.5" thickBot="1">
      <c r="A23" s="6" t="s">
        <v>2195</v>
      </c>
      <c r="B23" s="6"/>
      <c r="C23" s="6"/>
      <c r="D23" s="6"/>
      <c r="E23" s="6"/>
      <c r="F23" s="6"/>
      <c r="G23" s="30">
        <f>G22</f>
        <v>0</v>
      </c>
      <c r="H23" s="6"/>
      <c r="I23" s="30">
        <f>I22</f>
        <v>0</v>
      </c>
      <c r="J23" s="6"/>
      <c r="K23" s="27">
        <f>K22</f>
        <v>0</v>
      </c>
    </row>
    <row r="24" spans="1:11" ht="13.5" thickTop="1"/>
    <row r="25" spans="1:11">
      <c r="A25" s="6" t="s">
        <v>2196</v>
      </c>
      <c r="B25" s="24">
        <v>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4">
        <v>0</v>
      </c>
      <c r="K25" s="29">
        <f>I25/'סיכום נכסי ההשקעה'!$B$44</f>
        <v>0</v>
      </c>
    </row>
    <row r="26" spans="1:11" ht="13.5" thickBot="1">
      <c r="A26" s="6" t="s">
        <v>2197</v>
      </c>
      <c r="B26" s="6"/>
      <c r="C26" s="6"/>
      <c r="D26" s="6"/>
      <c r="E26" s="6"/>
      <c r="F26" s="6"/>
      <c r="G26" s="30">
        <f>G25</f>
        <v>0</v>
      </c>
      <c r="H26" s="6"/>
      <c r="I26" s="30">
        <f>I25</f>
        <v>0</v>
      </c>
      <c r="J26" s="6"/>
      <c r="K26" s="27">
        <f>K25</f>
        <v>0</v>
      </c>
    </row>
    <row r="27" spans="1:11" ht="13.5" thickTop="1"/>
    <row r="28" spans="1:11">
      <c r="A28" s="6" t="s">
        <v>2198</v>
      </c>
      <c r="B28" s="24">
        <v>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9">
        <f>I28/'סיכום נכסי ההשקעה'!$B$44</f>
        <v>0</v>
      </c>
    </row>
    <row r="29" spans="1:11" ht="13.5" thickBot="1">
      <c r="A29" s="6" t="s">
        <v>2199</v>
      </c>
      <c r="B29" s="6"/>
      <c r="C29" s="6"/>
      <c r="D29" s="6"/>
      <c r="E29" s="6"/>
      <c r="F29" s="6"/>
      <c r="G29" s="30">
        <f>G28</f>
        <v>0</v>
      </c>
      <c r="H29" s="6"/>
      <c r="I29" s="30">
        <f>I28</f>
        <v>0</v>
      </c>
      <c r="J29" s="6"/>
      <c r="K29" s="27">
        <f>K28</f>
        <v>0</v>
      </c>
    </row>
    <row r="30" spans="1:11" ht="13.5" thickTop="1"/>
    <row r="31" spans="1:11">
      <c r="A31" s="6" t="s">
        <v>2200</v>
      </c>
      <c r="B31" s="24">
        <v>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29">
        <f>I31/'סיכום נכסי ההשקעה'!$B$44</f>
        <v>0</v>
      </c>
    </row>
    <row r="32" spans="1:11" ht="13.5" thickBot="1">
      <c r="A32" s="6" t="s">
        <v>2201</v>
      </c>
      <c r="B32" s="6"/>
      <c r="C32" s="6"/>
      <c r="D32" s="6"/>
      <c r="E32" s="6"/>
      <c r="F32" s="6"/>
      <c r="G32" s="30">
        <f>G31</f>
        <v>0</v>
      </c>
      <c r="H32" s="6"/>
      <c r="I32" s="30">
        <f>I31</f>
        <v>0</v>
      </c>
      <c r="J32" s="6"/>
      <c r="K32" s="27">
        <f>K31</f>
        <v>0</v>
      </c>
    </row>
    <row r="33" spans="1:11" ht="13.5" thickTop="1"/>
    <row r="34" spans="1:11" ht="13.5" thickBot="1">
      <c r="A34" s="4" t="s">
        <v>2202</v>
      </c>
      <c r="B34" s="4"/>
      <c r="C34" s="4"/>
      <c r="D34" s="4"/>
      <c r="E34" s="4"/>
      <c r="F34" s="4"/>
      <c r="G34" s="38">
        <f>G20+G23+G26+G29+G32</f>
        <v>0</v>
      </c>
      <c r="H34" s="4"/>
      <c r="I34" s="38">
        <f>I20+I23+I26+I29+I32</f>
        <v>0</v>
      </c>
      <c r="J34" s="4"/>
      <c r="K34" s="32">
        <f>K20+K23+K26+K29+K32</f>
        <v>0</v>
      </c>
    </row>
    <row r="35" spans="1:11" ht="13.5" thickTop="1"/>
    <row r="37" spans="1:11">
      <c r="A37" s="4" t="s">
        <v>2203</v>
      </c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6" t="s">
        <v>2192</v>
      </c>
      <c r="B38" s="24">
        <v>0</v>
      </c>
      <c r="C38" s="24">
        <v>0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4">
        <v>0</v>
      </c>
      <c r="J38" s="24">
        <v>0</v>
      </c>
      <c r="K38" s="29">
        <f>I38/'סיכום נכסי ההשקעה'!$B$44</f>
        <v>0</v>
      </c>
    </row>
    <row r="39" spans="1:11" ht="13.5" thickBot="1">
      <c r="A39" s="6" t="s">
        <v>2193</v>
      </c>
      <c r="B39" s="6"/>
      <c r="C39" s="6"/>
      <c r="D39" s="6"/>
      <c r="E39" s="6"/>
      <c r="F39" s="6"/>
      <c r="G39" s="30">
        <f>G38</f>
        <v>0</v>
      </c>
      <c r="H39" s="6"/>
      <c r="I39" s="30">
        <f>I38</f>
        <v>0</v>
      </c>
      <c r="J39" s="6"/>
      <c r="K39" s="27">
        <f>K38</f>
        <v>0</v>
      </c>
    </row>
    <row r="40" spans="1:11" ht="13.5" thickTop="1"/>
    <row r="41" spans="1:11">
      <c r="A41" s="6" t="s">
        <v>2204</v>
      </c>
      <c r="B41" s="24">
        <v>0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v>0</v>
      </c>
      <c r="J41" s="24">
        <v>0</v>
      </c>
      <c r="K41" s="29">
        <f>I41/'סיכום נכסי ההשקעה'!$B$44</f>
        <v>0</v>
      </c>
    </row>
    <row r="42" spans="1:11" ht="13.5" thickBot="1">
      <c r="A42" s="6" t="s">
        <v>2205</v>
      </c>
      <c r="B42" s="6"/>
      <c r="C42" s="6"/>
      <c r="D42" s="6"/>
      <c r="E42" s="6"/>
      <c r="F42" s="6"/>
      <c r="G42" s="30">
        <f>G41</f>
        <v>0</v>
      </c>
      <c r="H42" s="6"/>
      <c r="I42" s="30">
        <f>I41</f>
        <v>0</v>
      </c>
      <c r="J42" s="6"/>
      <c r="K42" s="27">
        <f>K41</f>
        <v>0</v>
      </c>
    </row>
    <row r="43" spans="1:11" ht="13.5" thickTop="1"/>
    <row r="44" spans="1:11">
      <c r="A44" s="6" t="s">
        <v>2198</v>
      </c>
      <c r="B44" s="24">
        <v>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  <c r="J44" s="24">
        <v>0</v>
      </c>
      <c r="K44" s="29">
        <f>I44/'סיכום נכסי ההשקעה'!$B$44</f>
        <v>0</v>
      </c>
    </row>
    <row r="45" spans="1:11" ht="13.5" thickBot="1">
      <c r="A45" s="6" t="s">
        <v>2199</v>
      </c>
      <c r="B45" s="6"/>
      <c r="C45" s="6"/>
      <c r="D45" s="6"/>
      <c r="E45" s="6"/>
      <c r="F45" s="6"/>
      <c r="G45" s="30">
        <f>G44</f>
        <v>0</v>
      </c>
      <c r="H45" s="6"/>
      <c r="I45" s="30">
        <f>I44</f>
        <v>0</v>
      </c>
      <c r="J45" s="6"/>
      <c r="K45" s="27">
        <f>K44</f>
        <v>0</v>
      </c>
    </row>
    <row r="46" spans="1:11" ht="13.5" thickTop="1"/>
    <row r="47" spans="1:11">
      <c r="A47" s="6" t="s">
        <v>2206</v>
      </c>
      <c r="B47" s="24">
        <v>0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v>0</v>
      </c>
      <c r="J47" s="24">
        <v>0</v>
      </c>
      <c r="K47" s="29">
        <f>I47/'סיכום נכסי ההשקעה'!$B$44</f>
        <v>0</v>
      </c>
    </row>
    <row r="48" spans="1:11" ht="13.5" thickBot="1">
      <c r="A48" s="6" t="s">
        <v>2207</v>
      </c>
      <c r="B48" s="6"/>
      <c r="C48" s="6"/>
      <c r="D48" s="6"/>
      <c r="E48" s="6"/>
      <c r="F48" s="6"/>
      <c r="G48" s="30">
        <f>G47</f>
        <v>0</v>
      </c>
      <c r="H48" s="6"/>
      <c r="I48" s="30">
        <f>I47</f>
        <v>0</v>
      </c>
      <c r="J48" s="6"/>
      <c r="K48" s="27">
        <f>K47</f>
        <v>0</v>
      </c>
    </row>
    <row r="49" spans="1:11" ht="13.5" thickTop="1"/>
    <row r="50" spans="1:11">
      <c r="A50" s="6" t="s">
        <v>2200</v>
      </c>
      <c r="B50" s="24">
        <v>0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0</v>
      </c>
      <c r="I50" s="24">
        <v>0</v>
      </c>
      <c r="J50" s="24">
        <v>0</v>
      </c>
      <c r="K50" s="29">
        <f>I50/'סיכום נכסי ההשקעה'!$B$44</f>
        <v>0</v>
      </c>
    </row>
    <row r="51" spans="1:11" ht="13.5" thickBot="1">
      <c r="A51" s="6" t="s">
        <v>2201</v>
      </c>
      <c r="B51" s="6"/>
      <c r="C51" s="6"/>
      <c r="D51" s="6"/>
      <c r="E51" s="6"/>
      <c r="F51" s="6"/>
      <c r="G51" s="30">
        <f>G50</f>
        <v>0</v>
      </c>
      <c r="H51" s="6"/>
      <c r="I51" s="30">
        <f>I50</f>
        <v>0</v>
      </c>
      <c r="J51" s="6"/>
      <c r="K51" s="27">
        <f>K50</f>
        <v>0</v>
      </c>
    </row>
    <row r="52" spans="1:11" ht="13.5" thickTop="1"/>
    <row r="53" spans="1:11" ht="13.5" thickBot="1">
      <c r="A53" s="4" t="s">
        <v>2208</v>
      </c>
      <c r="B53" s="4"/>
      <c r="C53" s="4"/>
      <c r="D53" s="4"/>
      <c r="E53" s="4"/>
      <c r="F53" s="4"/>
      <c r="G53" s="38">
        <f>G39+G42+G45+G48+G51</f>
        <v>0</v>
      </c>
      <c r="H53" s="4"/>
      <c r="I53" s="38">
        <f>I39+I42+I45+I48+I51</f>
        <v>0</v>
      </c>
      <c r="J53" s="4"/>
      <c r="K53" s="32">
        <f>K39+K42+K45+K48+K51</f>
        <v>0</v>
      </c>
    </row>
    <row r="54" spans="1:11" ht="13.5" thickTop="1"/>
    <row r="56" spans="1:11" ht="13.5" thickBot="1">
      <c r="A56" s="4" t="s">
        <v>2209</v>
      </c>
      <c r="B56" s="4"/>
      <c r="C56" s="4"/>
      <c r="D56" s="4"/>
      <c r="E56" s="4"/>
      <c r="F56" s="4"/>
      <c r="G56" s="38">
        <f>G34+G53</f>
        <v>0</v>
      </c>
      <c r="H56" s="4"/>
      <c r="I56" s="38">
        <f>I34+I53</f>
        <v>0</v>
      </c>
      <c r="J56" s="4"/>
      <c r="K56" s="32">
        <f>K34+K53</f>
        <v>0</v>
      </c>
    </row>
    <row r="57" spans="1:11" ht="13.5" thickTop="1"/>
    <row r="59" spans="1:11">
      <c r="A59" s="7" t="s">
        <v>66</v>
      </c>
      <c r="B59" s="7"/>
      <c r="C59" s="7"/>
      <c r="D59" s="7"/>
      <c r="E59" s="7"/>
      <c r="F59" s="7"/>
      <c r="G59" s="7"/>
      <c r="H59" s="7"/>
      <c r="I59" s="7"/>
      <c r="J59" s="7"/>
      <c r="K59" s="7"/>
    </row>
  </sheetData>
  <pageMargins left="0.75" right="0.75" top="1" bottom="1" header="0.5" footer="0.5"/>
  <pageSetup paperSize="9" orientation="portrait"/>
  <ignoredErrors>
    <ignoredError sqref="G21:K21 H20 J20 G24:K24 G27:K27 G30:K30 G33:K33 G40:K40 G43:K43 G46:K46 G49:K49 G52:K52 G35:K37 H34 J34 G54:K55 H53 J53 G57:K59 H56 J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4"/>
  <sheetViews>
    <sheetView rightToLeft="1" workbookViewId="0"/>
  </sheetViews>
  <sheetFormatPr defaultColWidth="9.140625" defaultRowHeight="12.75"/>
  <cols>
    <col min="1" max="1" width="49.7109375" customWidth="1"/>
    <col min="2" max="2" width="14.7109375" customWidth="1"/>
    <col min="3" max="3" width="9.7109375" customWidth="1"/>
    <col min="4" max="4" width="8.7109375" customWidth="1"/>
    <col min="5" max="5" width="10.7109375" customWidth="1"/>
    <col min="6" max="6" width="13.7109375" customWidth="1"/>
    <col min="7" max="7" width="14.7109375" customWidth="1"/>
    <col min="8" max="8" width="16.7109375" customWidth="1"/>
    <col min="9" max="9" width="12.7109375" style="12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1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9</v>
      </c>
      <c r="G11" s="4" t="s">
        <v>10</v>
      </c>
      <c r="H11" s="4" t="s">
        <v>11</v>
      </c>
      <c r="I11" s="14" t="s">
        <v>12</v>
      </c>
      <c r="J11" s="4" t="s">
        <v>13</v>
      </c>
    </row>
    <row r="12" spans="1:10">
      <c r="A12" s="5"/>
      <c r="B12" s="5"/>
      <c r="C12" s="5"/>
      <c r="D12" s="5"/>
      <c r="E12" s="5"/>
      <c r="F12" s="5"/>
      <c r="G12" s="5" t="s">
        <v>14</v>
      </c>
      <c r="H12" s="5" t="s">
        <v>14</v>
      </c>
      <c r="I12" s="13" t="s">
        <v>15</v>
      </c>
      <c r="J12" s="5" t="s">
        <v>14</v>
      </c>
    </row>
    <row r="15" spans="1:10">
      <c r="A15" s="4" t="s">
        <v>16</v>
      </c>
      <c r="B15" s="4"/>
      <c r="C15" s="4"/>
      <c r="D15" s="4"/>
      <c r="E15" s="4"/>
      <c r="F15" s="4"/>
      <c r="G15" s="4"/>
      <c r="H15" s="4"/>
      <c r="I15" s="14"/>
      <c r="J15" s="4"/>
    </row>
    <row r="18" spans="1:10">
      <c r="A18" s="4" t="s">
        <v>17</v>
      </c>
      <c r="B18" s="4"/>
      <c r="C18" s="4"/>
      <c r="D18" s="4"/>
      <c r="E18" s="4"/>
      <c r="F18" s="4"/>
      <c r="G18" s="4"/>
      <c r="H18" s="4"/>
      <c r="I18" s="14"/>
      <c r="J18" s="4"/>
    </row>
    <row r="19" spans="1:10">
      <c r="A19" s="6" t="s">
        <v>18</v>
      </c>
      <c r="B19" s="6"/>
      <c r="C19" s="6"/>
      <c r="D19" s="6"/>
      <c r="E19" s="6"/>
      <c r="F19" s="6"/>
      <c r="G19" s="6"/>
      <c r="H19" s="6"/>
      <c r="I19" s="22"/>
      <c r="J19" s="6"/>
    </row>
    <row r="20" spans="1:10">
      <c r="A20" s="7" t="s">
        <v>19</v>
      </c>
      <c r="B20" s="7">
        <v>4</v>
      </c>
      <c r="C20" s="7" t="s">
        <v>20</v>
      </c>
      <c r="D20" s="7" t="s">
        <v>21</v>
      </c>
      <c r="E20" s="24">
        <v>0</v>
      </c>
      <c r="F20" s="7" t="s">
        <v>22</v>
      </c>
      <c r="G20" s="24">
        <v>0</v>
      </c>
      <c r="H20" s="24">
        <v>0</v>
      </c>
      <c r="I20" s="23">
        <v>9.36</v>
      </c>
      <c r="J20" s="26">
        <f>I20/'סיכום נכסי ההשקעה'!$B$44</f>
        <v>8.1735645963097403E-7</v>
      </c>
    </row>
    <row r="21" spans="1:10">
      <c r="A21" s="7" t="s">
        <v>24</v>
      </c>
      <c r="B21" s="7">
        <v>1111120</v>
      </c>
      <c r="C21" s="7" t="s">
        <v>20</v>
      </c>
      <c r="D21" s="7" t="s">
        <v>21</v>
      </c>
      <c r="E21" s="24">
        <v>0</v>
      </c>
      <c r="F21" s="7" t="s">
        <v>22</v>
      </c>
      <c r="G21" s="24">
        <v>0</v>
      </c>
      <c r="H21" s="24">
        <v>0</v>
      </c>
      <c r="I21" s="23" t="s">
        <v>25</v>
      </c>
      <c r="J21" s="26">
        <f>I21/'סיכום נכסי ההשקעה'!$B$44</f>
        <v>1.876470543032071E-4</v>
      </c>
    </row>
    <row r="22" spans="1:10" ht="13.5" thickBot="1">
      <c r="A22" s="6" t="s">
        <v>27</v>
      </c>
      <c r="B22" s="6"/>
      <c r="C22" s="6"/>
      <c r="D22" s="6"/>
      <c r="E22" s="6"/>
      <c r="F22" s="6"/>
      <c r="G22" s="6"/>
      <c r="H22" s="6"/>
      <c r="I22" s="25">
        <f>I20+I21</f>
        <v>2158.21</v>
      </c>
      <c r="J22" s="27">
        <f>J20+J21</f>
        <v>1.8846441076283808E-4</v>
      </c>
    </row>
    <row r="23" spans="1:10" ht="13.5" thickTop="1"/>
    <row r="24" spans="1:10">
      <c r="A24" s="6" t="s">
        <v>28</v>
      </c>
      <c r="B24" s="6"/>
      <c r="C24" s="6"/>
      <c r="D24" s="6"/>
      <c r="E24" s="6"/>
      <c r="F24" s="6"/>
      <c r="G24" s="6"/>
      <c r="H24" s="6"/>
      <c r="I24" s="22"/>
      <c r="J24" s="6"/>
    </row>
    <row r="25" spans="1:10">
      <c r="A25" s="7" t="s">
        <v>29</v>
      </c>
      <c r="B25" s="7">
        <v>1000280</v>
      </c>
      <c r="C25" s="7" t="s">
        <v>20</v>
      </c>
      <c r="D25" s="7" t="s">
        <v>21</v>
      </c>
      <c r="E25" s="24">
        <v>0</v>
      </c>
      <c r="F25" s="7" t="s">
        <v>30</v>
      </c>
      <c r="G25" s="24">
        <v>0</v>
      </c>
      <c r="H25" s="24">
        <v>0</v>
      </c>
      <c r="I25" s="23" t="s">
        <v>31</v>
      </c>
      <c r="J25" s="26">
        <f>I25/'סיכום נכסי ההשקעה'!$B$44</f>
        <v>6.2075254079097745E-4</v>
      </c>
    </row>
    <row r="26" spans="1:10">
      <c r="A26" s="7" t="s">
        <v>33</v>
      </c>
      <c r="B26" s="7">
        <v>1000298</v>
      </c>
      <c r="C26" s="7" t="s">
        <v>20</v>
      </c>
      <c r="D26" s="7" t="s">
        <v>21</v>
      </c>
      <c r="E26" s="24">
        <v>0</v>
      </c>
      <c r="F26" s="7" t="s">
        <v>34</v>
      </c>
      <c r="G26" s="24">
        <v>0</v>
      </c>
      <c r="H26" s="24">
        <v>0</v>
      </c>
      <c r="I26" s="23">
        <v>943.76</v>
      </c>
      <c r="J26" s="26">
        <f>I26/'סיכום נכסי ההשקעה'!$B$44</f>
        <v>8.2413283369800008E-5</v>
      </c>
    </row>
    <row r="27" spans="1:10">
      <c r="A27" s="7" t="s">
        <v>36</v>
      </c>
      <c r="B27" s="7" t="s">
        <v>37</v>
      </c>
      <c r="C27" s="7" t="s">
        <v>38</v>
      </c>
      <c r="D27" s="7" t="s">
        <v>21</v>
      </c>
      <c r="E27" s="24">
        <v>0</v>
      </c>
      <c r="F27" s="7" t="s">
        <v>34</v>
      </c>
      <c r="G27" s="24">
        <v>0</v>
      </c>
      <c r="H27" s="24">
        <v>0</v>
      </c>
      <c r="I27" s="23" t="s">
        <v>39</v>
      </c>
      <c r="J27" s="26">
        <f>I27/'סיכום נכסי ההשקעה'!$B$44</f>
        <v>0</v>
      </c>
    </row>
    <row r="28" spans="1:10" ht="13.5" thickBot="1">
      <c r="A28" s="6" t="s">
        <v>40</v>
      </c>
      <c r="B28" s="6"/>
      <c r="C28" s="6"/>
      <c r="D28" s="6"/>
      <c r="E28" s="6"/>
      <c r="F28" s="6"/>
      <c r="G28" s="6"/>
      <c r="H28" s="6"/>
      <c r="I28" s="25">
        <f>I25+I26+I27</f>
        <v>8052.34</v>
      </c>
      <c r="J28" s="28">
        <f>J25+J26+J27</f>
        <v>7.0316582416077745E-4</v>
      </c>
    </row>
    <row r="29" spans="1:10" ht="13.5" thickTop="1"/>
    <row r="30" spans="1:10">
      <c r="A30" s="6" t="s">
        <v>42</v>
      </c>
      <c r="B30" s="6"/>
      <c r="C30" s="6"/>
      <c r="D30" s="6"/>
      <c r="E30" s="6"/>
      <c r="F30" s="6"/>
      <c r="G30" s="6"/>
      <c r="H30" s="6"/>
      <c r="I30" s="22"/>
      <c r="J30" s="6"/>
    </row>
    <row r="31" spans="1:10">
      <c r="A31" s="7" t="s">
        <v>2577</v>
      </c>
      <c r="B31" s="7" t="s">
        <v>43</v>
      </c>
      <c r="C31" s="7" t="s">
        <v>38</v>
      </c>
      <c r="D31" s="7" t="s">
        <v>21</v>
      </c>
      <c r="E31" s="24">
        <v>0</v>
      </c>
      <c r="F31" s="7" t="s">
        <v>22</v>
      </c>
      <c r="G31" s="29">
        <v>1E-4</v>
      </c>
      <c r="H31" s="24">
        <v>0</v>
      </c>
      <c r="I31" s="23" t="s">
        <v>44</v>
      </c>
      <c r="J31" s="26">
        <f>I31/'סיכום נכסי ההשקעה'!$B$44</f>
        <v>3.1318724309159143E-4</v>
      </c>
    </row>
    <row r="32" spans="1:10">
      <c r="A32" s="7" t="s">
        <v>46</v>
      </c>
      <c r="B32" s="7">
        <v>10020</v>
      </c>
      <c r="C32" s="7" t="s">
        <v>20</v>
      </c>
      <c r="D32" s="7" t="s">
        <v>21</v>
      </c>
      <c r="E32" s="24">
        <v>0</v>
      </c>
      <c r="F32" s="7" t="s">
        <v>22</v>
      </c>
      <c r="G32" s="29">
        <v>2.0000000000000001E-4</v>
      </c>
      <c r="H32" s="24">
        <v>0</v>
      </c>
      <c r="I32" s="23" t="s">
        <v>47</v>
      </c>
      <c r="J32" s="26">
        <f>I32/'סיכום נכסי ההשקעה'!$B$44</f>
        <v>1.1763802845238794E-3</v>
      </c>
    </row>
    <row r="33" spans="1:10">
      <c r="A33" s="7" t="s">
        <v>49</v>
      </c>
      <c r="B33" s="7">
        <v>10010</v>
      </c>
      <c r="C33" s="7" t="s">
        <v>20</v>
      </c>
      <c r="D33" s="7" t="s">
        <v>21</v>
      </c>
      <c r="E33" s="24">
        <v>0</v>
      </c>
      <c r="F33" s="7" t="s">
        <v>22</v>
      </c>
      <c r="G33" s="29">
        <v>2.0000000000000001E-4</v>
      </c>
      <c r="H33" s="24">
        <v>0</v>
      </c>
      <c r="I33" s="23" t="s">
        <v>50</v>
      </c>
      <c r="J33" s="26">
        <f>I33/'סיכום נכסי ההשקעה'!$B$44</f>
        <v>5.4061117654620097E-3</v>
      </c>
    </row>
    <row r="34" spans="1:10" ht="13.5" thickBot="1">
      <c r="A34" s="6" t="s">
        <v>52</v>
      </c>
      <c r="B34" s="6"/>
      <c r="C34" s="6"/>
      <c r="D34" s="6"/>
      <c r="E34" s="6"/>
      <c r="F34" s="6"/>
      <c r="G34" s="6"/>
      <c r="H34" s="6"/>
      <c r="I34" s="25">
        <f>I31+I32+I33</f>
        <v>78966.23000000001</v>
      </c>
      <c r="J34" s="28">
        <f>J31+J32+J33</f>
        <v>6.8956792930774807E-3</v>
      </c>
    </row>
    <row r="35" spans="1:10" ht="13.5" thickTop="1"/>
    <row r="36" spans="1:10">
      <c r="A36" s="6" t="s">
        <v>53</v>
      </c>
      <c r="B36" s="24">
        <v>0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  <c r="J36" s="26">
        <f>I36/'סיכום נכסי ההשקעה'!$B$44</f>
        <v>0</v>
      </c>
    </row>
    <row r="37" spans="1:10" ht="13.5" thickBot="1">
      <c r="A37" s="6" t="s">
        <v>54</v>
      </c>
      <c r="B37" s="6"/>
      <c r="C37" s="6"/>
      <c r="D37" s="6"/>
      <c r="E37" s="6"/>
      <c r="F37" s="6"/>
      <c r="G37" s="6"/>
      <c r="H37" s="6"/>
      <c r="I37" s="30">
        <f>I36</f>
        <v>0</v>
      </c>
      <c r="J37" s="27">
        <f>J36</f>
        <v>0</v>
      </c>
    </row>
    <row r="38" spans="1:10" ht="13.5" thickTop="1"/>
    <row r="39" spans="1:10">
      <c r="A39" s="6" t="s">
        <v>55</v>
      </c>
      <c r="B39" s="24">
        <v>0</v>
      </c>
      <c r="C39" s="24">
        <v>0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v>0</v>
      </c>
      <c r="J39" s="26">
        <f>I39/'סיכום נכסי ההשקעה'!$B$44</f>
        <v>0</v>
      </c>
    </row>
    <row r="40" spans="1:10" ht="13.5" thickBot="1">
      <c r="A40" s="6" t="s">
        <v>56</v>
      </c>
      <c r="B40" s="6"/>
      <c r="C40" s="6"/>
      <c r="D40" s="6"/>
      <c r="E40" s="6"/>
      <c r="F40" s="6"/>
      <c r="G40" s="6"/>
      <c r="H40" s="6"/>
      <c r="I40" s="30">
        <f>I39</f>
        <v>0</v>
      </c>
      <c r="J40" s="27">
        <f>J39</f>
        <v>0</v>
      </c>
    </row>
    <row r="41" spans="1:10" ht="13.5" thickTop="1"/>
    <row r="42" spans="1:10">
      <c r="A42" s="6" t="s">
        <v>57</v>
      </c>
      <c r="B42" s="24">
        <v>0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6">
        <f>I42/'סיכום נכסי ההשקעה'!$B$44</f>
        <v>0</v>
      </c>
    </row>
    <row r="43" spans="1:10" ht="13.5" thickBot="1">
      <c r="A43" s="6" t="s">
        <v>58</v>
      </c>
      <c r="B43" s="6"/>
      <c r="C43" s="6"/>
      <c r="D43" s="6"/>
      <c r="E43" s="6"/>
      <c r="F43" s="6"/>
      <c r="G43" s="6"/>
      <c r="H43" s="6"/>
      <c r="I43" s="30">
        <f>I42</f>
        <v>0</v>
      </c>
      <c r="J43" s="27">
        <f>J42</f>
        <v>0</v>
      </c>
    </row>
    <row r="44" spans="1:10" ht="13.5" thickTop="1"/>
    <row r="45" spans="1:10">
      <c r="A45" s="6" t="s">
        <v>59</v>
      </c>
      <c r="B45" s="24">
        <v>0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v>0</v>
      </c>
      <c r="J45" s="26">
        <f>I45/'סיכום נכסי ההשקעה'!$B$44</f>
        <v>0</v>
      </c>
    </row>
    <row r="46" spans="1:10" ht="13.5" thickBot="1">
      <c r="A46" s="6" t="s">
        <v>60</v>
      </c>
      <c r="B46" s="6"/>
      <c r="C46" s="6"/>
      <c r="D46" s="6"/>
      <c r="E46" s="6"/>
      <c r="F46" s="6"/>
      <c r="G46" s="6"/>
      <c r="H46" s="6"/>
      <c r="I46" s="30">
        <f>I45</f>
        <v>0</v>
      </c>
      <c r="J46" s="27">
        <f>J45</f>
        <v>0</v>
      </c>
    </row>
    <row r="47" spans="1:10" ht="13.5" thickTop="1"/>
    <row r="48" spans="1:10" ht="13.5" thickBot="1">
      <c r="A48" s="4" t="s">
        <v>61</v>
      </c>
      <c r="B48" s="4"/>
      <c r="C48" s="4"/>
      <c r="D48" s="4"/>
      <c r="E48" s="4"/>
      <c r="F48" s="4"/>
      <c r="G48" s="4"/>
      <c r="H48" s="4"/>
      <c r="I48" s="31">
        <f>I22+I28+I34+I37+I40+I43+I46</f>
        <v>89176.780000000013</v>
      </c>
      <c r="J48" s="32">
        <f>J22+J28+J34+J37+J40+J43+J46</f>
        <v>7.787309528001096E-3</v>
      </c>
    </row>
    <row r="49" spans="1:10" ht="13.5" thickTop="1"/>
    <row r="51" spans="1:10">
      <c r="A51" s="4" t="s">
        <v>63</v>
      </c>
      <c r="B51" s="4"/>
      <c r="C51" s="4"/>
      <c r="D51" s="4"/>
      <c r="E51" s="4"/>
      <c r="F51" s="4"/>
      <c r="G51" s="4"/>
      <c r="H51" s="4"/>
      <c r="I51" s="14"/>
      <c r="J51" s="4"/>
    </row>
    <row r="52" spans="1:10">
      <c r="A52" s="6" t="s">
        <v>28</v>
      </c>
      <c r="B52" s="24">
        <v>0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0</v>
      </c>
      <c r="I52" s="24">
        <v>0</v>
      </c>
      <c r="J52" s="26">
        <f>I52/'סיכום נכסי ההשקעה'!$B$44</f>
        <v>0</v>
      </c>
    </row>
    <row r="53" spans="1:10" ht="13.5" thickBot="1">
      <c r="A53" s="6" t="s">
        <v>40</v>
      </c>
      <c r="B53" s="6"/>
      <c r="C53" s="6"/>
      <c r="D53" s="6"/>
      <c r="E53" s="6"/>
      <c r="F53" s="6"/>
      <c r="G53" s="6"/>
      <c r="H53" s="6"/>
      <c r="I53" s="30">
        <f>I52</f>
        <v>0</v>
      </c>
      <c r="J53" s="27">
        <f>J52</f>
        <v>0</v>
      </c>
    </row>
    <row r="54" spans="1:10" ht="13.5" thickTop="1"/>
    <row r="55" spans="1:10">
      <c r="A55" s="6" t="s">
        <v>59</v>
      </c>
      <c r="B55" s="24">
        <v>0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0</v>
      </c>
      <c r="J55" s="26">
        <f>I55/'סיכום נכסי ההשקעה'!$B$44</f>
        <v>0</v>
      </c>
    </row>
    <row r="56" spans="1:10" ht="13.5" thickBot="1">
      <c r="A56" s="6" t="s">
        <v>60</v>
      </c>
      <c r="B56" s="6"/>
      <c r="C56" s="6"/>
      <c r="D56" s="6"/>
      <c r="E56" s="6"/>
      <c r="F56" s="6"/>
      <c r="G56" s="6"/>
      <c r="H56" s="6"/>
      <c r="I56" s="30">
        <f>I55</f>
        <v>0</v>
      </c>
      <c r="J56" s="27">
        <f>J55</f>
        <v>0</v>
      </c>
    </row>
    <row r="57" spans="1:10" ht="13.5" thickTop="1"/>
    <row r="58" spans="1:10" ht="13.5" thickBot="1">
      <c r="A58" s="4" t="s">
        <v>64</v>
      </c>
      <c r="B58" s="4"/>
      <c r="C58" s="4"/>
      <c r="D58" s="4"/>
      <c r="E58" s="4"/>
      <c r="F58" s="4"/>
      <c r="G58" s="4"/>
      <c r="H58" s="4"/>
      <c r="I58" s="33">
        <f>I53+I56</f>
        <v>0</v>
      </c>
      <c r="J58" s="34">
        <f>J53+J56</f>
        <v>0</v>
      </c>
    </row>
    <row r="59" spans="1:10" ht="13.5" thickTop="1"/>
    <row r="61" spans="1:10" ht="13.5" thickBot="1">
      <c r="A61" s="4" t="s">
        <v>65</v>
      </c>
      <c r="B61" s="4"/>
      <c r="C61" s="4"/>
      <c r="D61" s="4"/>
      <c r="E61" s="4"/>
      <c r="F61" s="4"/>
      <c r="G61" s="4"/>
      <c r="H61" s="4"/>
      <c r="I61" s="31">
        <f>I48+I58</f>
        <v>89176.780000000013</v>
      </c>
      <c r="J61" s="32">
        <f>J48+J58</f>
        <v>7.787309528001096E-3</v>
      </c>
    </row>
    <row r="62" spans="1:10" ht="13.5" thickTop="1"/>
    <row r="64" spans="1:10">
      <c r="A64" s="7" t="s">
        <v>66</v>
      </c>
      <c r="B64" s="7"/>
      <c r="C64" s="7"/>
      <c r="D64" s="7"/>
      <c r="E64" s="7"/>
      <c r="F64" s="7"/>
      <c r="G64" s="7"/>
      <c r="H64" s="7"/>
      <c r="I64" s="23"/>
      <c r="J64" s="7"/>
    </row>
  </sheetData>
  <pageMargins left="0.75" right="0.75" top="1" bottom="1" header="0.5" footer="0.5"/>
  <pageSetup paperSize="9" orientation="portrait"/>
  <ignoredErrors>
    <ignoredError sqref="I21 J23:J24 I23:I27 I29:I33 J29:J30 I35 J35 I38 J38 I41 J41 I44 J44 I47 J47 I49:I51 J49:J51 I54 J54 I57 J57 I59:I60 J59:J60 I62 J62:J64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4"/>
  <sheetViews>
    <sheetView rightToLeft="1" workbookViewId="0"/>
  </sheetViews>
  <sheetFormatPr defaultColWidth="9.140625" defaultRowHeight="12.75"/>
  <cols>
    <col min="1" max="1" width="34.7109375" customWidth="1"/>
    <col min="2" max="2" width="12.7109375" customWidth="1"/>
    <col min="3" max="3" width="10.7109375" customWidth="1"/>
    <col min="4" max="4" width="11.7109375" customWidth="1"/>
    <col min="5" max="5" width="14.7109375" customWidth="1"/>
    <col min="6" max="6" width="13.7109375" customWidth="1"/>
    <col min="7" max="7" width="17.7109375" style="12" customWidth="1"/>
    <col min="8" max="8" width="9.7109375" style="12" customWidth="1"/>
    <col min="9" max="9" width="13.7109375" style="12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2210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179</v>
      </c>
      <c r="E11" s="4" t="s">
        <v>68</v>
      </c>
      <c r="F11" s="4" t="s">
        <v>9</v>
      </c>
      <c r="G11" s="14" t="s">
        <v>70</v>
      </c>
      <c r="H11" s="14" t="s">
        <v>71</v>
      </c>
      <c r="I11" s="14" t="s">
        <v>1247</v>
      </c>
      <c r="J11" s="4" t="s">
        <v>13</v>
      </c>
    </row>
    <row r="12" spans="1:10">
      <c r="A12" s="5"/>
      <c r="B12" s="5"/>
      <c r="C12" s="5"/>
      <c r="D12" s="5"/>
      <c r="E12" s="5" t="s">
        <v>73</v>
      </c>
      <c r="F12" s="5"/>
      <c r="G12" s="13" t="s">
        <v>75</v>
      </c>
      <c r="H12" s="13" t="s">
        <v>76</v>
      </c>
      <c r="I12" s="13" t="s">
        <v>15</v>
      </c>
      <c r="J12" s="5" t="s">
        <v>14</v>
      </c>
    </row>
    <row r="15" spans="1:10">
      <c r="A15" s="4" t="s">
        <v>2211</v>
      </c>
      <c r="B15" s="4"/>
      <c r="C15" s="4"/>
      <c r="D15" s="4"/>
      <c r="E15" s="4"/>
      <c r="F15" s="4"/>
      <c r="G15" s="14"/>
      <c r="H15" s="14"/>
      <c r="I15" s="14"/>
      <c r="J15" s="4"/>
    </row>
    <row r="18" spans="1:10">
      <c r="A18" s="4" t="s">
        <v>2212</v>
      </c>
      <c r="B18" s="4"/>
      <c r="C18" s="4"/>
      <c r="D18" s="4"/>
      <c r="E18" s="4"/>
      <c r="F18" s="4"/>
      <c r="G18" s="14"/>
      <c r="H18" s="14"/>
      <c r="I18" s="14"/>
      <c r="J18" s="4"/>
    </row>
    <row r="19" spans="1:10">
      <c r="A19" s="6" t="s">
        <v>2213</v>
      </c>
      <c r="B19" s="24">
        <v>0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9">
        <f>I19/'סיכום נכסי ההשקעה'!$B$44</f>
        <v>0</v>
      </c>
    </row>
    <row r="20" spans="1:10" ht="13.5" thickBot="1">
      <c r="A20" s="6" t="s">
        <v>2214</v>
      </c>
      <c r="B20" s="6"/>
      <c r="C20" s="6"/>
      <c r="D20" s="6"/>
      <c r="E20" s="6"/>
      <c r="F20" s="6"/>
      <c r="G20" s="30">
        <f>G19</f>
        <v>0</v>
      </c>
      <c r="H20" s="22"/>
      <c r="I20" s="30">
        <f>I19</f>
        <v>0</v>
      </c>
      <c r="J20" s="27">
        <f>J19</f>
        <v>0</v>
      </c>
    </row>
    <row r="21" spans="1:10" ht="13.5" thickTop="1"/>
    <row r="22" spans="1:10">
      <c r="A22" s="6" t="s">
        <v>2215</v>
      </c>
      <c r="B22" s="6"/>
      <c r="C22" s="6"/>
      <c r="D22" s="6"/>
      <c r="E22" s="6"/>
      <c r="F22" s="6"/>
      <c r="G22" s="22"/>
      <c r="H22" s="22"/>
      <c r="I22" s="22"/>
      <c r="J22" s="6"/>
    </row>
    <row r="23" spans="1:10">
      <c r="A23" s="7" t="s">
        <v>2216</v>
      </c>
      <c r="B23" s="7">
        <v>9926349</v>
      </c>
      <c r="C23" s="24">
        <v>0</v>
      </c>
      <c r="D23" s="24">
        <v>0</v>
      </c>
      <c r="E23" s="7" t="s">
        <v>2217</v>
      </c>
      <c r="F23" s="7" t="s">
        <v>22</v>
      </c>
      <c r="G23" s="23">
        <v>-37835291</v>
      </c>
      <c r="H23" s="23">
        <v>51.91</v>
      </c>
      <c r="I23" s="23" t="s">
        <v>2218</v>
      </c>
      <c r="J23" s="29">
        <f>I23/'סיכום נכסי ההשקעה'!$B$44</f>
        <v>-1.7150435154990346E-3</v>
      </c>
    </row>
    <row r="24" spans="1:10">
      <c r="A24" s="7" t="s">
        <v>2219</v>
      </c>
      <c r="B24" s="7">
        <v>9926889</v>
      </c>
      <c r="C24" s="24">
        <v>0</v>
      </c>
      <c r="D24" s="24">
        <v>0</v>
      </c>
      <c r="E24" s="7" t="s">
        <v>2220</v>
      </c>
      <c r="F24" s="7" t="s">
        <v>22</v>
      </c>
      <c r="G24" s="23">
        <v>-30000000</v>
      </c>
      <c r="H24" s="23">
        <v>19.09</v>
      </c>
      <c r="I24" s="23" t="s">
        <v>2221</v>
      </c>
      <c r="J24" s="29">
        <f>I24/'סיכום נכסי ההשקעה'!$B$44</f>
        <v>-5.0018023757827761E-4</v>
      </c>
    </row>
    <row r="25" spans="1:10">
      <c r="A25" s="7" t="s">
        <v>2222</v>
      </c>
      <c r="B25" s="7">
        <v>9926926</v>
      </c>
      <c r="C25" s="7" t="s">
        <v>519</v>
      </c>
      <c r="D25" s="24">
        <v>0</v>
      </c>
      <c r="E25" s="7" t="s">
        <v>2223</v>
      </c>
      <c r="F25" s="7" t="s">
        <v>22</v>
      </c>
      <c r="G25" s="23">
        <v>-800000</v>
      </c>
      <c r="H25" s="23">
        <v>12.2</v>
      </c>
      <c r="I25" s="23">
        <v>-97.63</v>
      </c>
      <c r="J25" s="29">
        <f>I25/'סיכום נכסי ההשקעה'!$B$44</f>
        <v>-8.5254819608730755E-6</v>
      </c>
    </row>
    <row r="26" spans="1:10">
      <c r="A26" s="7" t="s">
        <v>2224</v>
      </c>
      <c r="B26" s="7">
        <v>9926350</v>
      </c>
      <c r="C26" s="24">
        <v>0</v>
      </c>
      <c r="D26" s="24">
        <v>0</v>
      </c>
      <c r="E26" s="7" t="s">
        <v>2217</v>
      </c>
      <c r="F26" s="7" t="s">
        <v>22</v>
      </c>
      <c r="G26" s="23">
        <v>-12620000</v>
      </c>
      <c r="H26" s="23">
        <v>-41.48</v>
      </c>
      <c r="I26" s="23" t="s">
        <v>2225</v>
      </c>
      <c r="J26" s="29">
        <f>I26/'סיכום נכסי ההשקעה'!$B$44</f>
        <v>4.5709874085189499E-4</v>
      </c>
    </row>
    <row r="27" spans="1:10">
      <c r="A27" s="7" t="s">
        <v>2226</v>
      </c>
      <c r="B27" s="7">
        <v>9926890</v>
      </c>
      <c r="C27" s="7" t="s">
        <v>519</v>
      </c>
      <c r="D27" s="24">
        <v>0</v>
      </c>
      <c r="E27" s="7" t="s">
        <v>2220</v>
      </c>
      <c r="F27" s="7" t="s">
        <v>22</v>
      </c>
      <c r="G27" s="23">
        <v>-10000000</v>
      </c>
      <c r="H27" s="23">
        <v>-45.78</v>
      </c>
      <c r="I27" s="23">
        <v>4577.7299999999996</v>
      </c>
      <c r="J27" s="29">
        <f>I27/'סיכום נכסי ההשקעה'!$B$44</f>
        <v>3.9974756260112161E-4</v>
      </c>
    </row>
    <row r="28" spans="1:10">
      <c r="A28" s="7" t="s">
        <v>2227</v>
      </c>
      <c r="B28" s="7">
        <v>9926927</v>
      </c>
      <c r="C28" s="7" t="s">
        <v>519</v>
      </c>
      <c r="D28" s="24">
        <v>0</v>
      </c>
      <c r="E28" s="7" t="s">
        <v>2223</v>
      </c>
      <c r="F28" s="7" t="s">
        <v>22</v>
      </c>
      <c r="G28" s="23">
        <v>-620000</v>
      </c>
      <c r="H28" s="23">
        <v>-51.68</v>
      </c>
      <c r="I28" s="23">
        <v>320.39</v>
      </c>
      <c r="J28" s="29">
        <f>I28/'סיכום נכסי ההשקעה'!$B$44</f>
        <v>2.7977867104825614E-5</v>
      </c>
    </row>
    <row r="29" spans="1:10" ht="13.5" thickBot="1">
      <c r="A29" s="6" t="s">
        <v>2228</v>
      </c>
      <c r="B29" s="6"/>
      <c r="C29" s="6"/>
      <c r="D29" s="6"/>
      <c r="E29" s="6"/>
      <c r="F29" s="6"/>
      <c r="G29" s="25">
        <f>SUM(G23:G28)</f>
        <v>-91875291</v>
      </c>
      <c r="H29" s="22"/>
      <c r="I29" s="25">
        <f>I23+I24+I25+I26+I27+I28</f>
        <v>-15332.77</v>
      </c>
      <c r="J29" s="27">
        <f>SUM(J23:J28)</f>
        <v>-1.3389250644803429E-3</v>
      </c>
    </row>
    <row r="30" spans="1:10" ht="13.5" thickTop="1"/>
    <row r="31" spans="1:10">
      <c r="A31" s="6" t="s">
        <v>2229</v>
      </c>
      <c r="B31" s="6"/>
      <c r="C31" s="6"/>
      <c r="D31" s="6"/>
      <c r="E31" s="6"/>
      <c r="F31" s="6"/>
      <c r="G31" s="22"/>
      <c r="H31" s="22"/>
      <c r="I31" s="22"/>
      <c r="J31" s="6"/>
    </row>
    <row r="32" spans="1:10">
      <c r="A32" s="7" t="s">
        <v>2230</v>
      </c>
      <c r="B32" s="7">
        <v>200101012</v>
      </c>
      <c r="C32" s="24">
        <v>0</v>
      </c>
      <c r="D32" s="24">
        <v>0</v>
      </c>
      <c r="E32" s="7" t="s">
        <v>1458</v>
      </c>
      <c r="F32" s="7" t="s">
        <v>22</v>
      </c>
      <c r="G32" s="23">
        <v>-7148806.1600000001</v>
      </c>
      <c r="H32" s="23">
        <v>501.72</v>
      </c>
      <c r="I32" s="23" t="s">
        <v>2231</v>
      </c>
      <c r="J32" s="29">
        <f>I32/'סיכום נכסי ההשקעה'!$B$44</f>
        <v>-3.1320409670235094E-3</v>
      </c>
    </row>
    <row r="33" spans="1:10">
      <c r="A33" s="7" t="s">
        <v>2232</v>
      </c>
      <c r="B33" s="7">
        <v>200245215</v>
      </c>
      <c r="C33" s="24">
        <v>0</v>
      </c>
      <c r="D33" s="24">
        <v>0</v>
      </c>
      <c r="E33" s="7" t="s">
        <v>2233</v>
      </c>
      <c r="F33" s="7" t="s">
        <v>30</v>
      </c>
      <c r="G33" s="23">
        <v>96397465.030000001</v>
      </c>
      <c r="H33" s="23">
        <v>131.19999999999999</v>
      </c>
      <c r="I33" s="23" t="s">
        <v>2234</v>
      </c>
      <c r="J33" s="29">
        <f>I33/'סיכום נכסי ההשקעה'!$B$44</f>
        <v>2.7748387292831573E-3</v>
      </c>
    </row>
    <row r="34" spans="1:10" ht="13.5" thickBot="1">
      <c r="A34" s="6" t="s">
        <v>2235</v>
      </c>
      <c r="B34" s="6"/>
      <c r="C34" s="6"/>
      <c r="D34" s="6"/>
      <c r="E34" s="6"/>
      <c r="F34" s="6"/>
      <c r="G34" s="25">
        <f>SUM(G32:G33)</f>
        <v>89248658.870000005</v>
      </c>
      <c r="H34" s="22"/>
      <c r="I34" s="25">
        <f>I32+I33</f>
        <v>-4090.5200000000041</v>
      </c>
      <c r="J34" s="27">
        <f>SUM(J32:J33)</f>
        <v>-3.5720223774035218E-4</v>
      </c>
    </row>
    <row r="35" spans="1:10" ht="13.5" thickTop="1"/>
    <row r="36" spans="1:10">
      <c r="A36" s="6" t="s">
        <v>2236</v>
      </c>
      <c r="B36" s="24">
        <v>0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  <c r="J36" s="29">
        <f>I36/'סיכום נכסי ההשקעה'!$B$44</f>
        <v>0</v>
      </c>
    </row>
    <row r="37" spans="1:10" ht="13.5" thickBot="1">
      <c r="A37" s="6" t="s">
        <v>2237</v>
      </c>
      <c r="B37" s="6"/>
      <c r="C37" s="6"/>
      <c r="D37" s="6"/>
      <c r="E37" s="6"/>
      <c r="F37" s="6"/>
      <c r="G37" s="30">
        <f>G36</f>
        <v>0</v>
      </c>
      <c r="H37" s="22"/>
      <c r="I37" s="30">
        <f>I36</f>
        <v>0</v>
      </c>
      <c r="J37" s="27">
        <f>J36</f>
        <v>0</v>
      </c>
    </row>
    <row r="38" spans="1:10" ht="13.5" thickTop="1"/>
    <row r="39" spans="1:10">
      <c r="A39" s="6" t="s">
        <v>2238</v>
      </c>
      <c r="B39" s="24">
        <v>0</v>
      </c>
      <c r="C39" s="24">
        <v>0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v>0</v>
      </c>
      <c r="J39" s="29">
        <f>I39/'סיכום נכסי ההשקעה'!$B$44</f>
        <v>0</v>
      </c>
    </row>
    <row r="40" spans="1:10" ht="13.5" thickBot="1">
      <c r="A40" s="6" t="s">
        <v>2239</v>
      </c>
      <c r="B40" s="6"/>
      <c r="C40" s="6"/>
      <c r="D40" s="6"/>
      <c r="E40" s="6"/>
      <c r="F40" s="6"/>
      <c r="G40" s="30">
        <f>G39</f>
        <v>0</v>
      </c>
      <c r="H40" s="22"/>
      <c r="I40" s="30">
        <f>I39</f>
        <v>0</v>
      </c>
      <c r="J40" s="27">
        <f>J39</f>
        <v>0</v>
      </c>
    </row>
    <row r="41" spans="1:10" ht="13.5" thickTop="1"/>
    <row r="42" spans="1:10" ht="13.5" thickBot="1">
      <c r="A42" s="4" t="s">
        <v>2240</v>
      </c>
      <c r="B42" s="4"/>
      <c r="C42" s="4"/>
      <c r="D42" s="4"/>
      <c r="E42" s="4"/>
      <c r="F42" s="4"/>
      <c r="G42" s="31">
        <f>G20+G29+G34+G37+G40</f>
        <v>-2626632.1299999952</v>
      </c>
      <c r="H42" s="14"/>
      <c r="I42" s="31">
        <f>I20+I29+I34+I37+I40</f>
        <v>-19423.290000000005</v>
      </c>
      <c r="J42" s="32">
        <f>J20+J29+J34+J37+J40</f>
        <v>-1.696127302220695E-3</v>
      </c>
    </row>
    <row r="43" spans="1:10" ht="13.5" thickTop="1"/>
    <row r="45" spans="1:10">
      <c r="A45" s="4" t="s">
        <v>2241</v>
      </c>
      <c r="B45" s="4"/>
      <c r="C45" s="4"/>
      <c r="D45" s="4"/>
      <c r="E45" s="4"/>
      <c r="F45" s="4"/>
      <c r="G45" s="14"/>
      <c r="H45" s="14"/>
      <c r="I45" s="14"/>
      <c r="J45" s="4"/>
    </row>
    <row r="46" spans="1:10">
      <c r="A46" s="6" t="s">
        <v>2213</v>
      </c>
      <c r="B46" s="24">
        <v>0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0</v>
      </c>
      <c r="I46" s="24">
        <v>0</v>
      </c>
      <c r="J46" s="29">
        <f>I46/'סיכום נכסי ההשקעה'!$B$44</f>
        <v>0</v>
      </c>
    </row>
    <row r="47" spans="1:10" ht="13.5" thickBot="1">
      <c r="A47" s="6" t="s">
        <v>2214</v>
      </c>
      <c r="B47" s="6"/>
      <c r="C47" s="6"/>
      <c r="D47" s="6"/>
      <c r="E47" s="6"/>
      <c r="F47" s="6"/>
      <c r="G47" s="30">
        <f>G46</f>
        <v>0</v>
      </c>
      <c r="H47" s="22"/>
      <c r="I47" s="30">
        <f>I46</f>
        <v>0</v>
      </c>
      <c r="J47" s="27">
        <f>J46</f>
        <v>0</v>
      </c>
    </row>
    <row r="48" spans="1:10" ht="13.5" thickTop="1"/>
    <row r="49" spans="1:10">
      <c r="A49" s="6" t="s">
        <v>2242</v>
      </c>
      <c r="B49" s="24">
        <v>0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29">
        <f>I49/'סיכום נכסי ההשקעה'!$B$44</f>
        <v>0</v>
      </c>
    </row>
    <row r="50" spans="1:10" ht="13.5" thickBot="1">
      <c r="A50" s="6" t="s">
        <v>2243</v>
      </c>
      <c r="B50" s="6"/>
      <c r="C50" s="6"/>
      <c r="D50" s="6"/>
      <c r="E50" s="6"/>
      <c r="F50" s="6"/>
      <c r="G50" s="30">
        <f>G49</f>
        <v>0</v>
      </c>
      <c r="H50" s="22"/>
      <c r="I50" s="30">
        <f>I49</f>
        <v>0</v>
      </c>
      <c r="J50" s="27">
        <f>J49</f>
        <v>0</v>
      </c>
    </row>
    <row r="51" spans="1:10" ht="13.5" thickTop="1"/>
    <row r="52" spans="1:10">
      <c r="A52" s="6" t="s">
        <v>2236</v>
      </c>
      <c r="B52" s="24">
        <v>0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0</v>
      </c>
      <c r="I52" s="24">
        <v>0</v>
      </c>
      <c r="J52" s="29">
        <f>I52/'סיכום נכסי ההשקעה'!$B$44</f>
        <v>0</v>
      </c>
    </row>
    <row r="53" spans="1:10" ht="13.5" thickBot="1">
      <c r="A53" s="6" t="s">
        <v>2237</v>
      </c>
      <c r="B53" s="6"/>
      <c r="C53" s="6"/>
      <c r="D53" s="6"/>
      <c r="E53" s="6"/>
      <c r="F53" s="6"/>
      <c r="G53" s="30">
        <f>G52</f>
        <v>0</v>
      </c>
      <c r="H53" s="22"/>
      <c r="I53" s="30">
        <f>I52</f>
        <v>0</v>
      </c>
      <c r="J53" s="27">
        <f>J52</f>
        <v>0</v>
      </c>
    </row>
    <row r="54" spans="1:10" ht="13.5" thickTop="1"/>
    <row r="55" spans="1:10">
      <c r="A55" s="6" t="s">
        <v>2238</v>
      </c>
      <c r="B55" s="24">
        <v>0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0</v>
      </c>
      <c r="J55" s="29">
        <f>I55/'סיכום נכסי ההשקעה'!$B$44</f>
        <v>0</v>
      </c>
    </row>
    <row r="56" spans="1:10" ht="13.5" thickBot="1">
      <c r="A56" s="6" t="s">
        <v>2239</v>
      </c>
      <c r="B56" s="6"/>
      <c r="C56" s="6"/>
      <c r="D56" s="6"/>
      <c r="E56" s="6"/>
      <c r="F56" s="6"/>
      <c r="G56" s="30">
        <f>G55</f>
        <v>0</v>
      </c>
      <c r="H56" s="22"/>
      <c r="I56" s="30">
        <f>I55</f>
        <v>0</v>
      </c>
      <c r="J56" s="27">
        <f>J55</f>
        <v>0</v>
      </c>
    </row>
    <row r="57" spans="1:10" ht="13.5" thickTop="1"/>
    <row r="58" spans="1:10" ht="13.5" thickBot="1">
      <c r="A58" s="4" t="s">
        <v>2244</v>
      </c>
      <c r="B58" s="4"/>
      <c r="C58" s="4"/>
      <c r="D58" s="4"/>
      <c r="E58" s="4"/>
      <c r="F58" s="4"/>
      <c r="G58" s="38">
        <f>G44+G47+G50+G53+G56</f>
        <v>0</v>
      </c>
      <c r="H58" s="14"/>
      <c r="I58" s="38">
        <f>I44+I47+I50+I53+I56</f>
        <v>0</v>
      </c>
      <c r="J58" s="32">
        <f>J44+J47+J50+J53+J56</f>
        <v>0</v>
      </c>
    </row>
    <row r="59" spans="1:10" ht="13.5" thickTop="1"/>
    <row r="61" spans="1:10" ht="13.5" thickBot="1">
      <c r="A61" s="4" t="s">
        <v>2245</v>
      </c>
      <c r="B61" s="4"/>
      <c r="C61" s="4"/>
      <c r="D61" s="4"/>
      <c r="E61" s="4"/>
      <c r="F61" s="4"/>
      <c r="G61" s="31">
        <f>G42+G58</f>
        <v>-2626632.1299999952</v>
      </c>
      <c r="H61" s="14"/>
      <c r="I61" s="31">
        <f>I42+I58</f>
        <v>-19423.290000000005</v>
      </c>
      <c r="J61" s="32">
        <f>J42+J58</f>
        <v>-1.696127302220695E-3</v>
      </c>
    </row>
    <row r="62" spans="1:10" ht="13.5" thickTop="1"/>
    <row r="64" spans="1:10">
      <c r="A64" s="7" t="s">
        <v>66</v>
      </c>
      <c r="B64" s="7"/>
      <c r="C64" s="7"/>
      <c r="D64" s="7"/>
      <c r="E64" s="7"/>
      <c r="F64" s="7"/>
      <c r="G64" s="23"/>
      <c r="H64" s="23"/>
      <c r="I64" s="23"/>
      <c r="J64" s="7"/>
    </row>
  </sheetData>
  <pageMargins left="0.75" right="0.75" top="1" bottom="1" header="0.5" footer="0.5"/>
  <pageSetup paperSize="9" orientation="portrait"/>
  <ignoredErrors>
    <ignoredError sqref="G21:J22 H20 G30:J31 H29 G23:I26 G35:J35 H34 G32:I33 G38:J38 G41:J41 G48:J48 G51:J51 G54:J54 G57:J57 G43:J45 H42 G59:J60 H58 G62:J63 H61 G28:I28 G27:H27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6"/>
  <sheetViews>
    <sheetView rightToLeft="1" workbookViewId="0"/>
  </sheetViews>
  <sheetFormatPr defaultColWidth="9.140625" defaultRowHeight="12.75"/>
  <cols>
    <col min="1" max="1" width="62.7109375" customWidth="1"/>
    <col min="2" max="2" width="12.7109375" customWidth="1"/>
    <col min="3" max="3" width="27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style="12" customWidth="1"/>
    <col min="13" max="13" width="9.7109375" style="12" customWidth="1"/>
    <col min="14" max="14" width="12.7109375" style="12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2246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1223</v>
      </c>
      <c r="E11" s="4" t="s">
        <v>7</v>
      </c>
      <c r="F11" s="4" t="s">
        <v>8</v>
      </c>
      <c r="G11" s="4" t="s">
        <v>68</v>
      </c>
      <c r="H11" s="4" t="s">
        <v>69</v>
      </c>
      <c r="I11" s="4" t="s">
        <v>9</v>
      </c>
      <c r="J11" s="4" t="s">
        <v>10</v>
      </c>
      <c r="K11" s="4" t="s">
        <v>11</v>
      </c>
      <c r="L11" s="14" t="s">
        <v>70</v>
      </c>
      <c r="M11" s="14" t="s">
        <v>71</v>
      </c>
      <c r="N11" s="14" t="s">
        <v>1247</v>
      </c>
      <c r="O11" s="4" t="s">
        <v>72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73</v>
      </c>
      <c r="H12" s="5" t="s">
        <v>74</v>
      </c>
      <c r="I12" s="5"/>
      <c r="J12" s="5" t="s">
        <v>14</v>
      </c>
      <c r="K12" s="5" t="s">
        <v>14</v>
      </c>
      <c r="L12" s="13" t="s">
        <v>75</v>
      </c>
      <c r="M12" s="13" t="s">
        <v>76</v>
      </c>
      <c r="N12" s="13" t="s">
        <v>15</v>
      </c>
      <c r="O12" s="5" t="s">
        <v>14</v>
      </c>
      <c r="P12" s="5" t="s">
        <v>14</v>
      </c>
    </row>
    <row r="15" spans="1:16">
      <c r="A15" s="4" t="s">
        <v>2247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14"/>
      <c r="M15" s="14"/>
      <c r="N15" s="14"/>
      <c r="O15" s="4"/>
      <c r="P15" s="4"/>
    </row>
    <row r="18" spans="1:16">
      <c r="A18" s="4" t="s">
        <v>2248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14"/>
      <c r="M18" s="14"/>
      <c r="N18" s="14"/>
      <c r="O18" s="4"/>
      <c r="P18" s="4"/>
    </row>
    <row r="19" spans="1:16">
      <c r="A19" s="6" t="s">
        <v>1226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22"/>
      <c r="M19" s="22"/>
      <c r="N19" s="22"/>
      <c r="O19" s="6"/>
      <c r="P19" s="6"/>
    </row>
    <row r="20" spans="1:16">
      <c r="A20" s="7" t="s">
        <v>2249</v>
      </c>
      <c r="B20" s="7">
        <v>1116037</v>
      </c>
      <c r="C20" s="7" t="s">
        <v>1234</v>
      </c>
      <c r="D20" s="7" t="s">
        <v>1235</v>
      </c>
      <c r="E20" s="24">
        <v>0</v>
      </c>
      <c r="F20" s="24">
        <v>0</v>
      </c>
      <c r="G20" s="24">
        <v>0</v>
      </c>
      <c r="H20" s="24">
        <v>0</v>
      </c>
      <c r="I20" s="7" t="s">
        <v>22</v>
      </c>
      <c r="J20" s="24">
        <v>0</v>
      </c>
      <c r="K20" s="24">
        <v>0</v>
      </c>
      <c r="L20" s="23">
        <v>732796.64</v>
      </c>
      <c r="M20" s="23">
        <v>107.2</v>
      </c>
      <c r="N20" s="23">
        <v>785.56</v>
      </c>
      <c r="O20" s="7" t="s">
        <v>1470</v>
      </c>
      <c r="P20" s="26">
        <f>N20/'סיכום נכסי ההשקעה'!$B$44</f>
        <v>6.8598562011507261E-5</v>
      </c>
    </row>
    <row r="21" spans="1:16" ht="13.5" thickBot="1">
      <c r="A21" s="6" t="s">
        <v>1227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25">
        <f>L20</f>
        <v>732796.64</v>
      </c>
      <c r="M21" s="22"/>
      <c r="N21" s="25">
        <f>N20</f>
        <v>785.56</v>
      </c>
      <c r="O21" s="6"/>
      <c r="P21" s="27">
        <f>P20</f>
        <v>6.8598562011507261E-5</v>
      </c>
    </row>
    <row r="22" spans="1:16" ht="13.5" thickTop="1"/>
    <row r="23" spans="1:16">
      <c r="A23" s="6" t="s">
        <v>1228</v>
      </c>
      <c r="B23" s="24">
        <v>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6">
        <f>N23/'סיכום נכסי ההשקעה'!$B$44</f>
        <v>0</v>
      </c>
    </row>
    <row r="24" spans="1:16" ht="13.5" thickBot="1">
      <c r="A24" s="6" t="s">
        <v>1229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30">
        <f>L23</f>
        <v>0</v>
      </c>
      <c r="M24" s="22"/>
      <c r="N24" s="30">
        <f>N23</f>
        <v>0</v>
      </c>
      <c r="O24" s="6"/>
      <c r="P24" s="27">
        <f>P23</f>
        <v>0</v>
      </c>
    </row>
    <row r="25" spans="1:16" ht="13.5" thickTop="1"/>
    <row r="26" spans="1:16">
      <c r="A26" s="6" t="s">
        <v>1230</v>
      </c>
      <c r="B26" s="24">
        <v>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6">
        <f>N26/'סיכום נכסי ההשקעה'!$B$44</f>
        <v>0</v>
      </c>
    </row>
    <row r="27" spans="1:16" ht="13.5" thickBot="1">
      <c r="A27" s="6" t="s">
        <v>1231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30">
        <f>L26</f>
        <v>0</v>
      </c>
      <c r="M27" s="22"/>
      <c r="N27" s="30">
        <f>N26</f>
        <v>0</v>
      </c>
      <c r="O27" s="6"/>
      <c r="P27" s="27">
        <f>P26</f>
        <v>0</v>
      </c>
    </row>
    <row r="28" spans="1:16" ht="13.5" thickTop="1"/>
    <row r="29" spans="1:16">
      <c r="A29" s="6" t="s">
        <v>1232</v>
      </c>
      <c r="B29" s="24">
        <v>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24">
        <v>0</v>
      </c>
      <c r="O29" s="24">
        <v>0</v>
      </c>
      <c r="P29" s="26">
        <f>N29/'סיכום נכסי ההשקעה'!$B$44</f>
        <v>0</v>
      </c>
    </row>
    <row r="30" spans="1:16" ht="13.5" thickBot="1">
      <c r="A30" s="6" t="s">
        <v>1237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30">
        <f>L29</f>
        <v>0</v>
      </c>
      <c r="M30" s="22"/>
      <c r="N30" s="30">
        <f>N29</f>
        <v>0</v>
      </c>
      <c r="O30" s="6"/>
      <c r="P30" s="27">
        <f>P29</f>
        <v>0</v>
      </c>
    </row>
    <row r="31" spans="1:16" ht="13.5" thickTop="1"/>
    <row r="32" spans="1:16">
      <c r="A32" s="6" t="s">
        <v>1238</v>
      </c>
      <c r="B32" s="24">
        <v>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0</v>
      </c>
      <c r="M32" s="24">
        <v>0</v>
      </c>
      <c r="N32" s="24">
        <v>0</v>
      </c>
      <c r="O32" s="24">
        <v>0</v>
      </c>
      <c r="P32" s="26">
        <f>N32/'סיכום נכסי ההשקעה'!$B$44</f>
        <v>0</v>
      </c>
    </row>
    <row r="33" spans="1:16" ht="13.5" thickBot="1">
      <c r="A33" s="6" t="s">
        <v>1239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30">
        <f>L32</f>
        <v>0</v>
      </c>
      <c r="M33" s="22"/>
      <c r="N33" s="30">
        <f>N32</f>
        <v>0</v>
      </c>
      <c r="O33" s="6"/>
      <c r="P33" s="27">
        <f>P32</f>
        <v>0</v>
      </c>
    </row>
    <row r="34" spans="1:16" ht="13.5" thickTop="1"/>
    <row r="35" spans="1:16">
      <c r="A35" s="6" t="s">
        <v>1240</v>
      </c>
      <c r="B35" s="24">
        <v>0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24">
        <v>0</v>
      </c>
      <c r="K35" s="24">
        <v>0</v>
      </c>
      <c r="L35" s="24">
        <v>0</v>
      </c>
      <c r="M35" s="24">
        <v>0</v>
      </c>
      <c r="N35" s="24">
        <v>0</v>
      </c>
      <c r="O35" s="24">
        <v>0</v>
      </c>
      <c r="P35" s="26">
        <f>N35/'סיכום נכסי ההשקעה'!$B$44</f>
        <v>0</v>
      </c>
    </row>
    <row r="36" spans="1:16" ht="13.5" thickBot="1">
      <c r="A36" s="6" t="s">
        <v>1241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30">
        <f>L35</f>
        <v>0</v>
      </c>
      <c r="M36" s="22"/>
      <c r="N36" s="30">
        <f>N35</f>
        <v>0</v>
      </c>
      <c r="O36" s="6"/>
      <c r="P36" s="27">
        <f>P35</f>
        <v>0</v>
      </c>
    </row>
    <row r="37" spans="1:16" ht="13.5" thickTop="1"/>
    <row r="38" spans="1:16" ht="13.5" thickBot="1">
      <c r="A38" s="4" t="s">
        <v>2250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31">
        <f>L21+L24+L27+L30+L33+L36</f>
        <v>732796.64</v>
      </c>
      <c r="M38" s="14"/>
      <c r="N38" s="31">
        <f>N21+N24+N27+N30+N33+N36</f>
        <v>785.56</v>
      </c>
      <c r="O38" s="4"/>
      <c r="P38" s="32">
        <f>P21+P24+P27+P30+P33+P36</f>
        <v>6.8598562011507261E-5</v>
      </c>
    </row>
    <row r="39" spans="1:16" ht="13.5" thickTop="1"/>
    <row r="41" spans="1:16">
      <c r="A41" s="4" t="s">
        <v>2251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14"/>
      <c r="M41" s="14"/>
      <c r="N41" s="14"/>
      <c r="O41" s="4"/>
      <c r="P41" s="4"/>
    </row>
    <row r="42" spans="1:16">
      <c r="A42" s="6" t="s">
        <v>1226</v>
      </c>
      <c r="B42" s="24">
        <v>0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v>0</v>
      </c>
      <c r="O42" s="24">
        <v>0</v>
      </c>
      <c r="P42" s="26">
        <f>N42/'סיכום נכסי ההשקעה'!$B$44</f>
        <v>0</v>
      </c>
    </row>
    <row r="43" spans="1:16" ht="13.5" thickBot="1">
      <c r="A43" s="6" t="s">
        <v>1227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30">
        <f>L42</f>
        <v>0</v>
      </c>
      <c r="M43" s="22"/>
      <c r="N43" s="30">
        <f>N42</f>
        <v>0</v>
      </c>
      <c r="O43" s="6"/>
      <c r="P43" s="27">
        <f>P42</f>
        <v>0</v>
      </c>
    </row>
    <row r="44" spans="1:16" ht="13.5" thickTop="1"/>
    <row r="45" spans="1:16">
      <c r="A45" s="6" t="s">
        <v>1228</v>
      </c>
      <c r="B45" s="24">
        <v>0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v>0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6">
        <f>N45/'סיכום נכסי ההשקעה'!$B$44</f>
        <v>0</v>
      </c>
    </row>
    <row r="46" spans="1:16" ht="13.5" thickBot="1">
      <c r="A46" s="6" t="s">
        <v>1229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30">
        <f>L45</f>
        <v>0</v>
      </c>
      <c r="M46" s="22"/>
      <c r="N46" s="30">
        <f>N45</f>
        <v>0</v>
      </c>
      <c r="O46" s="6"/>
      <c r="P46" s="27">
        <f>P45</f>
        <v>0</v>
      </c>
    </row>
    <row r="47" spans="1:16" ht="13.5" thickTop="1"/>
    <row r="48" spans="1:16">
      <c r="A48" s="6" t="s">
        <v>1230</v>
      </c>
      <c r="B48" s="24">
        <v>0</v>
      </c>
      <c r="C48" s="24">
        <v>0</v>
      </c>
      <c r="D48" s="24">
        <v>0</v>
      </c>
      <c r="E48" s="24">
        <v>0</v>
      </c>
      <c r="F48" s="24">
        <v>0</v>
      </c>
      <c r="G48" s="24">
        <v>0</v>
      </c>
      <c r="H48" s="24">
        <v>0</v>
      </c>
      <c r="I48" s="24">
        <v>0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6">
        <f>N48/'סיכום נכסי ההשקעה'!$B$44</f>
        <v>0</v>
      </c>
    </row>
    <row r="49" spans="1:16" ht="13.5" thickBot="1">
      <c r="A49" s="6" t="s">
        <v>1231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30">
        <f>L48</f>
        <v>0</v>
      </c>
      <c r="M49" s="22"/>
      <c r="N49" s="30">
        <f>N48</f>
        <v>0</v>
      </c>
      <c r="O49" s="6"/>
      <c r="P49" s="27">
        <f>P48</f>
        <v>0</v>
      </c>
    </row>
    <row r="50" spans="1:16" ht="13.5" thickTop="1"/>
    <row r="51" spans="1:16">
      <c r="A51" s="6" t="s">
        <v>1232</v>
      </c>
      <c r="B51" s="24">
        <v>0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6">
        <f>N51/'סיכום נכסי ההשקעה'!$B$44</f>
        <v>0</v>
      </c>
    </row>
    <row r="52" spans="1:16" ht="13.5" thickBot="1">
      <c r="A52" s="6" t="s">
        <v>1237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30">
        <f>L51</f>
        <v>0</v>
      </c>
      <c r="M52" s="22"/>
      <c r="N52" s="30">
        <f>N51</f>
        <v>0</v>
      </c>
      <c r="O52" s="6"/>
      <c r="P52" s="27">
        <f>P51</f>
        <v>0</v>
      </c>
    </row>
    <row r="53" spans="1:16" ht="13.5" thickTop="1"/>
    <row r="54" spans="1:16">
      <c r="A54" s="6" t="s">
        <v>1238</v>
      </c>
      <c r="B54" s="24">
        <v>0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v>0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6">
        <f>N54/'סיכום נכסי ההשקעה'!$B$44</f>
        <v>0</v>
      </c>
    </row>
    <row r="55" spans="1:16" ht="13.5" thickBot="1">
      <c r="A55" s="6" t="s">
        <v>1239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30">
        <f>L54</f>
        <v>0</v>
      </c>
      <c r="M55" s="22"/>
      <c r="N55" s="30">
        <f>N54</f>
        <v>0</v>
      </c>
      <c r="O55" s="6"/>
      <c r="P55" s="27">
        <f>P54</f>
        <v>0</v>
      </c>
    </row>
    <row r="56" spans="1:16" ht="13.5" thickTop="1"/>
    <row r="57" spans="1:16">
      <c r="A57" s="6" t="s">
        <v>1240</v>
      </c>
      <c r="B57" s="24">
        <v>0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6">
        <f>N57/'סיכום נכסי ההשקעה'!$B$44</f>
        <v>0</v>
      </c>
    </row>
    <row r="58" spans="1:16" ht="13.5" thickBot="1">
      <c r="A58" s="6" t="s">
        <v>1241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30">
        <f>L57</f>
        <v>0</v>
      </c>
      <c r="M58" s="22"/>
      <c r="N58" s="30">
        <f>N57</f>
        <v>0</v>
      </c>
      <c r="O58" s="6"/>
      <c r="P58" s="27">
        <f>P57</f>
        <v>0</v>
      </c>
    </row>
    <row r="59" spans="1:16" ht="13.5" thickTop="1"/>
    <row r="60" spans="1:16" ht="13.5" thickBot="1">
      <c r="A60" s="4" t="s">
        <v>2252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38">
        <f>L46+L49+L52+L55+L58+L43</f>
        <v>0</v>
      </c>
      <c r="M60" s="14"/>
      <c r="N60" s="38">
        <f>N46+N49+N52+N55+N58+N43</f>
        <v>0</v>
      </c>
      <c r="O60" s="4"/>
      <c r="P60" s="32">
        <f>P46+P49+P52+P55+P58+P43</f>
        <v>0</v>
      </c>
    </row>
    <row r="61" spans="1:16" ht="13.5" thickTop="1"/>
    <row r="63" spans="1:16" ht="13.5" thickBot="1">
      <c r="A63" s="4" t="s">
        <v>2253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31">
        <f>L38+L60</f>
        <v>732796.64</v>
      </c>
      <c r="M63" s="14"/>
      <c r="N63" s="31">
        <f>N38+N60</f>
        <v>785.56</v>
      </c>
      <c r="O63" s="4"/>
      <c r="P63" s="32">
        <f>P38+P60</f>
        <v>6.8598562011507261E-5</v>
      </c>
    </row>
    <row r="64" spans="1:16" ht="13.5" thickTop="1"/>
    <row r="66" spans="1:16">
      <c r="A66" s="7" t="s">
        <v>66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23"/>
      <c r="M66" s="23"/>
      <c r="N66" s="23"/>
      <c r="O66" s="7"/>
      <c r="P66" s="7"/>
    </row>
  </sheetData>
  <pageMargins left="0.75" right="0.75" top="1" bottom="1" header="0.5" footer="0.5"/>
  <pageSetup paperSize="9" orientation="portrait"/>
  <ignoredErrors>
    <ignoredError sqref="O22:P22 L22:N22 M21 O20 O21 O25:P25 L25:N25 M24 O24 O28:P28 L28:N28 O31:P31 L31:N31 O34:P34 L34:N34 O37:P37 L37:N37 O44:P44 L44:N44 O47:P47 L47:N47 O50:P50 L50:N50 O53:P53 L53:N53 O56:P56 L56:N56 O59:P59 L59:N59 L39:N41 M38 O39:P41 O38 L61:N62 M60 O61:P62 O60 L64:N67 M63 O64:P64 O63" numberStoredAsText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47"/>
  <sheetViews>
    <sheetView rightToLeft="1" workbookViewId="0"/>
  </sheetViews>
  <sheetFormatPr defaultColWidth="9.140625" defaultRowHeight="12.75"/>
  <cols>
    <col min="1" max="1" width="57.7109375" customWidth="1"/>
    <col min="2" max="2" width="12.7109375" customWidth="1"/>
    <col min="3" max="3" width="32.7109375" customWidth="1"/>
    <col min="4" max="4" width="8.7109375" customWidth="1"/>
    <col min="5" max="5" width="10.7109375" customWidth="1"/>
    <col min="6" max="6" width="6.7109375" style="12" customWidth="1"/>
    <col min="7" max="7" width="13.7109375" customWidth="1"/>
    <col min="8" max="8" width="14.7109375" customWidth="1"/>
    <col min="9" max="9" width="16.7109375" customWidth="1"/>
    <col min="10" max="10" width="17.7109375" style="12" customWidth="1"/>
    <col min="11" max="11" width="9.7109375" style="12" customWidth="1"/>
    <col min="12" max="12" width="13.7109375" style="12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2254</v>
      </c>
    </row>
    <row r="6" spans="1:13">
      <c r="A6" s="2" t="s">
        <v>2</v>
      </c>
    </row>
    <row r="8" spans="1:13" ht="15">
      <c r="A8" s="3" t="s">
        <v>3</v>
      </c>
    </row>
    <row r="11" spans="1:13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14" t="s">
        <v>69</v>
      </c>
      <c r="G11" s="4" t="s">
        <v>9</v>
      </c>
      <c r="H11" s="4" t="s">
        <v>10</v>
      </c>
      <c r="I11" s="4" t="s">
        <v>11</v>
      </c>
      <c r="J11" s="14" t="s">
        <v>70</v>
      </c>
      <c r="K11" s="14" t="s">
        <v>71</v>
      </c>
      <c r="L11" s="14" t="s">
        <v>1247</v>
      </c>
      <c r="M11" s="4" t="s">
        <v>13</v>
      </c>
    </row>
    <row r="12" spans="1:13">
      <c r="A12" s="5"/>
      <c r="B12" s="5"/>
      <c r="C12" s="5"/>
      <c r="D12" s="5"/>
      <c r="E12" s="5"/>
      <c r="F12" s="13" t="s">
        <v>74</v>
      </c>
      <c r="G12" s="5"/>
      <c r="H12" s="5" t="s">
        <v>14</v>
      </c>
      <c r="I12" s="5" t="s">
        <v>14</v>
      </c>
      <c r="J12" s="13" t="s">
        <v>75</v>
      </c>
      <c r="K12" s="13" t="s">
        <v>76</v>
      </c>
      <c r="L12" s="13" t="s">
        <v>15</v>
      </c>
      <c r="M12" s="5" t="s">
        <v>14</v>
      </c>
    </row>
    <row r="15" spans="1:13">
      <c r="A15" s="4" t="s">
        <v>2254</v>
      </c>
      <c r="B15" s="4"/>
      <c r="C15" s="4"/>
      <c r="D15" s="4"/>
      <c r="E15" s="4"/>
      <c r="F15" s="14"/>
      <c r="G15" s="4"/>
      <c r="H15" s="4"/>
      <c r="I15" s="4"/>
      <c r="J15" s="14"/>
      <c r="K15" s="14"/>
      <c r="L15" s="14"/>
      <c r="M15" s="4"/>
    </row>
    <row r="18" spans="1:13">
      <c r="A18" s="4" t="s">
        <v>2255</v>
      </c>
      <c r="B18" s="4"/>
      <c r="C18" s="4"/>
      <c r="D18" s="4"/>
      <c r="E18" s="4"/>
      <c r="F18" s="14"/>
      <c r="G18" s="4"/>
      <c r="H18" s="4"/>
      <c r="I18" s="4"/>
      <c r="J18" s="14"/>
      <c r="K18" s="14"/>
      <c r="L18" s="14"/>
      <c r="M18" s="4"/>
    </row>
    <row r="19" spans="1:13">
      <c r="A19" s="6" t="s">
        <v>2256</v>
      </c>
      <c r="B19" s="6"/>
      <c r="C19" s="6"/>
      <c r="D19" s="6"/>
      <c r="E19" s="6"/>
      <c r="F19" s="22"/>
      <c r="G19" s="6"/>
      <c r="H19" s="6"/>
      <c r="I19" s="6"/>
      <c r="J19" s="22"/>
      <c r="K19" s="22"/>
      <c r="L19" s="22"/>
      <c r="M19" s="6"/>
    </row>
    <row r="20" spans="1:13">
      <c r="A20" s="7" t="s">
        <v>2257</v>
      </c>
      <c r="B20" s="7">
        <v>1000002</v>
      </c>
      <c r="C20" s="7" t="s">
        <v>2257</v>
      </c>
      <c r="D20" s="50" t="s">
        <v>2578</v>
      </c>
      <c r="E20" s="50">
        <v>0</v>
      </c>
      <c r="F20" s="23">
        <v>2.13</v>
      </c>
      <c r="G20" s="7" t="s">
        <v>22</v>
      </c>
      <c r="H20" s="51">
        <v>1.9199999999999998E-2</v>
      </c>
      <c r="I20" s="41">
        <v>-4.0000000000000002E-4</v>
      </c>
      <c r="J20" s="23">
        <v>4198782.38</v>
      </c>
      <c r="K20" s="23">
        <v>100</v>
      </c>
      <c r="L20" s="23" t="s">
        <v>2258</v>
      </c>
      <c r="M20" s="26">
        <f>L20/'סיכום נכסי ההשקעה'!$B$44</f>
        <v>3.6665597815911763E-4</v>
      </c>
    </row>
    <row r="21" spans="1:13" ht="13.5" thickBot="1">
      <c r="A21" s="6" t="s">
        <v>2259</v>
      </c>
      <c r="B21" s="6"/>
      <c r="C21" s="6"/>
      <c r="D21" s="6"/>
      <c r="E21" s="6"/>
      <c r="F21" s="22"/>
      <c r="G21" s="6"/>
      <c r="H21" s="6"/>
      <c r="I21" s="6"/>
      <c r="J21" s="25">
        <f>J20</f>
        <v>4198782.38</v>
      </c>
      <c r="K21" s="22"/>
      <c r="L21" s="25" t="str">
        <f>L20</f>
        <v>4,198.78</v>
      </c>
      <c r="M21" s="27">
        <f>M20</f>
        <v>3.6665597815911763E-4</v>
      </c>
    </row>
    <row r="22" spans="1:13" ht="13.5" thickTop="1"/>
    <row r="23" spans="1:13">
      <c r="A23" s="6" t="s">
        <v>2260</v>
      </c>
      <c r="B23" s="24">
        <v>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6">
        <f>L23/'סיכום נכסי ההשקעה'!$B$44</f>
        <v>0</v>
      </c>
    </row>
    <row r="24" spans="1:13" ht="13.5" thickBot="1">
      <c r="A24" s="6" t="s">
        <v>2261</v>
      </c>
      <c r="B24" s="6"/>
      <c r="C24" s="6"/>
      <c r="D24" s="6"/>
      <c r="E24" s="6"/>
      <c r="F24" s="22"/>
      <c r="G24" s="6"/>
      <c r="H24" s="6"/>
      <c r="I24" s="6"/>
      <c r="J24" s="30">
        <f>J23</f>
        <v>0</v>
      </c>
      <c r="K24" s="22"/>
      <c r="L24" s="30">
        <f>L23</f>
        <v>0</v>
      </c>
      <c r="M24" s="27">
        <f>M23</f>
        <v>0</v>
      </c>
    </row>
    <row r="25" spans="1:13" ht="13.5" thickTop="1"/>
    <row r="26" spans="1:13">
      <c r="A26" s="6" t="s">
        <v>2262</v>
      </c>
      <c r="B26" s="24">
        <v>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6">
        <f>L26/'סיכום נכסי ההשקעה'!$B$44</f>
        <v>0</v>
      </c>
    </row>
    <row r="27" spans="1:13" ht="13.5" thickBot="1">
      <c r="A27" s="6" t="s">
        <v>2263</v>
      </c>
      <c r="B27" s="6"/>
      <c r="C27" s="6"/>
      <c r="D27" s="6"/>
      <c r="E27" s="6"/>
      <c r="F27" s="22"/>
      <c r="G27" s="6"/>
      <c r="H27" s="6"/>
      <c r="I27" s="6"/>
      <c r="J27" s="30">
        <f>J26</f>
        <v>0</v>
      </c>
      <c r="K27" s="22"/>
      <c r="L27" s="30">
        <f>L26</f>
        <v>0</v>
      </c>
      <c r="M27" s="27">
        <f>M26</f>
        <v>0</v>
      </c>
    </row>
    <row r="28" spans="1:13" ht="13.5" thickTop="1"/>
    <row r="29" spans="1:13">
      <c r="A29" s="6" t="s">
        <v>2264</v>
      </c>
      <c r="B29" s="6"/>
      <c r="C29" s="6"/>
      <c r="D29" s="6"/>
      <c r="E29" s="6"/>
      <c r="F29" s="22"/>
      <c r="G29" s="6"/>
      <c r="H29" s="6"/>
      <c r="I29" s="6"/>
      <c r="J29" s="22"/>
      <c r="K29" s="22"/>
      <c r="L29" s="22"/>
      <c r="M29" s="6"/>
    </row>
    <row r="30" spans="1:13">
      <c r="A30" s="7" t="s">
        <v>2265</v>
      </c>
      <c r="B30" s="7">
        <v>200006955</v>
      </c>
      <c r="C30" s="39" t="s">
        <v>2643</v>
      </c>
      <c r="D30" s="7" t="s">
        <v>233</v>
      </c>
      <c r="E30" s="7" t="s">
        <v>205</v>
      </c>
      <c r="F30" s="23">
        <v>1.77</v>
      </c>
      <c r="G30" s="7" t="s">
        <v>22</v>
      </c>
      <c r="H30" s="7" t="s">
        <v>2266</v>
      </c>
      <c r="I30" s="7" t="s">
        <v>2267</v>
      </c>
      <c r="J30" s="23">
        <v>11689715.199999999</v>
      </c>
      <c r="K30" s="23">
        <v>102.55</v>
      </c>
      <c r="L30" s="23" t="s">
        <v>2268</v>
      </c>
      <c r="M30" s="26">
        <f>L30/'סיכום נכסי ההשקעה'!$B$44</f>
        <v>1.0468275391842083E-3</v>
      </c>
    </row>
    <row r="31" spans="1:13">
      <c r="A31" s="7" t="s">
        <v>2269</v>
      </c>
      <c r="B31" s="7">
        <v>60330933</v>
      </c>
      <c r="C31" s="7" t="s">
        <v>798</v>
      </c>
      <c r="D31" s="7" t="s">
        <v>271</v>
      </c>
      <c r="E31" s="7" t="s">
        <v>205</v>
      </c>
      <c r="F31" s="23">
        <v>0.75</v>
      </c>
      <c r="G31" s="7" t="s">
        <v>22</v>
      </c>
      <c r="H31" s="7" t="s">
        <v>2270</v>
      </c>
      <c r="I31" s="41">
        <v>2.8299999999999999E-2</v>
      </c>
      <c r="J31" s="23">
        <v>4755853.43</v>
      </c>
      <c r="K31" s="23">
        <v>413.16</v>
      </c>
      <c r="L31" s="23" t="s">
        <v>2271</v>
      </c>
      <c r="M31" s="26">
        <f>L31/'סיכום נכסי ההשקעה'!$B$44</f>
        <v>1.7158774635962007E-3</v>
      </c>
    </row>
    <row r="32" spans="1:13">
      <c r="A32" s="7" t="s">
        <v>2272</v>
      </c>
      <c r="B32" s="7">
        <v>200283992</v>
      </c>
      <c r="C32" s="7" t="s">
        <v>2273</v>
      </c>
      <c r="D32" s="7" t="s">
        <v>271</v>
      </c>
      <c r="E32" s="7" t="s">
        <v>205</v>
      </c>
      <c r="F32" s="23">
        <v>4.01</v>
      </c>
      <c r="G32" s="7" t="s">
        <v>22</v>
      </c>
      <c r="H32" s="7" t="s">
        <v>330</v>
      </c>
      <c r="I32" s="7" t="s">
        <v>301</v>
      </c>
      <c r="J32" s="23">
        <v>14991896.34</v>
      </c>
      <c r="K32" s="23">
        <v>119.21</v>
      </c>
      <c r="L32" s="23" t="s">
        <v>2274</v>
      </c>
      <c r="M32" s="26">
        <f>L32/'סיכום נכסי ההשקעה'!$B$44</f>
        <v>1.5606478493046182E-3</v>
      </c>
    </row>
    <row r="33" spans="1:13">
      <c r="A33" s="7" t="s">
        <v>2275</v>
      </c>
      <c r="B33" s="7">
        <v>200283810</v>
      </c>
      <c r="C33" s="7" t="s">
        <v>2273</v>
      </c>
      <c r="D33" s="7" t="s">
        <v>271</v>
      </c>
      <c r="E33" s="7" t="s">
        <v>205</v>
      </c>
      <c r="F33" s="23">
        <v>4.01</v>
      </c>
      <c r="G33" s="7" t="s">
        <v>22</v>
      </c>
      <c r="H33" s="7" t="s">
        <v>408</v>
      </c>
      <c r="I33" s="7" t="s">
        <v>51</v>
      </c>
      <c r="J33" s="23">
        <v>24182400</v>
      </c>
      <c r="K33" s="23">
        <v>117.86</v>
      </c>
      <c r="L33" s="23" t="s">
        <v>2276</v>
      </c>
      <c r="M33" s="26">
        <f>L33/'סיכום נכסי ההשקעה'!$B$44</f>
        <v>2.4888661379697703E-3</v>
      </c>
    </row>
    <row r="34" spans="1:13">
      <c r="A34" s="7" t="s">
        <v>2277</v>
      </c>
      <c r="B34" s="7">
        <v>1500586</v>
      </c>
      <c r="C34" s="7" t="s">
        <v>1870</v>
      </c>
      <c r="D34" s="7" t="s">
        <v>314</v>
      </c>
      <c r="E34" s="7" t="s">
        <v>1946</v>
      </c>
      <c r="F34" s="23">
        <v>6.51</v>
      </c>
      <c r="G34" s="7" t="s">
        <v>22</v>
      </c>
      <c r="H34" s="7" t="s">
        <v>2278</v>
      </c>
      <c r="I34" s="7" t="s">
        <v>619</v>
      </c>
      <c r="J34" s="23">
        <v>6946459.8300000001</v>
      </c>
      <c r="K34" s="23">
        <v>150.80000000000001</v>
      </c>
      <c r="L34" s="23" t="s">
        <v>2279</v>
      </c>
      <c r="M34" s="26">
        <f>L34/'סיכום נכסי ההשקעה'!$B$44</f>
        <v>9.1474587898653385E-4</v>
      </c>
    </row>
    <row r="35" spans="1:13">
      <c r="A35" s="7" t="s">
        <v>2280</v>
      </c>
      <c r="B35" s="7">
        <v>200695757</v>
      </c>
      <c r="C35" s="39" t="s">
        <v>2643</v>
      </c>
      <c r="D35" s="7" t="s">
        <v>314</v>
      </c>
      <c r="E35" s="7" t="s">
        <v>205</v>
      </c>
      <c r="F35" s="23">
        <v>2.36</v>
      </c>
      <c r="G35" s="7" t="s">
        <v>22</v>
      </c>
      <c r="H35" s="7" t="s">
        <v>2281</v>
      </c>
      <c r="I35" s="7" t="s">
        <v>2179</v>
      </c>
      <c r="J35" s="23">
        <v>16831744.530000001</v>
      </c>
      <c r="K35" s="23">
        <v>102.97</v>
      </c>
      <c r="L35" s="23" t="s">
        <v>2282</v>
      </c>
      <c r="M35" s="26">
        <f>L35/'סיכום נכסי ההשקעה'!$B$44</f>
        <v>1.5134760773037577E-3</v>
      </c>
    </row>
    <row r="36" spans="1:13">
      <c r="A36" s="7" t="s">
        <v>2283</v>
      </c>
      <c r="B36" s="7">
        <v>200391076</v>
      </c>
      <c r="C36" s="39" t="s">
        <v>2283</v>
      </c>
      <c r="D36" s="7" t="s">
        <v>433</v>
      </c>
      <c r="E36" s="7" t="s">
        <v>205</v>
      </c>
      <c r="F36" s="23">
        <v>7.61</v>
      </c>
      <c r="G36" s="7" t="s">
        <v>22</v>
      </c>
      <c r="H36" s="7" t="s">
        <v>1987</v>
      </c>
      <c r="I36" s="7" t="s">
        <v>692</v>
      </c>
      <c r="J36" s="23">
        <v>1129388.28</v>
      </c>
      <c r="K36" s="23">
        <v>138.31</v>
      </c>
      <c r="L36" s="23" t="s">
        <v>2284</v>
      </c>
      <c r="M36" s="26">
        <f>L36/'סיכום נכסי ההשקעה'!$B$44</f>
        <v>1.3640596488580762E-4</v>
      </c>
    </row>
    <row r="37" spans="1:13">
      <c r="A37" s="7" t="s">
        <v>2285</v>
      </c>
      <c r="B37" s="7">
        <v>200398592</v>
      </c>
      <c r="C37" s="39" t="s">
        <v>2283</v>
      </c>
      <c r="D37" s="7" t="s">
        <v>433</v>
      </c>
      <c r="E37" s="7" t="s">
        <v>205</v>
      </c>
      <c r="F37" s="23">
        <v>7.72</v>
      </c>
      <c r="G37" s="7" t="s">
        <v>22</v>
      </c>
      <c r="H37" s="7" t="s">
        <v>91</v>
      </c>
      <c r="I37" s="7" t="s">
        <v>2286</v>
      </c>
      <c r="J37" s="23">
        <v>581650.44999999995</v>
      </c>
      <c r="K37" s="23">
        <v>113.32</v>
      </c>
      <c r="L37" s="23">
        <v>659.13</v>
      </c>
      <c r="M37" s="26">
        <f>L37/'סיכום נכסי ההשקעה'!$B$44</f>
        <v>5.7558137097923495E-5</v>
      </c>
    </row>
    <row r="38" spans="1:13">
      <c r="A38" s="7" t="s">
        <v>2287</v>
      </c>
      <c r="B38" s="7">
        <v>200399418</v>
      </c>
      <c r="C38" s="39" t="s">
        <v>2283</v>
      </c>
      <c r="D38" s="7" t="s">
        <v>433</v>
      </c>
      <c r="E38" s="7" t="s">
        <v>205</v>
      </c>
      <c r="F38" s="23">
        <v>7.61</v>
      </c>
      <c r="G38" s="7" t="s">
        <v>22</v>
      </c>
      <c r="H38" s="7" t="s">
        <v>91</v>
      </c>
      <c r="I38" s="7" t="s">
        <v>1513</v>
      </c>
      <c r="J38" s="23">
        <v>346868.28</v>
      </c>
      <c r="K38" s="23">
        <v>107.51</v>
      </c>
      <c r="L38" s="23">
        <v>372.92</v>
      </c>
      <c r="M38" s="26">
        <f>L38/'סיכום נכסי ההשקעה'!$B$44</f>
        <v>3.2565018261280221E-5</v>
      </c>
    </row>
    <row r="39" spans="1:13">
      <c r="A39" s="7" t="s">
        <v>2288</v>
      </c>
      <c r="B39" s="7">
        <v>200399583</v>
      </c>
      <c r="C39" s="39" t="s">
        <v>2283</v>
      </c>
      <c r="D39" s="7" t="s">
        <v>433</v>
      </c>
      <c r="E39" s="7" t="s">
        <v>205</v>
      </c>
      <c r="F39" s="23">
        <v>7.45</v>
      </c>
      <c r="G39" s="7" t="s">
        <v>22</v>
      </c>
      <c r="H39" s="7" t="s">
        <v>91</v>
      </c>
      <c r="I39" s="7" t="s">
        <v>2289</v>
      </c>
      <c r="J39" s="23">
        <v>414923.28</v>
      </c>
      <c r="K39" s="23">
        <v>101.45</v>
      </c>
      <c r="L39" s="23">
        <v>420.94</v>
      </c>
      <c r="M39" s="26">
        <f>L39/'סיכום נכסי ההשקעה'!$B$44</f>
        <v>3.6758336337292974E-5</v>
      </c>
    </row>
    <row r="40" spans="1:13">
      <c r="A40" s="7" t="s">
        <v>2290</v>
      </c>
      <c r="B40" s="7">
        <v>200397016</v>
      </c>
      <c r="C40" s="39" t="s">
        <v>2283</v>
      </c>
      <c r="D40" s="7" t="s">
        <v>433</v>
      </c>
      <c r="E40" s="7" t="s">
        <v>205</v>
      </c>
      <c r="F40" s="23">
        <v>6.75</v>
      </c>
      <c r="G40" s="7" t="s">
        <v>22</v>
      </c>
      <c r="H40" s="7" t="s">
        <v>1987</v>
      </c>
      <c r="I40" s="7" t="s">
        <v>2291</v>
      </c>
      <c r="J40" s="23">
        <v>365456.47</v>
      </c>
      <c r="K40" s="23">
        <v>106.25</v>
      </c>
      <c r="L40" s="23">
        <v>388.3</v>
      </c>
      <c r="M40" s="26">
        <f>L40/'סיכום נכסי ההשקעה'!$B$44</f>
        <v>3.3908067657554189E-5</v>
      </c>
    </row>
    <row r="41" spans="1:13">
      <c r="A41" s="7" t="s">
        <v>2290</v>
      </c>
      <c r="B41" s="7">
        <v>200395861</v>
      </c>
      <c r="C41" s="39" t="s">
        <v>2283</v>
      </c>
      <c r="D41" s="7" t="s">
        <v>433</v>
      </c>
      <c r="E41" s="7" t="s">
        <v>205</v>
      </c>
      <c r="F41" s="23">
        <v>6.86</v>
      </c>
      <c r="G41" s="7" t="s">
        <v>22</v>
      </c>
      <c r="H41" s="7" t="s">
        <v>1987</v>
      </c>
      <c r="I41" s="7" t="s">
        <v>2292</v>
      </c>
      <c r="J41" s="23">
        <v>415941.75</v>
      </c>
      <c r="K41" s="23">
        <v>109.69</v>
      </c>
      <c r="L41" s="23">
        <v>456.25</v>
      </c>
      <c r="M41" s="26">
        <f>L41/'סיכום נכסי ההשקעה'!$B$44</f>
        <v>3.9841761186605975E-5</v>
      </c>
    </row>
    <row r="42" spans="1:13">
      <c r="A42" s="7" t="s">
        <v>2290</v>
      </c>
      <c r="B42" s="7">
        <v>200394955</v>
      </c>
      <c r="C42" s="39" t="s">
        <v>2283</v>
      </c>
      <c r="D42" s="7" t="s">
        <v>433</v>
      </c>
      <c r="E42" s="7" t="s">
        <v>205</v>
      </c>
      <c r="F42" s="23">
        <v>6.91</v>
      </c>
      <c r="G42" s="7" t="s">
        <v>22</v>
      </c>
      <c r="H42" s="7" t="s">
        <v>1987</v>
      </c>
      <c r="I42" s="7" t="s">
        <v>2087</v>
      </c>
      <c r="J42" s="23">
        <v>615232.65</v>
      </c>
      <c r="K42" s="23">
        <v>111.36</v>
      </c>
      <c r="L42" s="23">
        <v>685.12</v>
      </c>
      <c r="M42" s="26">
        <f>L42/'סיכום נכסי ההשקעה'!$B$44</f>
        <v>5.9827698463928732E-5</v>
      </c>
    </row>
    <row r="43" spans="1:13">
      <c r="A43" s="7" t="s">
        <v>2293</v>
      </c>
      <c r="B43" s="7">
        <v>200392975</v>
      </c>
      <c r="C43" s="39" t="s">
        <v>2283</v>
      </c>
      <c r="D43" s="7" t="s">
        <v>433</v>
      </c>
      <c r="E43" s="7" t="s">
        <v>205</v>
      </c>
      <c r="F43" s="23">
        <v>7.16</v>
      </c>
      <c r="G43" s="7" t="s">
        <v>22</v>
      </c>
      <c r="H43" s="7" t="s">
        <v>1987</v>
      </c>
      <c r="I43" s="7" t="s">
        <v>1321</v>
      </c>
      <c r="J43" s="23">
        <v>499553.99</v>
      </c>
      <c r="K43" s="23">
        <v>120.18</v>
      </c>
      <c r="L43" s="23">
        <v>600.36</v>
      </c>
      <c r="M43" s="26">
        <f>L43/'סיכום נכסי ההשקעה'!$B$44</f>
        <v>5.2426081635048245E-5</v>
      </c>
    </row>
    <row r="44" spans="1:13">
      <c r="A44" s="7" t="s">
        <v>2294</v>
      </c>
      <c r="B44" s="7">
        <v>200360790</v>
      </c>
      <c r="C44" s="39" t="s">
        <v>2303</v>
      </c>
      <c r="D44" s="7" t="s">
        <v>433</v>
      </c>
      <c r="E44" s="7" t="s">
        <v>205</v>
      </c>
      <c r="F44" s="23">
        <v>6.74</v>
      </c>
      <c r="G44" s="7" t="s">
        <v>22</v>
      </c>
      <c r="H44" s="7" t="s">
        <v>138</v>
      </c>
      <c r="I44" s="7" t="s">
        <v>2018</v>
      </c>
      <c r="J44" s="23">
        <v>7891338.5099999998</v>
      </c>
      <c r="K44" s="23">
        <v>102.82</v>
      </c>
      <c r="L44" s="23" t="s">
        <v>2295</v>
      </c>
      <c r="M44" s="26">
        <f>L44/'סיכום נכסי ההשקעה'!$B$44</f>
        <v>7.085388949899542E-4</v>
      </c>
    </row>
    <row r="45" spans="1:13">
      <c r="A45" s="7" t="s">
        <v>2296</v>
      </c>
      <c r="B45" s="7">
        <v>200363356</v>
      </c>
      <c r="C45" s="39" t="s">
        <v>2303</v>
      </c>
      <c r="D45" s="7" t="s">
        <v>433</v>
      </c>
      <c r="E45" s="7" t="s">
        <v>205</v>
      </c>
      <c r="F45" s="23">
        <v>6.86</v>
      </c>
      <c r="G45" s="7" t="s">
        <v>22</v>
      </c>
      <c r="H45" s="7" t="s">
        <v>138</v>
      </c>
      <c r="I45" s="7" t="s">
        <v>512</v>
      </c>
      <c r="J45" s="23">
        <v>3459300.35</v>
      </c>
      <c r="K45" s="23">
        <v>102.99</v>
      </c>
      <c r="L45" s="23" t="s">
        <v>2297</v>
      </c>
      <c r="M45" s="26">
        <f>L45/'סיכום נכסי ההשקעה'!$B$44</f>
        <v>3.1111328839968593E-4</v>
      </c>
    </row>
    <row r="46" spans="1:13">
      <c r="A46" s="7" t="s">
        <v>2298</v>
      </c>
      <c r="B46" s="7">
        <v>200536860</v>
      </c>
      <c r="C46" s="39" t="s">
        <v>2303</v>
      </c>
      <c r="D46" s="7" t="s">
        <v>433</v>
      </c>
      <c r="E46" s="7" t="s">
        <v>205</v>
      </c>
      <c r="F46" s="23">
        <v>7.11</v>
      </c>
      <c r="G46" s="7" t="s">
        <v>22</v>
      </c>
      <c r="H46" s="7" t="s">
        <v>138</v>
      </c>
      <c r="I46" s="7" t="s">
        <v>2299</v>
      </c>
      <c r="J46" s="23">
        <v>2094804.56</v>
      </c>
      <c r="K46" s="23">
        <v>108.53</v>
      </c>
      <c r="L46" s="23" t="s">
        <v>2300</v>
      </c>
      <c r="M46" s="26">
        <f>L46/'סיכום נכסי ההשקעה'!$B$44</f>
        <v>1.9853116852632725E-4</v>
      </c>
    </row>
    <row r="47" spans="1:13">
      <c r="A47" s="7" t="s">
        <v>2301</v>
      </c>
      <c r="B47" s="7">
        <v>100353457</v>
      </c>
      <c r="C47" s="39" t="s">
        <v>2303</v>
      </c>
      <c r="D47" s="7" t="s">
        <v>433</v>
      </c>
      <c r="E47" s="7" t="s">
        <v>205</v>
      </c>
      <c r="F47" s="23">
        <v>6.61</v>
      </c>
      <c r="G47" s="7" t="s">
        <v>22</v>
      </c>
      <c r="H47" s="7" t="s">
        <v>138</v>
      </c>
      <c r="I47" s="7" t="s">
        <v>166</v>
      </c>
      <c r="J47" s="23">
        <v>10430456.109999999</v>
      </c>
      <c r="K47" s="23">
        <v>118.13</v>
      </c>
      <c r="L47" s="23" t="s">
        <v>2302</v>
      </c>
      <c r="M47" s="26">
        <f>L47/'סיכום נכסי ההשקעה'!$B$44</f>
        <v>1.0759676941605818E-3</v>
      </c>
    </row>
    <row r="48" spans="1:13">
      <c r="A48" s="7" t="s">
        <v>2303</v>
      </c>
      <c r="B48" s="7">
        <v>200341246</v>
      </c>
      <c r="C48" s="39" t="s">
        <v>2303</v>
      </c>
      <c r="D48" s="7" t="s">
        <v>433</v>
      </c>
      <c r="E48" s="7" t="s">
        <v>205</v>
      </c>
      <c r="F48" s="23">
        <v>7.47</v>
      </c>
      <c r="G48" s="7" t="s">
        <v>22</v>
      </c>
      <c r="H48" s="7" t="s">
        <v>138</v>
      </c>
      <c r="I48" s="7" t="s">
        <v>1299</v>
      </c>
      <c r="J48" s="23">
        <v>15234740.949999999</v>
      </c>
      <c r="K48" s="23">
        <v>120.38</v>
      </c>
      <c r="L48" s="23" t="s">
        <v>2304</v>
      </c>
      <c r="M48" s="26">
        <f>L48/'סיכום נכסי ההשקעה'!$B$44</f>
        <v>1.6014929679400664E-3</v>
      </c>
    </row>
    <row r="49" spans="1:13">
      <c r="A49" s="7" t="s">
        <v>2305</v>
      </c>
      <c r="B49" s="7">
        <v>200443620</v>
      </c>
      <c r="C49" s="39" t="s">
        <v>2303</v>
      </c>
      <c r="D49" s="7" t="s">
        <v>433</v>
      </c>
      <c r="E49" s="7" t="s">
        <v>205</v>
      </c>
      <c r="F49" s="23">
        <v>6.7</v>
      </c>
      <c r="G49" s="7" t="s">
        <v>22</v>
      </c>
      <c r="H49" s="7" t="s">
        <v>138</v>
      </c>
      <c r="I49" s="7" t="s">
        <v>2306</v>
      </c>
      <c r="J49" s="23">
        <v>9220233.6699999999</v>
      </c>
      <c r="K49" s="23">
        <v>108.02</v>
      </c>
      <c r="L49" s="23" t="s">
        <v>2307</v>
      </c>
      <c r="M49" s="26">
        <f>L49/'סיכום נכסי ההשקעה'!$B$44</f>
        <v>8.6972490715668939E-4</v>
      </c>
    </row>
    <row r="50" spans="1:13">
      <c r="A50" s="7" t="s">
        <v>2305</v>
      </c>
      <c r="B50" s="7">
        <v>200535953</v>
      </c>
      <c r="C50" s="39" t="s">
        <v>2303</v>
      </c>
      <c r="D50" s="7" t="s">
        <v>433</v>
      </c>
      <c r="E50" s="7" t="s">
        <v>205</v>
      </c>
      <c r="F50" s="23">
        <v>6.76</v>
      </c>
      <c r="G50" s="7" t="s">
        <v>22</v>
      </c>
      <c r="H50" s="7" t="s">
        <v>138</v>
      </c>
      <c r="I50" s="7" t="s">
        <v>2308</v>
      </c>
      <c r="J50" s="23">
        <v>18437976.739999998</v>
      </c>
      <c r="K50" s="23">
        <v>113.95</v>
      </c>
      <c r="L50" s="23" t="s">
        <v>2309</v>
      </c>
      <c r="M50" s="26">
        <f>L50/'סיכום נכסי ההשקעה'!$B$44</f>
        <v>1.8346919264742455E-3</v>
      </c>
    </row>
    <row r="51" spans="1:13">
      <c r="A51" s="7" t="s">
        <v>2305</v>
      </c>
      <c r="B51" s="7">
        <v>200355766</v>
      </c>
      <c r="C51" s="39" t="s">
        <v>2303</v>
      </c>
      <c r="D51" s="7" t="s">
        <v>433</v>
      </c>
      <c r="E51" s="7" t="s">
        <v>205</v>
      </c>
      <c r="F51" s="23">
        <v>7.41</v>
      </c>
      <c r="G51" s="7" t="s">
        <v>22</v>
      </c>
      <c r="H51" s="7" t="s">
        <v>138</v>
      </c>
      <c r="I51" s="7" t="s">
        <v>2310</v>
      </c>
      <c r="J51" s="23">
        <v>14073739.470000001</v>
      </c>
      <c r="K51" s="23">
        <v>117.74</v>
      </c>
      <c r="L51" s="23" t="s">
        <v>2311</v>
      </c>
      <c r="M51" s="26">
        <f>L51/'סיכום נכסי ההשקעה'!$B$44</f>
        <v>1.4470021181408423E-3</v>
      </c>
    </row>
    <row r="52" spans="1:13">
      <c r="A52" s="7" t="s">
        <v>2305</v>
      </c>
      <c r="B52" s="7">
        <v>200536373</v>
      </c>
      <c r="C52" s="39" t="s">
        <v>2303</v>
      </c>
      <c r="D52" s="7" t="s">
        <v>433</v>
      </c>
      <c r="E52" s="7" t="s">
        <v>205</v>
      </c>
      <c r="F52" s="23">
        <v>6.77</v>
      </c>
      <c r="G52" s="7" t="s">
        <v>22</v>
      </c>
      <c r="H52" s="7" t="s">
        <v>138</v>
      </c>
      <c r="I52" s="7" t="s">
        <v>2312</v>
      </c>
      <c r="J52" s="23">
        <v>13913729.699999999</v>
      </c>
      <c r="K52" s="23">
        <v>111.49</v>
      </c>
      <c r="L52" s="23" t="s">
        <v>2313</v>
      </c>
      <c r="M52" s="26">
        <f>L52/'סיכום נכסי ההשקעה'!$B$44</f>
        <v>1.3546128943919566E-3</v>
      </c>
    </row>
    <row r="53" spans="1:13">
      <c r="A53" s="7" t="s">
        <v>2314</v>
      </c>
      <c r="B53" s="7">
        <v>200360386</v>
      </c>
      <c r="C53" s="39" t="s">
        <v>2303</v>
      </c>
      <c r="D53" s="7" t="s">
        <v>433</v>
      </c>
      <c r="E53" s="7" t="s">
        <v>205</v>
      </c>
      <c r="F53" s="23">
        <v>6.87</v>
      </c>
      <c r="G53" s="7" t="s">
        <v>22</v>
      </c>
      <c r="H53" s="7" t="s">
        <v>138</v>
      </c>
      <c r="I53" s="7" t="s">
        <v>2315</v>
      </c>
      <c r="J53" s="23">
        <v>2261251.0499999998</v>
      </c>
      <c r="K53" s="23">
        <v>99.1</v>
      </c>
      <c r="L53" s="23" t="s">
        <v>2316</v>
      </c>
      <c r="M53" s="26">
        <f>L53/'סיכום נכסי ההשקעה'!$B$44</f>
        <v>1.9568526606699249E-4</v>
      </c>
    </row>
    <row r="54" spans="1:13">
      <c r="A54" s="7" t="s">
        <v>2317</v>
      </c>
      <c r="B54" s="7">
        <v>200355196</v>
      </c>
      <c r="C54" s="39" t="s">
        <v>2303</v>
      </c>
      <c r="D54" s="7" t="s">
        <v>433</v>
      </c>
      <c r="E54" s="7" t="s">
        <v>205</v>
      </c>
      <c r="F54" s="23">
        <v>6.77</v>
      </c>
      <c r="G54" s="7" t="s">
        <v>22</v>
      </c>
      <c r="H54" s="7" t="s">
        <v>138</v>
      </c>
      <c r="I54" s="7" t="s">
        <v>666</v>
      </c>
      <c r="J54" s="23">
        <v>16823131.5</v>
      </c>
      <c r="K54" s="23">
        <v>119.47</v>
      </c>
      <c r="L54" s="23" t="s">
        <v>2318</v>
      </c>
      <c r="M54" s="26">
        <f>L54/'סיכום נכסי ההשקעה'!$B$44</f>
        <v>1.7550983482413562E-3</v>
      </c>
    </row>
    <row r="55" spans="1:13">
      <c r="A55" s="7" t="s">
        <v>2319</v>
      </c>
      <c r="B55" s="7">
        <v>200234409</v>
      </c>
      <c r="C55" s="39" t="s">
        <v>2644</v>
      </c>
      <c r="D55" s="7" t="s">
        <v>433</v>
      </c>
      <c r="E55" s="7" t="s">
        <v>205</v>
      </c>
      <c r="F55" s="23">
        <v>3.05</v>
      </c>
      <c r="G55" s="7" t="s">
        <v>22</v>
      </c>
      <c r="H55" s="7" t="s">
        <v>392</v>
      </c>
      <c r="I55" s="7" t="s">
        <v>1299</v>
      </c>
      <c r="J55" s="23">
        <v>186808.17</v>
      </c>
      <c r="K55" s="23">
        <v>102.69</v>
      </c>
      <c r="L55" s="23">
        <v>191.83</v>
      </c>
      <c r="M55" s="26">
        <f>L55/'סיכום נכסי ההשקעה'!$B$44</f>
        <v>1.6751441202030957E-5</v>
      </c>
    </row>
    <row r="56" spans="1:13">
      <c r="A56" s="7" t="s">
        <v>2320</v>
      </c>
      <c r="B56" s="7">
        <v>200239523</v>
      </c>
      <c r="C56" s="39" t="s">
        <v>2644</v>
      </c>
      <c r="D56" s="7" t="s">
        <v>433</v>
      </c>
      <c r="E56" s="7" t="s">
        <v>205</v>
      </c>
      <c r="F56" s="23">
        <v>3.06</v>
      </c>
      <c r="G56" s="7" t="s">
        <v>22</v>
      </c>
      <c r="H56" s="7" t="s">
        <v>411</v>
      </c>
      <c r="I56" s="7" t="s">
        <v>1296</v>
      </c>
      <c r="J56" s="23">
        <v>405364.22</v>
      </c>
      <c r="K56" s="23">
        <v>101.8</v>
      </c>
      <c r="L56" s="23">
        <v>412.66</v>
      </c>
      <c r="M56" s="26">
        <f>L56/'סיכום נכסי ההשקעה'!$B$44</f>
        <v>3.6035290238388651E-5</v>
      </c>
    </row>
    <row r="57" spans="1:13">
      <c r="A57" s="7" t="s">
        <v>2321</v>
      </c>
      <c r="B57" s="7">
        <v>200394385</v>
      </c>
      <c r="C57" s="39" t="s">
        <v>2333</v>
      </c>
      <c r="D57" s="7" t="s">
        <v>433</v>
      </c>
      <c r="E57" s="7" t="s">
        <v>205</v>
      </c>
      <c r="F57" s="23">
        <v>7.13</v>
      </c>
      <c r="G57" s="7" t="s">
        <v>22</v>
      </c>
      <c r="H57" s="7" t="s">
        <v>1987</v>
      </c>
      <c r="I57" s="7" t="s">
        <v>2322</v>
      </c>
      <c r="J57" s="23">
        <v>890360.66</v>
      </c>
      <c r="K57" s="23">
        <v>118.99</v>
      </c>
      <c r="L57" s="23" t="s">
        <v>2323</v>
      </c>
      <c r="M57" s="26">
        <f>L57/'סיכום נכסי ההשקעה'!$B$44</f>
        <v>9.2514970896521276E-5</v>
      </c>
    </row>
    <row r="58" spans="1:13">
      <c r="A58" s="7" t="s">
        <v>2324</v>
      </c>
      <c r="B58" s="7">
        <v>200501120</v>
      </c>
      <c r="C58" s="39" t="s">
        <v>2333</v>
      </c>
      <c r="D58" s="7" t="s">
        <v>433</v>
      </c>
      <c r="E58" s="7" t="s">
        <v>205</v>
      </c>
      <c r="F58" s="23">
        <v>7.34</v>
      </c>
      <c r="G58" s="7" t="s">
        <v>22</v>
      </c>
      <c r="H58" s="7" t="s">
        <v>1987</v>
      </c>
      <c r="I58" s="7" t="s">
        <v>2325</v>
      </c>
      <c r="J58" s="23">
        <v>152725.97</v>
      </c>
      <c r="K58" s="23">
        <v>127.19</v>
      </c>
      <c r="L58" s="23">
        <v>194.25</v>
      </c>
      <c r="M58" s="26">
        <f>L58/'סיכום נכסי ההשקעה'!$B$44</f>
        <v>1.6962766269585118E-5</v>
      </c>
    </row>
    <row r="59" spans="1:13">
      <c r="A59" s="7" t="s">
        <v>2326</v>
      </c>
      <c r="B59" s="7">
        <v>200392140</v>
      </c>
      <c r="C59" s="39" t="s">
        <v>2333</v>
      </c>
      <c r="D59" s="7" t="s">
        <v>433</v>
      </c>
      <c r="E59" s="7" t="s">
        <v>205</v>
      </c>
      <c r="F59" s="23">
        <v>7.52</v>
      </c>
      <c r="G59" s="7" t="s">
        <v>22</v>
      </c>
      <c r="H59" s="7" t="s">
        <v>1987</v>
      </c>
      <c r="I59" s="7" t="s">
        <v>1883</v>
      </c>
      <c r="J59" s="23">
        <v>3848044.61</v>
      </c>
      <c r="K59" s="23">
        <v>134.5</v>
      </c>
      <c r="L59" s="23" t="s">
        <v>2327</v>
      </c>
      <c r="M59" s="26">
        <f>L59/'סיכום נכסי ההשקעה'!$B$44</f>
        <v>4.5195795294821172E-4</v>
      </c>
    </row>
    <row r="60" spans="1:13">
      <c r="A60" s="7" t="s">
        <v>2328</v>
      </c>
      <c r="B60" s="7">
        <v>200396695</v>
      </c>
      <c r="C60" s="39" t="s">
        <v>2333</v>
      </c>
      <c r="D60" s="7" t="s">
        <v>433</v>
      </c>
      <c r="E60" s="7" t="s">
        <v>205</v>
      </c>
      <c r="F60" s="23">
        <v>6.73</v>
      </c>
      <c r="G60" s="7" t="s">
        <v>22</v>
      </c>
      <c r="H60" s="7" t="s">
        <v>1987</v>
      </c>
      <c r="I60" s="7" t="s">
        <v>2329</v>
      </c>
      <c r="J60" s="23">
        <v>365456.47</v>
      </c>
      <c r="K60" s="23">
        <v>105.72</v>
      </c>
      <c r="L60" s="23">
        <v>386.36</v>
      </c>
      <c r="M60" s="26">
        <f>L60/'סיכום נכסי ההשקעה'!$B$44</f>
        <v>3.373865830587854E-5</v>
      </c>
    </row>
    <row r="61" spans="1:13">
      <c r="A61" s="7" t="s">
        <v>2328</v>
      </c>
      <c r="B61" s="7">
        <v>200395945</v>
      </c>
      <c r="C61" s="39" t="s">
        <v>2333</v>
      </c>
      <c r="D61" s="7" t="s">
        <v>433</v>
      </c>
      <c r="E61" s="7" t="s">
        <v>205</v>
      </c>
      <c r="F61" s="23">
        <v>6.84</v>
      </c>
      <c r="G61" s="7" t="s">
        <v>22</v>
      </c>
      <c r="H61" s="7" t="s">
        <v>1987</v>
      </c>
      <c r="I61" s="7" t="s">
        <v>2330</v>
      </c>
      <c r="J61" s="23">
        <v>391474.6</v>
      </c>
      <c r="K61" s="23">
        <v>109.08</v>
      </c>
      <c r="L61" s="23">
        <v>427.02</v>
      </c>
      <c r="M61" s="26">
        <f>L61/'סיכום נכסי ההשקעה'!$B$44</f>
        <v>3.728926873842078E-5</v>
      </c>
    </row>
    <row r="62" spans="1:13">
      <c r="A62" s="7" t="s">
        <v>2331</v>
      </c>
      <c r="B62" s="7">
        <v>200398188</v>
      </c>
      <c r="C62" s="39" t="s">
        <v>2333</v>
      </c>
      <c r="D62" s="7" t="s">
        <v>433</v>
      </c>
      <c r="E62" s="7" t="s">
        <v>205</v>
      </c>
      <c r="F62" s="23">
        <v>7.71</v>
      </c>
      <c r="G62" s="7" t="s">
        <v>22</v>
      </c>
      <c r="H62" s="7" t="s">
        <v>91</v>
      </c>
      <c r="I62" s="7" t="s">
        <v>1426</v>
      </c>
      <c r="J62" s="23">
        <v>1163300.8799999999</v>
      </c>
      <c r="K62" s="23">
        <v>112.96</v>
      </c>
      <c r="L62" s="23" t="s">
        <v>2332</v>
      </c>
      <c r="M62" s="26">
        <f>L62/'סיכום נכסי ההשקעה'!$B$44</f>
        <v>1.1474951168191001E-4</v>
      </c>
    </row>
    <row r="63" spans="1:13">
      <c r="A63" s="7" t="s">
        <v>2333</v>
      </c>
      <c r="B63" s="7">
        <v>200394047</v>
      </c>
      <c r="C63" s="39" t="s">
        <v>2333</v>
      </c>
      <c r="D63" s="7" t="s">
        <v>433</v>
      </c>
      <c r="E63" s="7" t="s">
        <v>205</v>
      </c>
      <c r="F63" s="23">
        <v>7.43</v>
      </c>
      <c r="G63" s="7" t="s">
        <v>22</v>
      </c>
      <c r="H63" s="7" t="s">
        <v>1987</v>
      </c>
      <c r="I63" s="7" t="s">
        <v>1180</v>
      </c>
      <c r="J63" s="23">
        <v>258395.73</v>
      </c>
      <c r="K63" s="23">
        <v>130.68</v>
      </c>
      <c r="L63" s="23">
        <v>337.67</v>
      </c>
      <c r="M63" s="26">
        <f>L63/'סיכום נכסי ההשקעה'!$B$44</f>
        <v>2.9486832876452032E-5</v>
      </c>
    </row>
    <row r="64" spans="1:13">
      <c r="A64" s="7" t="s">
        <v>2334</v>
      </c>
      <c r="B64" s="7">
        <v>200502292</v>
      </c>
      <c r="C64" s="39" t="s">
        <v>2333</v>
      </c>
      <c r="D64" s="7" t="s">
        <v>433</v>
      </c>
      <c r="E64" s="7" t="s">
        <v>205</v>
      </c>
      <c r="F64" s="23">
        <v>7.6</v>
      </c>
      <c r="G64" s="7" t="s">
        <v>22</v>
      </c>
      <c r="H64" s="7" t="s">
        <v>91</v>
      </c>
      <c r="I64" s="7" t="s">
        <v>2335</v>
      </c>
      <c r="J64" s="23">
        <v>416241.94</v>
      </c>
      <c r="K64" s="23">
        <v>107.31</v>
      </c>
      <c r="L64" s="23">
        <v>446.67</v>
      </c>
      <c r="M64" s="26">
        <f>L64/'סיכום נכסי ההשקעה'!$B$44</f>
        <v>3.9005193357197349E-5</v>
      </c>
    </row>
    <row r="65" spans="1:13">
      <c r="A65" s="7" t="s">
        <v>2336</v>
      </c>
      <c r="B65" s="7">
        <v>200395291</v>
      </c>
      <c r="C65" s="39" t="s">
        <v>2333</v>
      </c>
      <c r="D65" s="7" t="s">
        <v>433</v>
      </c>
      <c r="E65" s="7" t="s">
        <v>205</v>
      </c>
      <c r="F65" s="23">
        <v>6.89</v>
      </c>
      <c r="G65" s="7" t="s">
        <v>22</v>
      </c>
      <c r="H65" s="7" t="s">
        <v>1987</v>
      </c>
      <c r="I65" s="7" t="s">
        <v>2337</v>
      </c>
      <c r="J65" s="23">
        <v>1353511.8</v>
      </c>
      <c r="K65" s="23">
        <v>110.7</v>
      </c>
      <c r="L65" s="23" t="s">
        <v>2338</v>
      </c>
      <c r="M65" s="26">
        <f>L65/'סיכום נכסי ההשקעה'!$B$44</f>
        <v>1.3084165360293521E-4</v>
      </c>
    </row>
    <row r="66" spans="1:13">
      <c r="A66" s="7" t="s">
        <v>2339</v>
      </c>
      <c r="B66" s="7">
        <v>200390995</v>
      </c>
      <c r="C66" s="39" t="s">
        <v>2333</v>
      </c>
      <c r="D66" s="7" t="s">
        <v>433</v>
      </c>
      <c r="E66" s="7" t="s">
        <v>205</v>
      </c>
      <c r="F66" s="23">
        <v>7.59</v>
      </c>
      <c r="G66" s="7" t="s">
        <v>22</v>
      </c>
      <c r="H66" s="7" t="s">
        <v>1987</v>
      </c>
      <c r="I66" s="7" t="s">
        <v>543</v>
      </c>
      <c r="J66" s="23">
        <v>1707295.85</v>
      </c>
      <c r="K66" s="23">
        <v>137.19999999999999</v>
      </c>
      <c r="L66" s="23" t="s">
        <v>2340</v>
      </c>
      <c r="M66" s="26">
        <f>L66/'סיכום נכסי ההשקעה'!$B$44</f>
        <v>2.0454956673121686E-4</v>
      </c>
    </row>
    <row r="67" spans="1:13">
      <c r="A67" s="7" t="s">
        <v>2341</v>
      </c>
      <c r="B67" s="7">
        <v>200502375</v>
      </c>
      <c r="C67" s="39" t="s">
        <v>2333</v>
      </c>
      <c r="D67" s="7" t="s">
        <v>433</v>
      </c>
      <c r="E67" s="7" t="s">
        <v>205</v>
      </c>
      <c r="F67" s="23">
        <v>7.45</v>
      </c>
      <c r="G67" s="7" t="s">
        <v>22</v>
      </c>
      <c r="H67" s="7" t="s">
        <v>91</v>
      </c>
      <c r="I67" s="7" t="s">
        <v>2289</v>
      </c>
      <c r="J67" s="23">
        <v>1613590.54</v>
      </c>
      <c r="K67" s="23">
        <v>101.41</v>
      </c>
      <c r="L67" s="23" t="s">
        <v>2342</v>
      </c>
      <c r="M67" s="26">
        <f>L67/'סיכום נכסי ההשקעה'!$B$44</f>
        <v>1.4289242191800727E-4</v>
      </c>
    </row>
    <row r="68" spans="1:13">
      <c r="A68" s="7" t="s">
        <v>2343</v>
      </c>
      <c r="B68" s="7">
        <v>200393882</v>
      </c>
      <c r="C68" s="39" t="s">
        <v>2333</v>
      </c>
      <c r="D68" s="7" t="s">
        <v>433</v>
      </c>
      <c r="E68" s="7" t="s">
        <v>205</v>
      </c>
      <c r="F68" s="23">
        <v>7.44</v>
      </c>
      <c r="G68" s="7" t="s">
        <v>22</v>
      </c>
      <c r="H68" s="7" t="s">
        <v>1987</v>
      </c>
      <c r="I68" s="7" t="s">
        <v>1452</v>
      </c>
      <c r="J68" s="23">
        <v>208538.78</v>
      </c>
      <c r="K68" s="23">
        <v>130.85</v>
      </c>
      <c r="L68" s="23">
        <v>272.87</v>
      </c>
      <c r="M68" s="26">
        <f>L68/'סיכום נכסי ההשקעה'!$B$44</f>
        <v>2.3828211232852979E-5</v>
      </c>
    </row>
    <row r="69" spans="1:13">
      <c r="A69" s="7" t="s">
        <v>2344</v>
      </c>
      <c r="B69" s="7">
        <v>200394120</v>
      </c>
      <c r="C69" s="39" t="s">
        <v>2333</v>
      </c>
      <c r="D69" s="7" t="s">
        <v>433</v>
      </c>
      <c r="E69" s="7" t="s">
        <v>205</v>
      </c>
      <c r="F69" s="23">
        <v>7.29</v>
      </c>
      <c r="G69" s="7" t="s">
        <v>22</v>
      </c>
      <c r="H69" s="7" t="s">
        <v>1987</v>
      </c>
      <c r="I69" s="7" t="s">
        <v>1426</v>
      </c>
      <c r="J69" s="23">
        <v>380036.56</v>
      </c>
      <c r="K69" s="23">
        <v>125.02</v>
      </c>
      <c r="L69" s="23">
        <v>475.12</v>
      </c>
      <c r="M69" s="26">
        <f>L69/'סיכום נכסי ההשקעה'!$B$44</f>
        <v>4.1489572767079956E-5</v>
      </c>
    </row>
    <row r="70" spans="1:13">
      <c r="A70" s="7" t="s">
        <v>2345</v>
      </c>
      <c r="B70" s="7">
        <v>60365475</v>
      </c>
      <c r="C70" s="39" t="s">
        <v>2645</v>
      </c>
      <c r="D70" s="7" t="s">
        <v>550</v>
      </c>
      <c r="E70" s="7" t="s">
        <v>205</v>
      </c>
      <c r="F70" s="23">
        <v>4.51</v>
      </c>
      <c r="G70" s="7" t="s">
        <v>30</v>
      </c>
      <c r="H70" s="7" t="s">
        <v>88</v>
      </c>
      <c r="I70" s="7" t="s">
        <v>2346</v>
      </c>
      <c r="J70" s="23">
        <v>21310496.559999999</v>
      </c>
      <c r="K70" s="23">
        <v>101.14</v>
      </c>
      <c r="L70" s="23" t="s">
        <v>2347</v>
      </c>
      <c r="M70" s="26">
        <f>L70/'סיכום נכסי ההשקעה'!$B$44</f>
        <v>1.8821413900928013E-3</v>
      </c>
    </row>
    <row r="71" spans="1:13">
      <c r="A71" s="7" t="s">
        <v>2283</v>
      </c>
      <c r="B71" s="7">
        <v>200392710</v>
      </c>
      <c r="C71" s="39" t="s">
        <v>2283</v>
      </c>
      <c r="D71" s="7" t="s">
        <v>550</v>
      </c>
      <c r="E71" s="7" t="s">
        <v>205</v>
      </c>
      <c r="F71" s="23">
        <v>7.45</v>
      </c>
      <c r="G71" s="7" t="s">
        <v>22</v>
      </c>
      <c r="H71" s="7" t="s">
        <v>1987</v>
      </c>
      <c r="I71" s="7" t="s">
        <v>2348</v>
      </c>
      <c r="J71" s="23">
        <v>206716.45</v>
      </c>
      <c r="K71" s="23">
        <v>131.55000000000001</v>
      </c>
      <c r="L71" s="23">
        <v>271.94</v>
      </c>
      <c r="M71" s="26">
        <f>L71/'סיכום נכסי ההשקעה'!$B$44</f>
        <v>2.3746999533338363E-5</v>
      </c>
    </row>
    <row r="72" spans="1:13">
      <c r="A72" s="7" t="s">
        <v>2283</v>
      </c>
      <c r="B72" s="7">
        <v>200391647</v>
      </c>
      <c r="C72" s="39" t="s">
        <v>2283</v>
      </c>
      <c r="D72" s="7" t="s">
        <v>550</v>
      </c>
      <c r="E72" s="7" t="s">
        <v>205</v>
      </c>
      <c r="F72" s="23">
        <v>7.55</v>
      </c>
      <c r="G72" s="7" t="s">
        <v>22</v>
      </c>
      <c r="H72" s="7" t="s">
        <v>1987</v>
      </c>
      <c r="I72" s="7" t="s">
        <v>1894</v>
      </c>
      <c r="J72" s="23">
        <v>1404428.37</v>
      </c>
      <c r="K72" s="23">
        <v>135.47999999999999</v>
      </c>
      <c r="L72" s="23" t="s">
        <v>2349</v>
      </c>
      <c r="M72" s="26">
        <f>L72/'סיכום נכסי ההשקעה'!$B$44</f>
        <v>1.6615389774241954E-4</v>
      </c>
    </row>
    <row r="73" spans="1:13">
      <c r="A73" s="7" t="s">
        <v>2290</v>
      </c>
      <c r="B73" s="7">
        <v>200397354</v>
      </c>
      <c r="C73" s="39" t="s">
        <v>2283</v>
      </c>
      <c r="D73" s="7" t="s">
        <v>550</v>
      </c>
      <c r="E73" s="7" t="s">
        <v>205</v>
      </c>
      <c r="F73" s="23">
        <v>6.68</v>
      </c>
      <c r="G73" s="7" t="s">
        <v>22</v>
      </c>
      <c r="H73" s="7" t="s">
        <v>1987</v>
      </c>
      <c r="I73" s="7" t="s">
        <v>2350</v>
      </c>
      <c r="J73" s="23">
        <v>363651.7</v>
      </c>
      <c r="K73" s="23">
        <v>104.06</v>
      </c>
      <c r="L73" s="23">
        <v>378.42</v>
      </c>
      <c r="M73" s="26">
        <f>L73/'סיכום נכסי ההשקעה'!$B$44</f>
        <v>3.3045302505721494E-5</v>
      </c>
    </row>
    <row r="74" spans="1:13">
      <c r="A74" s="7" t="s">
        <v>2351</v>
      </c>
      <c r="B74" s="7">
        <v>200501203</v>
      </c>
      <c r="C74" s="39" t="s">
        <v>2283</v>
      </c>
      <c r="D74" s="7" t="s">
        <v>550</v>
      </c>
      <c r="E74" s="7" t="s">
        <v>205</v>
      </c>
      <c r="F74" s="23">
        <v>7.36</v>
      </c>
      <c r="G74" s="7" t="s">
        <v>22</v>
      </c>
      <c r="H74" s="7" t="s">
        <v>1987</v>
      </c>
      <c r="I74" s="7" t="s">
        <v>1326</v>
      </c>
      <c r="J74" s="23">
        <v>76363.02</v>
      </c>
      <c r="K74" s="23">
        <v>128.01</v>
      </c>
      <c r="L74" s="23">
        <v>97.75</v>
      </c>
      <c r="M74" s="26">
        <f>L74/'סיכום נכסי ההשקעה'!$B$44</f>
        <v>8.5359608898427038E-6</v>
      </c>
    </row>
    <row r="75" spans="1:13">
      <c r="A75" s="7" t="s">
        <v>2352</v>
      </c>
      <c r="B75" s="7">
        <v>200398915</v>
      </c>
      <c r="C75" s="39" t="s">
        <v>2283</v>
      </c>
      <c r="D75" s="7" t="s">
        <v>550</v>
      </c>
      <c r="E75" s="7" t="s">
        <v>205</v>
      </c>
      <c r="F75" s="23">
        <v>7.75</v>
      </c>
      <c r="G75" s="7" t="s">
        <v>22</v>
      </c>
      <c r="H75" s="7" t="s">
        <v>91</v>
      </c>
      <c r="I75" s="7" t="s">
        <v>2353</v>
      </c>
      <c r="J75" s="23">
        <v>348005.05</v>
      </c>
      <c r="K75" s="23">
        <v>113.42</v>
      </c>
      <c r="L75" s="23">
        <v>394.71</v>
      </c>
      <c r="M75" s="26">
        <f>L75/'סיכום נכסי ההשקעה'!$B$44</f>
        <v>3.4467817113348474E-5</v>
      </c>
    </row>
    <row r="76" spans="1:13">
      <c r="A76" s="7" t="s">
        <v>2354</v>
      </c>
      <c r="B76" s="7">
        <v>200391985</v>
      </c>
      <c r="C76" s="39" t="s">
        <v>2283</v>
      </c>
      <c r="D76" s="7" t="s">
        <v>550</v>
      </c>
      <c r="E76" s="7" t="s">
        <v>205</v>
      </c>
      <c r="F76" s="23">
        <v>7.46</v>
      </c>
      <c r="G76" s="7" t="s">
        <v>22</v>
      </c>
      <c r="H76" s="7" t="s">
        <v>1987</v>
      </c>
      <c r="I76" s="7" t="s">
        <v>2355</v>
      </c>
      <c r="J76" s="23">
        <v>104269.41</v>
      </c>
      <c r="K76" s="23">
        <v>131.66999999999999</v>
      </c>
      <c r="L76" s="23">
        <v>137.29</v>
      </c>
      <c r="M76" s="26">
        <f>L76/'סיכום נכסי ההשקעה'!$B$44</f>
        <v>1.1988767985335087E-5</v>
      </c>
    </row>
    <row r="77" spans="1:13">
      <c r="A77" s="7" t="s">
        <v>2356</v>
      </c>
      <c r="B77" s="7">
        <v>200337954</v>
      </c>
      <c r="C77" s="7" t="s">
        <v>2357</v>
      </c>
      <c r="D77" s="7" t="s">
        <v>550</v>
      </c>
      <c r="E77" s="7" t="s">
        <v>205</v>
      </c>
      <c r="F77" s="23">
        <v>3.53</v>
      </c>
      <c r="G77" s="7" t="s">
        <v>22</v>
      </c>
      <c r="H77" s="7" t="s">
        <v>568</v>
      </c>
      <c r="I77" s="7" t="s">
        <v>1097</v>
      </c>
      <c r="J77" s="23">
        <v>29675103.34</v>
      </c>
      <c r="K77" s="23">
        <v>125.02</v>
      </c>
      <c r="L77" s="23" t="s">
        <v>2358</v>
      </c>
      <c r="M77" s="26">
        <f>L77/'סיכום נכסי ההשקעה'!$B$44</f>
        <v>3.2397189481390819E-3</v>
      </c>
    </row>
    <row r="78" spans="1:13">
      <c r="A78" s="7" t="s">
        <v>2359</v>
      </c>
      <c r="B78" s="7">
        <v>200377059</v>
      </c>
      <c r="C78" s="39" t="s">
        <v>2646</v>
      </c>
      <c r="D78" s="7" t="s">
        <v>550</v>
      </c>
      <c r="E78" s="7" t="s">
        <v>205</v>
      </c>
      <c r="F78" s="23">
        <v>2.99</v>
      </c>
      <c r="G78" s="7" t="s">
        <v>22</v>
      </c>
      <c r="H78" s="7" t="s">
        <v>138</v>
      </c>
      <c r="I78" s="7" t="s">
        <v>2360</v>
      </c>
      <c r="J78" s="23">
        <v>7494763.1500000004</v>
      </c>
      <c r="K78" s="23">
        <v>106.41</v>
      </c>
      <c r="L78" s="23" t="s">
        <v>2361</v>
      </c>
      <c r="M78" s="26">
        <f>L78/'סיכום נכסי ההשקעה'!$B$44</f>
        <v>6.9642787283330683E-4</v>
      </c>
    </row>
    <row r="79" spans="1:13">
      <c r="A79" s="7" t="s">
        <v>2362</v>
      </c>
      <c r="B79" s="7">
        <v>200378040</v>
      </c>
      <c r="C79" s="39" t="s">
        <v>2646</v>
      </c>
      <c r="D79" s="7" t="s">
        <v>550</v>
      </c>
      <c r="E79" s="7" t="s">
        <v>205</v>
      </c>
      <c r="F79" s="23">
        <v>4.0999999999999996</v>
      </c>
      <c r="G79" s="7" t="s">
        <v>22</v>
      </c>
      <c r="H79" s="7" t="s">
        <v>2363</v>
      </c>
      <c r="I79" s="7" t="s">
        <v>2364</v>
      </c>
      <c r="J79" s="23">
        <v>5396229.46</v>
      </c>
      <c r="K79" s="23">
        <v>103.14</v>
      </c>
      <c r="L79" s="23" t="s">
        <v>2365</v>
      </c>
      <c r="M79" s="26">
        <f>L79/'סיכום נכסי ההשקעה'!$B$44</f>
        <v>4.8601883831990634E-4</v>
      </c>
    </row>
    <row r="80" spans="1:13">
      <c r="A80" s="7" t="s">
        <v>2366</v>
      </c>
      <c r="B80" s="7">
        <v>200234573</v>
      </c>
      <c r="C80" s="39" t="s">
        <v>2644</v>
      </c>
      <c r="D80" s="7" t="s">
        <v>550</v>
      </c>
      <c r="E80" s="7" t="s">
        <v>205</v>
      </c>
      <c r="F80" s="23">
        <v>3.78</v>
      </c>
      <c r="G80" s="7" t="s">
        <v>22</v>
      </c>
      <c r="H80" s="7" t="s">
        <v>392</v>
      </c>
      <c r="I80" s="7" t="s">
        <v>619</v>
      </c>
      <c r="J80" s="23">
        <v>3239495.21</v>
      </c>
      <c r="K80" s="23">
        <v>100.35</v>
      </c>
      <c r="L80" s="23" t="s">
        <v>2367</v>
      </c>
      <c r="M80" s="26">
        <f>L80/'סיכום נכסי ההשקעה'!$B$44</f>
        <v>2.8387680551946148E-4</v>
      </c>
    </row>
    <row r="81" spans="1:13">
      <c r="A81" s="7" t="s">
        <v>2368</v>
      </c>
      <c r="B81" s="7">
        <v>200398261</v>
      </c>
      <c r="C81" s="39" t="s">
        <v>2647</v>
      </c>
      <c r="D81" s="7" t="s">
        <v>550</v>
      </c>
      <c r="E81" s="7" t="s">
        <v>205</v>
      </c>
      <c r="F81" s="23">
        <v>7.13</v>
      </c>
      <c r="G81" s="7" t="s">
        <v>22</v>
      </c>
      <c r="H81" s="7" t="s">
        <v>2369</v>
      </c>
      <c r="I81" s="7" t="s">
        <v>388</v>
      </c>
      <c r="J81" s="23">
        <v>17940940</v>
      </c>
      <c r="K81" s="23">
        <v>126.65</v>
      </c>
      <c r="L81" s="23" t="s">
        <v>2370</v>
      </c>
      <c r="M81" s="26">
        <f>L81/'סיכום נכסי ההשקעה'!$B$44</f>
        <v>1.9842026652806539E-3</v>
      </c>
    </row>
    <row r="82" spans="1:13">
      <c r="A82" s="7" t="s">
        <v>2328</v>
      </c>
      <c r="B82" s="7">
        <v>200396935</v>
      </c>
      <c r="C82" s="39" t="s">
        <v>2333</v>
      </c>
      <c r="D82" s="7" t="s">
        <v>550</v>
      </c>
      <c r="E82" s="7" t="s">
        <v>205</v>
      </c>
      <c r="F82" s="23">
        <v>6.67</v>
      </c>
      <c r="G82" s="7" t="s">
        <v>22</v>
      </c>
      <c r="H82" s="7" t="s">
        <v>1987</v>
      </c>
      <c r="I82" s="7" t="s">
        <v>2371</v>
      </c>
      <c r="J82" s="23">
        <v>1236415.79</v>
      </c>
      <c r="K82" s="23">
        <v>103.58</v>
      </c>
      <c r="L82" s="23" t="s">
        <v>2372</v>
      </c>
      <c r="M82" s="26">
        <f>L82/'סיכום נכסי ההשקעה'!$B$44</f>
        <v>1.1183462294019186E-4</v>
      </c>
    </row>
    <row r="83" spans="1:13">
      <c r="A83" s="7" t="s">
        <v>2373</v>
      </c>
      <c r="B83" s="7">
        <v>200501955</v>
      </c>
      <c r="C83" s="39" t="s">
        <v>2333</v>
      </c>
      <c r="D83" s="7" t="s">
        <v>550</v>
      </c>
      <c r="E83" s="7" t="s">
        <v>205</v>
      </c>
      <c r="F83" s="23">
        <v>7.74</v>
      </c>
      <c r="G83" s="7" t="s">
        <v>22</v>
      </c>
      <c r="H83" s="7" t="s">
        <v>91</v>
      </c>
      <c r="I83" s="7" t="s">
        <v>2374</v>
      </c>
      <c r="J83" s="23">
        <v>461025.87</v>
      </c>
      <c r="K83" s="23">
        <v>113.08</v>
      </c>
      <c r="L83" s="23">
        <v>521.33000000000004</v>
      </c>
      <c r="M83" s="26">
        <f>L83/'סיכום נכסי ההשקעה'!$B$44</f>
        <v>4.5524833664467489E-5</v>
      </c>
    </row>
    <row r="84" spans="1:13">
      <c r="A84" s="7" t="s">
        <v>2368</v>
      </c>
      <c r="B84" s="7">
        <v>200391316</v>
      </c>
      <c r="C84" s="39" t="s">
        <v>2647</v>
      </c>
      <c r="D84" s="7" t="s">
        <v>598</v>
      </c>
      <c r="E84" s="7" t="s">
        <v>205</v>
      </c>
      <c r="F84" s="23">
        <v>5.97</v>
      </c>
      <c r="G84" s="7" t="s">
        <v>22</v>
      </c>
      <c r="H84" s="7" t="s">
        <v>2375</v>
      </c>
      <c r="I84" s="7" t="s">
        <v>2376</v>
      </c>
      <c r="J84" s="23">
        <v>13570266.039999999</v>
      </c>
      <c r="K84" s="23">
        <v>127.8</v>
      </c>
      <c r="L84" s="23" t="s">
        <v>2377</v>
      </c>
      <c r="M84" s="26">
        <f>L84/'סיכום נכסי ההשקעה'!$B$44</f>
        <v>1.514449744453852E-3</v>
      </c>
    </row>
    <row r="85" spans="1:13">
      <c r="A85" s="7" t="s">
        <v>2378</v>
      </c>
      <c r="B85" s="7">
        <v>200394203</v>
      </c>
      <c r="C85" s="39" t="s">
        <v>2283</v>
      </c>
      <c r="D85" s="7" t="s">
        <v>615</v>
      </c>
      <c r="E85" s="7" t="s">
        <v>205</v>
      </c>
      <c r="F85" s="23">
        <v>7.31</v>
      </c>
      <c r="G85" s="7" t="s">
        <v>22</v>
      </c>
      <c r="H85" s="7" t="s">
        <v>1987</v>
      </c>
      <c r="I85" s="7" t="s">
        <v>2353</v>
      </c>
      <c r="J85" s="23">
        <v>380036.56</v>
      </c>
      <c r="K85" s="23">
        <v>125.86</v>
      </c>
      <c r="L85" s="23">
        <v>478.31</v>
      </c>
      <c r="M85" s="26">
        <f>L85/'סיכום נכסי ההשקעה'!$B$44</f>
        <v>4.1768137628855893E-5</v>
      </c>
    </row>
    <row r="86" spans="1:13">
      <c r="A86" s="7" t="s">
        <v>2379</v>
      </c>
      <c r="B86" s="7">
        <v>1102342</v>
      </c>
      <c r="C86" s="39" t="s">
        <v>2648</v>
      </c>
      <c r="D86" s="7" t="s">
        <v>631</v>
      </c>
      <c r="E86" s="7" t="s">
        <v>205</v>
      </c>
      <c r="F86" s="23">
        <v>2.99</v>
      </c>
      <c r="G86" s="7" t="s">
        <v>22</v>
      </c>
      <c r="H86" s="7" t="s">
        <v>2381</v>
      </c>
      <c r="I86" s="41">
        <v>4.7899999999999998E-2</v>
      </c>
      <c r="J86" s="23">
        <v>6804746.21</v>
      </c>
      <c r="K86" s="23">
        <v>102.83</v>
      </c>
      <c r="L86" s="23" t="s">
        <v>2380</v>
      </c>
      <c r="M86" s="26">
        <f>L86/'סיכום נכסי ההשקעה'!$B$44</f>
        <v>6.110368271479708E-4</v>
      </c>
    </row>
    <row r="87" spans="1:13">
      <c r="A87" s="7" t="s">
        <v>2379</v>
      </c>
      <c r="B87" s="7">
        <v>200367563</v>
      </c>
      <c r="C87" s="39" t="s">
        <v>2648</v>
      </c>
      <c r="D87" s="7" t="s">
        <v>631</v>
      </c>
      <c r="E87" s="7" t="s">
        <v>205</v>
      </c>
      <c r="F87" s="23">
        <v>3.06</v>
      </c>
      <c r="G87" s="7" t="s">
        <v>22</v>
      </c>
      <c r="H87" s="7" t="s">
        <v>2381</v>
      </c>
      <c r="I87" s="7" t="s">
        <v>2382</v>
      </c>
      <c r="J87" s="23">
        <v>2041423.87</v>
      </c>
      <c r="K87" s="23">
        <v>101.95</v>
      </c>
      <c r="L87" s="23" t="s">
        <v>2383</v>
      </c>
      <c r="M87" s="26">
        <f>L87/'סיכום נכסי ההשקעה'!$B$44</f>
        <v>1.817421778288218E-4</v>
      </c>
    </row>
    <row r="88" spans="1:13">
      <c r="A88" s="7" t="s">
        <v>2384</v>
      </c>
      <c r="B88" s="7">
        <v>200081776</v>
      </c>
      <c r="C88" s="7" t="s">
        <v>2008</v>
      </c>
      <c r="D88" s="39" t="s">
        <v>2578</v>
      </c>
      <c r="E88" s="39" t="s">
        <v>2634</v>
      </c>
      <c r="F88" s="23">
        <v>5.5</v>
      </c>
      <c r="G88" s="7" t="s">
        <v>22</v>
      </c>
      <c r="H88" s="7" t="s">
        <v>408</v>
      </c>
      <c r="I88" s="7" t="s">
        <v>139</v>
      </c>
      <c r="J88" s="23">
        <v>13670963.98</v>
      </c>
      <c r="K88" s="23">
        <v>120.39</v>
      </c>
      <c r="L88" s="23" t="s">
        <v>2385</v>
      </c>
      <c r="M88" s="26">
        <f>L88/'סיכום נכסי ההשקעה'!$B$44</f>
        <v>1.4372261506562605E-3</v>
      </c>
    </row>
    <row r="89" spans="1:13">
      <c r="A89" s="7" t="s">
        <v>2386</v>
      </c>
      <c r="B89" s="7">
        <v>200081933</v>
      </c>
      <c r="C89" s="7" t="s">
        <v>2008</v>
      </c>
      <c r="D89" s="39" t="s">
        <v>2578</v>
      </c>
      <c r="E89" s="39" t="s">
        <v>2634</v>
      </c>
      <c r="F89" s="23">
        <v>5.33</v>
      </c>
      <c r="G89" s="7" t="s">
        <v>22</v>
      </c>
      <c r="H89" s="7" t="s">
        <v>408</v>
      </c>
      <c r="I89" s="7" t="s">
        <v>2387</v>
      </c>
      <c r="J89" s="23">
        <v>3986980.22</v>
      </c>
      <c r="K89" s="23">
        <v>113.19</v>
      </c>
      <c r="L89" s="23" t="s">
        <v>2388</v>
      </c>
      <c r="M89" s="26">
        <f>L89/'סיכום נכסי ההשקעה'!$B$44</f>
        <v>3.9408282824895697E-4</v>
      </c>
    </row>
    <row r="90" spans="1:13">
      <c r="A90" s="7" t="s">
        <v>2389</v>
      </c>
      <c r="B90" s="7">
        <v>200081859</v>
      </c>
      <c r="C90" s="7" t="s">
        <v>2008</v>
      </c>
      <c r="D90" s="39" t="s">
        <v>2578</v>
      </c>
      <c r="E90" s="39" t="s">
        <v>2634</v>
      </c>
      <c r="F90" s="23">
        <v>5.49</v>
      </c>
      <c r="G90" s="7" t="s">
        <v>22</v>
      </c>
      <c r="H90" s="7" t="s">
        <v>408</v>
      </c>
      <c r="I90" s="7" t="s">
        <v>2390</v>
      </c>
      <c r="J90" s="23">
        <v>4051510.4</v>
      </c>
      <c r="K90" s="23">
        <v>117.91</v>
      </c>
      <c r="L90" s="23" t="s">
        <v>2391</v>
      </c>
      <c r="M90" s="26">
        <f>L90/'סיכום נכסי ההשקעה'!$B$44</f>
        <v>4.1716092281640079E-4</v>
      </c>
    </row>
    <row r="91" spans="1:13" ht="13.5" thickBot="1">
      <c r="A91" s="6" t="s">
        <v>2392</v>
      </c>
      <c r="B91" s="6"/>
      <c r="C91" s="6"/>
      <c r="D91" s="6"/>
      <c r="E91" s="6"/>
      <c r="F91" s="25">
        <v>5.24</v>
      </c>
      <c r="G91" s="6"/>
      <c r="H91" s="6"/>
      <c r="I91" s="27">
        <v>2.6800000000000001E-2</v>
      </c>
      <c r="J91" s="25">
        <f>SUM(J30:J90)</f>
        <v>344712764.52999997</v>
      </c>
      <c r="K91" s="22"/>
      <c r="L91" s="25">
        <f>L30+L31+L32+L33+L34+L35+L36+L37+L38+L39+L40+L41+L42+L43+L44+L45+L46+L47+L48+L49+L50+L51+L52+L53+L54+L55+L56+L57+L58+L59+L60+L61+L62+L63+L64+L65+L66+L67+L68+L69+L70+L71+L72+L73+L74+L75+L76+L77+L78+L79+L80+L81+L82+L83+L84+L85+L86+L87+L88+L89+L90</f>
        <v>412936.50999999989</v>
      </c>
      <c r="M91" s="28">
        <f>M30+M31+M32+M33+M34+M35+M36+M37+M38+M39+M40+M41+M42+M43+M44+M45+M46+M47+M48+M49+M50+M51+M52+M53+M54+M55+M56+M57+M58+M59+M60+M61+M62+M63+M64+M65+M66+M67+M68+M69+M70+M71+M72+M73+M74+M75+M76+M77+M78+M79+M80+M81+M82+M83+M84+M85+M86+M87+M88+M89+M90</f>
        <v>3.6059436310466916E-2</v>
      </c>
    </row>
    <row r="92" spans="1:13" ht="13.5" thickTop="1"/>
    <row r="93" spans="1:13">
      <c r="A93" s="6" t="s">
        <v>2393</v>
      </c>
      <c r="B93" s="24">
        <v>0</v>
      </c>
      <c r="C93" s="24">
        <v>0</v>
      </c>
      <c r="D93" s="24">
        <v>0</v>
      </c>
      <c r="E93" s="24">
        <v>0</v>
      </c>
      <c r="F93" s="24">
        <v>0</v>
      </c>
      <c r="G93" s="24">
        <v>0</v>
      </c>
      <c r="H93" s="24">
        <v>0</v>
      </c>
      <c r="I93" s="24">
        <v>0</v>
      </c>
      <c r="J93" s="24">
        <v>0</v>
      </c>
      <c r="K93" s="24">
        <v>0</v>
      </c>
      <c r="L93" s="24">
        <v>0</v>
      </c>
      <c r="M93" s="26">
        <f>L93/'סיכום נכסי ההשקעה'!$B$44</f>
        <v>0</v>
      </c>
    </row>
    <row r="94" spans="1:13" ht="13.5" thickBot="1">
      <c r="A94" s="6" t="s">
        <v>2394</v>
      </c>
      <c r="B94" s="6"/>
      <c r="C94" s="6"/>
      <c r="D94" s="6"/>
      <c r="E94" s="6"/>
      <c r="F94" s="22"/>
      <c r="G94" s="6"/>
      <c r="H94" s="6"/>
      <c r="I94" s="6"/>
      <c r="J94" s="30">
        <f>J93</f>
        <v>0</v>
      </c>
      <c r="K94" s="22"/>
      <c r="L94" s="30">
        <f>L93</f>
        <v>0</v>
      </c>
      <c r="M94" s="27">
        <f>M93</f>
        <v>0</v>
      </c>
    </row>
    <row r="95" spans="1:13" ht="13.5" thickTop="1"/>
    <row r="96" spans="1:13">
      <c r="A96" s="6" t="s">
        <v>2395</v>
      </c>
      <c r="B96" s="24">
        <v>0</v>
      </c>
      <c r="C96" s="24">
        <v>0</v>
      </c>
      <c r="D96" s="24">
        <v>0</v>
      </c>
      <c r="E96" s="24">
        <v>0</v>
      </c>
      <c r="F96" s="24">
        <v>0</v>
      </c>
      <c r="G96" s="24">
        <v>0</v>
      </c>
      <c r="H96" s="24">
        <v>0</v>
      </c>
      <c r="I96" s="24">
        <v>0</v>
      </c>
      <c r="J96" s="24">
        <v>0</v>
      </c>
      <c r="K96" s="24">
        <v>0</v>
      </c>
      <c r="L96" s="24">
        <v>0</v>
      </c>
      <c r="M96" s="26">
        <f>L96/'סיכום נכסי ההשקעה'!$B$44</f>
        <v>0</v>
      </c>
    </row>
    <row r="97" spans="1:13" ht="13.5" thickBot="1">
      <c r="A97" s="6" t="s">
        <v>2396</v>
      </c>
      <c r="B97" s="6"/>
      <c r="C97" s="6"/>
      <c r="D97" s="6"/>
      <c r="E97" s="6"/>
      <c r="F97" s="22"/>
      <c r="G97" s="6"/>
      <c r="H97" s="6"/>
      <c r="I97" s="6"/>
      <c r="J97" s="30">
        <f>J96</f>
        <v>0</v>
      </c>
      <c r="K97" s="22"/>
      <c r="L97" s="30">
        <f>L96</f>
        <v>0</v>
      </c>
      <c r="M97" s="27">
        <f>M96</f>
        <v>0</v>
      </c>
    </row>
    <row r="98" spans="1:13" ht="13.5" thickTop="1"/>
    <row r="99" spans="1:13">
      <c r="A99" s="6" t="s">
        <v>2397</v>
      </c>
      <c r="B99" s="24">
        <v>0</v>
      </c>
      <c r="C99" s="24">
        <v>0</v>
      </c>
      <c r="D99" s="24">
        <v>0</v>
      </c>
      <c r="E99" s="24">
        <v>0</v>
      </c>
      <c r="F99" s="24">
        <v>0</v>
      </c>
      <c r="G99" s="24">
        <v>0</v>
      </c>
      <c r="H99" s="24">
        <v>0</v>
      </c>
      <c r="I99" s="24">
        <v>0</v>
      </c>
      <c r="J99" s="24">
        <v>0</v>
      </c>
      <c r="K99" s="24">
        <v>0</v>
      </c>
      <c r="L99" s="24">
        <v>0</v>
      </c>
      <c r="M99" s="26">
        <f>L99/'סיכום נכסי ההשקעה'!$B$44</f>
        <v>0</v>
      </c>
    </row>
    <row r="100" spans="1:13" ht="13.5" thickBot="1">
      <c r="A100" s="6" t="s">
        <v>2398</v>
      </c>
      <c r="B100" s="6"/>
      <c r="C100" s="6"/>
      <c r="D100" s="6"/>
      <c r="E100" s="6"/>
      <c r="F100" s="22"/>
      <c r="G100" s="6"/>
      <c r="H100" s="6"/>
      <c r="I100" s="6"/>
      <c r="J100" s="30">
        <f>J99</f>
        <v>0</v>
      </c>
      <c r="K100" s="22"/>
      <c r="L100" s="30">
        <f>L99</f>
        <v>0</v>
      </c>
      <c r="M100" s="27">
        <f>M99</f>
        <v>0</v>
      </c>
    </row>
    <row r="101" spans="1:13" ht="13.5" thickTop="1"/>
    <row r="102" spans="1:13">
      <c r="A102" s="6" t="s">
        <v>2399</v>
      </c>
      <c r="B102" s="24">
        <v>0</v>
      </c>
      <c r="C102" s="24">
        <v>0</v>
      </c>
      <c r="D102" s="24">
        <v>0</v>
      </c>
      <c r="E102" s="24">
        <v>0</v>
      </c>
      <c r="F102" s="24">
        <v>0</v>
      </c>
      <c r="G102" s="24">
        <v>0</v>
      </c>
      <c r="H102" s="24">
        <v>0</v>
      </c>
      <c r="I102" s="24">
        <v>0</v>
      </c>
      <c r="J102" s="24">
        <v>0</v>
      </c>
      <c r="K102" s="24">
        <v>0</v>
      </c>
      <c r="L102" s="24">
        <v>0</v>
      </c>
      <c r="M102" s="26">
        <f>L102/'סיכום נכסי ההשקעה'!$B$44</f>
        <v>0</v>
      </c>
    </row>
    <row r="103" spans="1:13" ht="13.5" thickBot="1">
      <c r="A103" s="6" t="s">
        <v>2400</v>
      </c>
      <c r="B103" s="6"/>
      <c r="C103" s="6"/>
      <c r="D103" s="6"/>
      <c r="E103" s="6"/>
      <c r="F103" s="22"/>
      <c r="G103" s="6"/>
      <c r="H103" s="6"/>
      <c r="I103" s="6"/>
      <c r="J103" s="30">
        <f>J102</f>
        <v>0</v>
      </c>
      <c r="K103" s="22"/>
      <c r="L103" s="30">
        <f>L102</f>
        <v>0</v>
      </c>
      <c r="M103" s="27">
        <f>M102</f>
        <v>0</v>
      </c>
    </row>
    <row r="104" spans="1:13" ht="13.5" thickTop="1"/>
    <row r="105" spans="1:13">
      <c r="A105" s="6" t="s">
        <v>2401</v>
      </c>
      <c r="B105" s="6"/>
      <c r="C105" s="6"/>
      <c r="D105" s="6"/>
      <c r="E105" s="6"/>
      <c r="F105" s="22"/>
      <c r="G105" s="6"/>
      <c r="H105" s="6"/>
      <c r="I105" s="6"/>
      <c r="J105" s="22"/>
      <c r="K105" s="22"/>
      <c r="L105" s="22"/>
      <c r="M105" s="6"/>
    </row>
    <row r="106" spans="1:13">
      <c r="A106" s="7" t="s">
        <v>2402</v>
      </c>
      <c r="B106" s="7">
        <v>200274660</v>
      </c>
      <c r="C106" s="7" t="s">
        <v>771</v>
      </c>
      <c r="D106" s="7" t="s">
        <v>233</v>
      </c>
      <c r="E106" s="7" t="s">
        <v>205</v>
      </c>
      <c r="F106" s="23">
        <v>1.48</v>
      </c>
      <c r="G106" s="7" t="s">
        <v>22</v>
      </c>
      <c r="H106" s="7" t="s">
        <v>124</v>
      </c>
      <c r="I106" s="7" t="s">
        <v>2403</v>
      </c>
      <c r="J106" s="23">
        <v>88163488</v>
      </c>
      <c r="K106" s="23">
        <v>102.28</v>
      </c>
      <c r="L106" s="23" t="s">
        <v>2404</v>
      </c>
      <c r="M106" s="26">
        <f>L106/'סיכום נכסי ההשקעה'!$B$44</f>
        <v>7.8743579909517931E-3</v>
      </c>
    </row>
    <row r="107" spans="1:13">
      <c r="A107" s="7" t="s">
        <v>2405</v>
      </c>
      <c r="B107" s="7">
        <v>200370021</v>
      </c>
      <c r="C107" s="7" t="s">
        <v>2649</v>
      </c>
      <c r="D107" s="7" t="s">
        <v>271</v>
      </c>
      <c r="E107" s="7" t="s">
        <v>205</v>
      </c>
      <c r="F107" s="23">
        <v>0.8</v>
      </c>
      <c r="G107" s="7" t="s">
        <v>22</v>
      </c>
      <c r="H107" s="7" t="s">
        <v>381</v>
      </c>
      <c r="I107" s="41">
        <v>2.53E-2</v>
      </c>
      <c r="J107" s="23">
        <v>1796404.1</v>
      </c>
      <c r="K107" s="23">
        <v>115.72</v>
      </c>
      <c r="L107" s="23" t="s">
        <v>2406</v>
      </c>
      <c r="M107" s="26">
        <f>L107/'סיכום נכסי ההשקעה'!$B$44</f>
        <v>1.8152997951718686E-4</v>
      </c>
    </row>
    <row r="108" spans="1:13">
      <c r="A108" s="7" t="s">
        <v>2405</v>
      </c>
      <c r="B108" s="7">
        <v>200370369</v>
      </c>
      <c r="C108" s="7" t="s">
        <v>2649</v>
      </c>
      <c r="D108" s="7" t="s">
        <v>271</v>
      </c>
      <c r="E108" s="7" t="s">
        <v>205</v>
      </c>
      <c r="F108" s="23">
        <v>0.88</v>
      </c>
      <c r="G108" s="7" t="s">
        <v>22</v>
      </c>
      <c r="H108" s="7" t="s">
        <v>381</v>
      </c>
      <c r="I108" s="41">
        <v>0.03</v>
      </c>
      <c r="J108" s="23">
        <v>3869081.65</v>
      </c>
      <c r="K108" s="23">
        <v>110.27</v>
      </c>
      <c r="L108" s="23" t="s">
        <v>2407</v>
      </c>
      <c r="M108" s="26">
        <f>L108/'סיכום נכסי ההשקעה'!$B$44</f>
        <v>3.725643476098261E-4</v>
      </c>
    </row>
    <row r="109" spans="1:13">
      <c r="A109" s="7" t="s">
        <v>2408</v>
      </c>
      <c r="B109" s="7">
        <v>200373090</v>
      </c>
      <c r="C109" s="7" t="s">
        <v>2649</v>
      </c>
      <c r="D109" s="7" t="s">
        <v>271</v>
      </c>
      <c r="E109" s="7" t="s">
        <v>205</v>
      </c>
      <c r="F109" s="23">
        <v>1.27</v>
      </c>
      <c r="G109" s="7" t="s">
        <v>22</v>
      </c>
      <c r="H109" s="7" t="s">
        <v>2409</v>
      </c>
      <c r="I109" s="41">
        <v>2.7900000000000001E-2</v>
      </c>
      <c r="J109" s="23">
        <v>4452507.32</v>
      </c>
      <c r="K109" s="23">
        <v>112.7</v>
      </c>
      <c r="L109" s="23" t="s">
        <v>2410</v>
      </c>
      <c r="M109" s="26">
        <f>L109/'סיכום נכסי ההשקעה'!$B$44</f>
        <v>4.3819213325844389E-4</v>
      </c>
    </row>
    <row r="110" spans="1:13">
      <c r="A110" s="7" t="s">
        <v>2411</v>
      </c>
      <c r="B110" s="7">
        <v>200373330</v>
      </c>
      <c r="C110" s="7" t="s">
        <v>2649</v>
      </c>
      <c r="D110" s="7" t="s">
        <v>271</v>
      </c>
      <c r="E110" s="7" t="s">
        <v>205</v>
      </c>
      <c r="F110" s="23">
        <v>1.36</v>
      </c>
      <c r="G110" s="7" t="s">
        <v>22</v>
      </c>
      <c r="H110" s="7" t="s">
        <v>2409</v>
      </c>
      <c r="I110" s="41">
        <v>5.0999999999999997E-2</v>
      </c>
      <c r="J110" s="23">
        <v>3962782.65</v>
      </c>
      <c r="K110" s="23">
        <v>105.56</v>
      </c>
      <c r="L110" s="23" t="s">
        <v>2412</v>
      </c>
      <c r="M110" s="26">
        <f>L110/'סיכום נכסי ההשקעה'!$B$44</f>
        <v>3.6528760468450039E-4</v>
      </c>
    </row>
    <row r="111" spans="1:13">
      <c r="A111" s="7" t="s">
        <v>2413</v>
      </c>
      <c r="B111" s="7">
        <v>200373827</v>
      </c>
      <c r="C111" s="7" t="s">
        <v>2649</v>
      </c>
      <c r="D111" s="7" t="s">
        <v>271</v>
      </c>
      <c r="E111" s="7" t="s">
        <v>205</v>
      </c>
      <c r="F111" s="23">
        <v>1.41</v>
      </c>
      <c r="G111" s="7" t="s">
        <v>22</v>
      </c>
      <c r="H111" s="7" t="s">
        <v>2409</v>
      </c>
      <c r="I111" s="7" t="s">
        <v>1470</v>
      </c>
      <c r="J111" s="23">
        <v>4062073</v>
      </c>
      <c r="K111" s="23">
        <v>100.52</v>
      </c>
      <c r="L111" s="23" t="s">
        <v>2414</v>
      </c>
      <c r="M111" s="26">
        <f>L111/'סיכום נכסי ההשקעה'!$B$44</f>
        <v>3.5656302307320438E-4</v>
      </c>
    </row>
    <row r="112" spans="1:13">
      <c r="A112" s="7" t="s">
        <v>2415</v>
      </c>
      <c r="B112" s="7">
        <v>200370773</v>
      </c>
      <c r="C112" s="7" t="s">
        <v>2649</v>
      </c>
      <c r="D112" s="7" t="s">
        <v>271</v>
      </c>
      <c r="E112" s="7" t="s">
        <v>205</v>
      </c>
      <c r="F112" s="23">
        <v>0.06</v>
      </c>
      <c r="G112" s="7" t="s">
        <v>22</v>
      </c>
      <c r="H112" s="7" t="s">
        <v>381</v>
      </c>
      <c r="I112" s="41">
        <v>3.2599999999999997E-2</v>
      </c>
      <c r="J112" s="23">
        <v>4287993.0199999996</v>
      </c>
      <c r="K112" s="23">
        <v>107.36</v>
      </c>
      <c r="L112" s="23" t="s">
        <v>2416</v>
      </c>
      <c r="M112" s="26">
        <f>L112/'סיכום נכסי ההשקעה'!$B$44</f>
        <v>4.0200577179407649E-4</v>
      </c>
    </row>
    <row r="113" spans="1:13">
      <c r="A113" s="7" t="s">
        <v>2417</v>
      </c>
      <c r="B113" s="7">
        <v>200371276</v>
      </c>
      <c r="C113" s="7" t="s">
        <v>2649</v>
      </c>
      <c r="D113" s="7" t="s">
        <v>271</v>
      </c>
      <c r="E113" s="7" t="s">
        <v>205</v>
      </c>
      <c r="F113" s="23">
        <v>0.83</v>
      </c>
      <c r="G113" s="7" t="s">
        <v>22</v>
      </c>
      <c r="H113" s="7" t="s">
        <v>381</v>
      </c>
      <c r="I113" s="41">
        <v>2.9600000000000001E-2</v>
      </c>
      <c r="J113" s="23">
        <v>4403903.3899999997</v>
      </c>
      <c r="K113" s="23">
        <v>110.7</v>
      </c>
      <c r="L113" s="23" t="s">
        <v>2418</v>
      </c>
      <c r="M113" s="26">
        <f>L113/'סיכום נכסי ההשקעה'!$B$44</f>
        <v>4.2571696832010192E-4</v>
      </c>
    </row>
    <row r="114" spans="1:13">
      <c r="A114" s="7" t="s">
        <v>2419</v>
      </c>
      <c r="B114" s="7">
        <v>200371433</v>
      </c>
      <c r="C114" s="7" t="s">
        <v>2649</v>
      </c>
      <c r="D114" s="7" t="s">
        <v>271</v>
      </c>
      <c r="E114" s="7" t="s">
        <v>205</v>
      </c>
      <c r="F114" s="23">
        <v>1.1000000000000001</v>
      </c>
      <c r="G114" s="7" t="s">
        <v>22</v>
      </c>
      <c r="H114" s="7" t="s">
        <v>2409</v>
      </c>
      <c r="I114" s="41">
        <v>3.3399999999999999E-2</v>
      </c>
      <c r="J114" s="23">
        <v>3217015.72</v>
      </c>
      <c r="K114" s="23">
        <v>106.5</v>
      </c>
      <c r="L114" s="23" t="s">
        <v>2420</v>
      </c>
      <c r="M114" s="26">
        <f>L114/'סיכום נכסי ההשקעה'!$B$44</f>
        <v>2.9918390101184539E-4</v>
      </c>
    </row>
    <row r="115" spans="1:13">
      <c r="A115" s="7" t="s">
        <v>2421</v>
      </c>
      <c r="B115" s="7">
        <v>200371920</v>
      </c>
      <c r="C115" s="7" t="s">
        <v>2649</v>
      </c>
      <c r="D115" s="7" t="s">
        <v>271</v>
      </c>
      <c r="E115" s="7" t="s">
        <v>205</v>
      </c>
      <c r="F115" s="23">
        <v>1.63</v>
      </c>
      <c r="G115" s="7" t="s">
        <v>22</v>
      </c>
      <c r="H115" s="7" t="s">
        <v>2409</v>
      </c>
      <c r="I115" s="41">
        <v>3.1399999999999997E-2</v>
      </c>
      <c r="J115" s="23">
        <v>3551913.41</v>
      </c>
      <c r="K115" s="23">
        <v>108.68</v>
      </c>
      <c r="L115" s="23" t="s">
        <v>2422</v>
      </c>
      <c r="M115" s="26">
        <f>L115/'סיכום נכסי ההשקעה'!$B$44</f>
        <v>3.3709142655947419E-4</v>
      </c>
    </row>
    <row r="116" spans="1:13">
      <c r="A116" s="7" t="s">
        <v>2423</v>
      </c>
      <c r="B116" s="7">
        <v>200372183</v>
      </c>
      <c r="C116" s="7" t="s">
        <v>2649</v>
      </c>
      <c r="D116" s="7" t="s">
        <v>271</v>
      </c>
      <c r="E116" s="7" t="s">
        <v>205</v>
      </c>
      <c r="F116" s="23">
        <v>7.0000000000000007E-2</v>
      </c>
      <c r="G116" s="7" t="s">
        <v>22</v>
      </c>
      <c r="H116" s="7" t="s">
        <v>2409</v>
      </c>
      <c r="I116" s="41">
        <v>3.3700000000000001E-2</v>
      </c>
      <c r="J116" s="23">
        <v>3673132.76</v>
      </c>
      <c r="K116" s="23">
        <v>106.13</v>
      </c>
      <c r="L116" s="23" t="s">
        <v>2424</v>
      </c>
      <c r="M116" s="26">
        <f>L116/'סיכום נכסי ההשקעה'!$B$44</f>
        <v>3.4041674001916949E-4</v>
      </c>
    </row>
    <row r="117" spans="1:13">
      <c r="A117" s="7" t="s">
        <v>2425</v>
      </c>
      <c r="B117" s="7">
        <v>200372597</v>
      </c>
      <c r="C117" s="7" t="s">
        <v>2649</v>
      </c>
      <c r="D117" s="7" t="s">
        <v>271</v>
      </c>
      <c r="E117" s="7" t="s">
        <v>205</v>
      </c>
      <c r="F117" s="23">
        <v>1.32</v>
      </c>
      <c r="G117" s="7" t="s">
        <v>22</v>
      </c>
      <c r="H117" s="7" t="s">
        <v>2409</v>
      </c>
      <c r="I117" s="41">
        <v>3.27E-2</v>
      </c>
      <c r="J117" s="23">
        <v>3867494.62</v>
      </c>
      <c r="K117" s="23">
        <v>107.25</v>
      </c>
      <c r="L117" s="23" t="s">
        <v>2426</v>
      </c>
      <c r="M117" s="26">
        <f>L117/'סיכום נכסי ההשקעה'!$B$44</f>
        <v>3.6221203903191463E-4</v>
      </c>
    </row>
    <row r="118" spans="1:13">
      <c r="A118" s="7" t="s">
        <v>2427</v>
      </c>
      <c r="B118" s="7">
        <v>200372753</v>
      </c>
      <c r="C118" s="7" t="s">
        <v>2649</v>
      </c>
      <c r="D118" s="7" t="s">
        <v>271</v>
      </c>
      <c r="E118" s="7" t="s">
        <v>205</v>
      </c>
      <c r="F118" s="23">
        <v>1.25</v>
      </c>
      <c r="G118" s="7" t="s">
        <v>22</v>
      </c>
      <c r="H118" s="7" t="s">
        <v>2409</v>
      </c>
      <c r="I118" s="41">
        <v>2.6800000000000001E-2</v>
      </c>
      <c r="J118" s="23">
        <v>3680447.65</v>
      </c>
      <c r="K118" s="23">
        <v>113.95</v>
      </c>
      <c r="L118" s="23" t="s">
        <v>2428</v>
      </c>
      <c r="M118" s="26">
        <f>L118/'סיכום נכסי ההשקעה'!$B$44</f>
        <v>3.662272153154437E-4</v>
      </c>
    </row>
    <row r="119" spans="1:13">
      <c r="A119" s="7" t="s">
        <v>2429</v>
      </c>
      <c r="B119" s="7">
        <v>200062701</v>
      </c>
      <c r="C119" s="39" t="s">
        <v>1870</v>
      </c>
      <c r="D119" s="7" t="s">
        <v>550</v>
      </c>
      <c r="E119" s="7" t="s">
        <v>205</v>
      </c>
      <c r="F119" s="23">
        <v>5.48</v>
      </c>
      <c r="G119" s="7" t="s">
        <v>22</v>
      </c>
      <c r="H119" s="7" t="s">
        <v>2094</v>
      </c>
      <c r="I119" s="7" t="s">
        <v>395</v>
      </c>
      <c r="J119" s="23">
        <v>4018824</v>
      </c>
      <c r="K119" s="23">
        <v>149.19</v>
      </c>
      <c r="L119" s="23" t="s">
        <v>2430</v>
      </c>
      <c r="M119" s="26">
        <f>L119/'סיכום נכסי ההשקעה'!$B$44</f>
        <v>5.2356920703848704E-4</v>
      </c>
    </row>
    <row r="120" spans="1:13" ht="13.5" thickBot="1">
      <c r="A120" s="6" t="s">
        <v>2431</v>
      </c>
      <c r="B120" s="6"/>
      <c r="C120" s="6"/>
      <c r="D120" s="6"/>
      <c r="E120" s="6"/>
      <c r="F120" s="25">
        <v>1.46</v>
      </c>
      <c r="G120" s="6"/>
      <c r="H120" s="6"/>
      <c r="I120" s="27">
        <v>1.9400000000000001E-2</v>
      </c>
      <c r="J120" s="25">
        <f>SUM(J106:J119)</f>
        <v>137007061.29000002</v>
      </c>
      <c r="K120" s="22"/>
      <c r="L120" s="25">
        <f>L106+L107+L108+L109+L110+L111+L112+L113+L114+L115+L116+L117+L118+L119</f>
        <v>144803.93999999997</v>
      </c>
      <c r="M120" s="28">
        <f>M106+M107+M108+M109+M110+M111+M112+M113+M114+M115+M116+M117+M118+M119</f>
        <v>1.2644918348185472E-2</v>
      </c>
    </row>
    <row r="121" spans="1:13" ht="13.5" thickTop="1"/>
    <row r="122" spans="1:13" ht="13.5" thickBot="1">
      <c r="A122" s="4" t="s">
        <v>2432</v>
      </c>
      <c r="B122" s="4"/>
      <c r="C122" s="4"/>
      <c r="D122" s="4"/>
      <c r="E122" s="4"/>
      <c r="F122" s="31">
        <v>4.25</v>
      </c>
      <c r="G122" s="4"/>
      <c r="H122" s="4"/>
      <c r="I122" s="34">
        <v>2.47E-2</v>
      </c>
      <c r="J122" s="31">
        <f>J21+J24+J27+J91+J94+J97+J100+J120</f>
        <v>485918608.19999999</v>
      </c>
      <c r="K122" s="14"/>
      <c r="L122" s="31">
        <f>L21+L24+L27+L91+L94+L97+L100+L120</f>
        <v>561939.22999999986</v>
      </c>
      <c r="M122" s="32">
        <f>M21+M24+M27+M91+M94+M97+M100+M120</f>
        <v>4.9071010636811505E-2</v>
      </c>
    </row>
    <row r="123" spans="1:13" ht="13.5" thickTop="1"/>
    <row r="125" spans="1:13">
      <c r="A125" s="4" t="s">
        <v>2433</v>
      </c>
      <c r="B125" s="4"/>
      <c r="C125" s="4"/>
      <c r="D125" s="4"/>
      <c r="E125" s="4"/>
      <c r="F125" s="14"/>
      <c r="G125" s="4"/>
      <c r="H125" s="4"/>
      <c r="I125" s="4"/>
      <c r="J125" s="14"/>
      <c r="K125" s="14"/>
      <c r="L125" s="14"/>
      <c r="M125" s="4"/>
    </row>
    <row r="126" spans="1:13">
      <c r="A126" s="6" t="s">
        <v>2434</v>
      </c>
      <c r="B126" s="24">
        <v>0</v>
      </c>
      <c r="C126" s="24">
        <v>0</v>
      </c>
      <c r="D126" s="24">
        <v>0</v>
      </c>
      <c r="E126" s="24">
        <v>0</v>
      </c>
      <c r="F126" s="24">
        <v>0</v>
      </c>
      <c r="G126" s="24">
        <v>0</v>
      </c>
      <c r="H126" s="24">
        <v>0</v>
      </c>
      <c r="I126" s="24">
        <v>0</v>
      </c>
      <c r="J126" s="24">
        <v>0</v>
      </c>
      <c r="K126" s="24">
        <v>0</v>
      </c>
      <c r="L126" s="24">
        <v>0</v>
      </c>
      <c r="M126" s="26">
        <f>L126/'סיכום נכסי ההשקעה'!$B$44</f>
        <v>0</v>
      </c>
    </row>
    <row r="127" spans="1:13" ht="13.5" thickBot="1">
      <c r="A127" s="6" t="s">
        <v>2435</v>
      </c>
      <c r="B127" s="6"/>
      <c r="C127" s="6"/>
      <c r="D127" s="6"/>
      <c r="E127" s="6"/>
      <c r="F127" s="22"/>
      <c r="G127" s="6"/>
      <c r="H127" s="6"/>
      <c r="I127" s="6"/>
      <c r="J127" s="30">
        <f>J126</f>
        <v>0</v>
      </c>
      <c r="K127" s="22"/>
      <c r="L127" s="30">
        <f>L126</f>
        <v>0</v>
      </c>
      <c r="M127" s="27">
        <f>M126</f>
        <v>0</v>
      </c>
    </row>
    <row r="128" spans="1:13" ht="13.5" thickTop="1"/>
    <row r="129" spans="1:13">
      <c r="A129" s="6" t="s">
        <v>2436</v>
      </c>
      <c r="B129" s="24">
        <v>0</v>
      </c>
      <c r="C129" s="24">
        <v>0</v>
      </c>
      <c r="D129" s="24">
        <v>0</v>
      </c>
      <c r="E129" s="24">
        <v>0</v>
      </c>
      <c r="F129" s="24">
        <v>0</v>
      </c>
      <c r="G129" s="24">
        <v>0</v>
      </c>
      <c r="H129" s="24">
        <v>0</v>
      </c>
      <c r="I129" s="24">
        <v>0</v>
      </c>
      <c r="J129" s="24">
        <v>0</v>
      </c>
      <c r="K129" s="24">
        <v>0</v>
      </c>
      <c r="L129" s="24">
        <v>0</v>
      </c>
      <c r="M129" s="26">
        <f>L129/'סיכום נכסי ההשקעה'!$B$44</f>
        <v>0</v>
      </c>
    </row>
    <row r="130" spans="1:13" ht="13.5" thickBot="1">
      <c r="A130" s="6" t="s">
        <v>2437</v>
      </c>
      <c r="B130" s="6"/>
      <c r="C130" s="6"/>
      <c r="D130" s="6"/>
      <c r="E130" s="6"/>
      <c r="F130" s="22"/>
      <c r="G130" s="6"/>
      <c r="H130" s="6"/>
      <c r="I130" s="6"/>
      <c r="J130" s="30">
        <f>J129</f>
        <v>0</v>
      </c>
      <c r="K130" s="22"/>
      <c r="L130" s="30">
        <f>L129</f>
        <v>0</v>
      </c>
      <c r="M130" s="27">
        <f>M129</f>
        <v>0</v>
      </c>
    </row>
    <row r="131" spans="1:13" ht="13.5" thickTop="1"/>
    <row r="132" spans="1:13">
      <c r="A132" s="6" t="s">
        <v>2438</v>
      </c>
      <c r="B132" s="6"/>
      <c r="C132" s="6"/>
      <c r="D132" s="6"/>
      <c r="E132" s="6"/>
      <c r="F132" s="22"/>
      <c r="G132" s="6"/>
      <c r="H132" s="6"/>
      <c r="I132" s="6"/>
      <c r="J132" s="22"/>
      <c r="K132" s="22"/>
      <c r="L132" s="22"/>
      <c r="M132" s="6"/>
    </row>
    <row r="133" spans="1:13">
      <c r="A133" s="7" t="s">
        <v>2439</v>
      </c>
      <c r="B133" s="7">
        <v>60615184</v>
      </c>
      <c r="C133" s="39" t="s">
        <v>2650</v>
      </c>
      <c r="D133" s="7" t="s">
        <v>314</v>
      </c>
      <c r="E133" s="7" t="s">
        <v>721</v>
      </c>
      <c r="F133" s="23">
        <v>4</v>
      </c>
      <c r="G133" s="7" t="s">
        <v>22</v>
      </c>
      <c r="H133" s="7" t="s">
        <v>2440</v>
      </c>
      <c r="I133" s="41">
        <v>6.2799999999999995E-2</v>
      </c>
      <c r="J133" s="23">
        <v>3633299.22</v>
      </c>
      <c r="K133" s="23">
        <v>389.48</v>
      </c>
      <c r="L133" s="23" t="s">
        <v>2441</v>
      </c>
      <c r="M133" s="26">
        <f>L133/'סיכום נכסי ההשקעה'!$B$44</f>
        <v>1.2357346846960133E-3</v>
      </c>
    </row>
    <row r="134" spans="1:13">
      <c r="A134" s="7" t="s">
        <v>2442</v>
      </c>
      <c r="B134" s="7">
        <v>60615515</v>
      </c>
      <c r="C134" s="39" t="s">
        <v>2650</v>
      </c>
      <c r="D134" s="7" t="s">
        <v>314</v>
      </c>
      <c r="E134" s="7" t="s">
        <v>721</v>
      </c>
      <c r="F134" s="23">
        <v>2.6</v>
      </c>
      <c r="G134" s="7" t="s">
        <v>22</v>
      </c>
      <c r="H134" s="7" t="s">
        <v>2443</v>
      </c>
      <c r="I134" s="41">
        <v>5.5E-2</v>
      </c>
      <c r="J134" s="23">
        <v>2818954</v>
      </c>
      <c r="K134" s="23">
        <v>398.4</v>
      </c>
      <c r="L134" s="23" t="s">
        <v>2444</v>
      </c>
      <c r="M134" s="26">
        <f>L134/'סיכום נכסי ההשקעה'!$B$44</f>
        <v>9.8071073685034125E-4</v>
      </c>
    </row>
    <row r="135" spans="1:13">
      <c r="A135" s="7" t="s">
        <v>2445</v>
      </c>
      <c r="B135" s="7">
        <v>60615192</v>
      </c>
      <c r="C135" s="39" t="s">
        <v>2650</v>
      </c>
      <c r="D135" s="7" t="s">
        <v>314</v>
      </c>
      <c r="E135" s="7" t="s">
        <v>721</v>
      </c>
      <c r="F135" s="23">
        <v>1.85</v>
      </c>
      <c r="G135" s="7" t="s">
        <v>22</v>
      </c>
      <c r="H135" s="7" t="s">
        <v>2440</v>
      </c>
      <c r="I135" s="41">
        <v>5.8599999999999999E-2</v>
      </c>
      <c r="J135" s="23">
        <v>519258.98</v>
      </c>
      <c r="K135" s="23">
        <v>392.91</v>
      </c>
      <c r="L135" s="23" t="s">
        <v>2446</v>
      </c>
      <c r="M135" s="26">
        <f>L135/'סיכום נכסי ההשקעה'!$B$44</f>
        <v>1.7815925736528989E-4</v>
      </c>
    </row>
    <row r="136" spans="1:13" ht="13.5" thickBot="1">
      <c r="A136" s="6" t="s">
        <v>2447</v>
      </c>
      <c r="B136" s="6"/>
      <c r="C136" s="6"/>
      <c r="D136" s="6"/>
      <c r="E136" s="6"/>
      <c r="F136" s="25">
        <v>3.26</v>
      </c>
      <c r="G136" s="6"/>
      <c r="H136" s="6"/>
      <c r="I136" s="27">
        <v>5.9299999999999999E-2</v>
      </c>
      <c r="J136" s="25">
        <f>SUM(J133:J135)</f>
        <v>6971512.2000000011</v>
      </c>
      <c r="K136" s="22"/>
      <c r="L136" s="25">
        <f>L133+L134+L135</f>
        <v>27421.94</v>
      </c>
      <c r="M136" s="27">
        <f>SUM(M133:M135)</f>
        <v>2.3946046789116442E-3</v>
      </c>
    </row>
    <row r="137" spans="1:13" ht="13.5" thickTop="1"/>
    <row r="138" spans="1:13">
      <c r="A138" s="6" t="s">
        <v>2448</v>
      </c>
      <c r="B138" s="24">
        <v>0</v>
      </c>
      <c r="C138" s="24">
        <v>0</v>
      </c>
      <c r="D138" s="24">
        <v>0</v>
      </c>
      <c r="E138" s="24">
        <v>0</v>
      </c>
      <c r="F138" s="24">
        <v>0</v>
      </c>
      <c r="G138" s="24">
        <v>0</v>
      </c>
      <c r="H138" s="24">
        <v>0</v>
      </c>
      <c r="I138" s="24">
        <v>0</v>
      </c>
      <c r="J138" s="24">
        <v>0</v>
      </c>
      <c r="K138" s="24">
        <v>0</v>
      </c>
      <c r="L138" s="24">
        <v>0</v>
      </c>
      <c r="M138" s="26">
        <f>L138/'סיכום נכסי ההשקעה'!$B$44</f>
        <v>0</v>
      </c>
    </row>
    <row r="139" spans="1:13" ht="13.5" thickBot="1">
      <c r="A139" s="6" t="s">
        <v>2449</v>
      </c>
      <c r="B139" s="6"/>
      <c r="C139" s="6"/>
      <c r="D139" s="6"/>
      <c r="E139" s="6"/>
      <c r="F139" s="22"/>
      <c r="G139" s="6"/>
      <c r="H139" s="6"/>
      <c r="I139" s="6"/>
      <c r="J139" s="30">
        <f>J138</f>
        <v>0</v>
      </c>
      <c r="K139" s="22"/>
      <c r="L139" s="30">
        <f>L138</f>
        <v>0</v>
      </c>
      <c r="M139" s="27">
        <f>M138</f>
        <v>0</v>
      </c>
    </row>
    <row r="140" spans="1:13" ht="13.5" thickTop="1"/>
    <row r="141" spans="1:13" ht="13.5" thickBot="1">
      <c r="A141" s="4" t="s">
        <v>2450</v>
      </c>
      <c r="B141" s="4"/>
      <c r="C141" s="4"/>
      <c r="D141" s="4"/>
      <c r="E141" s="4"/>
      <c r="F141" s="31">
        <v>3.26</v>
      </c>
      <c r="G141" s="4"/>
      <c r="H141" s="4"/>
      <c r="I141" s="34">
        <v>5.9299999999999999E-2</v>
      </c>
      <c r="J141" s="31">
        <f>J127+J130+J136+J139</f>
        <v>6971512.2000000011</v>
      </c>
      <c r="K141" s="14"/>
      <c r="L141" s="31">
        <f>L127+L130+L136+L139</f>
        <v>27421.94</v>
      </c>
      <c r="M141" s="32">
        <f>M127+M130+M136+M139</f>
        <v>2.3946046789116442E-3</v>
      </c>
    </row>
    <row r="142" spans="1:13" ht="13.5" thickTop="1"/>
    <row r="144" spans="1:13" ht="13.5" thickBot="1">
      <c r="A144" s="4" t="s">
        <v>2451</v>
      </c>
      <c r="B144" s="4"/>
      <c r="C144" s="4"/>
      <c r="D144" s="4"/>
      <c r="E144" s="4"/>
      <c r="F144" s="31">
        <v>4.2</v>
      </c>
      <c r="G144" s="4"/>
      <c r="H144" s="4"/>
      <c r="I144" s="34">
        <v>2.3699999999999999E-2</v>
      </c>
      <c r="J144" s="31">
        <f>J122+J141</f>
        <v>492890120.39999998</v>
      </c>
      <c r="K144" s="14"/>
      <c r="L144" s="31">
        <f>L122+L141</f>
        <v>589361.16999999981</v>
      </c>
      <c r="M144" s="32">
        <f>M122+M141</f>
        <v>5.1465615315723148E-2</v>
      </c>
    </row>
    <row r="145" spans="1:13" ht="13.5" thickTop="1"/>
    <row r="147" spans="1:13">
      <c r="A147" s="7" t="s">
        <v>66</v>
      </c>
      <c r="B147" s="7"/>
      <c r="C147" s="7"/>
      <c r="D147" s="7"/>
      <c r="E147" s="7"/>
      <c r="F147" s="23"/>
      <c r="G147" s="7"/>
      <c r="H147" s="7"/>
      <c r="I147" s="7"/>
      <c r="J147" s="23"/>
      <c r="K147" s="23"/>
      <c r="L147" s="23"/>
      <c r="M147" s="7"/>
    </row>
  </sheetData>
  <pageMargins left="0.75" right="0.75" top="1" bottom="1" header="0.5" footer="0.5"/>
  <pageSetup paperSize="9" orientation="portrait"/>
  <ignoredErrors>
    <ignoredError sqref="H30:I30 J22 L20 L22:M22 J25 L25:M25 J28:J90 L28:M29 H87:I90 H32:I85 H31 H86 H92:I92 H91 J92 L92:M92 L30:L90 H95:I95 J95 L95:M95 H98:I98 J98 L98:M98 H101:I101 J101 L101:M101 H104:I106 J104:J119 L104:M105 H128:I128 J128 L128:M128 H131:I132 J131:J135 L131:M132 H140:I140 J140 L140:M140 H111:I111 H107 H108 H109 H110 H119:I119 H112 H113 H114 H115 H116 H117 H118 H121:I121 H120 J121 L121:M121 L106:L119 H123:I125 H122 J123:J125 L123:M125 H137:I137 H133 H134 H135 H136 J137 L137:M137 L133:L135 H142:I143 H141 J142:J143 L142:M143 H145:I150 H144 J145:J148 L145:M148" numberStoredAsText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1"/>
  <sheetViews>
    <sheetView rightToLeft="1" workbookViewId="0">
      <selection activeCell="B44" sqref="B44"/>
    </sheetView>
  </sheetViews>
  <sheetFormatPr defaultColWidth="9.140625" defaultRowHeight="12.75"/>
  <cols>
    <col min="1" max="1" width="27.7109375" customWidth="1"/>
    <col min="2" max="2" width="14.7109375" customWidth="1"/>
    <col min="3" max="3" width="23.7109375" customWidth="1"/>
    <col min="4" max="4" width="8.7109375" customWidth="1"/>
    <col min="5" max="5" width="10.7109375" customWidth="1"/>
    <col min="6" max="6" width="6.7109375" style="12" customWidth="1"/>
    <col min="7" max="7" width="11.7109375" customWidth="1"/>
    <col min="8" max="8" width="14.7109375" customWidth="1"/>
    <col min="9" max="9" width="16.7109375" customWidth="1"/>
    <col min="10" max="10" width="15.7109375" style="12" customWidth="1"/>
    <col min="11" max="11" width="9.7109375" style="12" customWidth="1"/>
    <col min="12" max="12" width="12.7109375" style="12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2452</v>
      </c>
    </row>
    <row r="6" spans="1:13">
      <c r="A6" s="2" t="s">
        <v>2</v>
      </c>
    </row>
    <row r="8" spans="1:13" ht="15">
      <c r="A8" s="3" t="s">
        <v>3</v>
      </c>
    </row>
    <row r="11" spans="1:13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14" t="s">
        <v>69</v>
      </c>
      <c r="G11" s="4" t="s">
        <v>9</v>
      </c>
      <c r="H11" s="4" t="s">
        <v>10</v>
      </c>
      <c r="I11" s="4" t="s">
        <v>11</v>
      </c>
      <c r="J11" s="14" t="s">
        <v>70</v>
      </c>
      <c r="K11" s="14" t="s">
        <v>71</v>
      </c>
      <c r="L11" s="14" t="s">
        <v>1247</v>
      </c>
      <c r="M11" s="4" t="s">
        <v>13</v>
      </c>
    </row>
    <row r="12" spans="1:13">
      <c r="A12" s="5"/>
      <c r="B12" s="5"/>
      <c r="C12" s="5"/>
      <c r="D12" s="5"/>
      <c r="E12" s="5"/>
      <c r="F12" s="13" t="s">
        <v>74</v>
      </c>
      <c r="G12" s="5"/>
      <c r="H12" s="5" t="s">
        <v>14</v>
      </c>
      <c r="I12" s="5" t="s">
        <v>14</v>
      </c>
      <c r="J12" s="13" t="s">
        <v>75</v>
      </c>
      <c r="K12" s="13" t="s">
        <v>76</v>
      </c>
      <c r="L12" s="13" t="s">
        <v>15</v>
      </c>
      <c r="M12" s="5" t="s">
        <v>14</v>
      </c>
    </row>
    <row r="15" spans="1:13">
      <c r="A15" s="4" t="s">
        <v>2452</v>
      </c>
      <c r="B15" s="4"/>
      <c r="C15" s="4"/>
      <c r="D15" s="4"/>
      <c r="E15" s="4"/>
      <c r="F15" s="14"/>
      <c r="G15" s="4"/>
      <c r="H15" s="4"/>
      <c r="I15" s="4"/>
      <c r="J15" s="14"/>
      <c r="K15" s="14"/>
      <c r="L15" s="14"/>
      <c r="M15" s="4"/>
    </row>
    <row r="18" spans="1:13">
      <c r="A18" s="4" t="s">
        <v>2453</v>
      </c>
      <c r="B18" s="4"/>
      <c r="C18" s="4"/>
      <c r="D18" s="4"/>
      <c r="E18" s="4"/>
      <c r="F18" s="14"/>
      <c r="G18" s="4"/>
      <c r="H18" s="4"/>
      <c r="I18" s="4"/>
      <c r="J18" s="14"/>
      <c r="K18" s="14"/>
      <c r="L18" s="14"/>
      <c r="M18" s="4"/>
    </row>
    <row r="19" spans="1:13">
      <c r="A19" s="6" t="s">
        <v>2454</v>
      </c>
      <c r="B19" s="6"/>
      <c r="C19" s="6"/>
      <c r="D19" s="6"/>
      <c r="E19" s="6"/>
      <c r="F19" s="22"/>
      <c r="G19" s="6"/>
      <c r="H19" s="6"/>
      <c r="I19" s="6"/>
      <c r="J19" s="22"/>
      <c r="K19" s="22"/>
      <c r="L19" s="22"/>
      <c r="M19" s="6"/>
    </row>
    <row r="20" spans="1:13">
      <c r="A20" s="7" t="s">
        <v>2455</v>
      </c>
      <c r="B20" s="7" t="s">
        <v>2456</v>
      </c>
      <c r="C20" s="7" t="s">
        <v>2457</v>
      </c>
      <c r="D20" s="7" t="s">
        <v>21</v>
      </c>
      <c r="E20" s="7" t="s">
        <v>205</v>
      </c>
      <c r="F20" s="23">
        <v>0.7</v>
      </c>
      <c r="G20" s="7" t="s">
        <v>22</v>
      </c>
      <c r="H20" s="7" t="s">
        <v>330</v>
      </c>
      <c r="I20" s="7" t="s">
        <v>1948</v>
      </c>
      <c r="J20" s="23">
        <v>46897.49</v>
      </c>
      <c r="K20" s="23">
        <v>169.2</v>
      </c>
      <c r="L20" s="23">
        <v>79.349999999999994</v>
      </c>
      <c r="M20" s="26">
        <f>L20/'סיכום נכסי ההשקעה'!$B$44</f>
        <v>6.9291917811664303E-6</v>
      </c>
    </row>
    <row r="21" spans="1:13">
      <c r="A21" s="7" t="s">
        <v>2455</v>
      </c>
      <c r="B21" s="7" t="s">
        <v>2458</v>
      </c>
      <c r="C21" s="7" t="s">
        <v>2457</v>
      </c>
      <c r="D21" s="7" t="s">
        <v>21</v>
      </c>
      <c r="E21" s="7" t="s">
        <v>205</v>
      </c>
      <c r="F21" s="23">
        <v>0.14000000000000001</v>
      </c>
      <c r="G21" s="7" t="s">
        <v>22</v>
      </c>
      <c r="H21" s="7" t="s">
        <v>2459</v>
      </c>
      <c r="I21" s="7" t="s">
        <v>1748</v>
      </c>
      <c r="J21" s="23">
        <v>19102.59</v>
      </c>
      <c r="K21" s="23">
        <v>133.43</v>
      </c>
      <c r="L21" s="23">
        <v>25.49</v>
      </c>
      <c r="M21" s="26">
        <f>L21/'סיכום נכסי ההשקעה'!$B$44</f>
        <v>2.2258991619651203E-6</v>
      </c>
    </row>
    <row r="22" spans="1:13">
      <c r="A22" s="7" t="s">
        <v>2460</v>
      </c>
      <c r="B22" s="7" t="s">
        <v>2461</v>
      </c>
      <c r="C22" s="7" t="s">
        <v>519</v>
      </c>
      <c r="D22" s="7" t="s">
        <v>21</v>
      </c>
      <c r="E22" s="7" t="s">
        <v>205</v>
      </c>
      <c r="F22" s="23">
        <v>0.68</v>
      </c>
      <c r="G22" s="7" t="s">
        <v>22</v>
      </c>
      <c r="H22" s="7" t="s">
        <v>475</v>
      </c>
      <c r="I22" s="7" t="s">
        <v>1794</v>
      </c>
      <c r="J22" s="23">
        <v>42978.87</v>
      </c>
      <c r="K22" s="23">
        <v>168.87</v>
      </c>
      <c r="L22" s="23">
        <v>72.58</v>
      </c>
      <c r="M22" s="26">
        <f>L22/'סיכום נכסי ההשקעה'!$B$44</f>
        <v>6.3380055384632581E-6</v>
      </c>
    </row>
    <row r="23" spans="1:13">
      <c r="A23" s="7" t="s">
        <v>2462</v>
      </c>
      <c r="B23" s="7" t="s">
        <v>2463</v>
      </c>
      <c r="C23" s="7" t="s">
        <v>2464</v>
      </c>
      <c r="D23" s="7" t="s">
        <v>314</v>
      </c>
      <c r="E23" s="7" t="s">
        <v>205</v>
      </c>
      <c r="F23" s="23">
        <v>2.15</v>
      </c>
      <c r="G23" s="7" t="s">
        <v>22</v>
      </c>
      <c r="H23" s="7" t="s">
        <v>138</v>
      </c>
      <c r="I23" s="7" t="s">
        <v>41</v>
      </c>
      <c r="J23" s="23">
        <v>1333333.71</v>
      </c>
      <c r="K23" s="23">
        <v>139.5</v>
      </c>
      <c r="L23" s="23" t="s">
        <v>2465</v>
      </c>
      <c r="M23" s="26">
        <f>L23/'סיכום נכסי ההשקעה'!$B$44</f>
        <v>1.6242863849371683E-4</v>
      </c>
    </row>
    <row r="24" spans="1:13" ht="13.5" thickBot="1">
      <c r="A24" s="6" t="s">
        <v>2466</v>
      </c>
      <c r="B24" s="6"/>
      <c r="C24" s="6"/>
      <c r="D24" s="6"/>
      <c r="E24" s="6"/>
      <c r="F24" s="25">
        <v>2.02</v>
      </c>
      <c r="G24" s="6"/>
      <c r="H24" s="6"/>
      <c r="I24" s="35" t="s">
        <v>26</v>
      </c>
      <c r="J24" s="25">
        <f>SUM(J20:J23)</f>
        <v>1442312.66</v>
      </c>
      <c r="K24" s="22"/>
      <c r="L24" s="25">
        <f>L20+L21+L22+L23</f>
        <v>2037.48</v>
      </c>
      <c r="M24" s="27">
        <f>SUM(M20:M23)</f>
        <v>1.7792173497531164E-4</v>
      </c>
    </row>
    <row r="25" spans="1:13" ht="13.5" thickTop="1"/>
    <row r="26" spans="1:13">
      <c r="A26" s="6" t="s">
        <v>2467</v>
      </c>
      <c r="B26" s="24">
        <v>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6">
        <f>L26/'סיכום נכסי ההשקעה'!$B$44</f>
        <v>0</v>
      </c>
    </row>
    <row r="27" spans="1:13" ht="13.5" thickBot="1">
      <c r="A27" s="6" t="s">
        <v>2468</v>
      </c>
      <c r="B27" s="6"/>
      <c r="C27" s="6"/>
      <c r="D27" s="6"/>
      <c r="E27" s="6"/>
      <c r="F27" s="22"/>
      <c r="G27" s="6"/>
      <c r="H27" s="6"/>
      <c r="I27" s="6"/>
      <c r="J27" s="30">
        <f>J26</f>
        <v>0</v>
      </c>
      <c r="K27" s="22"/>
      <c r="L27" s="30">
        <f>L26</f>
        <v>0</v>
      </c>
      <c r="M27" s="27">
        <f>M26</f>
        <v>0</v>
      </c>
    </row>
    <row r="28" spans="1:13" ht="13.5" thickTop="1"/>
    <row r="29" spans="1:13">
      <c r="A29" s="6" t="s">
        <v>2469</v>
      </c>
      <c r="B29" s="24">
        <v>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0</v>
      </c>
      <c r="L29" s="24">
        <v>0</v>
      </c>
      <c r="M29" s="26">
        <f>L29/'סיכום נכסי ההשקעה'!$B$44</f>
        <v>0</v>
      </c>
    </row>
    <row r="30" spans="1:13" ht="13.5" thickBot="1">
      <c r="A30" s="6" t="s">
        <v>2470</v>
      </c>
      <c r="B30" s="6"/>
      <c r="C30" s="6"/>
      <c r="D30" s="6"/>
      <c r="E30" s="6"/>
      <c r="F30" s="22"/>
      <c r="G30" s="6"/>
      <c r="H30" s="6"/>
      <c r="I30" s="6"/>
      <c r="J30" s="30">
        <f>J29</f>
        <v>0</v>
      </c>
      <c r="K30" s="22"/>
      <c r="L30" s="30">
        <f>L29</f>
        <v>0</v>
      </c>
      <c r="M30" s="27">
        <f>M29</f>
        <v>0</v>
      </c>
    </row>
    <row r="31" spans="1:13" ht="13.5" thickTop="1"/>
    <row r="32" spans="1:13">
      <c r="A32" s="6" t="s">
        <v>2471</v>
      </c>
      <c r="B32" s="24">
        <v>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0</v>
      </c>
      <c r="M32" s="26">
        <f>L32/'סיכום נכסי ההשקעה'!$B$44</f>
        <v>0</v>
      </c>
    </row>
    <row r="33" spans="1:13" ht="13.5" thickBot="1">
      <c r="A33" s="6" t="s">
        <v>2472</v>
      </c>
      <c r="B33" s="6"/>
      <c r="C33" s="6"/>
      <c r="D33" s="6"/>
      <c r="E33" s="6"/>
      <c r="F33" s="22"/>
      <c r="G33" s="6"/>
      <c r="H33" s="6"/>
      <c r="I33" s="6"/>
      <c r="J33" s="30">
        <f>J32</f>
        <v>0</v>
      </c>
      <c r="K33" s="22"/>
      <c r="L33" s="30">
        <f>L32</f>
        <v>0</v>
      </c>
      <c r="M33" s="27">
        <f>M32</f>
        <v>0</v>
      </c>
    </row>
    <row r="34" spans="1:13" ht="13.5" thickTop="1"/>
    <row r="35" spans="1:13">
      <c r="A35" s="6" t="s">
        <v>2473</v>
      </c>
      <c r="B35" s="24">
        <v>0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24">
        <v>0</v>
      </c>
      <c r="K35" s="24">
        <v>0</v>
      </c>
      <c r="L35" s="24">
        <v>0</v>
      </c>
      <c r="M35" s="26">
        <f>L35/'סיכום נכסי ההשקעה'!$B$44</f>
        <v>0</v>
      </c>
    </row>
    <row r="36" spans="1:13" ht="13.5" thickBot="1">
      <c r="A36" s="6" t="s">
        <v>2474</v>
      </c>
      <c r="B36" s="6"/>
      <c r="C36" s="6"/>
      <c r="D36" s="6"/>
      <c r="E36" s="6"/>
      <c r="F36" s="22"/>
      <c r="G36" s="6"/>
      <c r="H36" s="6"/>
      <c r="I36" s="6"/>
      <c r="J36" s="30">
        <f>J35</f>
        <v>0</v>
      </c>
      <c r="K36" s="22"/>
      <c r="L36" s="30">
        <f>L35</f>
        <v>0</v>
      </c>
      <c r="M36" s="27">
        <f>M35</f>
        <v>0</v>
      </c>
    </row>
    <row r="37" spans="1:13" ht="13.5" thickTop="1"/>
    <row r="38" spans="1:13" ht="13.5" thickBot="1">
      <c r="A38" s="4" t="s">
        <v>2475</v>
      </c>
      <c r="B38" s="4"/>
      <c r="C38" s="4"/>
      <c r="D38" s="4"/>
      <c r="E38" s="4"/>
      <c r="F38" s="31">
        <v>2.02</v>
      </c>
      <c r="G38" s="4"/>
      <c r="H38" s="4"/>
      <c r="I38" s="36" t="s">
        <v>26</v>
      </c>
      <c r="J38" s="31">
        <f>J24+J27+J30+J33+J36</f>
        <v>1442312.66</v>
      </c>
      <c r="K38" s="14"/>
      <c r="L38" s="31">
        <f>L24+L27+L30+L33+L36</f>
        <v>2037.48</v>
      </c>
      <c r="M38" s="32">
        <f>M24+M27+M30+M33+M36</f>
        <v>1.7792173497531164E-4</v>
      </c>
    </row>
    <row r="39" spans="1:13" ht="13.5" thickTop="1"/>
    <row r="41" spans="1:13">
      <c r="A41" s="4" t="s">
        <v>2476</v>
      </c>
      <c r="B41" s="4"/>
      <c r="C41" s="4"/>
      <c r="D41" s="4"/>
      <c r="E41" s="4"/>
      <c r="F41" s="14"/>
      <c r="G41" s="4"/>
      <c r="H41" s="4"/>
      <c r="I41" s="4"/>
      <c r="J41" s="14"/>
      <c r="K41" s="14"/>
      <c r="L41" s="14"/>
      <c r="M41" s="4"/>
    </row>
    <row r="42" spans="1:13">
      <c r="A42" s="6" t="s">
        <v>2476</v>
      </c>
      <c r="B42" s="24">
        <v>0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6">
        <f>L42/'סיכום נכסי ההשקעה'!$B$44</f>
        <v>0</v>
      </c>
    </row>
    <row r="43" spans="1:13" ht="13.5" thickBot="1">
      <c r="A43" s="6" t="s">
        <v>2477</v>
      </c>
      <c r="B43" s="6"/>
      <c r="C43" s="6"/>
      <c r="D43" s="6"/>
      <c r="E43" s="6"/>
      <c r="F43" s="22"/>
      <c r="G43" s="6"/>
      <c r="H43" s="6"/>
      <c r="I43" s="6"/>
      <c r="J43" s="30">
        <f>J42</f>
        <v>0</v>
      </c>
      <c r="K43" s="22"/>
      <c r="L43" s="30">
        <f>L42</f>
        <v>0</v>
      </c>
      <c r="M43" s="27">
        <f>M42</f>
        <v>0</v>
      </c>
    </row>
    <row r="44" spans="1:13" ht="13.5" thickTop="1"/>
    <row r="45" spans="1:13" ht="13.5" thickBot="1">
      <c r="A45" s="4" t="s">
        <v>2477</v>
      </c>
      <c r="B45" s="4"/>
      <c r="C45" s="4"/>
      <c r="D45" s="4"/>
      <c r="E45" s="4"/>
      <c r="F45" s="14"/>
      <c r="G45" s="4"/>
      <c r="H45" s="4"/>
      <c r="I45" s="4"/>
      <c r="J45" s="38">
        <f>J31+J34+J37+J40+J43+J28</f>
        <v>0</v>
      </c>
      <c r="K45" s="14"/>
      <c r="L45" s="38">
        <f>L31+L34+L37+L40+L43+L28</f>
        <v>0</v>
      </c>
      <c r="M45" s="32">
        <f>M31+M34+M37+M40+M43+M28</f>
        <v>0</v>
      </c>
    </row>
    <row r="46" spans="1:13" ht="13.5" thickTop="1"/>
    <row r="48" spans="1:13" ht="13.5" thickBot="1">
      <c r="A48" s="4" t="s">
        <v>2478</v>
      </c>
      <c r="B48" s="4"/>
      <c r="C48" s="4"/>
      <c r="D48" s="4"/>
      <c r="E48" s="4"/>
      <c r="F48" s="31">
        <v>2.02</v>
      </c>
      <c r="G48" s="4"/>
      <c r="H48" s="4"/>
      <c r="I48" s="36" t="s">
        <v>26</v>
      </c>
      <c r="J48" s="31">
        <f>J38+J45</f>
        <v>1442312.66</v>
      </c>
      <c r="K48" s="14"/>
      <c r="L48" s="31">
        <f>L38+L45</f>
        <v>2037.48</v>
      </c>
      <c r="M48" s="32">
        <f>M38+M45</f>
        <v>1.7792173497531164E-4</v>
      </c>
    </row>
    <row r="49" spans="1:13" ht="13.5" thickTop="1"/>
    <row r="51" spans="1:13">
      <c r="A51" s="7" t="s">
        <v>66</v>
      </c>
      <c r="B51" s="7"/>
      <c r="C51" s="7"/>
      <c r="D51" s="7"/>
      <c r="E51" s="7"/>
      <c r="F51" s="23"/>
      <c r="G51" s="7"/>
      <c r="H51" s="7"/>
      <c r="I51" s="7"/>
      <c r="J51" s="23"/>
      <c r="K51" s="23"/>
      <c r="L51" s="23"/>
      <c r="M51" s="7"/>
    </row>
  </sheetData>
  <pageMargins left="0.75" right="0.75" top="1" bottom="1" header="0.5" footer="0.5"/>
  <pageSetup paperSize="9" orientation="portrait"/>
  <ignoredErrors>
    <ignoredError sqref="H21:L23 H25:M25 H24:I24 K24 H20:L20 H28:M28 H27:I27 K27 H31:M31 H34:M34 H37:M37 H44:M44 H39:M41 H38:I38 K38 H46:M47 H45:I45 K45 H49:M54 H48:I48 K48" numberStoredAsText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rightToLeft="1" workbookViewId="0"/>
  </sheetViews>
  <sheetFormatPr defaultColWidth="9.140625" defaultRowHeight="12.75"/>
  <cols>
    <col min="1" max="1" width="31.7109375" customWidth="1"/>
    <col min="2" max="2" width="12.7109375" customWidth="1"/>
    <col min="3" max="3" width="8.7109375" customWidth="1"/>
    <col min="4" max="4" width="21.7109375" customWidth="1"/>
    <col min="5" max="5" width="12.7109375" customWidth="1"/>
    <col min="6" max="6" width="30.7109375" customWidth="1"/>
    <col min="7" max="7" width="12.7109375" customWidth="1"/>
    <col min="8" max="8" width="20.7109375" customWidth="1"/>
  </cols>
  <sheetData>
    <row r="2" spans="1:8" ht="18">
      <c r="A2" s="1" t="s">
        <v>0</v>
      </c>
    </row>
    <row r="4" spans="1:8" ht="18">
      <c r="A4" s="1" t="s">
        <v>2479</v>
      </c>
    </row>
    <row r="6" spans="1:8">
      <c r="A6" s="2" t="s">
        <v>2</v>
      </c>
    </row>
    <row r="8" spans="1:8" ht="15">
      <c r="A8" s="3" t="s">
        <v>3</v>
      </c>
    </row>
    <row r="11" spans="1:8">
      <c r="A11" s="4" t="s">
        <v>4</v>
      </c>
      <c r="B11" s="4" t="s">
        <v>5</v>
      </c>
      <c r="C11" s="4" t="s">
        <v>6</v>
      </c>
      <c r="D11" s="4" t="s">
        <v>2480</v>
      </c>
      <c r="E11" s="4" t="s">
        <v>2481</v>
      </c>
      <c r="F11" s="4" t="s">
        <v>2482</v>
      </c>
      <c r="G11" s="4" t="s">
        <v>1247</v>
      </c>
      <c r="H11" s="4" t="s">
        <v>13</v>
      </c>
    </row>
    <row r="12" spans="1:8">
      <c r="A12" s="5"/>
      <c r="B12" s="5"/>
      <c r="C12" s="5"/>
      <c r="D12" s="5" t="s">
        <v>73</v>
      </c>
      <c r="E12" s="5"/>
      <c r="F12" s="5" t="s">
        <v>14</v>
      </c>
      <c r="G12" s="5" t="s">
        <v>15</v>
      </c>
      <c r="H12" s="5" t="s">
        <v>14</v>
      </c>
    </row>
    <row r="15" spans="1:8">
      <c r="A15" s="4" t="s">
        <v>2479</v>
      </c>
      <c r="B15" s="4"/>
      <c r="C15" s="4"/>
      <c r="D15" s="4"/>
      <c r="E15" s="4"/>
      <c r="F15" s="4"/>
      <c r="G15" s="4"/>
      <c r="H15" s="4"/>
    </row>
    <row r="18" spans="1:8">
      <c r="A18" s="4" t="s">
        <v>2483</v>
      </c>
      <c r="B18" s="4"/>
      <c r="C18" s="4"/>
      <c r="D18" s="4"/>
      <c r="E18" s="4"/>
      <c r="F18" s="4"/>
      <c r="G18" s="4"/>
      <c r="H18" s="4"/>
    </row>
    <row r="19" spans="1:8">
      <c r="A19" s="6" t="s">
        <v>2484</v>
      </c>
      <c r="B19" s="6"/>
      <c r="C19" s="6"/>
      <c r="D19" s="6"/>
      <c r="E19" s="6"/>
      <c r="F19" s="6"/>
      <c r="G19" s="6"/>
      <c r="H19" s="6"/>
    </row>
    <row r="20" spans="1:8">
      <c r="A20" s="7" t="s">
        <v>2485</v>
      </c>
      <c r="B20" s="7">
        <v>200351054</v>
      </c>
      <c r="C20" s="50">
        <v>0</v>
      </c>
      <c r="D20" s="7" t="s">
        <v>2651</v>
      </c>
      <c r="E20" s="7" t="s">
        <v>2486</v>
      </c>
      <c r="F20" s="50">
        <v>0</v>
      </c>
      <c r="G20" s="7" t="s">
        <v>2487</v>
      </c>
      <c r="H20" s="26">
        <f>G20/'סיכום נכסי ההשקעה'!$B$44</f>
        <v>1.6378330203626547E-3</v>
      </c>
    </row>
    <row r="21" spans="1:8">
      <c r="A21" s="7" t="s">
        <v>2488</v>
      </c>
      <c r="B21" s="7">
        <v>200335552</v>
      </c>
      <c r="C21" s="50">
        <v>0</v>
      </c>
      <c r="D21" s="7" t="s">
        <v>2651</v>
      </c>
      <c r="E21" s="7" t="s">
        <v>2486</v>
      </c>
      <c r="F21" s="50">
        <v>0</v>
      </c>
      <c r="G21" s="7" t="s">
        <v>2489</v>
      </c>
      <c r="H21" s="26">
        <f>G21/'סיכום נכסי ההשקעה'!$B$44</f>
        <v>1.4922868096830892E-3</v>
      </c>
    </row>
    <row r="22" spans="1:8" ht="13.5" thickBot="1">
      <c r="A22" s="6" t="s">
        <v>2490</v>
      </c>
      <c r="B22" s="6"/>
      <c r="C22" s="6"/>
      <c r="D22" s="6"/>
      <c r="E22" s="6"/>
      <c r="F22" s="6"/>
      <c r="G22" s="25">
        <f>G20+G21</f>
        <v>35844.729999999996</v>
      </c>
      <c r="H22" s="27">
        <f>H20+H21</f>
        <v>3.1301198300457437E-3</v>
      </c>
    </row>
    <row r="23" spans="1:8" ht="13.5" thickTop="1"/>
    <row r="24" spans="1:8">
      <c r="A24" s="6" t="s">
        <v>2491</v>
      </c>
      <c r="B24" s="50">
        <v>0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26">
        <f>G24/'סיכום נכסי ההשקעה'!$B$44</f>
        <v>0</v>
      </c>
    </row>
    <row r="25" spans="1:8" ht="13.5" thickBot="1">
      <c r="A25" s="6" t="s">
        <v>2492</v>
      </c>
      <c r="B25" s="6"/>
      <c r="C25" s="6"/>
      <c r="D25" s="6"/>
      <c r="E25" s="6"/>
      <c r="F25" s="6"/>
      <c r="G25" s="30">
        <f>G24</f>
        <v>0</v>
      </c>
      <c r="H25" s="27">
        <f>H24</f>
        <v>0</v>
      </c>
    </row>
    <row r="26" spans="1:8" ht="13.5" thickTop="1"/>
    <row r="27" spans="1:8" ht="13.5" thickBot="1">
      <c r="A27" s="4" t="s">
        <v>2493</v>
      </c>
      <c r="B27" s="4"/>
      <c r="C27" s="4"/>
      <c r="D27" s="4"/>
      <c r="E27" s="4"/>
      <c r="F27" s="4"/>
      <c r="G27" s="44">
        <f>G22+G25</f>
        <v>35844.729999999996</v>
      </c>
      <c r="H27" s="32">
        <f>H22+H25</f>
        <v>3.1301198300457437E-3</v>
      </c>
    </row>
    <row r="28" spans="1:8" ht="13.5" thickTop="1"/>
    <row r="30" spans="1:8">
      <c r="A30" s="4" t="s">
        <v>2494</v>
      </c>
      <c r="B30" s="4"/>
      <c r="C30" s="4"/>
      <c r="D30" s="4"/>
      <c r="E30" s="4"/>
      <c r="F30" s="4"/>
      <c r="G30" s="4"/>
      <c r="H30" s="4"/>
    </row>
    <row r="31" spans="1:8">
      <c r="A31" s="6" t="s">
        <v>2495</v>
      </c>
      <c r="B31" s="50">
        <v>0</v>
      </c>
      <c r="C31" s="50">
        <v>0</v>
      </c>
      <c r="D31" s="50">
        <v>0</v>
      </c>
      <c r="E31" s="50">
        <v>0</v>
      </c>
      <c r="F31" s="50">
        <v>0</v>
      </c>
      <c r="G31" s="50">
        <v>0</v>
      </c>
      <c r="H31" s="26">
        <f>G31/'סיכום נכסי ההשקעה'!$B$44</f>
        <v>0</v>
      </c>
    </row>
    <row r="32" spans="1:8" ht="13.5" thickBot="1">
      <c r="A32" s="6" t="s">
        <v>2496</v>
      </c>
      <c r="B32" s="6"/>
      <c r="C32" s="6"/>
      <c r="D32" s="6"/>
      <c r="E32" s="6"/>
      <c r="F32" s="6"/>
      <c r="G32" s="30">
        <f>G31</f>
        <v>0</v>
      </c>
      <c r="H32" s="27">
        <f>H31</f>
        <v>0</v>
      </c>
    </row>
    <row r="33" spans="1:8" ht="13.5" thickTop="1"/>
    <row r="34" spans="1:8">
      <c r="A34" s="6" t="s">
        <v>2497</v>
      </c>
      <c r="B34" s="50">
        <v>0</v>
      </c>
      <c r="C34" s="50">
        <v>0</v>
      </c>
      <c r="D34" s="50">
        <v>0</v>
      </c>
      <c r="E34" s="50">
        <v>0</v>
      </c>
      <c r="F34" s="50">
        <v>0</v>
      </c>
      <c r="G34" s="50">
        <v>0</v>
      </c>
      <c r="H34" s="26">
        <f>G34/'סיכום נכסי ההשקעה'!$B$44</f>
        <v>0</v>
      </c>
    </row>
    <row r="35" spans="1:8" ht="13.5" thickBot="1">
      <c r="A35" s="6" t="s">
        <v>2498</v>
      </c>
      <c r="B35" s="6"/>
      <c r="C35" s="6"/>
      <c r="D35" s="6"/>
      <c r="E35" s="6"/>
      <c r="F35" s="6"/>
      <c r="G35" s="30">
        <f>G34</f>
        <v>0</v>
      </c>
      <c r="H35" s="27">
        <f>H34</f>
        <v>0</v>
      </c>
    </row>
    <row r="36" spans="1:8" ht="13.5" thickTop="1"/>
    <row r="37" spans="1:8" ht="13.5" thickBot="1">
      <c r="A37" s="4" t="s">
        <v>2499</v>
      </c>
      <c r="B37" s="4"/>
      <c r="C37" s="4"/>
      <c r="D37" s="4"/>
      <c r="E37" s="4"/>
      <c r="F37" s="4"/>
      <c r="G37" s="38">
        <f>G32+G35</f>
        <v>0</v>
      </c>
      <c r="H37" s="32">
        <f>H32+H35</f>
        <v>0</v>
      </c>
    </row>
    <row r="38" spans="1:8" ht="13.5" thickTop="1"/>
    <row r="40" spans="1:8" ht="13.5" thickBot="1">
      <c r="A40" s="4" t="s">
        <v>2500</v>
      </c>
      <c r="B40" s="4"/>
      <c r="C40" s="4"/>
      <c r="D40" s="4"/>
      <c r="E40" s="4"/>
      <c r="F40" s="4"/>
      <c r="G40" s="44">
        <f>G27+G37</f>
        <v>35844.729999999996</v>
      </c>
      <c r="H40" s="32">
        <f>H27+H37</f>
        <v>3.1301198300457437E-3</v>
      </c>
    </row>
    <row r="41" spans="1:8" ht="13.5" thickTop="1"/>
    <row r="43" spans="1:8">
      <c r="A43" s="7" t="s">
        <v>66</v>
      </c>
      <c r="B43" s="7"/>
      <c r="C43" s="7"/>
      <c r="D43" s="7"/>
      <c r="E43" s="7"/>
      <c r="F43" s="7"/>
      <c r="G43" s="7"/>
      <c r="H43" s="7"/>
    </row>
  </sheetData>
  <pageMargins left="0.75" right="0.75" top="1" bottom="1" header="0.5" footer="0.5"/>
  <pageSetup paperSize="9" orientation="portrait"/>
  <ignoredErrors>
    <ignoredError sqref="G21 G23:H23 G20 G26:H26 G28:H30 G33:H33 G36:H36 G38:H39" numberStoredAsText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rightToLeft="1" workbookViewId="0">
      <selection activeCell="H21" sqref="H21"/>
    </sheetView>
  </sheetViews>
  <sheetFormatPr defaultColWidth="9.140625" defaultRowHeight="12.75"/>
  <cols>
    <col min="1" max="1" width="28.7109375" customWidth="1"/>
    <col min="2" max="2" width="12.7109375" customWidth="1"/>
    <col min="3" max="4" width="8.7109375" customWidth="1"/>
    <col min="5" max="5" width="10.7109375" customWidth="1"/>
    <col min="6" max="6" width="14.7109375" customWidth="1"/>
    <col min="7" max="7" width="16.7109375" customWidth="1"/>
    <col min="8" max="8" width="13.7109375" style="12" customWidth="1"/>
    <col min="9" max="9" width="20.7109375" customWidth="1"/>
  </cols>
  <sheetData>
    <row r="2" spans="1:9" ht="18">
      <c r="A2" s="1" t="s">
        <v>0</v>
      </c>
    </row>
    <row r="4" spans="1:9" ht="18">
      <c r="A4" s="1" t="s">
        <v>2501</v>
      </c>
    </row>
    <row r="6" spans="1:9">
      <c r="A6" s="2" t="s">
        <v>2</v>
      </c>
    </row>
    <row r="8" spans="1:9" ht="15">
      <c r="A8" s="3" t="s">
        <v>3</v>
      </c>
    </row>
    <row r="11" spans="1:9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10</v>
      </c>
      <c r="G11" s="4" t="s">
        <v>11</v>
      </c>
      <c r="H11" s="14" t="s">
        <v>1247</v>
      </c>
      <c r="I11" s="4" t="s">
        <v>13</v>
      </c>
    </row>
    <row r="12" spans="1:9">
      <c r="A12" s="5"/>
      <c r="B12" s="5"/>
      <c r="C12" s="5"/>
      <c r="D12" s="5"/>
      <c r="E12" s="5"/>
      <c r="F12" s="5" t="s">
        <v>14</v>
      </c>
      <c r="G12" s="5" t="s">
        <v>14</v>
      </c>
      <c r="H12" s="13" t="s">
        <v>15</v>
      </c>
      <c r="I12" s="5" t="s">
        <v>14</v>
      </c>
    </row>
    <row r="15" spans="1:9">
      <c r="A15" s="4" t="s">
        <v>2501</v>
      </c>
      <c r="B15" s="4"/>
      <c r="C15" s="4"/>
      <c r="D15" s="4"/>
      <c r="E15" s="4"/>
      <c r="F15" s="4"/>
      <c r="G15" s="4"/>
      <c r="H15" s="14"/>
      <c r="I15" s="4"/>
    </row>
    <row r="18" spans="1:9">
      <c r="A18" s="4" t="s">
        <v>2502</v>
      </c>
      <c r="B18" s="4"/>
      <c r="C18" s="4"/>
      <c r="D18" s="4"/>
      <c r="E18" s="4"/>
      <c r="F18" s="4"/>
      <c r="G18" s="4"/>
      <c r="H18" s="14"/>
      <c r="I18" s="4"/>
    </row>
    <row r="19" spans="1:9">
      <c r="A19" s="6" t="s">
        <v>2502</v>
      </c>
      <c r="B19" s="6"/>
      <c r="C19" s="6"/>
      <c r="D19" s="6"/>
      <c r="E19" s="6"/>
      <c r="F19" s="6"/>
      <c r="G19" s="6"/>
      <c r="H19" s="22"/>
      <c r="I19" s="6"/>
    </row>
    <row r="20" spans="1:9">
      <c r="A20" s="52" t="s">
        <v>2652</v>
      </c>
      <c r="B20" s="53">
        <v>0</v>
      </c>
      <c r="C20" s="53" t="s">
        <v>2653</v>
      </c>
      <c r="D20" s="53" t="s">
        <v>2654</v>
      </c>
      <c r="E20" s="54">
        <v>0</v>
      </c>
      <c r="F20" s="54">
        <v>0</v>
      </c>
      <c r="G20" s="54">
        <v>0</v>
      </c>
      <c r="H20" s="23">
        <v>162561</v>
      </c>
      <c r="I20" s="26">
        <f>H20/'סיכום נכסי ההשקעה'!$B$44</f>
        <v>1.4195543101930637E-2</v>
      </c>
    </row>
    <row r="21" spans="1:9">
      <c r="A21" s="52" t="s">
        <v>2655</v>
      </c>
      <c r="B21" s="53">
        <v>0</v>
      </c>
      <c r="C21" s="53" t="s">
        <v>2653</v>
      </c>
      <c r="D21" s="53" t="s">
        <v>2654</v>
      </c>
      <c r="E21" s="54">
        <v>0</v>
      </c>
      <c r="F21" s="54">
        <v>0</v>
      </c>
      <c r="G21" s="54">
        <v>0</v>
      </c>
      <c r="H21" s="23">
        <v>-3290.01</v>
      </c>
      <c r="I21" s="26">
        <f>H21/'סיכום נכסי ההשקעה'!$B$44</f>
        <v>-2.8729817582804501E-4</v>
      </c>
    </row>
    <row r="22" spans="1:9" ht="13.5" thickBot="1">
      <c r="A22" s="6" t="s">
        <v>2503</v>
      </c>
      <c r="B22" s="6"/>
      <c r="C22" s="6"/>
      <c r="D22" s="6"/>
      <c r="E22" s="6"/>
      <c r="F22" s="6"/>
      <c r="G22" s="6"/>
      <c r="H22" s="25">
        <f>H20+H21</f>
        <v>159270.99</v>
      </c>
      <c r="I22" s="28">
        <f>I20+I21</f>
        <v>1.3908244926102592E-2</v>
      </c>
    </row>
    <row r="23" spans="1:9" ht="13.5" thickTop="1"/>
    <row r="24" spans="1:9" ht="13.5" thickBot="1">
      <c r="A24" s="4" t="s">
        <v>2503</v>
      </c>
      <c r="B24" s="4"/>
      <c r="C24" s="4"/>
      <c r="D24" s="4"/>
      <c r="E24" s="4"/>
      <c r="F24" s="4"/>
      <c r="G24" s="4"/>
      <c r="H24" s="31">
        <f>H22</f>
        <v>159270.99</v>
      </c>
      <c r="I24" s="34">
        <f>I22</f>
        <v>1.3908244926102592E-2</v>
      </c>
    </row>
    <row r="25" spans="1:9" ht="13.5" thickTop="1"/>
    <row r="27" spans="1:9">
      <c r="A27" s="4" t="s">
        <v>2504</v>
      </c>
      <c r="B27" s="4"/>
      <c r="C27" s="4"/>
      <c r="D27" s="4"/>
      <c r="E27" s="4"/>
      <c r="F27" s="4"/>
      <c r="G27" s="4"/>
      <c r="H27" s="14"/>
      <c r="I27" s="4"/>
    </row>
    <row r="28" spans="1:9">
      <c r="A28" s="6" t="s">
        <v>2504</v>
      </c>
      <c r="B28" s="54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26">
        <f>H28/'סיכום נכסי ההשקעה'!$B$44</f>
        <v>0</v>
      </c>
    </row>
    <row r="29" spans="1:9" ht="13.5" thickBot="1">
      <c r="A29" s="6" t="s">
        <v>2505</v>
      </c>
      <c r="B29" s="6"/>
      <c r="C29" s="6"/>
      <c r="D29" s="6"/>
      <c r="E29" s="6"/>
      <c r="F29" s="6"/>
      <c r="G29" s="6"/>
      <c r="H29" s="30">
        <f>H28</f>
        <v>0</v>
      </c>
      <c r="I29" s="27">
        <f>I28</f>
        <v>0</v>
      </c>
    </row>
    <row r="30" spans="1:9" ht="13.5" thickTop="1"/>
    <row r="31" spans="1:9" ht="13.5" thickBot="1">
      <c r="A31" s="4" t="s">
        <v>2505</v>
      </c>
      <c r="B31" s="4"/>
      <c r="C31" s="4"/>
      <c r="D31" s="4"/>
      <c r="E31" s="4"/>
      <c r="F31" s="4"/>
      <c r="G31" s="4"/>
      <c r="H31" s="38">
        <f>H26+H29</f>
        <v>0</v>
      </c>
      <c r="I31" s="34">
        <f>I29</f>
        <v>0</v>
      </c>
    </row>
    <row r="32" spans="1:9" ht="13.5" thickTop="1"/>
    <row r="34" spans="1:9" ht="13.5" thickBot="1">
      <c r="A34" s="4" t="s">
        <v>2506</v>
      </c>
      <c r="B34" s="4"/>
      <c r="C34" s="4"/>
      <c r="D34" s="4"/>
      <c r="E34" s="4"/>
      <c r="F34" s="4"/>
      <c r="G34" s="4"/>
      <c r="H34" s="31">
        <f>H24+H31</f>
        <v>159270.99</v>
      </c>
      <c r="I34" s="32">
        <f>I24+I31</f>
        <v>1.3908244926102592E-2</v>
      </c>
    </row>
    <row r="35" spans="1:9" ht="13.5" thickTop="1"/>
    <row r="37" spans="1:9">
      <c r="A37" s="7" t="s">
        <v>66</v>
      </c>
      <c r="B37" s="7"/>
      <c r="C37" s="7"/>
      <c r="D37" s="7"/>
      <c r="E37" s="7"/>
      <c r="F37" s="7"/>
      <c r="G37" s="7"/>
      <c r="H37" s="23"/>
      <c r="I37" s="7"/>
    </row>
  </sheetData>
  <pageMargins left="0.75" right="0.75" top="1" bottom="1" header="0.5" footer="0.5"/>
  <pageSetup paperSize="9" orientation="portrait"/>
  <ignoredErrors>
    <ignoredError sqref="H23:I23 H25:I27 H30:I30 H32:I33" numberStoredAsText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4"/>
  <sheetViews>
    <sheetView rightToLeft="1" workbookViewId="0"/>
  </sheetViews>
  <sheetFormatPr defaultColWidth="9.140625" defaultRowHeight="12.75"/>
  <cols>
    <col min="1" max="1" width="38.7109375" customWidth="1"/>
    <col min="2" max="2" width="16.7109375" bestFit="1" customWidth="1"/>
    <col min="3" max="3" width="28.7109375" bestFit="1" customWidth="1"/>
    <col min="4" max="4" width="24.7109375" customWidth="1"/>
    <col min="5" max="5" width="12.7109375" style="12" customWidth="1"/>
  </cols>
  <sheetData>
    <row r="2" spans="1:5" ht="18">
      <c r="A2" s="1" t="s">
        <v>0</v>
      </c>
    </row>
    <row r="4" spans="1:5" ht="18">
      <c r="A4" s="1" t="s">
        <v>2507</v>
      </c>
    </row>
    <row r="6" spans="1:5">
      <c r="A6" s="2" t="s">
        <v>2</v>
      </c>
    </row>
    <row r="8" spans="1:5" ht="15">
      <c r="A8" s="3" t="s">
        <v>3</v>
      </c>
    </row>
    <row r="11" spans="1:5">
      <c r="A11" s="4" t="s">
        <v>4</v>
      </c>
      <c r="B11" s="4" t="s">
        <v>5</v>
      </c>
      <c r="C11" s="4" t="s">
        <v>6</v>
      </c>
      <c r="D11" s="4" t="s">
        <v>2508</v>
      </c>
      <c r="E11" s="14" t="s">
        <v>1247</v>
      </c>
    </row>
    <row r="12" spans="1:5">
      <c r="A12" s="5"/>
      <c r="B12" s="5"/>
      <c r="C12" s="5"/>
      <c r="D12" s="5" t="s">
        <v>73</v>
      </c>
      <c r="E12" s="13" t="s">
        <v>15</v>
      </c>
    </row>
    <row r="15" spans="1:5">
      <c r="A15" s="4" t="s">
        <v>2509</v>
      </c>
      <c r="B15" s="4"/>
      <c r="C15" s="4"/>
      <c r="D15" s="4"/>
      <c r="E15" s="14"/>
    </row>
    <row r="18" spans="1:5">
      <c r="A18" s="4" t="s">
        <v>2510</v>
      </c>
      <c r="B18" s="4"/>
      <c r="C18" s="4"/>
      <c r="D18" s="4"/>
      <c r="E18" s="14"/>
    </row>
    <row r="19" spans="1:5">
      <c r="A19" s="6" t="s">
        <v>2511</v>
      </c>
      <c r="B19" s="6"/>
      <c r="C19" s="6"/>
      <c r="D19" s="6"/>
      <c r="E19" s="22"/>
    </row>
    <row r="20" spans="1:5">
      <c r="A20" s="7" t="s">
        <v>2141</v>
      </c>
      <c r="B20" s="7">
        <v>60305448</v>
      </c>
      <c r="C20" s="39" t="s">
        <v>2637</v>
      </c>
      <c r="D20" s="46">
        <v>41148</v>
      </c>
      <c r="E20" s="23">
        <v>15970.46</v>
      </c>
    </row>
    <row r="21" spans="1:5">
      <c r="A21" s="7" t="s">
        <v>2144</v>
      </c>
      <c r="B21" s="7">
        <v>60381886</v>
      </c>
      <c r="C21" s="7" t="s">
        <v>2144</v>
      </c>
      <c r="D21" s="49">
        <v>42072</v>
      </c>
      <c r="E21" s="23">
        <v>3043.99</v>
      </c>
    </row>
    <row r="22" spans="1:5">
      <c r="A22" s="7" t="s">
        <v>2146</v>
      </c>
      <c r="B22" s="7">
        <v>60289790</v>
      </c>
      <c r="C22" s="39" t="s">
        <v>2638</v>
      </c>
      <c r="D22" s="46">
        <v>41086</v>
      </c>
      <c r="E22" s="23">
        <v>8667.99</v>
      </c>
    </row>
    <row r="23" spans="1:5">
      <c r="A23" s="7" t="s">
        <v>2148</v>
      </c>
      <c r="B23" s="7">
        <v>200265676</v>
      </c>
      <c r="C23" s="7" t="s">
        <v>2148</v>
      </c>
      <c r="D23" s="46">
        <v>40149</v>
      </c>
      <c r="E23" s="23">
        <v>49.75</v>
      </c>
    </row>
    <row r="24" spans="1:5" ht="13.5" thickBot="1">
      <c r="A24" s="6" t="s">
        <v>2512</v>
      </c>
      <c r="B24" s="6"/>
      <c r="C24" s="6"/>
      <c r="D24" s="6"/>
      <c r="E24" s="25">
        <f>SUM(E20:E23)</f>
        <v>27732.189999999995</v>
      </c>
    </row>
    <row r="25" spans="1:5" ht="13.5" thickTop="1"/>
    <row r="26" spans="1:5" ht="13.5" thickBot="1">
      <c r="A26" s="4" t="s">
        <v>2513</v>
      </c>
      <c r="B26" s="4"/>
      <c r="C26" s="4"/>
      <c r="D26" s="4"/>
      <c r="E26" s="31">
        <f>E24</f>
        <v>27732.189999999995</v>
      </c>
    </row>
    <row r="27" spans="1:5" ht="13.5" thickTop="1"/>
    <row r="29" spans="1:5">
      <c r="A29" s="4" t="s">
        <v>2514</v>
      </c>
      <c r="B29" s="4"/>
      <c r="C29" s="4"/>
      <c r="D29" s="4"/>
      <c r="E29" s="14"/>
    </row>
    <row r="30" spans="1:5">
      <c r="A30" s="6" t="s">
        <v>2515</v>
      </c>
      <c r="B30" s="6"/>
      <c r="C30" s="6"/>
      <c r="D30" s="6"/>
      <c r="E30" s="22"/>
    </row>
    <row r="31" spans="1:5">
      <c r="A31" s="7" t="s">
        <v>2165</v>
      </c>
      <c r="B31" s="7">
        <v>100239524</v>
      </c>
      <c r="C31" s="7" t="s">
        <v>2024</v>
      </c>
      <c r="D31" s="46">
        <v>39492</v>
      </c>
      <c r="E31" s="23">
        <v>3238.74</v>
      </c>
    </row>
    <row r="32" spans="1:5">
      <c r="A32" s="7" t="s">
        <v>2169</v>
      </c>
      <c r="B32" s="7">
        <v>60298742</v>
      </c>
      <c r="C32" s="39" t="s">
        <v>2641</v>
      </c>
      <c r="D32" s="46">
        <v>41008</v>
      </c>
      <c r="E32" s="23">
        <v>111.03</v>
      </c>
    </row>
    <row r="33" spans="1:5">
      <c r="A33" s="7" t="s">
        <v>2171</v>
      </c>
      <c r="B33" s="7">
        <v>60358561</v>
      </c>
      <c r="C33" s="39" t="s">
        <v>2171</v>
      </c>
      <c r="D33" s="46">
        <v>41814</v>
      </c>
      <c r="E33" s="23">
        <v>4637.58</v>
      </c>
    </row>
    <row r="34" spans="1:5">
      <c r="A34" s="7" t="s">
        <v>2175</v>
      </c>
      <c r="B34" s="7">
        <v>60616067</v>
      </c>
      <c r="C34" s="7" t="s">
        <v>2175</v>
      </c>
      <c r="D34" s="49">
        <v>42082</v>
      </c>
      <c r="E34" s="23">
        <v>24612.49</v>
      </c>
    </row>
    <row r="35" spans="1:5">
      <c r="A35" s="7" t="s">
        <v>2177</v>
      </c>
      <c r="B35" s="7">
        <v>60317799</v>
      </c>
      <c r="C35" s="39" t="s">
        <v>2642</v>
      </c>
      <c r="D35" s="46">
        <v>41249</v>
      </c>
      <c r="E35" s="23">
        <v>64191.76</v>
      </c>
    </row>
    <row r="36" spans="1:5" ht="13.5" thickBot="1">
      <c r="A36" s="6" t="s">
        <v>2516</v>
      </c>
      <c r="B36" s="6"/>
      <c r="C36" s="6"/>
      <c r="D36" s="6"/>
      <c r="E36" s="25">
        <f>SUM(E31:E35)</f>
        <v>96791.6</v>
      </c>
    </row>
    <row r="37" spans="1:5" ht="13.5" thickTop="1"/>
    <row r="38" spans="1:5" ht="13.5" thickBot="1">
      <c r="A38" s="4" t="s">
        <v>2517</v>
      </c>
      <c r="B38" s="4"/>
      <c r="C38" s="4"/>
      <c r="D38" s="4"/>
      <c r="E38" s="31">
        <f>E36</f>
        <v>96791.6</v>
      </c>
    </row>
    <row r="39" spans="1:5" ht="13.5" thickTop="1"/>
    <row r="41" spans="1:5" ht="13.5" thickBot="1">
      <c r="A41" s="4" t="s">
        <v>2518</v>
      </c>
      <c r="B41" s="4"/>
      <c r="C41" s="4"/>
      <c r="D41" s="4"/>
      <c r="E41" s="31">
        <f>E26+E38</f>
        <v>124523.79000000001</v>
      </c>
    </row>
    <row r="42" spans="1:5" ht="13.5" thickTop="1"/>
    <row r="44" spans="1:5">
      <c r="A44" s="7" t="s">
        <v>66</v>
      </c>
      <c r="B44" s="7"/>
      <c r="C44" s="7"/>
      <c r="D44" s="7"/>
      <c r="E44" s="23"/>
    </row>
  </sheetData>
  <pageMargins left="0.75" right="0.75" top="1" bottom="1" header="0.5" footer="0.5"/>
  <pageSetup paperSize="9" orientation="portrait"/>
  <ignoredErrors>
    <ignoredError sqref="E25 E37 E27:E30 E39:E4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4"/>
  <sheetViews>
    <sheetView rightToLeft="1" workbookViewId="0"/>
  </sheetViews>
  <sheetFormatPr defaultColWidth="9.140625" defaultRowHeight="12.75"/>
  <cols>
    <col min="1" max="1" width="44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customWidth="1"/>
    <col min="9" max="9" width="16.7109375" customWidth="1"/>
    <col min="10" max="10" width="20.7109375" style="12" customWidth="1"/>
    <col min="11" max="11" width="9.7109375" style="12" customWidth="1"/>
    <col min="12" max="12" width="15.7109375" style="12" customWidth="1"/>
    <col min="13" max="13" width="24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67</v>
      </c>
    </row>
    <row r="6" spans="1:14">
      <c r="A6" s="2" t="s">
        <v>2</v>
      </c>
    </row>
    <row r="8" spans="1:14" ht="15">
      <c r="A8" s="3" t="s">
        <v>3</v>
      </c>
    </row>
    <row r="11" spans="1:14">
      <c r="A11" s="4" t="s">
        <v>4</v>
      </c>
      <c r="B11" s="4" t="s">
        <v>5</v>
      </c>
      <c r="C11" s="4" t="s">
        <v>7</v>
      </c>
      <c r="D11" s="4" t="s">
        <v>8</v>
      </c>
      <c r="E11" s="4" t="s">
        <v>68</v>
      </c>
      <c r="F11" s="4" t="s">
        <v>69</v>
      </c>
      <c r="G11" s="4" t="s">
        <v>9</v>
      </c>
      <c r="H11" s="4" t="s">
        <v>10</v>
      </c>
      <c r="I11" s="4" t="s">
        <v>11</v>
      </c>
      <c r="J11" s="14" t="s">
        <v>70</v>
      </c>
      <c r="K11" s="14" t="s">
        <v>71</v>
      </c>
      <c r="L11" s="14" t="s">
        <v>12</v>
      </c>
      <c r="M11" s="4" t="s">
        <v>72</v>
      </c>
      <c r="N11" s="4" t="s">
        <v>13</v>
      </c>
    </row>
    <row r="12" spans="1:14">
      <c r="A12" s="5"/>
      <c r="B12" s="5"/>
      <c r="C12" s="5"/>
      <c r="D12" s="5"/>
      <c r="E12" s="5" t="s">
        <v>73</v>
      </c>
      <c r="F12" s="5" t="s">
        <v>74</v>
      </c>
      <c r="G12" s="5"/>
      <c r="H12" s="5" t="s">
        <v>14</v>
      </c>
      <c r="I12" s="5" t="s">
        <v>14</v>
      </c>
      <c r="J12" s="13" t="s">
        <v>75</v>
      </c>
      <c r="K12" s="13" t="s">
        <v>76</v>
      </c>
      <c r="L12" s="13" t="s">
        <v>15</v>
      </c>
      <c r="M12" s="5" t="s">
        <v>14</v>
      </c>
      <c r="N12" s="5" t="s">
        <v>14</v>
      </c>
    </row>
    <row r="15" spans="1:14">
      <c r="A15" s="4" t="s">
        <v>77</v>
      </c>
      <c r="B15" s="4"/>
      <c r="C15" s="4"/>
      <c r="D15" s="4"/>
      <c r="E15" s="4"/>
      <c r="F15" s="4"/>
      <c r="G15" s="4"/>
      <c r="H15" s="4"/>
      <c r="I15" s="4"/>
      <c r="J15" s="14"/>
      <c r="K15" s="14"/>
      <c r="L15" s="14"/>
      <c r="M15" s="4"/>
      <c r="N15" s="4"/>
    </row>
    <row r="18" spans="1:14">
      <c r="A18" s="4" t="s">
        <v>78</v>
      </c>
      <c r="B18" s="4"/>
      <c r="C18" s="4"/>
      <c r="D18" s="4"/>
      <c r="E18" s="4"/>
      <c r="F18" s="4"/>
      <c r="G18" s="4"/>
      <c r="H18" s="4"/>
      <c r="I18" s="4"/>
      <c r="J18" s="14"/>
      <c r="K18" s="14"/>
      <c r="L18" s="14"/>
      <c r="M18" s="4"/>
      <c r="N18" s="4"/>
    </row>
    <row r="19" spans="1:14">
      <c r="A19" s="6" t="s">
        <v>79</v>
      </c>
      <c r="B19" s="6"/>
      <c r="C19" s="6"/>
      <c r="D19" s="6"/>
      <c r="E19" s="6"/>
      <c r="F19" s="6"/>
      <c r="G19" s="6"/>
      <c r="H19" s="6"/>
      <c r="I19" s="6"/>
      <c r="J19" s="22"/>
      <c r="K19" s="22"/>
      <c r="L19" s="22"/>
      <c r="M19" s="6"/>
      <c r="N19" s="6"/>
    </row>
    <row r="20" spans="1:14">
      <c r="A20" s="7" t="s">
        <v>80</v>
      </c>
      <c r="B20" s="7">
        <v>1128081</v>
      </c>
      <c r="C20" s="7" t="s">
        <v>81</v>
      </c>
      <c r="D20" s="24">
        <v>0</v>
      </c>
      <c r="E20" s="24">
        <v>0</v>
      </c>
      <c r="F20" s="7">
        <v>7.89</v>
      </c>
      <c r="G20" s="7" t="s">
        <v>22</v>
      </c>
      <c r="H20" s="7" t="s">
        <v>82</v>
      </c>
      <c r="I20" s="7" t="s">
        <v>83</v>
      </c>
      <c r="J20" s="23">
        <v>49532705</v>
      </c>
      <c r="K20" s="23">
        <v>117.01</v>
      </c>
      <c r="L20" s="23" t="s">
        <v>84</v>
      </c>
      <c r="M20" s="7" t="s">
        <v>85</v>
      </c>
      <c r="N20" s="26">
        <f>L20/'סיכום נכסי ההשקעה'!$B$44</f>
        <v>5.0611672548838797E-3</v>
      </c>
    </row>
    <row r="21" spans="1:14">
      <c r="A21" s="7" t="s">
        <v>87</v>
      </c>
      <c r="B21" s="7">
        <v>9547233</v>
      </c>
      <c r="C21" s="7" t="s">
        <v>81</v>
      </c>
      <c r="D21" s="24">
        <v>0</v>
      </c>
      <c r="E21" s="24">
        <v>0</v>
      </c>
      <c r="F21" s="7">
        <v>0.08</v>
      </c>
      <c r="G21" s="7" t="s">
        <v>22</v>
      </c>
      <c r="H21" s="7" t="s">
        <v>88</v>
      </c>
      <c r="I21" s="7" t="s">
        <v>89</v>
      </c>
      <c r="J21" s="23">
        <v>229242</v>
      </c>
      <c r="K21" s="23">
        <v>138.38</v>
      </c>
      <c r="L21" s="23">
        <v>317.23</v>
      </c>
      <c r="M21" s="7" t="s">
        <v>23</v>
      </c>
      <c r="N21" s="26">
        <f>L21/'סיכום נכסי ההשקעה'!$B$44</f>
        <v>2.7701921975292083E-5</v>
      </c>
    </row>
    <row r="22" spans="1:14">
      <c r="A22" s="7" t="s">
        <v>90</v>
      </c>
      <c r="B22" s="7">
        <v>9590332</v>
      </c>
      <c r="C22" s="7" t="s">
        <v>81</v>
      </c>
      <c r="D22" s="24">
        <v>0</v>
      </c>
      <c r="E22" s="24">
        <v>0</v>
      </c>
      <c r="F22" s="7">
        <v>5.58</v>
      </c>
      <c r="G22" s="7" t="s">
        <v>22</v>
      </c>
      <c r="H22" s="7" t="s">
        <v>91</v>
      </c>
      <c r="I22" s="7" t="s">
        <v>92</v>
      </c>
      <c r="J22" s="23">
        <v>138104671</v>
      </c>
      <c r="K22" s="23">
        <v>167.42</v>
      </c>
      <c r="L22" s="23" t="s">
        <v>93</v>
      </c>
      <c r="M22" s="7" t="s">
        <v>94</v>
      </c>
      <c r="N22" s="26">
        <f>L22/'סיכום נכסי ההשקעה'!$B$44</f>
        <v>2.019069904236561E-2</v>
      </c>
    </row>
    <row r="23" spans="1:14">
      <c r="A23" s="7" t="s">
        <v>96</v>
      </c>
      <c r="B23" s="7">
        <v>9590431</v>
      </c>
      <c r="C23" s="7" t="s">
        <v>81</v>
      </c>
      <c r="D23" s="24">
        <v>0</v>
      </c>
      <c r="E23" s="24">
        <v>0</v>
      </c>
      <c r="F23" s="7">
        <v>8.0299999999999994</v>
      </c>
      <c r="G23" s="7" t="s">
        <v>22</v>
      </c>
      <c r="H23" s="7" t="s">
        <v>91</v>
      </c>
      <c r="I23" s="7" t="s">
        <v>97</v>
      </c>
      <c r="J23" s="23">
        <v>13326300</v>
      </c>
      <c r="K23" s="23">
        <v>170.7</v>
      </c>
      <c r="L23" s="23" t="s">
        <v>98</v>
      </c>
      <c r="M23" s="7" t="s">
        <v>99</v>
      </c>
      <c r="N23" s="26">
        <f>L23/'סיכום נכסי ההשקעה'!$B$44</f>
        <v>1.9864547617650429E-3</v>
      </c>
    </row>
    <row r="24" spans="1:14">
      <c r="A24" s="7" t="s">
        <v>101</v>
      </c>
      <c r="B24" s="7">
        <v>1125905</v>
      </c>
      <c r="C24" s="7" t="s">
        <v>81</v>
      </c>
      <c r="D24" s="24">
        <v>0</v>
      </c>
      <c r="E24" s="24">
        <v>0</v>
      </c>
      <c r="F24" s="7">
        <v>2.1</v>
      </c>
      <c r="G24" s="7" t="s">
        <v>22</v>
      </c>
      <c r="H24" s="7" t="s">
        <v>102</v>
      </c>
      <c r="I24" s="7" t="s">
        <v>103</v>
      </c>
      <c r="J24" s="23">
        <v>97750000</v>
      </c>
      <c r="K24" s="23">
        <v>106.68</v>
      </c>
      <c r="L24" s="23" t="s">
        <v>104</v>
      </c>
      <c r="M24" s="7" t="s">
        <v>105</v>
      </c>
      <c r="N24" s="26">
        <f>L24/'סיכום נכסי ההשקעה'!$B$44</f>
        <v>9.1061630772841969E-3</v>
      </c>
    </row>
    <row r="25" spans="1:14">
      <c r="A25" s="7" t="s">
        <v>107</v>
      </c>
      <c r="B25" s="7">
        <v>1124056</v>
      </c>
      <c r="C25" s="7" t="s">
        <v>81</v>
      </c>
      <c r="D25" s="24">
        <v>0</v>
      </c>
      <c r="E25" s="24">
        <v>0</v>
      </c>
      <c r="F25" s="7">
        <v>6.77</v>
      </c>
      <c r="G25" s="7" t="s">
        <v>22</v>
      </c>
      <c r="H25" s="7" t="s">
        <v>108</v>
      </c>
      <c r="I25" s="7" t="s">
        <v>109</v>
      </c>
      <c r="J25" s="23">
        <v>81734573</v>
      </c>
      <c r="K25" s="23">
        <v>126.36</v>
      </c>
      <c r="L25" s="23" t="s">
        <v>110</v>
      </c>
      <c r="M25" s="7" t="s">
        <v>86</v>
      </c>
      <c r="N25" s="26">
        <f>L25/'סיכום נכסי ההשקעה'!$B$44</f>
        <v>9.0188482748888524E-3</v>
      </c>
    </row>
    <row r="26" spans="1:14">
      <c r="A26" s="7" t="s">
        <v>111</v>
      </c>
      <c r="B26" s="7">
        <v>1108927</v>
      </c>
      <c r="C26" s="7" t="s">
        <v>81</v>
      </c>
      <c r="D26" s="24">
        <v>0</v>
      </c>
      <c r="E26" s="24">
        <v>0</v>
      </c>
      <c r="F26" s="7">
        <v>2.84</v>
      </c>
      <c r="G26" s="7" t="s">
        <v>22</v>
      </c>
      <c r="H26" s="7" t="s">
        <v>112</v>
      </c>
      <c r="I26" s="7" t="s">
        <v>113</v>
      </c>
      <c r="J26" s="23">
        <v>108880566</v>
      </c>
      <c r="K26" s="23">
        <v>134.80000000000001</v>
      </c>
      <c r="L26" s="23" t="s">
        <v>114</v>
      </c>
      <c r="M26" s="7" t="s">
        <v>115</v>
      </c>
      <c r="N26" s="26">
        <f>L26/'סיכום נכסי ההשקעה'!$B$44</f>
        <v>1.281669069834377E-2</v>
      </c>
    </row>
    <row r="27" spans="1:14">
      <c r="A27" s="7" t="s">
        <v>116</v>
      </c>
      <c r="B27" s="7">
        <v>1097708</v>
      </c>
      <c r="C27" s="7" t="s">
        <v>81</v>
      </c>
      <c r="D27" s="24">
        <v>0</v>
      </c>
      <c r="E27" s="24">
        <v>0</v>
      </c>
      <c r="F27" s="7">
        <v>16.04</v>
      </c>
      <c r="G27" s="7" t="s">
        <v>22</v>
      </c>
      <c r="H27" s="7" t="s">
        <v>91</v>
      </c>
      <c r="I27" s="7" t="s">
        <v>117</v>
      </c>
      <c r="J27" s="23">
        <v>608833534</v>
      </c>
      <c r="K27" s="23">
        <v>204.05</v>
      </c>
      <c r="L27" s="23">
        <v>1242324.82</v>
      </c>
      <c r="M27" s="7" t="s">
        <v>118</v>
      </c>
      <c r="N27" s="26">
        <f>L27/'סיכום נכסי ההשקעה'!$B$44</f>
        <v>0.1084852795498811</v>
      </c>
    </row>
    <row r="28" spans="1:14">
      <c r="A28" s="7" t="s">
        <v>119</v>
      </c>
      <c r="B28" s="7">
        <v>1120583</v>
      </c>
      <c r="C28" s="7" t="s">
        <v>81</v>
      </c>
      <c r="D28" s="24">
        <v>0</v>
      </c>
      <c r="E28" s="24">
        <v>0</v>
      </c>
      <c r="F28" s="7">
        <v>20.440000000000001</v>
      </c>
      <c r="G28" s="7" t="s">
        <v>22</v>
      </c>
      <c r="H28" s="7" t="s">
        <v>108</v>
      </c>
      <c r="I28" s="7" t="s">
        <v>120</v>
      </c>
      <c r="J28" s="23">
        <v>96559091</v>
      </c>
      <c r="K28" s="23">
        <v>160.6</v>
      </c>
      <c r="L28" s="23" t="s">
        <v>121</v>
      </c>
      <c r="M28" s="7" t="s">
        <v>115</v>
      </c>
      <c r="N28" s="26">
        <f>L28/'סיכום נכסי ההשקעה'!$B$44</f>
        <v>1.3541736526193131E-2</v>
      </c>
    </row>
    <row r="29" spans="1:14">
      <c r="A29" s="7" t="s">
        <v>123</v>
      </c>
      <c r="B29" s="7">
        <v>1114750</v>
      </c>
      <c r="C29" s="7" t="s">
        <v>81</v>
      </c>
      <c r="D29" s="24">
        <v>0</v>
      </c>
      <c r="E29" s="24">
        <v>0</v>
      </c>
      <c r="F29" s="7">
        <v>4.22</v>
      </c>
      <c r="G29" s="7" t="s">
        <v>22</v>
      </c>
      <c r="H29" s="7" t="s">
        <v>124</v>
      </c>
      <c r="I29" s="7" t="s">
        <v>125</v>
      </c>
      <c r="J29" s="23">
        <v>78514334</v>
      </c>
      <c r="K29" s="23">
        <v>128.05000000000001</v>
      </c>
      <c r="L29" s="23" t="s">
        <v>126</v>
      </c>
      <c r="M29" s="7" t="s">
        <v>127</v>
      </c>
      <c r="N29" s="26">
        <f>L29/'סיכום נכסי ההשקעה'!$B$44</f>
        <v>8.7793864098071606E-3</v>
      </c>
    </row>
    <row r="30" spans="1:14" ht="13.5" thickBot="1">
      <c r="A30" s="6" t="s">
        <v>128</v>
      </c>
      <c r="B30" s="6"/>
      <c r="C30" s="6"/>
      <c r="D30" s="6"/>
      <c r="E30" s="6"/>
      <c r="F30" s="35">
        <v>12.37</v>
      </c>
      <c r="G30" s="6"/>
      <c r="H30" s="6"/>
      <c r="I30" s="35" t="s">
        <v>129</v>
      </c>
      <c r="J30" s="25">
        <f>J20+J21+J22+J23+J24+J25+J26+J27+J28+J29</f>
        <v>1273465016</v>
      </c>
      <c r="K30" s="22"/>
      <c r="L30" s="25">
        <f>L20+L21+L22+L23+L24+L25+L26+L27+L28+L29</f>
        <v>2164505.11</v>
      </c>
      <c r="M30" s="6"/>
      <c r="N30" s="27">
        <f>SUM(N20:N29)</f>
        <v>0.18901412751738805</v>
      </c>
    </row>
    <row r="31" spans="1:14" ht="13.5" thickTop="1"/>
    <row r="32" spans="1:14">
      <c r="A32" s="6" t="s">
        <v>130</v>
      </c>
      <c r="B32" s="6"/>
      <c r="C32" s="6"/>
      <c r="D32" s="6"/>
      <c r="E32" s="6"/>
      <c r="F32" s="6"/>
      <c r="G32" s="6"/>
      <c r="H32" s="6"/>
      <c r="I32" s="6"/>
      <c r="J32" s="22"/>
      <c r="K32" s="22"/>
      <c r="L32" s="22"/>
      <c r="M32" s="6"/>
      <c r="N32" s="6"/>
    </row>
    <row r="33" spans="1:14">
      <c r="A33" s="7" t="s">
        <v>131</v>
      </c>
      <c r="B33" s="7">
        <v>8151219</v>
      </c>
      <c r="C33" s="7" t="s">
        <v>81</v>
      </c>
      <c r="D33" s="24">
        <v>0</v>
      </c>
      <c r="E33" s="24">
        <v>0</v>
      </c>
      <c r="F33" s="7">
        <v>0.67</v>
      </c>
      <c r="G33" s="7" t="s">
        <v>22</v>
      </c>
      <c r="H33" s="24">
        <v>0</v>
      </c>
      <c r="I33" s="7" t="s">
        <v>132</v>
      </c>
      <c r="J33" s="23">
        <v>99551</v>
      </c>
      <c r="K33" s="23">
        <v>99.93</v>
      </c>
      <c r="L33" s="23">
        <v>99.48</v>
      </c>
      <c r="M33" s="7" t="s">
        <v>23</v>
      </c>
      <c r="N33" s="26">
        <f>L33/'סיכום נכסי ההשקעה'!$B$44</f>
        <v>8.6870321158215056E-6</v>
      </c>
    </row>
    <row r="34" spans="1:14">
      <c r="A34" s="7" t="s">
        <v>133</v>
      </c>
      <c r="B34" s="7">
        <v>8160210</v>
      </c>
      <c r="C34" s="7" t="s">
        <v>81</v>
      </c>
      <c r="D34" s="24">
        <v>0</v>
      </c>
      <c r="E34" s="24">
        <v>0</v>
      </c>
      <c r="F34" s="24">
        <v>0</v>
      </c>
      <c r="G34" s="7" t="s">
        <v>22</v>
      </c>
      <c r="H34" s="24">
        <v>0</v>
      </c>
      <c r="I34" s="24">
        <v>0</v>
      </c>
      <c r="J34" s="23">
        <v>489448</v>
      </c>
      <c r="K34" s="23">
        <v>99.92</v>
      </c>
      <c r="L34" s="23">
        <v>489.06</v>
      </c>
      <c r="M34" s="24">
        <v>0</v>
      </c>
      <c r="N34" s="26">
        <f>L34/'סיכום נכסי ההשקעה'!$B$44</f>
        <v>4.2706875015718391E-5</v>
      </c>
    </row>
    <row r="35" spans="1:14">
      <c r="A35" s="7" t="s">
        <v>134</v>
      </c>
      <c r="B35" s="7">
        <v>8150914</v>
      </c>
      <c r="C35" s="7" t="s">
        <v>81</v>
      </c>
      <c r="D35" s="24">
        <v>0</v>
      </c>
      <c r="E35" s="24">
        <v>0</v>
      </c>
      <c r="F35" s="7">
        <v>0.42</v>
      </c>
      <c r="G35" s="7" t="s">
        <v>22</v>
      </c>
      <c r="H35" s="24">
        <v>0</v>
      </c>
      <c r="I35" s="7" t="s">
        <v>135</v>
      </c>
      <c r="J35" s="23">
        <v>2797517</v>
      </c>
      <c r="K35" s="23">
        <v>99.96</v>
      </c>
      <c r="L35" s="23" t="s">
        <v>136</v>
      </c>
      <c r="M35" s="7" t="s">
        <v>45</v>
      </c>
      <c r="N35" s="26">
        <f>L35/'סיכום נכסי ההשקעה'!$B$44</f>
        <v>2.441939747555615E-4</v>
      </c>
    </row>
    <row r="36" spans="1:14">
      <c r="A36" s="7" t="s">
        <v>137</v>
      </c>
      <c r="B36" s="7">
        <v>1123272</v>
      </c>
      <c r="C36" s="7" t="s">
        <v>81</v>
      </c>
      <c r="D36" s="24">
        <v>0</v>
      </c>
      <c r="E36" s="24">
        <v>0</v>
      </c>
      <c r="F36" s="7">
        <v>5.97</v>
      </c>
      <c r="G36" s="7" t="s">
        <v>22</v>
      </c>
      <c r="H36" s="7" t="s">
        <v>138</v>
      </c>
      <c r="I36" s="7" t="s">
        <v>139</v>
      </c>
      <c r="J36" s="23">
        <v>30840000</v>
      </c>
      <c r="K36" s="23">
        <v>129.56</v>
      </c>
      <c r="L36" s="23" t="s">
        <v>140</v>
      </c>
      <c r="M36" s="7" t="s">
        <v>141</v>
      </c>
      <c r="N36" s="26">
        <f>L36/'סיכום נכסי ההשקעה'!$B$44</f>
        <v>3.4891602465761846E-3</v>
      </c>
    </row>
    <row r="37" spans="1:14">
      <c r="A37" s="7" t="s">
        <v>142</v>
      </c>
      <c r="B37" s="7">
        <v>1125400</v>
      </c>
      <c r="C37" s="7" t="s">
        <v>81</v>
      </c>
      <c r="D37" s="24">
        <v>0</v>
      </c>
      <c r="E37" s="24">
        <v>0</v>
      </c>
      <c r="F37" s="7">
        <v>17.02</v>
      </c>
      <c r="G37" s="7" t="s">
        <v>22</v>
      </c>
      <c r="H37" s="7" t="s">
        <v>138</v>
      </c>
      <c r="I37" s="7" t="s">
        <v>143</v>
      </c>
      <c r="J37" s="23">
        <v>5740000</v>
      </c>
      <c r="K37" s="23">
        <v>158.22</v>
      </c>
      <c r="L37" s="23" t="s">
        <v>144</v>
      </c>
      <c r="M37" s="7" t="s">
        <v>32</v>
      </c>
      <c r="N37" s="26">
        <f>L37/'סיכום נכסי ההשקעה'!$B$44</f>
        <v>7.9306542903529581E-4</v>
      </c>
    </row>
    <row r="38" spans="1:14">
      <c r="A38" s="7" t="s">
        <v>146</v>
      </c>
      <c r="B38" s="7">
        <v>1126747</v>
      </c>
      <c r="C38" s="7" t="s">
        <v>81</v>
      </c>
      <c r="D38" s="24">
        <v>0</v>
      </c>
      <c r="E38" s="24">
        <v>0</v>
      </c>
      <c r="F38" s="7">
        <v>7.07</v>
      </c>
      <c r="G38" s="7" t="s">
        <v>22</v>
      </c>
      <c r="H38" s="7" t="s">
        <v>147</v>
      </c>
      <c r="I38" s="7" t="s">
        <v>122</v>
      </c>
      <c r="J38" s="23">
        <v>148715</v>
      </c>
      <c r="K38" s="23">
        <v>121.85</v>
      </c>
      <c r="L38" s="23">
        <v>181.21</v>
      </c>
      <c r="M38" s="7" t="s">
        <v>23</v>
      </c>
      <c r="N38" s="26">
        <f>L38/'סיכום נכסי ההשקעה'!$B$44</f>
        <v>1.5824055988218889E-5</v>
      </c>
    </row>
    <row r="39" spans="1:14">
      <c r="A39" s="7" t="s">
        <v>148</v>
      </c>
      <c r="B39" s="7">
        <v>1101575</v>
      </c>
      <c r="C39" s="7" t="s">
        <v>81</v>
      </c>
      <c r="D39" s="24">
        <v>0</v>
      </c>
      <c r="E39" s="24">
        <v>0</v>
      </c>
      <c r="F39" s="7">
        <v>1.87</v>
      </c>
      <c r="G39" s="7" t="s">
        <v>22</v>
      </c>
      <c r="H39" s="7" t="s">
        <v>138</v>
      </c>
      <c r="I39" s="7" t="s">
        <v>141</v>
      </c>
      <c r="J39" s="23">
        <v>30550000</v>
      </c>
      <c r="K39" s="23">
        <v>110.68</v>
      </c>
      <c r="L39" s="23" t="s">
        <v>149</v>
      </c>
      <c r="M39" s="7" t="s">
        <v>141</v>
      </c>
      <c r="N39" s="26">
        <f>L39/'סיכום נכסי ההשקעה'!$B$44</f>
        <v>2.9526775060707928E-3</v>
      </c>
    </row>
    <row r="40" spans="1:14">
      <c r="A40" s="7" t="s">
        <v>151</v>
      </c>
      <c r="B40" s="7">
        <v>1110907</v>
      </c>
      <c r="C40" s="7" t="s">
        <v>81</v>
      </c>
      <c r="D40" s="24">
        <v>0</v>
      </c>
      <c r="E40" s="24">
        <v>0</v>
      </c>
      <c r="F40" s="7">
        <v>3.62</v>
      </c>
      <c r="G40" s="7" t="s">
        <v>22</v>
      </c>
      <c r="H40" s="7" t="s">
        <v>152</v>
      </c>
      <c r="I40" s="7" t="s">
        <v>153</v>
      </c>
      <c r="J40" s="23">
        <v>99411812</v>
      </c>
      <c r="K40" s="23">
        <v>121.54</v>
      </c>
      <c r="L40" s="23" t="s">
        <v>154</v>
      </c>
      <c r="M40" s="7" t="s">
        <v>155</v>
      </c>
      <c r="N40" s="26">
        <f>L40/'סיכום נכסי ההשקעה'!$B$44</f>
        <v>1.0550982085223034E-2</v>
      </c>
    </row>
    <row r="41" spans="1:14">
      <c r="A41" s="7" t="s">
        <v>156</v>
      </c>
      <c r="B41" s="7">
        <v>1099456</v>
      </c>
      <c r="C41" s="7" t="s">
        <v>81</v>
      </c>
      <c r="D41" s="24">
        <v>0</v>
      </c>
      <c r="E41" s="24">
        <v>0</v>
      </c>
      <c r="F41" s="7">
        <v>9.01</v>
      </c>
      <c r="G41" s="7" t="s">
        <v>22</v>
      </c>
      <c r="H41" s="7" t="s">
        <v>157</v>
      </c>
      <c r="I41" s="7" t="s">
        <v>158</v>
      </c>
      <c r="J41" s="23">
        <v>202589000</v>
      </c>
      <c r="K41" s="23">
        <v>149.61000000000001</v>
      </c>
      <c r="L41" s="23" t="s">
        <v>159</v>
      </c>
      <c r="M41" s="7" t="s">
        <v>160</v>
      </c>
      <c r="N41" s="26">
        <f>L41/'סיכום נכסי ההשקעה'!$B$44</f>
        <v>2.6467451748025072E-2</v>
      </c>
    </row>
    <row r="42" spans="1:14">
      <c r="A42" s="7" t="s">
        <v>161</v>
      </c>
      <c r="B42" s="7">
        <v>1122019</v>
      </c>
      <c r="C42" s="7" t="s">
        <v>81</v>
      </c>
      <c r="D42" s="24">
        <v>0</v>
      </c>
      <c r="E42" s="24">
        <v>0</v>
      </c>
      <c r="F42" s="7">
        <v>1.38</v>
      </c>
      <c r="G42" s="7" t="s">
        <v>22</v>
      </c>
      <c r="H42" s="7" t="s">
        <v>147</v>
      </c>
      <c r="I42" s="7" t="s">
        <v>132</v>
      </c>
      <c r="J42" s="23">
        <v>5010821</v>
      </c>
      <c r="K42" s="23">
        <v>108.36</v>
      </c>
      <c r="L42" s="23" t="s">
        <v>162</v>
      </c>
      <c r="M42" s="7" t="s">
        <v>45</v>
      </c>
      <c r="N42" s="26">
        <f>L42/'סיכום נכסי ההשקעה'!$B$44</f>
        <v>4.7414795828547952E-4</v>
      </c>
    </row>
    <row r="43" spans="1:14" ht="13.5" thickBot="1">
      <c r="A43" s="6" t="s">
        <v>164</v>
      </c>
      <c r="B43" s="6"/>
      <c r="C43" s="6"/>
      <c r="D43" s="6"/>
      <c r="E43" s="6"/>
      <c r="F43" s="35">
        <v>7.05</v>
      </c>
      <c r="G43" s="6"/>
      <c r="H43" s="6"/>
      <c r="I43" s="35" t="s">
        <v>165</v>
      </c>
      <c r="J43" s="25">
        <f>SUM(J33:J42)</f>
        <v>377676864</v>
      </c>
      <c r="K43" s="22"/>
      <c r="L43" s="25">
        <f>L33+L34+L35+L36+L37+L38+L39+L40+L41+L42</f>
        <v>515765.27</v>
      </c>
      <c r="M43" s="6"/>
      <c r="N43" s="27">
        <f>SUM(N33:N42)</f>
        <v>4.5038896911091177E-2</v>
      </c>
    </row>
    <row r="44" spans="1:14" ht="13.5" thickTop="1"/>
    <row r="45" spans="1:14">
      <c r="A45" s="6" t="s">
        <v>167</v>
      </c>
      <c r="B45" s="24">
        <v>0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v>0</v>
      </c>
      <c r="J45" s="24">
        <v>0</v>
      </c>
      <c r="K45" s="24">
        <v>0</v>
      </c>
      <c r="L45" s="24">
        <v>0</v>
      </c>
      <c r="M45" s="24">
        <v>0</v>
      </c>
      <c r="N45" s="26">
        <f>L45/'סיכום נכסי ההשקעה'!$B$44</f>
        <v>0</v>
      </c>
    </row>
    <row r="46" spans="1:14" ht="13.5" thickBot="1">
      <c r="A46" s="6" t="s">
        <v>168</v>
      </c>
      <c r="B46" s="6"/>
      <c r="C46" s="6"/>
      <c r="D46" s="6"/>
      <c r="E46" s="6"/>
      <c r="F46" s="6"/>
      <c r="G46" s="6"/>
      <c r="H46" s="6"/>
      <c r="I46" s="6"/>
      <c r="J46" s="30">
        <f>J45</f>
        <v>0</v>
      </c>
      <c r="K46" s="22"/>
      <c r="L46" s="30">
        <f>L45</f>
        <v>0</v>
      </c>
      <c r="M46" s="6"/>
      <c r="N46" s="27">
        <f>N45</f>
        <v>0</v>
      </c>
    </row>
    <row r="47" spans="1:14" ht="13.5" thickTop="1"/>
    <row r="48" spans="1:14" ht="13.5" thickBot="1">
      <c r="A48" s="4" t="s">
        <v>169</v>
      </c>
      <c r="B48" s="4"/>
      <c r="C48" s="4"/>
      <c r="D48" s="4"/>
      <c r="E48" s="4"/>
      <c r="F48" s="36">
        <v>11.35</v>
      </c>
      <c r="G48" s="4"/>
      <c r="H48" s="4"/>
      <c r="I48" s="36" t="s">
        <v>170</v>
      </c>
      <c r="J48" s="31">
        <f>J30+J43+J46</f>
        <v>1651141880</v>
      </c>
      <c r="K48" s="14"/>
      <c r="L48" s="31">
        <f>L30+L43+L46</f>
        <v>2680270.38</v>
      </c>
      <c r="M48" s="4"/>
      <c r="N48" s="32">
        <f>N30+N43+N46</f>
        <v>0.23405302442847922</v>
      </c>
    </row>
    <row r="49" spans="1:14" ht="13.5" thickTop="1"/>
    <row r="51" spans="1:14">
      <c r="A51" s="4" t="s">
        <v>171</v>
      </c>
      <c r="B51" s="4"/>
      <c r="C51" s="4"/>
      <c r="D51" s="4"/>
      <c r="E51" s="4"/>
      <c r="F51" s="4"/>
      <c r="G51" s="4"/>
      <c r="H51" s="4"/>
      <c r="I51" s="4"/>
      <c r="J51" s="14"/>
      <c r="K51" s="14"/>
      <c r="L51" s="14"/>
      <c r="M51" s="4"/>
      <c r="N51" s="4"/>
    </row>
    <row r="52" spans="1:14">
      <c r="A52" s="6" t="s">
        <v>172</v>
      </c>
      <c r="B52" s="24">
        <v>0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0</v>
      </c>
      <c r="I52" s="24">
        <v>0</v>
      </c>
      <c r="J52" s="24">
        <v>0</v>
      </c>
      <c r="K52" s="24">
        <v>0</v>
      </c>
      <c r="L52" s="24">
        <v>0</v>
      </c>
      <c r="M52" s="24">
        <v>0</v>
      </c>
      <c r="N52" s="26">
        <f>L52/'סיכום נכסי ההשקעה'!$B$44</f>
        <v>0</v>
      </c>
    </row>
    <row r="53" spans="1:14" ht="13.5" thickBot="1">
      <c r="A53" s="6" t="s">
        <v>173</v>
      </c>
      <c r="B53" s="6"/>
      <c r="C53" s="6"/>
      <c r="D53" s="6"/>
      <c r="E53" s="6"/>
      <c r="F53" s="6"/>
      <c r="G53" s="6"/>
      <c r="H53" s="6"/>
      <c r="I53" s="6"/>
      <c r="J53" s="30">
        <f>J52</f>
        <v>0</v>
      </c>
      <c r="K53" s="22"/>
      <c r="L53" s="30">
        <f>L52</f>
        <v>0</v>
      </c>
      <c r="M53" s="6"/>
      <c r="N53" s="27">
        <f>N52</f>
        <v>0</v>
      </c>
    </row>
    <row r="54" spans="1:14" ht="13.5" thickTop="1"/>
    <row r="55" spans="1:14">
      <c r="A55" s="6" t="s">
        <v>174</v>
      </c>
      <c r="B55" s="24">
        <v>0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0</v>
      </c>
      <c r="J55" s="24">
        <v>0</v>
      </c>
      <c r="K55" s="24">
        <v>0</v>
      </c>
      <c r="L55" s="24">
        <v>0</v>
      </c>
      <c r="M55" s="24">
        <v>0</v>
      </c>
      <c r="N55" s="26">
        <f>L55/'סיכום נכסי ההשקעה'!$B$44</f>
        <v>0</v>
      </c>
    </row>
    <row r="56" spans="1:14" ht="13.5" thickBot="1">
      <c r="A56" s="6" t="s">
        <v>175</v>
      </c>
      <c r="B56" s="6"/>
      <c r="C56" s="6"/>
      <c r="D56" s="6"/>
      <c r="E56" s="6"/>
      <c r="F56" s="6"/>
      <c r="G56" s="6"/>
      <c r="H56" s="6"/>
      <c r="I56" s="6"/>
      <c r="J56" s="30">
        <f>J55</f>
        <v>0</v>
      </c>
      <c r="K56" s="22"/>
      <c r="L56" s="30">
        <f>L55</f>
        <v>0</v>
      </c>
      <c r="M56" s="6"/>
      <c r="N56" s="27">
        <f>N55</f>
        <v>0</v>
      </c>
    </row>
    <row r="57" spans="1:14" ht="13.5" thickTop="1"/>
    <row r="58" spans="1:14" ht="13.5" thickBot="1">
      <c r="A58" s="4" t="s">
        <v>176</v>
      </c>
      <c r="B58" s="4"/>
      <c r="C58" s="4"/>
      <c r="D58" s="4"/>
      <c r="E58" s="4"/>
      <c r="F58" s="4"/>
      <c r="G58" s="4"/>
      <c r="H58" s="4"/>
      <c r="I58" s="4"/>
      <c r="J58" s="33">
        <f>J53+J56</f>
        <v>0</v>
      </c>
      <c r="K58" s="14"/>
      <c r="L58" s="33">
        <f>L53+L56</f>
        <v>0</v>
      </c>
      <c r="M58" s="4"/>
      <c r="N58" s="37">
        <f>N53+N56</f>
        <v>0</v>
      </c>
    </row>
    <row r="59" spans="1:14" ht="13.5" thickTop="1"/>
    <row r="61" spans="1:14" ht="13.5" thickBot="1">
      <c r="A61" s="4" t="s">
        <v>177</v>
      </c>
      <c r="B61" s="4"/>
      <c r="C61" s="4"/>
      <c r="D61" s="4"/>
      <c r="E61" s="4"/>
      <c r="F61" s="36">
        <v>11.35</v>
      </c>
      <c r="G61" s="4"/>
      <c r="H61" s="4"/>
      <c r="I61" s="36" t="s">
        <v>170</v>
      </c>
      <c r="J61" s="31">
        <f>J48+J58</f>
        <v>1651141880</v>
      </c>
      <c r="K61" s="14"/>
      <c r="L61" s="31">
        <f>L48+L58</f>
        <v>2680270.38</v>
      </c>
      <c r="M61" s="4"/>
      <c r="N61" s="32">
        <f>N48+N58</f>
        <v>0.23405302442847922</v>
      </c>
    </row>
    <row r="62" spans="1:14" ht="13.5" thickTop="1"/>
    <row r="64" spans="1:14">
      <c r="A64" s="7" t="s">
        <v>66</v>
      </c>
      <c r="B64" s="7"/>
      <c r="C64" s="7"/>
      <c r="D64" s="7"/>
      <c r="E64" s="7"/>
      <c r="F64" s="7"/>
      <c r="G64" s="7"/>
      <c r="H64" s="7"/>
      <c r="I64" s="7"/>
      <c r="J64" s="23"/>
      <c r="K64" s="23"/>
      <c r="L64" s="23"/>
      <c r="M64" s="7"/>
      <c r="N64" s="7"/>
    </row>
  </sheetData>
  <pageMargins left="0.75" right="0.75" top="1" bottom="1" header="0.5" footer="0.5"/>
  <pageSetup paperSize="9" orientation="portrait"/>
  <ignoredErrors>
    <ignoredError sqref="H21:M26 H31:N32 H30:I30 K30 M30 H20:M20 H36:M42 I33:M33 I35:M35 J34:L34 H44:N44 H43:I43 K43 M43 H47:N47 H46:I46 K46 M46 H49:N51 H48:I48 K48 M48 H54:N54 H57:N57 H59:N60 H58:I58 K58 M58 H62:N66 H61:I61 K61 M61 H28:M29 H27:K27 M2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7"/>
  <sheetViews>
    <sheetView rightToLeft="1" workbookViewId="0"/>
  </sheetViews>
  <sheetFormatPr defaultColWidth="9.140625" defaultRowHeight="12.75"/>
  <cols>
    <col min="1" max="1" width="50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178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179</v>
      </c>
      <c r="E11" s="4" t="s">
        <v>7</v>
      </c>
      <c r="F11" s="4" t="s">
        <v>8</v>
      </c>
      <c r="G11" s="4" t="s">
        <v>68</v>
      </c>
      <c r="H11" s="4" t="s">
        <v>69</v>
      </c>
      <c r="I11" s="4" t="s">
        <v>9</v>
      </c>
      <c r="J11" s="4" t="s">
        <v>10</v>
      </c>
      <c r="K11" s="4" t="s">
        <v>11</v>
      </c>
      <c r="L11" s="4" t="s">
        <v>70</v>
      </c>
      <c r="M11" s="4" t="s">
        <v>71</v>
      </c>
      <c r="N11" s="4" t="s">
        <v>12</v>
      </c>
      <c r="O11" s="4" t="s">
        <v>72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73</v>
      </c>
      <c r="H12" s="5" t="s">
        <v>74</v>
      </c>
      <c r="I12" s="5"/>
      <c r="J12" s="5" t="s">
        <v>14</v>
      </c>
      <c r="K12" s="5" t="s">
        <v>14</v>
      </c>
      <c r="L12" s="5" t="s">
        <v>75</v>
      </c>
      <c r="M12" s="5" t="s">
        <v>76</v>
      </c>
      <c r="N12" s="5" t="s">
        <v>15</v>
      </c>
      <c r="O12" s="5" t="s">
        <v>14</v>
      </c>
      <c r="P12" s="5" t="s">
        <v>14</v>
      </c>
    </row>
    <row r="15" spans="1:16">
      <c r="A15" s="4" t="s">
        <v>180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181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182</v>
      </c>
      <c r="B19" s="24">
        <v>0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9">
        <f>N19/'סיכום נכסי ההשקעה'!$B$44</f>
        <v>0</v>
      </c>
    </row>
    <row r="20" spans="1:16" ht="13.5" thickBot="1">
      <c r="A20" s="6" t="s">
        <v>183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30">
        <f>L19</f>
        <v>0</v>
      </c>
      <c r="M20" s="6"/>
      <c r="N20" s="30">
        <f>N19</f>
        <v>0</v>
      </c>
      <c r="O20" s="6"/>
      <c r="P20" s="27">
        <f>P19</f>
        <v>0</v>
      </c>
    </row>
    <row r="21" spans="1:16" ht="13.5" thickTop="1"/>
    <row r="22" spans="1:16">
      <c r="A22" s="6" t="s">
        <v>184</v>
      </c>
      <c r="B22" s="24">
        <v>0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9">
        <f>N22/'סיכום נכסי ההשקעה'!$B$44</f>
        <v>0</v>
      </c>
    </row>
    <row r="23" spans="1:16" ht="13.5" thickBot="1">
      <c r="A23" s="6" t="s">
        <v>185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30">
        <f>L22</f>
        <v>0</v>
      </c>
      <c r="M23" s="6"/>
      <c r="N23" s="30">
        <f>N22</f>
        <v>0</v>
      </c>
      <c r="O23" s="6"/>
      <c r="P23" s="27">
        <f>P22</f>
        <v>0</v>
      </c>
    </row>
    <row r="24" spans="1:16" ht="13.5" thickTop="1"/>
    <row r="25" spans="1:16">
      <c r="A25" s="6" t="s">
        <v>186</v>
      </c>
      <c r="B25" s="24">
        <v>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4">
        <v>0</v>
      </c>
      <c r="K25" s="24">
        <v>0</v>
      </c>
      <c r="L25" s="24">
        <v>0</v>
      </c>
      <c r="M25" s="24">
        <v>0</v>
      </c>
      <c r="N25" s="24">
        <v>0</v>
      </c>
      <c r="O25" s="24">
        <v>0</v>
      </c>
      <c r="P25" s="29">
        <f>N25/'סיכום נכסי ההשקעה'!$B$44</f>
        <v>0</v>
      </c>
    </row>
    <row r="26" spans="1:16" ht="13.5" thickBot="1">
      <c r="A26" s="6" t="s">
        <v>187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30">
        <f>L25</f>
        <v>0</v>
      </c>
      <c r="M26" s="6"/>
      <c r="N26" s="30">
        <f>N25</f>
        <v>0</v>
      </c>
      <c r="O26" s="6"/>
      <c r="P26" s="27">
        <f>P25</f>
        <v>0</v>
      </c>
    </row>
    <row r="27" spans="1:16" ht="13.5" thickTop="1"/>
    <row r="28" spans="1:16">
      <c r="A28" s="6" t="s">
        <v>188</v>
      </c>
      <c r="B28" s="24">
        <v>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0</v>
      </c>
      <c r="L28" s="24">
        <v>0</v>
      </c>
      <c r="M28" s="24">
        <v>0</v>
      </c>
      <c r="N28" s="24">
        <v>0</v>
      </c>
      <c r="O28" s="24">
        <v>0</v>
      </c>
      <c r="P28" s="29">
        <f>N28/'סיכום נכסי ההשקעה'!$B$44</f>
        <v>0</v>
      </c>
    </row>
    <row r="29" spans="1:16" ht="13.5" thickBot="1">
      <c r="A29" s="6" t="s">
        <v>189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30">
        <f>L28</f>
        <v>0</v>
      </c>
      <c r="M29" s="6"/>
      <c r="N29" s="30">
        <f>N28</f>
        <v>0</v>
      </c>
      <c r="O29" s="6"/>
      <c r="P29" s="27">
        <f>P28</f>
        <v>0</v>
      </c>
    </row>
    <row r="30" spans="1:16" ht="13.5" thickTop="1"/>
    <row r="31" spans="1:16" ht="13.5" thickBot="1">
      <c r="A31" s="4" t="s">
        <v>190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38">
        <f>L20+L23+L26+L29</f>
        <v>0</v>
      </c>
      <c r="M31" s="4"/>
      <c r="N31" s="38">
        <f>N20+N23+N26+N29</f>
        <v>0</v>
      </c>
      <c r="O31" s="4"/>
      <c r="P31" s="32">
        <f>P20+P23+P26+P29</f>
        <v>0</v>
      </c>
    </row>
    <row r="32" spans="1:16" ht="13.5" thickTop="1"/>
    <row r="34" spans="1:16">
      <c r="A34" s="4" t="s">
        <v>191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192</v>
      </c>
      <c r="B35" s="24">
        <v>0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24">
        <v>0</v>
      </c>
      <c r="K35" s="24">
        <v>0</v>
      </c>
      <c r="L35" s="24">
        <v>0</v>
      </c>
      <c r="M35" s="24">
        <v>0</v>
      </c>
      <c r="N35" s="24">
        <v>0</v>
      </c>
      <c r="O35" s="24">
        <v>0</v>
      </c>
      <c r="P35" s="29">
        <f>N35/'סיכום נכסי ההשקעה'!$B$44</f>
        <v>0</v>
      </c>
    </row>
    <row r="36" spans="1:16" ht="13.5" thickBot="1">
      <c r="A36" s="6" t="s">
        <v>193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30">
        <f>L35</f>
        <v>0</v>
      </c>
      <c r="M36" s="6"/>
      <c r="N36" s="30">
        <f>N35</f>
        <v>0</v>
      </c>
      <c r="O36" s="6"/>
      <c r="P36" s="27">
        <f>P35</f>
        <v>0</v>
      </c>
    </row>
    <row r="37" spans="1:16" ht="13.5" thickTop="1"/>
    <row r="38" spans="1:16">
      <c r="A38" s="6" t="s">
        <v>194</v>
      </c>
      <c r="B38" s="24">
        <v>0</v>
      </c>
      <c r="C38" s="24">
        <v>0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4">
        <v>0</v>
      </c>
      <c r="J38" s="24">
        <v>0</v>
      </c>
      <c r="K38" s="24">
        <v>0</v>
      </c>
      <c r="L38" s="24">
        <v>0</v>
      </c>
      <c r="M38" s="24">
        <v>0</v>
      </c>
      <c r="N38" s="24">
        <v>0</v>
      </c>
      <c r="O38" s="24">
        <v>0</v>
      </c>
      <c r="P38" s="29">
        <f>N38/'סיכום נכסי ההשקעה'!$B$44</f>
        <v>0</v>
      </c>
    </row>
    <row r="39" spans="1:16" ht="13.5" thickBot="1">
      <c r="A39" s="6" t="s">
        <v>195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30">
        <f>L38</f>
        <v>0</v>
      </c>
      <c r="M39" s="6"/>
      <c r="N39" s="30">
        <f>N38</f>
        <v>0</v>
      </c>
      <c r="O39" s="6"/>
      <c r="P39" s="27">
        <f>P38</f>
        <v>0</v>
      </c>
    </row>
    <row r="40" spans="1:16" ht="13.5" thickTop="1"/>
    <row r="41" spans="1:16" ht="13.5" thickBot="1">
      <c r="A41" s="4" t="s">
        <v>196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38">
        <f>L36+L39</f>
        <v>0</v>
      </c>
      <c r="M41" s="4"/>
      <c r="N41" s="38">
        <f>N36+N39</f>
        <v>0</v>
      </c>
      <c r="O41" s="4"/>
      <c r="P41" s="32">
        <f>P36+P39</f>
        <v>0</v>
      </c>
    </row>
    <row r="42" spans="1:16" ht="13.5" thickTop="1"/>
    <row r="44" spans="1:16" ht="13.5" thickBot="1">
      <c r="A44" s="4" t="s">
        <v>197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38">
        <f>L31+L41</f>
        <v>0</v>
      </c>
      <c r="M44" s="4"/>
      <c r="N44" s="38">
        <f>N31+N41</f>
        <v>0</v>
      </c>
      <c r="O44" s="4"/>
      <c r="P44" s="32">
        <f>P31+P41</f>
        <v>0</v>
      </c>
    </row>
    <row r="45" spans="1:16" ht="13.5" thickTop="1"/>
    <row r="47" spans="1:16">
      <c r="A47" s="7" t="s">
        <v>66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</sheetData>
  <pageMargins left="0.75" right="0.75" top="1" bottom="1" header="0.5" footer="0.5"/>
  <pageSetup paperSize="9" orientation="portrait"/>
  <ignoredErrors>
    <ignoredError sqref="L21:P21 M20 O20 L24:P24 L27:P27 L30:P30 L37:P37 L40:P40 L32:P34 M31 O31 L42:P43 M41 O41 L45:P49 M44 O4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83"/>
  <sheetViews>
    <sheetView rightToLeft="1" workbookViewId="0"/>
  </sheetViews>
  <sheetFormatPr defaultColWidth="9.140625" defaultRowHeight="12.75"/>
  <cols>
    <col min="1" max="1" width="52.7109375" customWidth="1"/>
    <col min="2" max="2" width="18.7109375" customWidth="1"/>
    <col min="3" max="3" width="35.7109375" customWidth="1"/>
    <col min="4" max="4" width="22.7109375" customWidth="1"/>
    <col min="5" max="5" width="8.7109375" customWidth="1"/>
    <col min="6" max="6" width="15.7109375" customWidth="1"/>
    <col min="7" max="7" width="14.7109375" customWidth="1"/>
    <col min="8" max="8" width="8.7109375" style="12" customWidth="1"/>
    <col min="9" max="9" width="13.7109375" customWidth="1"/>
    <col min="10" max="10" width="14.7109375" customWidth="1"/>
    <col min="11" max="11" width="16.7109375" customWidth="1"/>
    <col min="12" max="12" width="20.7109375" style="12" customWidth="1"/>
    <col min="13" max="13" width="9.7109375" style="12" customWidth="1"/>
    <col min="14" max="14" width="15.7109375" style="12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198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179</v>
      </c>
      <c r="E11" s="4" t="s">
        <v>7</v>
      </c>
      <c r="F11" s="4" t="s">
        <v>8</v>
      </c>
      <c r="G11" s="4" t="s">
        <v>68</v>
      </c>
      <c r="H11" s="14" t="s">
        <v>69</v>
      </c>
      <c r="I11" s="4" t="s">
        <v>9</v>
      </c>
      <c r="J11" s="4" t="s">
        <v>10</v>
      </c>
      <c r="K11" s="4" t="s">
        <v>11</v>
      </c>
      <c r="L11" s="14" t="s">
        <v>70</v>
      </c>
      <c r="M11" s="14" t="s">
        <v>71</v>
      </c>
      <c r="N11" s="14" t="s">
        <v>12</v>
      </c>
      <c r="O11" s="4" t="s">
        <v>72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73</v>
      </c>
      <c r="H12" s="13" t="s">
        <v>74</v>
      </c>
      <c r="I12" s="5"/>
      <c r="J12" s="5" t="s">
        <v>14</v>
      </c>
      <c r="K12" s="5" t="s">
        <v>14</v>
      </c>
      <c r="L12" s="13" t="s">
        <v>75</v>
      </c>
      <c r="M12" s="13" t="s">
        <v>76</v>
      </c>
      <c r="N12" s="13" t="s">
        <v>15</v>
      </c>
      <c r="O12" s="5" t="s">
        <v>14</v>
      </c>
      <c r="P12" s="5" t="s">
        <v>14</v>
      </c>
    </row>
    <row r="15" spans="1:16">
      <c r="A15" s="4" t="s">
        <v>199</v>
      </c>
      <c r="B15" s="4"/>
      <c r="C15" s="4"/>
      <c r="D15" s="4"/>
      <c r="E15" s="4"/>
      <c r="F15" s="4"/>
      <c r="G15" s="4"/>
      <c r="H15" s="14"/>
      <c r="I15" s="4"/>
      <c r="J15" s="4"/>
      <c r="K15" s="4"/>
      <c r="L15" s="14"/>
      <c r="M15" s="14"/>
      <c r="N15" s="14"/>
      <c r="O15" s="4"/>
      <c r="P15" s="4"/>
    </row>
    <row r="18" spans="1:16">
      <c r="A18" s="4" t="s">
        <v>200</v>
      </c>
      <c r="B18" s="4"/>
      <c r="C18" s="4"/>
      <c r="D18" s="4"/>
      <c r="E18" s="4"/>
      <c r="F18" s="4"/>
      <c r="G18" s="4"/>
      <c r="H18" s="14"/>
      <c r="I18" s="4"/>
      <c r="J18" s="4"/>
      <c r="K18" s="4"/>
      <c r="L18" s="14"/>
      <c r="M18" s="14"/>
      <c r="N18" s="14"/>
      <c r="O18" s="4"/>
      <c r="P18" s="4"/>
    </row>
    <row r="19" spans="1:16">
      <c r="A19" s="6" t="s">
        <v>201</v>
      </c>
      <c r="B19" s="6"/>
      <c r="C19" s="6"/>
      <c r="D19" s="6"/>
      <c r="E19" s="6"/>
      <c r="F19" s="6"/>
      <c r="G19" s="6"/>
      <c r="H19" s="22"/>
      <c r="I19" s="6"/>
      <c r="J19" s="6"/>
      <c r="K19" s="6"/>
      <c r="L19" s="22"/>
      <c r="M19" s="22"/>
      <c r="N19" s="22"/>
      <c r="O19" s="6"/>
      <c r="P19" s="6"/>
    </row>
    <row r="20" spans="1:16">
      <c r="A20" s="7" t="s">
        <v>202</v>
      </c>
      <c r="B20" s="7">
        <v>2310118</v>
      </c>
      <c r="C20" s="7" t="s">
        <v>203</v>
      </c>
      <c r="D20" s="7" t="s">
        <v>204</v>
      </c>
      <c r="E20" s="7" t="s">
        <v>21</v>
      </c>
      <c r="F20" s="7" t="s">
        <v>205</v>
      </c>
      <c r="G20" s="24">
        <v>0</v>
      </c>
      <c r="H20" s="23">
        <v>3.67</v>
      </c>
      <c r="I20" s="7" t="s">
        <v>22</v>
      </c>
      <c r="J20" s="7" t="s">
        <v>206</v>
      </c>
      <c r="K20" s="7" t="s">
        <v>97</v>
      </c>
      <c r="L20" s="23">
        <v>22285147</v>
      </c>
      <c r="M20" s="23">
        <v>112.25</v>
      </c>
      <c r="N20" s="23" t="s">
        <v>207</v>
      </c>
      <c r="O20" s="7" t="s">
        <v>208</v>
      </c>
      <c r="P20" s="26">
        <f>N20/'סיכום נכסי ההשקעה'!$B$44</f>
        <v>2.1844270540796566E-3</v>
      </c>
    </row>
    <row r="21" spans="1:16">
      <c r="A21" s="7" t="s">
        <v>210</v>
      </c>
      <c r="B21" s="7">
        <v>2310142</v>
      </c>
      <c r="C21" s="7" t="s">
        <v>203</v>
      </c>
      <c r="D21" s="7" t="s">
        <v>204</v>
      </c>
      <c r="E21" s="7" t="s">
        <v>21</v>
      </c>
      <c r="F21" s="7" t="s">
        <v>205</v>
      </c>
      <c r="G21" s="24">
        <v>0</v>
      </c>
      <c r="H21" s="23">
        <v>3.42</v>
      </c>
      <c r="I21" s="7" t="s">
        <v>22</v>
      </c>
      <c r="J21" s="7" t="s">
        <v>211</v>
      </c>
      <c r="K21" s="7" t="s">
        <v>212</v>
      </c>
      <c r="L21" s="23">
        <v>21492035</v>
      </c>
      <c r="M21" s="23">
        <v>100.23</v>
      </c>
      <c r="N21" s="23" t="s">
        <v>213</v>
      </c>
      <c r="O21" s="7" t="s">
        <v>214</v>
      </c>
      <c r="P21" s="26">
        <f>N21/'סיכום נכסי ההשקעה'!$B$44</f>
        <v>1.8810961169280812E-3</v>
      </c>
    </row>
    <row r="22" spans="1:16">
      <c r="A22" s="7" t="s">
        <v>216</v>
      </c>
      <c r="B22" s="7">
        <v>2310092</v>
      </c>
      <c r="C22" s="7" t="s">
        <v>203</v>
      </c>
      <c r="D22" s="7" t="s">
        <v>204</v>
      </c>
      <c r="E22" s="7" t="s">
        <v>21</v>
      </c>
      <c r="F22" s="7" t="s">
        <v>205</v>
      </c>
      <c r="G22" s="24">
        <v>0</v>
      </c>
      <c r="H22" s="23">
        <v>1.01</v>
      </c>
      <c r="I22" s="7" t="s">
        <v>22</v>
      </c>
      <c r="J22" s="7" t="s">
        <v>217</v>
      </c>
      <c r="K22" s="7" t="s">
        <v>218</v>
      </c>
      <c r="L22" s="23">
        <v>11614000</v>
      </c>
      <c r="M22" s="23">
        <v>108.9</v>
      </c>
      <c r="N22" s="23" t="s">
        <v>219</v>
      </c>
      <c r="O22" s="7" t="s">
        <v>220</v>
      </c>
      <c r="P22" s="26">
        <f>N22/'סיכום נכסי ההשקעה'!$B$44</f>
        <v>1.1044485498559497E-3</v>
      </c>
    </row>
    <row r="23" spans="1:16">
      <c r="A23" s="7" t="s">
        <v>222</v>
      </c>
      <c r="B23" s="7">
        <v>1940568</v>
      </c>
      <c r="C23" s="7" t="s">
        <v>223</v>
      </c>
      <c r="D23" s="7" t="s">
        <v>204</v>
      </c>
      <c r="E23" s="7" t="s">
        <v>21</v>
      </c>
      <c r="F23" s="7" t="s">
        <v>205</v>
      </c>
      <c r="G23" s="24">
        <v>0</v>
      </c>
      <c r="H23" s="23">
        <v>4.32</v>
      </c>
      <c r="I23" s="7" t="s">
        <v>22</v>
      </c>
      <c r="J23" s="7" t="s">
        <v>224</v>
      </c>
      <c r="K23" s="7" t="s">
        <v>45</v>
      </c>
      <c r="L23" s="23">
        <v>13907000</v>
      </c>
      <c r="M23" s="23">
        <v>105.81</v>
      </c>
      <c r="N23" s="23" t="s">
        <v>225</v>
      </c>
      <c r="O23" s="7" t="s">
        <v>226</v>
      </c>
      <c r="P23" s="26">
        <f>N23/'סיכום נכסי ההשקעה'!$B$44</f>
        <v>1.2849786649006178E-3</v>
      </c>
    </row>
    <row r="24" spans="1:16">
      <c r="A24" s="7" t="s">
        <v>227</v>
      </c>
      <c r="B24" s="7">
        <v>1940535</v>
      </c>
      <c r="C24" s="7" t="s">
        <v>223</v>
      </c>
      <c r="D24" s="7" t="s">
        <v>204</v>
      </c>
      <c r="E24" s="7" t="s">
        <v>21</v>
      </c>
      <c r="F24" s="7" t="s">
        <v>228</v>
      </c>
      <c r="G24" s="24">
        <v>0</v>
      </c>
      <c r="H24" s="23">
        <v>6.39</v>
      </c>
      <c r="I24" s="7" t="s">
        <v>22</v>
      </c>
      <c r="J24" s="7" t="s">
        <v>88</v>
      </c>
      <c r="K24" s="7" t="s">
        <v>153</v>
      </c>
      <c r="L24" s="23">
        <v>13611040</v>
      </c>
      <c r="M24" s="23">
        <v>134.83000000000001</v>
      </c>
      <c r="N24" s="23" t="s">
        <v>229</v>
      </c>
      <c r="O24" s="7" t="s">
        <v>158</v>
      </c>
      <c r="P24" s="26">
        <f>N24/'סיכום נכסי ההשקעה'!$B$44</f>
        <v>1.6025574524745642E-3</v>
      </c>
    </row>
    <row r="25" spans="1:16">
      <c r="A25" s="7" t="s">
        <v>231</v>
      </c>
      <c r="B25" s="7">
        <v>1093681</v>
      </c>
      <c r="C25" s="7" t="s">
        <v>232</v>
      </c>
      <c r="D25" s="7" t="s">
        <v>204</v>
      </c>
      <c r="E25" s="7" t="s">
        <v>233</v>
      </c>
      <c r="F25" s="7" t="s">
        <v>228</v>
      </c>
      <c r="G25" s="24">
        <v>0</v>
      </c>
      <c r="H25" s="23">
        <v>1.78</v>
      </c>
      <c r="I25" s="7" t="s">
        <v>22</v>
      </c>
      <c r="J25" s="7" t="s">
        <v>234</v>
      </c>
      <c r="K25" s="7" t="s">
        <v>83</v>
      </c>
      <c r="L25" s="23">
        <v>188250.4</v>
      </c>
      <c r="M25" s="23">
        <v>134.1</v>
      </c>
      <c r="N25" s="23">
        <v>252.44</v>
      </c>
      <c r="O25" s="7" t="s">
        <v>135</v>
      </c>
      <c r="P25" s="26">
        <f>N25/'סיכום נכסי ההשקעה'!$B$44</f>
        <v>2.2044173575773835E-5</v>
      </c>
    </row>
    <row r="26" spans="1:16">
      <c r="A26" s="7" t="s">
        <v>235</v>
      </c>
      <c r="B26" s="7">
        <v>6040299</v>
      </c>
      <c r="C26" s="7" t="s">
        <v>236</v>
      </c>
      <c r="D26" s="7" t="s">
        <v>204</v>
      </c>
      <c r="E26" s="7" t="s">
        <v>233</v>
      </c>
      <c r="F26" s="7" t="s">
        <v>228</v>
      </c>
      <c r="G26" s="24">
        <v>0</v>
      </c>
      <c r="H26" s="23">
        <v>5.19</v>
      </c>
      <c r="I26" s="7" t="s">
        <v>22</v>
      </c>
      <c r="J26" s="7" t="s">
        <v>237</v>
      </c>
      <c r="K26" s="7" t="s">
        <v>238</v>
      </c>
      <c r="L26" s="23">
        <v>67956302</v>
      </c>
      <c r="M26" s="23">
        <v>120.08</v>
      </c>
      <c r="N26" s="23" t="s">
        <v>239</v>
      </c>
      <c r="O26" s="7" t="s">
        <v>240</v>
      </c>
      <c r="P26" s="26">
        <f>N26/'סיכום נכסי ההשקעה'!$B$44</f>
        <v>7.125840235454547E-3</v>
      </c>
    </row>
    <row r="27" spans="1:16">
      <c r="A27" s="7" t="s">
        <v>242</v>
      </c>
      <c r="B27" s="7">
        <v>6040224</v>
      </c>
      <c r="C27" s="7" t="s">
        <v>236</v>
      </c>
      <c r="D27" s="7" t="s">
        <v>204</v>
      </c>
      <c r="E27" s="7" t="s">
        <v>233</v>
      </c>
      <c r="F27" s="7" t="s">
        <v>228</v>
      </c>
      <c r="G27" s="24">
        <v>0</v>
      </c>
      <c r="H27" s="23">
        <v>0.97</v>
      </c>
      <c r="I27" s="7" t="s">
        <v>22</v>
      </c>
      <c r="J27" s="7" t="s">
        <v>243</v>
      </c>
      <c r="K27" s="7" t="s">
        <v>244</v>
      </c>
      <c r="L27" s="23">
        <v>683577.68</v>
      </c>
      <c r="M27" s="23">
        <v>124.56</v>
      </c>
      <c r="N27" s="23">
        <v>851.46</v>
      </c>
      <c r="O27" s="7" t="s">
        <v>163</v>
      </c>
      <c r="P27" s="26">
        <f>N27/'סיכום נכסי ההשקעה'!$B$44</f>
        <v>7.4353240503994566E-5</v>
      </c>
    </row>
    <row r="28" spans="1:16">
      <c r="A28" s="7" t="s">
        <v>245</v>
      </c>
      <c r="B28" s="7">
        <v>6040273</v>
      </c>
      <c r="C28" s="7" t="s">
        <v>236</v>
      </c>
      <c r="D28" s="7" t="s">
        <v>204</v>
      </c>
      <c r="E28" s="7" t="s">
        <v>233</v>
      </c>
      <c r="F28" s="7" t="s">
        <v>228</v>
      </c>
      <c r="G28" s="24">
        <v>0</v>
      </c>
      <c r="H28" s="23">
        <v>2.37</v>
      </c>
      <c r="I28" s="7" t="s">
        <v>22</v>
      </c>
      <c r="J28" s="7" t="s">
        <v>217</v>
      </c>
      <c r="K28" s="7" t="s">
        <v>218</v>
      </c>
      <c r="L28" s="23">
        <v>23429334</v>
      </c>
      <c r="M28" s="23">
        <v>114.14</v>
      </c>
      <c r="N28" s="23" t="s">
        <v>246</v>
      </c>
      <c r="O28" s="7" t="s">
        <v>247</v>
      </c>
      <c r="P28" s="26">
        <f>N28/'סיכום נכסי ההשקעה'!$B$44</f>
        <v>2.3352502787395107E-3</v>
      </c>
    </row>
    <row r="29" spans="1:16">
      <c r="A29" s="7" t="s">
        <v>249</v>
      </c>
      <c r="B29" s="7">
        <v>6040232</v>
      </c>
      <c r="C29" s="7" t="s">
        <v>236</v>
      </c>
      <c r="D29" s="7" t="s">
        <v>204</v>
      </c>
      <c r="E29" s="7" t="s">
        <v>233</v>
      </c>
      <c r="F29" s="7" t="s">
        <v>228</v>
      </c>
      <c r="G29" s="24">
        <v>0</v>
      </c>
      <c r="H29" s="23">
        <v>1.56</v>
      </c>
      <c r="I29" s="7" t="s">
        <v>22</v>
      </c>
      <c r="J29" s="7" t="s">
        <v>250</v>
      </c>
      <c r="K29" s="7" t="s">
        <v>251</v>
      </c>
      <c r="L29" s="23">
        <v>200000</v>
      </c>
      <c r="M29" s="23">
        <v>127.39</v>
      </c>
      <c r="N29" s="23">
        <v>254.78</v>
      </c>
      <c r="O29" s="7" t="s">
        <v>35</v>
      </c>
      <c r="P29" s="26">
        <f>N29/'סיכום נכסי ההשקעה'!$B$44</f>
        <v>2.2248512690681577E-5</v>
      </c>
    </row>
    <row r="30" spans="1:16">
      <c r="A30" s="7" t="s">
        <v>252</v>
      </c>
      <c r="B30" s="7">
        <v>2310068</v>
      </c>
      <c r="C30" s="7" t="s">
        <v>203</v>
      </c>
      <c r="D30" s="7" t="s">
        <v>204</v>
      </c>
      <c r="E30" s="7" t="s">
        <v>233</v>
      </c>
      <c r="F30" s="7" t="s">
        <v>205</v>
      </c>
      <c r="G30" s="24">
        <v>0</v>
      </c>
      <c r="H30" s="23">
        <v>2.0499999999999998</v>
      </c>
      <c r="I30" s="7" t="s">
        <v>22</v>
      </c>
      <c r="J30" s="7" t="s">
        <v>253</v>
      </c>
      <c r="K30" s="7" t="s">
        <v>254</v>
      </c>
      <c r="L30" s="23">
        <v>16693423</v>
      </c>
      <c r="M30" s="23">
        <v>133.1</v>
      </c>
      <c r="N30" s="23" t="s">
        <v>255</v>
      </c>
      <c r="O30" s="7" t="s">
        <v>256</v>
      </c>
      <c r="P30" s="26">
        <f>N30/'סיכום נכסי ההשקעה'!$B$44</f>
        <v>1.9402566569142769E-3</v>
      </c>
    </row>
    <row r="31" spans="1:16">
      <c r="A31" s="7" t="s">
        <v>257</v>
      </c>
      <c r="B31" s="7">
        <v>1940402</v>
      </c>
      <c r="C31" s="7" t="s">
        <v>223</v>
      </c>
      <c r="D31" s="7" t="s">
        <v>204</v>
      </c>
      <c r="E31" s="7" t="s">
        <v>233</v>
      </c>
      <c r="F31" s="7" t="s">
        <v>228</v>
      </c>
      <c r="G31" s="24">
        <v>0</v>
      </c>
      <c r="H31" s="23">
        <v>3.82</v>
      </c>
      <c r="I31" s="7" t="s">
        <v>22</v>
      </c>
      <c r="J31" s="7" t="s">
        <v>243</v>
      </c>
      <c r="K31" s="7" t="s">
        <v>135</v>
      </c>
      <c r="L31" s="23">
        <v>3505532</v>
      </c>
      <c r="M31" s="23">
        <v>138.5</v>
      </c>
      <c r="N31" s="23" t="s">
        <v>258</v>
      </c>
      <c r="O31" s="7" t="s">
        <v>135</v>
      </c>
      <c r="P31" s="26">
        <f>N31/'סיכום נכסי ההשקעה'!$B$44</f>
        <v>4.2397397313482052E-4</v>
      </c>
    </row>
    <row r="32" spans="1:16">
      <c r="A32" s="7" t="s">
        <v>260</v>
      </c>
      <c r="B32" s="7">
        <v>1940501</v>
      </c>
      <c r="C32" s="7" t="s">
        <v>223</v>
      </c>
      <c r="D32" s="7" t="s">
        <v>204</v>
      </c>
      <c r="E32" s="7" t="s">
        <v>233</v>
      </c>
      <c r="F32" s="7" t="s">
        <v>228</v>
      </c>
      <c r="G32" s="24">
        <v>0</v>
      </c>
      <c r="H32" s="23">
        <v>5.57</v>
      </c>
      <c r="I32" s="7" t="s">
        <v>22</v>
      </c>
      <c r="J32" s="7" t="s">
        <v>91</v>
      </c>
      <c r="K32" s="7" t="s">
        <v>85</v>
      </c>
      <c r="L32" s="23">
        <v>52063645</v>
      </c>
      <c r="M32" s="23">
        <v>128.35</v>
      </c>
      <c r="N32" s="23" t="s">
        <v>261</v>
      </c>
      <c r="O32" s="7" t="s">
        <v>262</v>
      </c>
      <c r="P32" s="26">
        <f>N32/'סיכום נכסי ההשקעה'!$B$44</f>
        <v>5.8353391749869366E-3</v>
      </c>
    </row>
    <row r="33" spans="1:16">
      <c r="A33" s="7" t="s">
        <v>264</v>
      </c>
      <c r="B33" s="7">
        <v>1940543</v>
      </c>
      <c r="C33" s="7" t="s">
        <v>223</v>
      </c>
      <c r="D33" s="7" t="s">
        <v>204</v>
      </c>
      <c r="E33" s="7" t="s">
        <v>233</v>
      </c>
      <c r="F33" s="7" t="s">
        <v>205</v>
      </c>
      <c r="G33" s="24">
        <v>0</v>
      </c>
      <c r="H33" s="23">
        <v>6.28</v>
      </c>
      <c r="I33" s="7" t="s">
        <v>22</v>
      </c>
      <c r="J33" s="7" t="s">
        <v>234</v>
      </c>
      <c r="K33" s="7" t="s">
        <v>51</v>
      </c>
      <c r="L33" s="23">
        <v>29655000</v>
      </c>
      <c r="M33" s="23">
        <v>129.6</v>
      </c>
      <c r="N33" s="23" t="s">
        <v>265</v>
      </c>
      <c r="O33" s="7" t="s">
        <v>266</v>
      </c>
      <c r="P33" s="26">
        <f>N33/'סיכום נכסי ההשקעה'!$B$44</f>
        <v>3.356128496818597E-3</v>
      </c>
    </row>
    <row r="34" spans="1:16">
      <c r="A34" s="7" t="s">
        <v>268</v>
      </c>
      <c r="B34" s="7">
        <v>2300069</v>
      </c>
      <c r="C34" s="7" t="s">
        <v>269</v>
      </c>
      <c r="D34" s="7" t="s">
        <v>270</v>
      </c>
      <c r="E34" s="7" t="s">
        <v>271</v>
      </c>
      <c r="F34" s="7" t="s">
        <v>228</v>
      </c>
      <c r="G34" s="24">
        <v>0</v>
      </c>
      <c r="H34" s="23">
        <v>0.66</v>
      </c>
      <c r="I34" s="7" t="s">
        <v>22</v>
      </c>
      <c r="J34" s="7" t="s">
        <v>272</v>
      </c>
      <c r="K34" s="7" t="s">
        <v>273</v>
      </c>
      <c r="L34" s="23">
        <v>0.22</v>
      </c>
      <c r="M34" s="23">
        <v>131.77000000000001</v>
      </c>
      <c r="N34" s="23" t="s">
        <v>39</v>
      </c>
      <c r="O34" s="7" t="s">
        <v>23</v>
      </c>
      <c r="P34" s="26">
        <f>N34/'סיכום נכסי ההשקעה'!$B$44</f>
        <v>0</v>
      </c>
    </row>
    <row r="35" spans="1:16">
      <c r="A35" s="7" t="s">
        <v>274</v>
      </c>
      <c r="B35" s="7">
        <v>2300143</v>
      </c>
      <c r="C35" s="7" t="s">
        <v>269</v>
      </c>
      <c r="D35" s="7" t="s">
        <v>270</v>
      </c>
      <c r="E35" s="7" t="s">
        <v>271</v>
      </c>
      <c r="F35" s="7" t="s">
        <v>228</v>
      </c>
      <c r="G35" s="24">
        <v>0</v>
      </c>
      <c r="H35" s="23">
        <v>5.17</v>
      </c>
      <c r="I35" s="7" t="s">
        <v>22</v>
      </c>
      <c r="J35" s="7" t="s">
        <v>275</v>
      </c>
      <c r="K35" s="7" t="s">
        <v>276</v>
      </c>
      <c r="L35" s="23">
        <v>848600</v>
      </c>
      <c r="M35" s="23">
        <v>118.65</v>
      </c>
      <c r="N35" s="23" t="s">
        <v>277</v>
      </c>
      <c r="O35" s="7" t="s">
        <v>45</v>
      </c>
      <c r="P35" s="26">
        <f>N35/'סיכום נכסי ההשקעה'!$B$44</f>
        <v>8.7923453519662666E-5</v>
      </c>
    </row>
    <row r="36" spans="1:16">
      <c r="A36" s="7" t="s">
        <v>278</v>
      </c>
      <c r="B36" s="7">
        <v>1103126</v>
      </c>
      <c r="C36" s="7" t="s">
        <v>232</v>
      </c>
      <c r="D36" s="7" t="s">
        <v>204</v>
      </c>
      <c r="E36" s="7" t="s">
        <v>271</v>
      </c>
      <c r="F36" s="7" t="s">
        <v>228</v>
      </c>
      <c r="G36" s="24">
        <v>0</v>
      </c>
      <c r="H36" s="23">
        <v>3.33</v>
      </c>
      <c r="I36" s="7" t="s">
        <v>22</v>
      </c>
      <c r="J36" s="7" t="s">
        <v>234</v>
      </c>
      <c r="K36" s="7" t="s">
        <v>145</v>
      </c>
      <c r="L36" s="23">
        <v>366000.02</v>
      </c>
      <c r="M36" s="23">
        <v>136.6</v>
      </c>
      <c r="N36" s="23">
        <v>499.96</v>
      </c>
      <c r="O36" s="7" t="s">
        <v>100</v>
      </c>
      <c r="P36" s="26">
        <f>N36/'סיכום נכסי ההשקעה'!$B$44</f>
        <v>4.3658711063792924E-5</v>
      </c>
    </row>
    <row r="37" spans="1:16">
      <c r="A37" s="7" t="s">
        <v>279</v>
      </c>
      <c r="B37" s="7">
        <v>1105576</v>
      </c>
      <c r="C37" s="7" t="s">
        <v>232</v>
      </c>
      <c r="D37" s="7" t="s">
        <v>204</v>
      </c>
      <c r="E37" s="7" t="s">
        <v>271</v>
      </c>
      <c r="F37" s="7" t="s">
        <v>228</v>
      </c>
      <c r="G37" s="24">
        <v>0</v>
      </c>
      <c r="H37" s="23">
        <v>1.64</v>
      </c>
      <c r="I37" s="7" t="s">
        <v>22</v>
      </c>
      <c r="J37" s="7" t="s">
        <v>280</v>
      </c>
      <c r="K37" s="7" t="s">
        <v>281</v>
      </c>
      <c r="L37" s="23">
        <v>5988599</v>
      </c>
      <c r="M37" s="23">
        <v>128.37</v>
      </c>
      <c r="N37" s="23">
        <v>7687.57</v>
      </c>
      <c r="O37" s="7" t="s">
        <v>208</v>
      </c>
      <c r="P37" s="26">
        <f>N37/'סיכום נכסי ההשקעה'!$B$44</f>
        <v>6.7131249982535111E-4</v>
      </c>
    </row>
    <row r="38" spans="1:16">
      <c r="A38" s="7" t="s">
        <v>282</v>
      </c>
      <c r="B38" s="7">
        <v>1121953</v>
      </c>
      <c r="C38" s="7" t="s">
        <v>232</v>
      </c>
      <c r="D38" s="7" t="s">
        <v>204</v>
      </c>
      <c r="E38" s="7" t="s">
        <v>271</v>
      </c>
      <c r="F38" s="7" t="s">
        <v>228</v>
      </c>
      <c r="G38" s="24">
        <v>0</v>
      </c>
      <c r="H38" s="23">
        <v>3.69</v>
      </c>
      <c r="I38" s="7" t="s">
        <v>22</v>
      </c>
      <c r="J38" s="7" t="s">
        <v>283</v>
      </c>
      <c r="K38" s="7" t="s">
        <v>48</v>
      </c>
      <c r="L38" s="23">
        <v>9545000</v>
      </c>
      <c r="M38" s="23">
        <v>116.64</v>
      </c>
      <c r="N38" s="23" t="s">
        <v>284</v>
      </c>
      <c r="O38" s="7" t="s">
        <v>285</v>
      </c>
      <c r="P38" s="26">
        <f>N38/'סיכום נכסי ההשקעה'!$B$44</f>
        <v>9.7220795923556923E-4</v>
      </c>
    </row>
    <row r="39" spans="1:16">
      <c r="A39" s="7" t="s">
        <v>286</v>
      </c>
      <c r="B39" s="7">
        <v>1099738</v>
      </c>
      <c r="C39" s="7" t="s">
        <v>287</v>
      </c>
      <c r="D39" s="7" t="s">
        <v>288</v>
      </c>
      <c r="E39" s="7" t="s">
        <v>271</v>
      </c>
      <c r="F39" s="7" t="s">
        <v>205</v>
      </c>
      <c r="G39" s="24">
        <v>0</v>
      </c>
      <c r="H39" s="23">
        <v>3.59</v>
      </c>
      <c r="I39" s="7" t="s">
        <v>22</v>
      </c>
      <c r="J39" s="7" t="s">
        <v>289</v>
      </c>
      <c r="K39" s="7" t="s">
        <v>163</v>
      </c>
      <c r="L39" s="23">
        <v>41860.22</v>
      </c>
      <c r="M39" s="23">
        <v>140.46</v>
      </c>
      <c r="N39" s="23">
        <v>58.8</v>
      </c>
      <c r="O39" s="7" t="s">
        <v>26</v>
      </c>
      <c r="P39" s="26">
        <f>N39/'סיכום נכסי ההשקעה'!$B$44</f>
        <v>5.1346751951176572E-6</v>
      </c>
    </row>
    <row r="40" spans="1:16">
      <c r="A40" s="7" t="s">
        <v>290</v>
      </c>
      <c r="B40" s="7">
        <v>1097138</v>
      </c>
      <c r="C40" s="7" t="s">
        <v>291</v>
      </c>
      <c r="D40" s="7" t="s">
        <v>288</v>
      </c>
      <c r="E40" s="7" t="s">
        <v>271</v>
      </c>
      <c r="F40" s="7" t="s">
        <v>228</v>
      </c>
      <c r="G40" s="24">
        <v>0</v>
      </c>
      <c r="H40" s="23">
        <v>3</v>
      </c>
      <c r="I40" s="7" t="s">
        <v>22</v>
      </c>
      <c r="J40" s="7" t="s">
        <v>292</v>
      </c>
      <c r="K40" s="7" t="s">
        <v>100</v>
      </c>
      <c r="L40" s="23">
        <v>197220.36</v>
      </c>
      <c r="M40" s="23">
        <v>139.12</v>
      </c>
      <c r="N40" s="23">
        <v>274.37</v>
      </c>
      <c r="O40" s="7" t="s">
        <v>145</v>
      </c>
      <c r="P40" s="26">
        <f>N40/'סיכום נכסי ההשקעה'!$B$44</f>
        <v>2.3959197844973327E-5</v>
      </c>
    </row>
    <row r="41" spans="1:16">
      <c r="A41" s="7" t="s">
        <v>293</v>
      </c>
      <c r="B41" s="7">
        <v>6040257</v>
      </c>
      <c r="C41" s="7" t="s">
        <v>236</v>
      </c>
      <c r="D41" s="7" t="s">
        <v>204</v>
      </c>
      <c r="E41" s="7" t="s">
        <v>271</v>
      </c>
      <c r="F41" s="7" t="s">
        <v>228</v>
      </c>
      <c r="G41" s="24">
        <v>0</v>
      </c>
      <c r="H41" s="23">
        <v>20.27</v>
      </c>
      <c r="I41" s="7" t="s">
        <v>22</v>
      </c>
      <c r="J41" s="7" t="s">
        <v>88</v>
      </c>
      <c r="K41" s="7" t="s">
        <v>294</v>
      </c>
      <c r="L41" s="23">
        <v>17391933</v>
      </c>
      <c r="M41" s="23">
        <v>135.15</v>
      </c>
      <c r="N41" s="23" t="s">
        <v>295</v>
      </c>
      <c r="O41" s="7" t="s">
        <v>158</v>
      </c>
      <c r="P41" s="26">
        <f>N41/'סיכום נכסי ההשקעה'!$B$44</f>
        <v>2.0525776768074754E-3</v>
      </c>
    </row>
    <row r="42" spans="1:16">
      <c r="A42" s="7" t="s">
        <v>297</v>
      </c>
      <c r="B42" s="7">
        <v>6040141</v>
      </c>
      <c r="C42" s="7" t="s">
        <v>236</v>
      </c>
      <c r="D42" s="7" t="s">
        <v>204</v>
      </c>
      <c r="E42" s="7" t="s">
        <v>271</v>
      </c>
      <c r="F42" s="7" t="s">
        <v>228</v>
      </c>
      <c r="G42" s="24">
        <v>0</v>
      </c>
      <c r="H42" s="23">
        <v>22.85</v>
      </c>
      <c r="I42" s="7" t="s">
        <v>22</v>
      </c>
      <c r="J42" s="7" t="s">
        <v>91</v>
      </c>
      <c r="K42" s="7" t="s">
        <v>298</v>
      </c>
      <c r="L42" s="23">
        <v>43995039</v>
      </c>
      <c r="M42" s="23">
        <v>128.22999999999999</v>
      </c>
      <c r="N42" s="23" t="s">
        <v>299</v>
      </c>
      <c r="O42" s="7" t="s">
        <v>300</v>
      </c>
      <c r="P42" s="26">
        <f>N42/'סיכום נכסי ההשקעה'!$B$44</f>
        <v>4.9263925099410103E-3</v>
      </c>
    </row>
    <row r="43" spans="1:16">
      <c r="A43" s="7" t="s">
        <v>302</v>
      </c>
      <c r="B43" s="7">
        <v>1940444</v>
      </c>
      <c r="C43" s="7" t="s">
        <v>223</v>
      </c>
      <c r="D43" s="7" t="s">
        <v>204</v>
      </c>
      <c r="E43" s="7" t="s">
        <v>271</v>
      </c>
      <c r="F43" s="7" t="s">
        <v>205</v>
      </c>
      <c r="G43" s="24">
        <v>0</v>
      </c>
      <c r="H43" s="23">
        <v>17.72</v>
      </c>
      <c r="I43" s="7" t="s">
        <v>22</v>
      </c>
      <c r="J43" s="7" t="s">
        <v>303</v>
      </c>
      <c r="K43" s="7" t="s">
        <v>304</v>
      </c>
      <c r="L43" s="23">
        <v>31415266</v>
      </c>
      <c r="M43" s="23">
        <v>143.80000000000001</v>
      </c>
      <c r="N43" s="23" t="s">
        <v>305</v>
      </c>
      <c r="O43" s="7" t="s">
        <v>306</v>
      </c>
      <c r="P43" s="26">
        <f>N43/'סיכום נכסי ההשקעה'!$B$44</f>
        <v>3.944893233685705E-3</v>
      </c>
    </row>
    <row r="44" spans="1:16">
      <c r="A44" s="7" t="s">
        <v>308</v>
      </c>
      <c r="B44" s="7">
        <v>1940449</v>
      </c>
      <c r="C44" s="7" t="s">
        <v>223</v>
      </c>
      <c r="D44" s="7" t="s">
        <v>204</v>
      </c>
      <c r="E44" s="7" t="s">
        <v>271</v>
      </c>
      <c r="F44" s="7" t="s">
        <v>205</v>
      </c>
      <c r="G44" s="24">
        <v>0</v>
      </c>
      <c r="H44" s="24">
        <v>0</v>
      </c>
      <c r="I44" s="7" t="s">
        <v>22</v>
      </c>
      <c r="J44" s="24">
        <v>0</v>
      </c>
      <c r="K44" s="24">
        <v>0</v>
      </c>
      <c r="L44" s="23">
        <v>558518.75</v>
      </c>
      <c r="M44" s="23">
        <v>100</v>
      </c>
      <c r="N44" s="23">
        <v>558.52</v>
      </c>
      <c r="O44" s="24">
        <v>0</v>
      </c>
      <c r="P44" s="26">
        <f>N44/'סיכום נכסי ההשקעה'!$B$44</f>
        <v>4.8772428400971327E-5</v>
      </c>
    </row>
    <row r="45" spans="1:16">
      <c r="A45" s="7" t="s">
        <v>309</v>
      </c>
      <c r="B45" s="7">
        <v>1115104</v>
      </c>
      <c r="C45" s="7" t="s">
        <v>309</v>
      </c>
      <c r="D45" s="7" t="s">
        <v>288</v>
      </c>
      <c r="E45" s="7" t="s">
        <v>271</v>
      </c>
      <c r="F45" s="7" t="s">
        <v>228</v>
      </c>
      <c r="G45" s="24">
        <v>0</v>
      </c>
      <c r="H45" s="23">
        <v>2.3199999999999998</v>
      </c>
      <c r="I45" s="7" t="s">
        <v>22</v>
      </c>
      <c r="J45" s="7" t="s">
        <v>250</v>
      </c>
      <c r="K45" s="7" t="s">
        <v>310</v>
      </c>
      <c r="L45" s="23">
        <v>2410182</v>
      </c>
      <c r="M45" s="23">
        <v>120.24</v>
      </c>
      <c r="N45" s="23" t="s">
        <v>311</v>
      </c>
      <c r="O45" s="7" t="s">
        <v>226</v>
      </c>
      <c r="P45" s="26">
        <f>N45/'סיכום נכסי ההשקעה'!$B$44</f>
        <v>2.5306613461651312E-4</v>
      </c>
    </row>
    <row r="46" spans="1:16">
      <c r="A46" s="7" t="s">
        <v>312</v>
      </c>
      <c r="B46" s="7">
        <v>1126762</v>
      </c>
      <c r="C46" s="7" t="s">
        <v>313</v>
      </c>
      <c r="D46" s="7" t="s">
        <v>204</v>
      </c>
      <c r="E46" s="7" t="s">
        <v>314</v>
      </c>
      <c r="F46" s="7" t="s">
        <v>315</v>
      </c>
      <c r="G46" s="24">
        <v>0</v>
      </c>
      <c r="H46" s="23">
        <v>2.29</v>
      </c>
      <c r="I46" s="7" t="s">
        <v>22</v>
      </c>
      <c r="J46" s="7" t="s">
        <v>224</v>
      </c>
      <c r="K46" s="7" t="s">
        <v>244</v>
      </c>
      <c r="L46" s="23">
        <v>8265726</v>
      </c>
      <c r="M46" s="23">
        <v>106.01</v>
      </c>
      <c r="N46" s="23" t="s">
        <v>316</v>
      </c>
      <c r="O46" s="7" t="s">
        <v>317</v>
      </c>
      <c r="P46" s="26">
        <f>N46/'סיכום נכסי ההשקעה'!$B$44</f>
        <v>7.6518012580303527E-4</v>
      </c>
    </row>
    <row r="47" spans="1:16">
      <c r="A47" s="7" t="s">
        <v>318</v>
      </c>
      <c r="B47" s="7">
        <v>1097385</v>
      </c>
      <c r="C47" s="7" t="s">
        <v>319</v>
      </c>
      <c r="D47" s="7" t="s">
        <v>320</v>
      </c>
      <c r="E47" s="7" t="s">
        <v>314</v>
      </c>
      <c r="F47" s="7" t="s">
        <v>228</v>
      </c>
      <c r="G47" s="24">
        <v>0</v>
      </c>
      <c r="H47" s="23">
        <v>2.17</v>
      </c>
      <c r="I47" s="7" t="s">
        <v>22</v>
      </c>
      <c r="J47" s="7" t="s">
        <v>321</v>
      </c>
      <c r="K47" s="7" t="s">
        <v>322</v>
      </c>
      <c r="L47" s="23">
        <v>424157.77</v>
      </c>
      <c r="M47" s="23">
        <v>133.29</v>
      </c>
      <c r="N47" s="23">
        <v>565.36</v>
      </c>
      <c r="O47" s="7" t="s">
        <v>41</v>
      </c>
      <c r="P47" s="26">
        <f>N47/'סיכום נכסי ההשקעה'!$B$44</f>
        <v>4.9369727352240118E-5</v>
      </c>
    </row>
    <row r="48" spans="1:16">
      <c r="A48" s="7" t="s">
        <v>323</v>
      </c>
      <c r="B48" s="7">
        <v>7590110</v>
      </c>
      <c r="C48" s="7" t="s">
        <v>324</v>
      </c>
      <c r="D48" s="7" t="s">
        <v>320</v>
      </c>
      <c r="E48" s="7" t="s">
        <v>314</v>
      </c>
      <c r="F48" s="7" t="s">
        <v>228</v>
      </c>
      <c r="G48" s="24">
        <v>0</v>
      </c>
      <c r="H48" s="23">
        <v>1.95</v>
      </c>
      <c r="I48" s="7" t="s">
        <v>22</v>
      </c>
      <c r="J48" s="7" t="s">
        <v>325</v>
      </c>
      <c r="K48" s="7" t="s">
        <v>326</v>
      </c>
      <c r="L48" s="23">
        <v>3631353</v>
      </c>
      <c r="M48" s="23">
        <v>130.30000000000001</v>
      </c>
      <c r="N48" s="23" t="s">
        <v>327</v>
      </c>
      <c r="O48" s="7" t="s">
        <v>328</v>
      </c>
      <c r="P48" s="26">
        <f>N48/'סיכום נכסי ההשקעה'!$B$44</f>
        <v>4.13188535492831E-4</v>
      </c>
    </row>
    <row r="49" spans="1:16">
      <c r="A49" s="7" t="s">
        <v>329</v>
      </c>
      <c r="B49" s="7">
        <v>7590128</v>
      </c>
      <c r="C49" s="7" t="s">
        <v>324</v>
      </c>
      <c r="D49" s="7" t="s">
        <v>320</v>
      </c>
      <c r="E49" s="7" t="s">
        <v>314</v>
      </c>
      <c r="F49" s="7" t="s">
        <v>228</v>
      </c>
      <c r="G49" s="24">
        <v>0</v>
      </c>
      <c r="H49" s="23">
        <v>7.27</v>
      </c>
      <c r="I49" s="7" t="s">
        <v>22</v>
      </c>
      <c r="J49" s="7" t="s">
        <v>330</v>
      </c>
      <c r="K49" s="7" t="s">
        <v>262</v>
      </c>
      <c r="L49" s="23">
        <v>25816123</v>
      </c>
      <c r="M49" s="23">
        <v>147.19999999999999</v>
      </c>
      <c r="N49" s="23" t="s">
        <v>331</v>
      </c>
      <c r="O49" s="7" t="s">
        <v>332</v>
      </c>
      <c r="P49" s="26">
        <f>N49/'סיכום נכסי ההשקעה'!$B$44</f>
        <v>3.3184436485115729E-3</v>
      </c>
    </row>
    <row r="50" spans="1:16">
      <c r="A50" s="7" t="s">
        <v>333</v>
      </c>
      <c r="B50" s="7">
        <v>1260306</v>
      </c>
      <c r="C50" s="7" t="s">
        <v>334</v>
      </c>
      <c r="D50" s="7" t="s">
        <v>320</v>
      </c>
      <c r="E50" s="7" t="s">
        <v>314</v>
      </c>
      <c r="F50" s="7" t="s">
        <v>228</v>
      </c>
      <c r="G50" s="24">
        <v>0</v>
      </c>
      <c r="H50" s="23">
        <v>2.16</v>
      </c>
      <c r="I50" s="7" t="s">
        <v>22</v>
      </c>
      <c r="J50" s="7" t="s">
        <v>321</v>
      </c>
      <c r="K50" s="7" t="s">
        <v>335</v>
      </c>
      <c r="L50" s="23">
        <v>10013302.699999999</v>
      </c>
      <c r="M50" s="23">
        <v>135.69999999999999</v>
      </c>
      <c r="N50" s="23" t="s">
        <v>336</v>
      </c>
      <c r="O50" s="7" t="s">
        <v>337</v>
      </c>
      <c r="P50" s="26">
        <f>N50/'סיכום נכסי ההשקעה'!$B$44</f>
        <v>1.1865684232146001E-3</v>
      </c>
    </row>
    <row r="51" spans="1:16">
      <c r="A51" s="7" t="s">
        <v>338</v>
      </c>
      <c r="B51" s="7">
        <v>1260488</v>
      </c>
      <c r="C51" s="7" t="s">
        <v>334</v>
      </c>
      <c r="D51" s="7" t="s">
        <v>320</v>
      </c>
      <c r="E51" s="7" t="s">
        <v>314</v>
      </c>
      <c r="F51" s="7" t="s">
        <v>228</v>
      </c>
      <c r="G51" s="24">
        <v>0</v>
      </c>
      <c r="H51" s="23">
        <v>3.9</v>
      </c>
      <c r="I51" s="7" t="s">
        <v>22</v>
      </c>
      <c r="J51" s="7" t="s">
        <v>303</v>
      </c>
      <c r="K51" s="7" t="s">
        <v>263</v>
      </c>
      <c r="L51" s="23">
        <v>6810625.7000000002</v>
      </c>
      <c r="M51" s="23">
        <v>139.32</v>
      </c>
      <c r="N51" s="23" t="s">
        <v>339</v>
      </c>
      <c r="O51" s="7" t="s">
        <v>340</v>
      </c>
      <c r="P51" s="26">
        <f>N51/'סיכום נכסי ההשקעה'!$B$44</f>
        <v>8.2858288553376862E-4</v>
      </c>
    </row>
    <row r="52" spans="1:16">
      <c r="A52" s="7" t="s">
        <v>341</v>
      </c>
      <c r="B52" s="7">
        <v>1260397</v>
      </c>
      <c r="C52" s="7" t="s">
        <v>334</v>
      </c>
      <c r="D52" s="7" t="s">
        <v>320</v>
      </c>
      <c r="E52" s="7" t="s">
        <v>314</v>
      </c>
      <c r="F52" s="7" t="s">
        <v>228</v>
      </c>
      <c r="G52" s="24">
        <v>0</v>
      </c>
      <c r="H52" s="23">
        <v>4.67</v>
      </c>
      <c r="I52" s="7" t="s">
        <v>22</v>
      </c>
      <c r="J52" s="7" t="s">
        <v>342</v>
      </c>
      <c r="K52" s="7" t="s">
        <v>343</v>
      </c>
      <c r="L52" s="23">
        <v>56147402</v>
      </c>
      <c r="M52" s="23">
        <v>139.41</v>
      </c>
      <c r="N52" s="23" t="s">
        <v>344</v>
      </c>
      <c r="O52" s="7" t="s">
        <v>345</v>
      </c>
      <c r="P52" s="26">
        <f>N52/'סיכום נכסי ההשקעה'!$B$44</f>
        <v>6.8353259016769074E-3</v>
      </c>
    </row>
    <row r="53" spans="1:16">
      <c r="A53" s="7" t="s">
        <v>346</v>
      </c>
      <c r="B53" s="7">
        <v>1260462</v>
      </c>
      <c r="C53" s="7" t="s">
        <v>334</v>
      </c>
      <c r="D53" s="7" t="s">
        <v>320</v>
      </c>
      <c r="E53" s="7" t="s">
        <v>314</v>
      </c>
      <c r="F53" s="7" t="s">
        <v>228</v>
      </c>
      <c r="G53" s="24">
        <v>0</v>
      </c>
      <c r="H53" s="23">
        <v>1.74</v>
      </c>
      <c r="I53" s="7" t="s">
        <v>22</v>
      </c>
      <c r="J53" s="7" t="s">
        <v>272</v>
      </c>
      <c r="K53" s="7" t="s">
        <v>85</v>
      </c>
      <c r="L53" s="23">
        <v>566998</v>
      </c>
      <c r="M53" s="23">
        <v>127.13</v>
      </c>
      <c r="N53" s="23">
        <v>720.83</v>
      </c>
      <c r="O53" s="7" t="s">
        <v>163</v>
      </c>
      <c r="P53" s="26">
        <f>N53/'סיכום נכסי ההשקעה'!$B$44</f>
        <v>6.2946053076473829E-5</v>
      </c>
    </row>
    <row r="54" spans="1:16">
      <c r="A54" s="7" t="s">
        <v>347</v>
      </c>
      <c r="B54" s="7">
        <v>1260546</v>
      </c>
      <c r="C54" s="7" t="s">
        <v>334</v>
      </c>
      <c r="D54" s="7" t="s">
        <v>320</v>
      </c>
      <c r="E54" s="7" t="s">
        <v>314</v>
      </c>
      <c r="F54" s="7" t="s">
        <v>228</v>
      </c>
      <c r="G54" s="24">
        <v>0</v>
      </c>
      <c r="H54" s="23">
        <v>6.48</v>
      </c>
      <c r="I54" s="7" t="s">
        <v>22</v>
      </c>
      <c r="J54" s="7" t="s">
        <v>348</v>
      </c>
      <c r="K54" s="7" t="s">
        <v>349</v>
      </c>
      <c r="L54" s="23">
        <v>30406000</v>
      </c>
      <c r="M54" s="23">
        <v>126.5</v>
      </c>
      <c r="N54" s="23" t="s">
        <v>350</v>
      </c>
      <c r="O54" s="7" t="s">
        <v>256</v>
      </c>
      <c r="P54" s="26">
        <f>N54/'סיכום נכסי ההשקעה'!$B$44</f>
        <v>3.3588102293907406E-3</v>
      </c>
    </row>
    <row r="55" spans="1:16">
      <c r="A55" s="7" t="s">
        <v>351</v>
      </c>
      <c r="B55" s="7">
        <v>6910129</v>
      </c>
      <c r="C55" s="7" t="s">
        <v>352</v>
      </c>
      <c r="D55" s="7" t="s">
        <v>204</v>
      </c>
      <c r="E55" s="7" t="s">
        <v>314</v>
      </c>
      <c r="F55" s="7" t="s">
        <v>205</v>
      </c>
      <c r="G55" s="24">
        <v>0</v>
      </c>
      <c r="H55" s="23">
        <v>5.19</v>
      </c>
      <c r="I55" s="7" t="s">
        <v>22</v>
      </c>
      <c r="J55" s="7" t="s">
        <v>280</v>
      </c>
      <c r="K55" s="7" t="s">
        <v>238</v>
      </c>
      <c r="L55" s="23">
        <v>33633959</v>
      </c>
      <c r="M55" s="23">
        <v>128.34</v>
      </c>
      <c r="N55" s="23" t="s">
        <v>353</v>
      </c>
      <c r="O55" s="7" t="s">
        <v>354</v>
      </c>
      <c r="P55" s="26">
        <f>N55/'סיכום נכסי ההשקעה'!$B$44</f>
        <v>3.7694296807978516E-3</v>
      </c>
    </row>
    <row r="56" spans="1:16">
      <c r="A56" s="7" t="s">
        <v>356</v>
      </c>
      <c r="B56" s="7">
        <v>7480023</v>
      </c>
      <c r="C56" s="7" t="s">
        <v>357</v>
      </c>
      <c r="D56" s="7" t="s">
        <v>358</v>
      </c>
      <c r="E56" s="7" t="s">
        <v>314</v>
      </c>
      <c r="F56" s="7" t="s">
        <v>228</v>
      </c>
      <c r="G56" s="24">
        <v>0</v>
      </c>
      <c r="H56" s="23">
        <v>2.58</v>
      </c>
      <c r="I56" s="7" t="s">
        <v>22</v>
      </c>
      <c r="J56" s="7" t="s">
        <v>359</v>
      </c>
      <c r="K56" s="7" t="s">
        <v>45</v>
      </c>
      <c r="L56" s="23">
        <v>5647769</v>
      </c>
      <c r="M56" s="23">
        <v>140.63999999999999</v>
      </c>
      <c r="N56" s="23" t="s">
        <v>360</v>
      </c>
      <c r="O56" s="7" t="s">
        <v>340</v>
      </c>
      <c r="P56" s="26">
        <f>N56/'סיכום נכסי ההשקעה'!$B$44</f>
        <v>6.9361951986944656E-4</v>
      </c>
    </row>
    <row r="57" spans="1:16">
      <c r="A57" s="7" t="s">
        <v>361</v>
      </c>
      <c r="B57" s="7">
        <v>7480072</v>
      </c>
      <c r="C57" s="7" t="s">
        <v>357</v>
      </c>
      <c r="D57" s="7" t="s">
        <v>204</v>
      </c>
      <c r="E57" s="7" t="s">
        <v>314</v>
      </c>
      <c r="F57" s="7" t="s">
        <v>228</v>
      </c>
      <c r="G57" s="24">
        <v>0</v>
      </c>
      <c r="H57" s="23">
        <v>1.43</v>
      </c>
      <c r="I57" s="7" t="s">
        <v>22</v>
      </c>
      <c r="J57" s="7" t="s">
        <v>362</v>
      </c>
      <c r="K57" s="7" t="s">
        <v>363</v>
      </c>
      <c r="L57" s="23">
        <v>6849510.0899999999</v>
      </c>
      <c r="M57" s="23">
        <v>122.42</v>
      </c>
      <c r="N57" s="23" t="s">
        <v>364</v>
      </c>
      <c r="O57" s="7" t="s">
        <v>365</v>
      </c>
      <c r="P57" s="26">
        <f>N57/'סיכום נכסי ההשקעה'!$B$44</f>
        <v>7.3223000690212118E-4</v>
      </c>
    </row>
    <row r="58" spans="1:16">
      <c r="A58" s="7" t="s">
        <v>366</v>
      </c>
      <c r="B58" s="7">
        <v>7480015</v>
      </c>
      <c r="C58" s="7" t="s">
        <v>357</v>
      </c>
      <c r="D58" s="7" t="s">
        <v>204</v>
      </c>
      <c r="E58" s="7" t="s">
        <v>314</v>
      </c>
      <c r="F58" s="7" t="s">
        <v>228</v>
      </c>
      <c r="G58" s="24">
        <v>0</v>
      </c>
      <c r="H58" s="23">
        <v>1.96</v>
      </c>
      <c r="I58" s="7" t="s">
        <v>22</v>
      </c>
      <c r="J58" s="7" t="s">
        <v>138</v>
      </c>
      <c r="K58" s="7" t="s">
        <v>367</v>
      </c>
      <c r="L58" s="23">
        <v>1350000.11</v>
      </c>
      <c r="M58" s="23">
        <v>136.99</v>
      </c>
      <c r="N58" s="23" t="s">
        <v>368</v>
      </c>
      <c r="O58" s="7" t="s">
        <v>369</v>
      </c>
      <c r="P58" s="26">
        <f>N58/'סיכום נכסי ההשקעה'!$B$44</f>
        <v>1.6149514057133915E-4</v>
      </c>
    </row>
    <row r="59" spans="1:16">
      <c r="A59" s="7" t="s">
        <v>370</v>
      </c>
      <c r="B59" s="7">
        <v>7480049</v>
      </c>
      <c r="C59" s="7" t="s">
        <v>357</v>
      </c>
      <c r="D59" s="7" t="s">
        <v>204</v>
      </c>
      <c r="E59" s="7" t="s">
        <v>314</v>
      </c>
      <c r="F59" s="7" t="s">
        <v>228</v>
      </c>
      <c r="G59" s="24">
        <v>0</v>
      </c>
      <c r="H59" s="23">
        <v>3.87</v>
      </c>
      <c r="I59" s="7" t="s">
        <v>22</v>
      </c>
      <c r="J59" s="7" t="s">
        <v>330</v>
      </c>
      <c r="K59" s="7" t="s">
        <v>145</v>
      </c>
      <c r="L59" s="23">
        <v>12333108.949999999</v>
      </c>
      <c r="M59" s="23">
        <v>140.65</v>
      </c>
      <c r="N59" s="23" t="s">
        <v>371</v>
      </c>
      <c r="O59" s="7" t="s">
        <v>372</v>
      </c>
      <c r="P59" s="26">
        <f>N59/'סיכום נכסי ההשקעה'!$B$44</f>
        <v>1.5147745912519107E-3</v>
      </c>
    </row>
    <row r="60" spans="1:16">
      <c r="A60" s="7" t="s">
        <v>373</v>
      </c>
      <c r="B60" s="7">
        <v>1119825</v>
      </c>
      <c r="C60" s="7" t="s">
        <v>374</v>
      </c>
      <c r="D60" s="7" t="s">
        <v>204</v>
      </c>
      <c r="E60" s="7" t="s">
        <v>314</v>
      </c>
      <c r="F60" s="7" t="s">
        <v>205</v>
      </c>
      <c r="G60" s="24">
        <v>0</v>
      </c>
      <c r="H60" s="23">
        <v>4.12</v>
      </c>
      <c r="I60" s="7" t="s">
        <v>22</v>
      </c>
      <c r="J60" s="7" t="s">
        <v>375</v>
      </c>
      <c r="K60" s="7" t="s">
        <v>376</v>
      </c>
      <c r="L60" s="23">
        <v>22191073.199999999</v>
      </c>
      <c r="M60" s="23">
        <v>123.67</v>
      </c>
      <c r="N60" s="23" t="s">
        <v>377</v>
      </c>
      <c r="O60" s="7" t="s">
        <v>378</v>
      </c>
      <c r="P60" s="26">
        <f>N60/'סיכום נכסי ההשקעה'!$B$44</f>
        <v>2.3965048580314703E-3</v>
      </c>
    </row>
    <row r="61" spans="1:16">
      <c r="A61" s="7" t="s">
        <v>380</v>
      </c>
      <c r="B61" s="7">
        <v>1114800</v>
      </c>
      <c r="C61" s="7" t="s">
        <v>374</v>
      </c>
      <c r="D61" s="7" t="s">
        <v>204</v>
      </c>
      <c r="E61" s="7" t="s">
        <v>314</v>
      </c>
      <c r="F61" s="7" t="s">
        <v>205</v>
      </c>
      <c r="G61" s="24">
        <v>0</v>
      </c>
      <c r="H61" s="23">
        <v>0.34</v>
      </c>
      <c r="I61" s="7" t="s">
        <v>22</v>
      </c>
      <c r="J61" s="7" t="s">
        <v>381</v>
      </c>
      <c r="K61" s="7" t="s">
        <v>382</v>
      </c>
      <c r="L61" s="23">
        <v>525696.68999999994</v>
      </c>
      <c r="M61" s="23">
        <v>111.84</v>
      </c>
      <c r="N61" s="23">
        <v>587.94000000000005</v>
      </c>
      <c r="O61" s="7" t="s">
        <v>296</v>
      </c>
      <c r="P61" s="26">
        <f>N61/'סיכום נכסי ההשקעה'!$B$44</f>
        <v>5.1341512486691764E-5</v>
      </c>
    </row>
    <row r="62" spans="1:16">
      <c r="A62" s="7" t="s">
        <v>383</v>
      </c>
      <c r="B62" s="7">
        <v>1134147</v>
      </c>
      <c r="C62" s="7" t="s">
        <v>374</v>
      </c>
      <c r="D62" s="7" t="s">
        <v>204</v>
      </c>
      <c r="E62" s="7" t="s">
        <v>314</v>
      </c>
      <c r="F62" s="7" t="s">
        <v>205</v>
      </c>
      <c r="G62" s="24">
        <v>0</v>
      </c>
      <c r="H62" s="23">
        <v>7.42</v>
      </c>
      <c r="I62" s="7" t="s">
        <v>22</v>
      </c>
      <c r="J62" s="7" t="s">
        <v>384</v>
      </c>
      <c r="K62" s="7" t="s">
        <v>106</v>
      </c>
      <c r="L62" s="23">
        <v>21375000</v>
      </c>
      <c r="M62" s="23">
        <v>103.04</v>
      </c>
      <c r="N62" s="23" t="s">
        <v>385</v>
      </c>
      <c r="O62" s="7" t="s">
        <v>386</v>
      </c>
      <c r="P62" s="26">
        <f>N62/'סיכום נכסי ההשקעה'!$B$44</f>
        <v>1.9233026230854996E-3</v>
      </c>
    </row>
    <row r="63" spans="1:16">
      <c r="A63" s="7" t="s">
        <v>387</v>
      </c>
      <c r="B63" s="7">
        <v>1119221</v>
      </c>
      <c r="C63" s="7" t="s">
        <v>287</v>
      </c>
      <c r="D63" s="7" t="s">
        <v>288</v>
      </c>
      <c r="E63" s="7" t="s">
        <v>314</v>
      </c>
      <c r="F63" s="7" t="s">
        <v>205</v>
      </c>
      <c r="G63" s="24">
        <v>0</v>
      </c>
      <c r="H63" s="23">
        <v>7.85</v>
      </c>
      <c r="I63" s="7" t="s">
        <v>22</v>
      </c>
      <c r="J63" s="7" t="s">
        <v>253</v>
      </c>
      <c r="K63" s="7" t="s">
        <v>388</v>
      </c>
      <c r="L63" s="23">
        <v>4476533</v>
      </c>
      <c r="M63" s="23">
        <v>127.07</v>
      </c>
      <c r="N63" s="23" t="s">
        <v>389</v>
      </c>
      <c r="O63" s="7" t="s">
        <v>390</v>
      </c>
      <c r="P63" s="26">
        <f>N63/'סיכום נכסי ההשקעה'!$B$44</f>
        <v>4.9673005021502758E-4</v>
      </c>
    </row>
    <row r="64" spans="1:16">
      <c r="A64" s="7" t="s">
        <v>391</v>
      </c>
      <c r="B64" s="7">
        <v>1120120</v>
      </c>
      <c r="C64" s="7" t="s">
        <v>291</v>
      </c>
      <c r="D64" s="7" t="s">
        <v>288</v>
      </c>
      <c r="E64" s="7" t="s">
        <v>314</v>
      </c>
      <c r="F64" s="7" t="s">
        <v>228</v>
      </c>
      <c r="G64" s="24">
        <v>0</v>
      </c>
      <c r="H64" s="23">
        <v>8.06</v>
      </c>
      <c r="I64" s="7" t="s">
        <v>22</v>
      </c>
      <c r="J64" s="7" t="s">
        <v>392</v>
      </c>
      <c r="K64" s="7" t="s">
        <v>158</v>
      </c>
      <c r="L64" s="23">
        <v>23740168</v>
      </c>
      <c r="M64" s="23">
        <v>124.9</v>
      </c>
      <c r="N64" s="23" t="s">
        <v>393</v>
      </c>
      <c r="O64" s="7" t="s">
        <v>394</v>
      </c>
      <c r="P64" s="26">
        <f>N64/'סיכום נכסי ההשקעה'!$B$44</f>
        <v>2.5892970664587647E-3</v>
      </c>
    </row>
    <row r="65" spans="1:16">
      <c r="A65" s="7" t="s">
        <v>396</v>
      </c>
      <c r="B65" s="7">
        <v>1132950</v>
      </c>
      <c r="C65" s="7" t="s">
        <v>291</v>
      </c>
      <c r="D65" s="7" t="s">
        <v>288</v>
      </c>
      <c r="E65" s="7" t="s">
        <v>314</v>
      </c>
      <c r="F65" s="7" t="s">
        <v>205</v>
      </c>
      <c r="G65" s="24">
        <v>0</v>
      </c>
      <c r="H65" s="23">
        <v>9.9700000000000006</v>
      </c>
      <c r="I65" s="7" t="s">
        <v>22</v>
      </c>
      <c r="J65" s="7" t="s">
        <v>397</v>
      </c>
      <c r="K65" s="7" t="s">
        <v>398</v>
      </c>
      <c r="L65" s="23">
        <v>5517000</v>
      </c>
      <c r="M65" s="23">
        <v>105.17</v>
      </c>
      <c r="N65" s="23" t="s">
        <v>399</v>
      </c>
      <c r="O65" s="7" t="s">
        <v>400</v>
      </c>
      <c r="P65" s="26">
        <f>N65/'סיכום נכסי ההשקעה'!$B$44</f>
        <v>5.0667630029536601E-4</v>
      </c>
    </row>
    <row r="66" spans="1:16">
      <c r="A66" s="7" t="s">
        <v>401</v>
      </c>
      <c r="B66" s="7">
        <v>5660048</v>
      </c>
      <c r="C66" s="7" t="s">
        <v>402</v>
      </c>
      <c r="D66" s="7" t="s">
        <v>288</v>
      </c>
      <c r="E66" s="7" t="s">
        <v>314</v>
      </c>
      <c r="F66" s="7" t="s">
        <v>315</v>
      </c>
      <c r="G66" s="24">
        <v>0</v>
      </c>
      <c r="H66" s="23">
        <v>2.21</v>
      </c>
      <c r="I66" s="7" t="s">
        <v>22</v>
      </c>
      <c r="J66" s="7" t="s">
        <v>403</v>
      </c>
      <c r="K66" s="7" t="s">
        <v>259</v>
      </c>
      <c r="L66" s="23">
        <v>2271445.66</v>
      </c>
      <c r="M66" s="23">
        <v>133.66999999999999</v>
      </c>
      <c r="N66" s="23" t="s">
        <v>404</v>
      </c>
      <c r="O66" s="7" t="s">
        <v>328</v>
      </c>
      <c r="P66" s="26">
        <f>N66/'סיכום נכסי ההשקעה'!$B$44</f>
        <v>2.6513786078952438E-4</v>
      </c>
    </row>
    <row r="67" spans="1:16">
      <c r="A67" s="7" t="s">
        <v>405</v>
      </c>
      <c r="B67" s="7">
        <v>1109669</v>
      </c>
      <c r="C67" s="7" t="s">
        <v>406</v>
      </c>
      <c r="D67" s="7" t="s">
        <v>407</v>
      </c>
      <c r="E67" s="7" t="s">
        <v>314</v>
      </c>
      <c r="F67" s="7" t="s">
        <v>205</v>
      </c>
      <c r="G67" s="24">
        <v>0</v>
      </c>
      <c r="H67" s="23">
        <v>0.17</v>
      </c>
      <c r="I67" s="7" t="s">
        <v>22</v>
      </c>
      <c r="J67" s="7" t="s">
        <v>408</v>
      </c>
      <c r="K67" s="7" t="s">
        <v>409</v>
      </c>
      <c r="L67" s="23">
        <v>186360.91</v>
      </c>
      <c r="M67" s="23">
        <v>124.02</v>
      </c>
      <c r="N67" s="23">
        <v>231.13</v>
      </c>
      <c r="O67" s="7" t="s">
        <v>390</v>
      </c>
      <c r="P67" s="26">
        <f>N67/'סיכום נכסי ההשקעה'!$B$44</f>
        <v>2.0183290439584085E-5</v>
      </c>
    </row>
    <row r="68" spans="1:16">
      <c r="A68" s="7" t="s">
        <v>410</v>
      </c>
      <c r="B68" s="7">
        <v>1120799</v>
      </c>
      <c r="C68" s="7" t="s">
        <v>309</v>
      </c>
      <c r="D68" s="7" t="s">
        <v>288</v>
      </c>
      <c r="E68" s="7" t="s">
        <v>314</v>
      </c>
      <c r="F68" s="7" t="s">
        <v>228</v>
      </c>
      <c r="G68" s="24">
        <v>0</v>
      </c>
      <c r="H68" s="23">
        <v>6.71</v>
      </c>
      <c r="I68" s="7" t="s">
        <v>22</v>
      </c>
      <c r="J68" s="7" t="s">
        <v>411</v>
      </c>
      <c r="K68" s="7" t="s">
        <v>262</v>
      </c>
      <c r="L68" s="23">
        <v>29844184</v>
      </c>
      <c r="M68" s="23">
        <v>118.23</v>
      </c>
      <c r="N68" s="23" t="s">
        <v>412</v>
      </c>
      <c r="O68" s="7" t="s">
        <v>413</v>
      </c>
      <c r="P68" s="26">
        <f>N68/'סיכום נכסי ההשקעה'!$B$44</f>
        <v>3.0812225277412177E-3</v>
      </c>
    </row>
    <row r="69" spans="1:16">
      <c r="A69" s="7" t="s">
        <v>414</v>
      </c>
      <c r="B69" s="7">
        <v>1118827</v>
      </c>
      <c r="C69" s="7" t="s">
        <v>415</v>
      </c>
      <c r="D69" s="7" t="s">
        <v>416</v>
      </c>
      <c r="E69" s="7" t="s">
        <v>314</v>
      </c>
      <c r="F69" s="7" t="s">
        <v>205</v>
      </c>
      <c r="G69" s="24">
        <v>0</v>
      </c>
      <c r="H69" s="23">
        <v>2.64</v>
      </c>
      <c r="I69" s="7" t="s">
        <v>22</v>
      </c>
      <c r="J69" s="7" t="s">
        <v>417</v>
      </c>
      <c r="K69" s="7" t="s">
        <v>62</v>
      </c>
      <c r="L69" s="23">
        <v>9683379</v>
      </c>
      <c r="M69" s="23">
        <v>115.93</v>
      </c>
      <c r="N69" s="23" t="s">
        <v>418</v>
      </c>
      <c r="O69" s="7" t="s">
        <v>419</v>
      </c>
      <c r="P69" s="26">
        <f>N69/'סיכום נכסי ההשקעה'!$B$44</f>
        <v>9.8029856564420259E-4</v>
      </c>
    </row>
    <row r="70" spans="1:16">
      <c r="A70" s="7" t="s">
        <v>420</v>
      </c>
      <c r="B70" s="7">
        <v>1119320</v>
      </c>
      <c r="C70" s="7" t="s">
        <v>415</v>
      </c>
      <c r="D70" s="7" t="s">
        <v>421</v>
      </c>
      <c r="E70" s="7" t="s">
        <v>314</v>
      </c>
      <c r="F70" s="7" t="s">
        <v>205</v>
      </c>
      <c r="G70" s="24">
        <v>0</v>
      </c>
      <c r="H70" s="23">
        <v>1.1499999999999999</v>
      </c>
      <c r="I70" s="7" t="s">
        <v>22</v>
      </c>
      <c r="J70" s="7" t="s">
        <v>237</v>
      </c>
      <c r="K70" s="7" t="s">
        <v>326</v>
      </c>
      <c r="L70" s="23">
        <v>535181.53</v>
      </c>
      <c r="M70" s="23">
        <v>112.37</v>
      </c>
      <c r="N70" s="23">
        <v>601.38</v>
      </c>
      <c r="O70" s="7" t="s">
        <v>379</v>
      </c>
      <c r="P70" s="26">
        <f>N70/'סיכום נכסי ההשקעה'!$B$44</f>
        <v>5.2515152531290083E-5</v>
      </c>
    </row>
    <row r="71" spans="1:16">
      <c r="A71" s="7" t="s">
        <v>422</v>
      </c>
      <c r="B71" s="7">
        <v>1120021</v>
      </c>
      <c r="C71" s="7" t="s">
        <v>423</v>
      </c>
      <c r="D71" s="7" t="s">
        <v>320</v>
      </c>
      <c r="E71" s="7" t="s">
        <v>314</v>
      </c>
      <c r="F71" s="7" t="s">
        <v>205</v>
      </c>
      <c r="G71" s="24">
        <v>0</v>
      </c>
      <c r="H71" s="23">
        <v>3.8</v>
      </c>
      <c r="I71" s="7" t="s">
        <v>22</v>
      </c>
      <c r="J71" s="7" t="s">
        <v>253</v>
      </c>
      <c r="K71" s="7" t="s">
        <v>424</v>
      </c>
      <c r="L71" s="23">
        <v>3499543.7</v>
      </c>
      <c r="M71" s="23">
        <v>119.78</v>
      </c>
      <c r="N71" s="23" t="s">
        <v>425</v>
      </c>
      <c r="O71" s="7" t="s">
        <v>426</v>
      </c>
      <c r="P71" s="26">
        <f>N71/'סיכום נכסי ההשקעה'!$B$44</f>
        <v>3.6604208757031359E-4</v>
      </c>
    </row>
    <row r="72" spans="1:16">
      <c r="A72" s="7" t="s">
        <v>427</v>
      </c>
      <c r="B72" s="7">
        <v>1095066</v>
      </c>
      <c r="C72" s="7" t="s">
        <v>374</v>
      </c>
      <c r="D72" s="7" t="s">
        <v>204</v>
      </c>
      <c r="E72" s="7" t="s">
        <v>314</v>
      </c>
      <c r="F72" s="7" t="s">
        <v>205</v>
      </c>
      <c r="G72" s="24">
        <v>0</v>
      </c>
      <c r="H72" s="23">
        <v>3.07</v>
      </c>
      <c r="I72" s="7" t="s">
        <v>22</v>
      </c>
      <c r="J72" s="7" t="s">
        <v>289</v>
      </c>
      <c r="K72" s="7" t="s">
        <v>428</v>
      </c>
      <c r="L72" s="23">
        <v>1325678.1299999999</v>
      </c>
      <c r="M72" s="23">
        <v>137.11000000000001</v>
      </c>
      <c r="N72" s="23" t="s">
        <v>429</v>
      </c>
      <c r="O72" s="7" t="s">
        <v>430</v>
      </c>
      <c r="P72" s="26">
        <f>N72/'סיכום נכסי ההשקעה'!$B$44</f>
        <v>1.5872433710295339E-4</v>
      </c>
    </row>
    <row r="73" spans="1:16">
      <c r="A73" s="7" t="s">
        <v>431</v>
      </c>
      <c r="B73" s="7">
        <v>6950083</v>
      </c>
      <c r="C73" s="7" t="s">
        <v>432</v>
      </c>
      <c r="D73" s="7" t="s">
        <v>204</v>
      </c>
      <c r="E73" s="7" t="s">
        <v>433</v>
      </c>
      <c r="F73" s="7" t="s">
        <v>205</v>
      </c>
      <c r="G73" s="24">
        <v>0</v>
      </c>
      <c r="H73" s="23">
        <v>26.48</v>
      </c>
      <c r="I73" s="7" t="s">
        <v>22</v>
      </c>
      <c r="J73" s="7" t="s">
        <v>408</v>
      </c>
      <c r="K73" s="7" t="s">
        <v>434</v>
      </c>
      <c r="L73" s="23">
        <v>51722333</v>
      </c>
      <c r="M73" s="23">
        <v>147.41999999999999</v>
      </c>
      <c r="N73" s="23" t="s">
        <v>435</v>
      </c>
      <c r="O73" s="7" t="s">
        <v>436</v>
      </c>
      <c r="P73" s="26">
        <f>N73/'סיכום נכסי ההשקעה'!$B$44</f>
        <v>6.6584040311741151E-3</v>
      </c>
    </row>
    <row r="74" spans="1:16">
      <c r="A74" s="7" t="s">
        <v>438</v>
      </c>
      <c r="B74" s="7">
        <v>6950088</v>
      </c>
      <c r="C74" s="7" t="s">
        <v>432</v>
      </c>
      <c r="D74" s="7" t="s">
        <v>204</v>
      </c>
      <c r="E74" s="7" t="s">
        <v>433</v>
      </c>
      <c r="F74" s="7" t="s">
        <v>205</v>
      </c>
      <c r="G74" s="24">
        <v>0</v>
      </c>
      <c r="H74" s="24">
        <v>0</v>
      </c>
      <c r="I74" s="7" t="s">
        <v>22</v>
      </c>
      <c r="J74" s="24">
        <v>0</v>
      </c>
      <c r="K74" s="24">
        <v>0</v>
      </c>
      <c r="L74" s="23">
        <v>690461.64</v>
      </c>
      <c r="M74" s="23">
        <v>100</v>
      </c>
      <c r="N74" s="23">
        <v>690.46</v>
      </c>
      <c r="O74" s="24">
        <v>0</v>
      </c>
      <c r="P74" s="26">
        <f>N74/'סיכום נכסי ההשקעה'!$B$44</f>
        <v>6.0294010803077178E-5</v>
      </c>
    </row>
    <row r="75" spans="1:16">
      <c r="A75" s="7" t="s">
        <v>439</v>
      </c>
      <c r="B75" s="7">
        <v>3900206</v>
      </c>
      <c r="C75" s="7" t="s">
        <v>440</v>
      </c>
      <c r="D75" s="7" t="s">
        <v>320</v>
      </c>
      <c r="E75" s="7" t="s">
        <v>433</v>
      </c>
      <c r="F75" s="7" t="s">
        <v>205</v>
      </c>
      <c r="G75" s="24">
        <v>0</v>
      </c>
      <c r="H75" s="23">
        <v>2.4</v>
      </c>
      <c r="I75" s="7" t="s">
        <v>22</v>
      </c>
      <c r="J75" s="7" t="s">
        <v>147</v>
      </c>
      <c r="K75" s="7" t="s">
        <v>430</v>
      </c>
      <c r="L75" s="23">
        <v>22360309.260000002</v>
      </c>
      <c r="M75" s="23">
        <v>131.07</v>
      </c>
      <c r="N75" s="23" t="s">
        <v>441</v>
      </c>
      <c r="O75" s="7" t="s">
        <v>442</v>
      </c>
      <c r="P75" s="26">
        <f>N75/'סיכום נכסי ההשקעה'!$B$44</f>
        <v>2.5592740617167002E-3</v>
      </c>
    </row>
    <row r="76" spans="1:16">
      <c r="A76" s="7" t="s">
        <v>443</v>
      </c>
      <c r="B76" s="7">
        <v>1124080</v>
      </c>
      <c r="C76" s="7" t="s">
        <v>313</v>
      </c>
      <c r="D76" s="7" t="s">
        <v>204</v>
      </c>
      <c r="E76" s="7" t="s">
        <v>433</v>
      </c>
      <c r="F76" s="7" t="s">
        <v>315</v>
      </c>
      <c r="G76" s="24">
        <v>0</v>
      </c>
      <c r="H76" s="23">
        <v>4.7699999999999996</v>
      </c>
      <c r="I76" s="7" t="s">
        <v>22</v>
      </c>
      <c r="J76" s="7" t="s">
        <v>444</v>
      </c>
      <c r="K76" s="7" t="s">
        <v>355</v>
      </c>
      <c r="L76" s="23">
        <v>1464000</v>
      </c>
      <c r="M76" s="23">
        <v>125.16</v>
      </c>
      <c r="N76" s="23" t="s">
        <v>445</v>
      </c>
      <c r="O76" s="7" t="s">
        <v>301</v>
      </c>
      <c r="P76" s="26">
        <f>N76/'סיכום נכסי ההשקעה'!$B$44</f>
        <v>1.600080059017328E-4</v>
      </c>
    </row>
    <row r="77" spans="1:16">
      <c r="A77" s="7" t="s">
        <v>446</v>
      </c>
      <c r="B77" s="7">
        <v>1129279</v>
      </c>
      <c r="C77" s="7" t="s">
        <v>447</v>
      </c>
      <c r="D77" s="7" t="s">
        <v>320</v>
      </c>
      <c r="E77" s="7" t="s">
        <v>433</v>
      </c>
      <c r="F77" s="7" t="s">
        <v>205</v>
      </c>
      <c r="G77" s="24">
        <v>0</v>
      </c>
      <c r="H77" s="23">
        <v>5.23</v>
      </c>
      <c r="I77" s="7" t="s">
        <v>22</v>
      </c>
      <c r="J77" s="7" t="s">
        <v>448</v>
      </c>
      <c r="K77" s="7" t="s">
        <v>449</v>
      </c>
      <c r="L77" s="23">
        <v>4251000</v>
      </c>
      <c r="M77" s="23">
        <v>108.82</v>
      </c>
      <c r="N77" s="23" t="s">
        <v>450</v>
      </c>
      <c r="O77" s="7" t="s">
        <v>451</v>
      </c>
      <c r="P77" s="26">
        <f>N77/'סיכום נכסי ההשקעה'!$B$44</f>
        <v>4.0395747231466962E-4</v>
      </c>
    </row>
    <row r="78" spans="1:16">
      <c r="A78" s="7" t="s">
        <v>452</v>
      </c>
      <c r="B78" s="7">
        <v>1106947</v>
      </c>
      <c r="C78" s="7" t="s">
        <v>447</v>
      </c>
      <c r="D78" s="7" t="s">
        <v>320</v>
      </c>
      <c r="E78" s="7" t="s">
        <v>433</v>
      </c>
      <c r="F78" s="7" t="s">
        <v>228</v>
      </c>
      <c r="G78" s="24">
        <v>0</v>
      </c>
      <c r="H78" s="23">
        <v>2.42</v>
      </c>
      <c r="I78" s="7" t="s">
        <v>22</v>
      </c>
      <c r="J78" s="7" t="s">
        <v>453</v>
      </c>
      <c r="K78" s="7" t="s">
        <v>355</v>
      </c>
      <c r="L78" s="23">
        <v>1195975.2</v>
      </c>
      <c r="M78" s="23">
        <v>132.66</v>
      </c>
      <c r="N78" s="23" t="s">
        <v>454</v>
      </c>
      <c r="O78" s="7" t="s">
        <v>215</v>
      </c>
      <c r="P78" s="26">
        <f>N78/'סיכום נכסי ההשקעה'!$B$44</f>
        <v>1.3854715937193491E-4</v>
      </c>
    </row>
    <row r="79" spans="1:16">
      <c r="A79" s="7" t="s">
        <v>455</v>
      </c>
      <c r="B79" s="7">
        <v>1118033</v>
      </c>
      <c r="C79" s="7" t="s">
        <v>447</v>
      </c>
      <c r="D79" s="7" t="s">
        <v>320</v>
      </c>
      <c r="E79" s="7" t="s">
        <v>433</v>
      </c>
      <c r="F79" s="7" t="s">
        <v>228</v>
      </c>
      <c r="G79" s="24">
        <v>0</v>
      </c>
      <c r="H79" s="23">
        <v>4</v>
      </c>
      <c r="I79" s="7" t="s">
        <v>22</v>
      </c>
      <c r="J79" s="7" t="s">
        <v>456</v>
      </c>
      <c r="K79" s="7" t="s">
        <v>127</v>
      </c>
      <c r="L79" s="23">
        <v>6420412.96</v>
      </c>
      <c r="M79" s="23">
        <v>122.95</v>
      </c>
      <c r="N79" s="23" t="s">
        <v>457</v>
      </c>
      <c r="O79" s="7" t="s">
        <v>458</v>
      </c>
      <c r="P79" s="26">
        <f>N79/'סיכום נכסי ההשקעה'!$B$44</f>
        <v>6.8933014494454545E-4</v>
      </c>
    </row>
    <row r="80" spans="1:16">
      <c r="A80" s="7" t="s">
        <v>459</v>
      </c>
      <c r="B80" s="7">
        <v>1104504</v>
      </c>
      <c r="C80" s="7" t="s">
        <v>460</v>
      </c>
      <c r="D80" s="7" t="s">
        <v>320</v>
      </c>
      <c r="E80" s="7" t="s">
        <v>433</v>
      </c>
      <c r="F80" s="7" t="s">
        <v>205</v>
      </c>
      <c r="G80" s="24">
        <v>0</v>
      </c>
      <c r="H80" s="23">
        <v>1.61</v>
      </c>
      <c r="I80" s="7" t="s">
        <v>22</v>
      </c>
      <c r="J80" s="7" t="s">
        <v>138</v>
      </c>
      <c r="K80" s="7" t="s">
        <v>220</v>
      </c>
      <c r="L80" s="23">
        <v>210000.57</v>
      </c>
      <c r="M80" s="23">
        <v>130.55000000000001</v>
      </c>
      <c r="N80" s="23">
        <v>274.16000000000003</v>
      </c>
      <c r="O80" s="7" t="s">
        <v>100</v>
      </c>
      <c r="P80" s="26">
        <f>N80/'סיכום נכסי ההשקעה'!$B$44</f>
        <v>2.394085971927648E-5</v>
      </c>
    </row>
    <row r="81" spans="1:16">
      <c r="A81" s="7" t="s">
        <v>461</v>
      </c>
      <c r="B81" s="7">
        <v>1117423</v>
      </c>
      <c r="C81" s="7" t="s">
        <v>460</v>
      </c>
      <c r="D81" s="7" t="s">
        <v>320</v>
      </c>
      <c r="E81" s="7" t="s">
        <v>433</v>
      </c>
      <c r="F81" s="7" t="s">
        <v>205</v>
      </c>
      <c r="G81" s="24">
        <v>0</v>
      </c>
      <c r="H81" s="23">
        <v>3.84</v>
      </c>
      <c r="I81" s="7" t="s">
        <v>22</v>
      </c>
      <c r="J81" s="7" t="s">
        <v>462</v>
      </c>
      <c r="K81" s="7" t="s">
        <v>463</v>
      </c>
      <c r="L81" s="23">
        <v>44414996.039999999</v>
      </c>
      <c r="M81" s="23">
        <v>130</v>
      </c>
      <c r="N81" s="23" t="s">
        <v>464</v>
      </c>
      <c r="O81" s="7" t="s">
        <v>465</v>
      </c>
      <c r="P81" s="26">
        <f>N81/'סיכום נכסי ההשקעה'!$B$44</f>
        <v>5.0420667871044905E-3</v>
      </c>
    </row>
    <row r="82" spans="1:16">
      <c r="A82" s="7" t="s">
        <v>466</v>
      </c>
      <c r="B82" s="7">
        <v>1115823</v>
      </c>
      <c r="C82" s="7" t="s">
        <v>467</v>
      </c>
      <c r="D82" s="7" t="s">
        <v>358</v>
      </c>
      <c r="E82" s="7" t="s">
        <v>433</v>
      </c>
      <c r="F82" s="7" t="s">
        <v>315</v>
      </c>
      <c r="G82" s="24">
        <v>0</v>
      </c>
      <c r="H82" s="23">
        <v>4.1100000000000003</v>
      </c>
      <c r="I82" s="7" t="s">
        <v>22</v>
      </c>
      <c r="J82" s="7" t="s">
        <v>468</v>
      </c>
      <c r="K82" s="7" t="s">
        <v>469</v>
      </c>
      <c r="L82" s="23">
        <v>10962897</v>
      </c>
      <c r="M82" s="23">
        <v>134.29</v>
      </c>
      <c r="N82" s="23" t="s">
        <v>470</v>
      </c>
      <c r="O82" s="7" t="s">
        <v>471</v>
      </c>
      <c r="P82" s="26">
        <f>N82/'סיכום נכסי ההשקעה'!$B$44</f>
        <v>1.2855960484657451E-3</v>
      </c>
    </row>
    <row r="83" spans="1:16">
      <c r="A83" s="7" t="s">
        <v>472</v>
      </c>
      <c r="B83" s="7">
        <v>5760152</v>
      </c>
      <c r="C83" s="7" t="s">
        <v>473</v>
      </c>
      <c r="D83" s="7" t="s">
        <v>358</v>
      </c>
      <c r="E83" s="7" t="s">
        <v>433</v>
      </c>
      <c r="F83" s="7" t="s">
        <v>205</v>
      </c>
      <c r="G83" s="24">
        <v>0</v>
      </c>
      <c r="H83" s="23">
        <v>0.94</v>
      </c>
      <c r="I83" s="7" t="s">
        <v>22</v>
      </c>
      <c r="J83" s="7" t="s">
        <v>325</v>
      </c>
      <c r="K83" s="7" t="s">
        <v>145</v>
      </c>
      <c r="L83" s="23">
        <v>224531.35</v>
      </c>
      <c r="M83" s="23">
        <v>124.37</v>
      </c>
      <c r="N83" s="23">
        <v>279.25</v>
      </c>
      <c r="O83" s="7" t="s">
        <v>45</v>
      </c>
      <c r="P83" s="26">
        <f>N83/'סיכום נכסי ההשקעה'!$B$44</f>
        <v>2.4385340956404861E-5</v>
      </c>
    </row>
    <row r="84" spans="1:16">
      <c r="A84" s="7" t="s">
        <v>474</v>
      </c>
      <c r="B84" s="7">
        <v>5760160</v>
      </c>
      <c r="C84" s="7" t="s">
        <v>473</v>
      </c>
      <c r="D84" s="7" t="s">
        <v>358</v>
      </c>
      <c r="E84" s="7" t="s">
        <v>433</v>
      </c>
      <c r="F84" s="7" t="s">
        <v>205</v>
      </c>
      <c r="G84" s="24">
        <v>0</v>
      </c>
      <c r="H84" s="23">
        <v>3.7</v>
      </c>
      <c r="I84" s="7" t="s">
        <v>22</v>
      </c>
      <c r="J84" s="7" t="s">
        <v>475</v>
      </c>
      <c r="K84" s="7" t="s">
        <v>214</v>
      </c>
      <c r="L84" s="23">
        <v>29781739</v>
      </c>
      <c r="M84" s="23">
        <v>137.56</v>
      </c>
      <c r="N84" s="23" t="s">
        <v>476</v>
      </c>
      <c r="O84" s="7" t="s">
        <v>398</v>
      </c>
      <c r="P84" s="26">
        <f>N84/'סיכום נכסי ההשקעה'!$B$44</f>
        <v>3.5774853923730165E-3</v>
      </c>
    </row>
    <row r="85" spans="1:16">
      <c r="A85" s="7" t="s">
        <v>477</v>
      </c>
      <c r="B85" s="7">
        <v>1096510</v>
      </c>
      <c r="C85" s="7" t="s">
        <v>478</v>
      </c>
      <c r="D85" s="7" t="s">
        <v>204</v>
      </c>
      <c r="E85" s="7" t="s">
        <v>433</v>
      </c>
      <c r="F85" s="7" t="s">
        <v>205</v>
      </c>
      <c r="G85" s="24">
        <v>0</v>
      </c>
      <c r="H85" s="23">
        <v>1.41</v>
      </c>
      <c r="I85" s="7" t="s">
        <v>22</v>
      </c>
      <c r="J85" s="7" t="s">
        <v>479</v>
      </c>
      <c r="K85" s="7" t="s">
        <v>150</v>
      </c>
      <c r="L85" s="23">
        <v>71428.77</v>
      </c>
      <c r="M85" s="23">
        <v>127.16</v>
      </c>
      <c r="N85" s="23">
        <v>90.83</v>
      </c>
      <c r="O85" s="7" t="s">
        <v>163</v>
      </c>
      <c r="P85" s="26">
        <f>N85/'סיכום נכסי ההשקעה'!$B$44</f>
        <v>7.9316759859274962E-6</v>
      </c>
    </row>
    <row r="86" spans="1:16">
      <c r="A86" s="7" t="s">
        <v>480</v>
      </c>
      <c r="B86" s="7">
        <v>1127422</v>
      </c>
      <c r="C86" s="7" t="s">
        <v>478</v>
      </c>
      <c r="D86" s="7" t="s">
        <v>204</v>
      </c>
      <c r="E86" s="7" t="s">
        <v>433</v>
      </c>
      <c r="F86" s="7" t="s">
        <v>205</v>
      </c>
      <c r="G86" s="24">
        <v>0</v>
      </c>
      <c r="H86" s="23">
        <v>4.59</v>
      </c>
      <c r="I86" s="7" t="s">
        <v>22</v>
      </c>
      <c r="J86" s="7" t="s">
        <v>481</v>
      </c>
      <c r="K86" s="7" t="s">
        <v>379</v>
      </c>
      <c r="L86" s="23">
        <v>5845000</v>
      </c>
      <c r="M86" s="23">
        <v>108.98</v>
      </c>
      <c r="N86" s="23" t="s">
        <v>482</v>
      </c>
      <c r="O86" s="7" t="s">
        <v>483</v>
      </c>
      <c r="P86" s="26">
        <f>N86/'סיכום נכסי ההשקעה'!$B$44</f>
        <v>5.5624600054210991E-4</v>
      </c>
    </row>
    <row r="87" spans="1:16">
      <c r="A87" s="7" t="s">
        <v>484</v>
      </c>
      <c r="B87" s="7">
        <v>3230067</v>
      </c>
      <c r="C87" s="7" t="s">
        <v>485</v>
      </c>
      <c r="D87" s="7" t="s">
        <v>320</v>
      </c>
      <c r="E87" s="7" t="s">
        <v>433</v>
      </c>
      <c r="F87" s="7" t="s">
        <v>205</v>
      </c>
      <c r="G87" s="24">
        <v>0</v>
      </c>
      <c r="H87" s="23">
        <v>0.03</v>
      </c>
      <c r="I87" s="7" t="s">
        <v>22</v>
      </c>
      <c r="J87" s="7" t="s">
        <v>453</v>
      </c>
      <c r="K87" s="7" t="s">
        <v>486</v>
      </c>
      <c r="L87" s="23">
        <v>407145.4</v>
      </c>
      <c r="M87" s="23">
        <v>127.94</v>
      </c>
      <c r="N87" s="23">
        <v>520.9</v>
      </c>
      <c r="O87" s="7" t="s">
        <v>115</v>
      </c>
      <c r="P87" s="26">
        <f>N87/'סיכום נכסי ההשקעה'!$B$44</f>
        <v>4.548728416899299E-5</v>
      </c>
    </row>
    <row r="88" spans="1:16">
      <c r="A88" s="7" t="s">
        <v>487</v>
      </c>
      <c r="B88" s="7">
        <v>3230083</v>
      </c>
      <c r="C88" s="7" t="s">
        <v>485</v>
      </c>
      <c r="D88" s="7" t="s">
        <v>320</v>
      </c>
      <c r="E88" s="7" t="s">
        <v>433</v>
      </c>
      <c r="F88" s="7" t="s">
        <v>205</v>
      </c>
      <c r="G88" s="24">
        <v>0</v>
      </c>
      <c r="H88" s="23">
        <v>1.4</v>
      </c>
      <c r="I88" s="7" t="s">
        <v>22</v>
      </c>
      <c r="J88" s="7" t="s">
        <v>475</v>
      </c>
      <c r="K88" s="7" t="s">
        <v>376</v>
      </c>
      <c r="L88" s="23">
        <v>2707789.26</v>
      </c>
      <c r="M88" s="23">
        <v>122.63</v>
      </c>
      <c r="N88" s="23" t="s">
        <v>488</v>
      </c>
      <c r="O88" s="7" t="s">
        <v>105</v>
      </c>
      <c r="P88" s="26">
        <f>N88/'סיכום נכסי ההשקעה'!$B$44</f>
        <v>2.8996593649489606E-4</v>
      </c>
    </row>
    <row r="89" spans="1:16">
      <c r="A89" s="7" t="s">
        <v>489</v>
      </c>
      <c r="B89" s="7">
        <v>3230091</v>
      </c>
      <c r="C89" s="7" t="s">
        <v>485</v>
      </c>
      <c r="D89" s="7" t="s">
        <v>320</v>
      </c>
      <c r="E89" s="7" t="s">
        <v>433</v>
      </c>
      <c r="F89" s="7" t="s">
        <v>205</v>
      </c>
      <c r="G89" s="24">
        <v>0</v>
      </c>
      <c r="H89" s="23">
        <v>4.49</v>
      </c>
      <c r="I89" s="7" t="s">
        <v>22</v>
      </c>
      <c r="J89" s="7" t="s">
        <v>342</v>
      </c>
      <c r="K89" s="7" t="s">
        <v>220</v>
      </c>
      <c r="L89" s="23">
        <v>24011565.629999999</v>
      </c>
      <c r="M89" s="23">
        <v>135.30000000000001</v>
      </c>
      <c r="N89" s="23" t="s">
        <v>490</v>
      </c>
      <c r="O89" s="7" t="s">
        <v>95</v>
      </c>
      <c r="P89" s="26">
        <f>N89/'סיכום נכסי ההשקעה'!$B$44</f>
        <v>2.836964806167758E-3</v>
      </c>
    </row>
    <row r="90" spans="1:16">
      <c r="A90" s="7" t="s">
        <v>492</v>
      </c>
      <c r="B90" s="7">
        <v>3230166</v>
      </c>
      <c r="C90" s="7" t="s">
        <v>485</v>
      </c>
      <c r="D90" s="7" t="s">
        <v>320</v>
      </c>
      <c r="E90" s="7" t="s">
        <v>433</v>
      </c>
      <c r="F90" s="7" t="s">
        <v>205</v>
      </c>
      <c r="G90" s="24">
        <v>0</v>
      </c>
      <c r="H90" s="23">
        <v>5.84</v>
      </c>
      <c r="I90" s="7" t="s">
        <v>22</v>
      </c>
      <c r="J90" s="7" t="s">
        <v>493</v>
      </c>
      <c r="K90" s="7" t="s">
        <v>494</v>
      </c>
      <c r="L90" s="23">
        <v>10441323.640000001</v>
      </c>
      <c r="M90" s="23">
        <v>109.23</v>
      </c>
      <c r="N90" s="23" t="s">
        <v>495</v>
      </c>
      <c r="O90" s="7" t="s">
        <v>496</v>
      </c>
      <c r="P90" s="26">
        <f>N90/'סיכום נכסי ההשקעה'!$B$44</f>
        <v>9.9594011361953377E-4</v>
      </c>
    </row>
    <row r="91" spans="1:16">
      <c r="A91" s="7" t="s">
        <v>497</v>
      </c>
      <c r="B91" s="7">
        <v>6990188</v>
      </c>
      <c r="C91" s="7" t="s">
        <v>498</v>
      </c>
      <c r="D91" s="7" t="s">
        <v>320</v>
      </c>
      <c r="E91" s="7" t="s">
        <v>433</v>
      </c>
      <c r="F91" s="7" t="s">
        <v>315</v>
      </c>
      <c r="G91" s="24">
        <v>0</v>
      </c>
      <c r="H91" s="23">
        <v>4.41</v>
      </c>
      <c r="I91" s="7" t="s">
        <v>22</v>
      </c>
      <c r="J91" s="7" t="s">
        <v>321</v>
      </c>
      <c r="K91" s="7" t="s">
        <v>499</v>
      </c>
      <c r="L91" s="23">
        <v>23530000</v>
      </c>
      <c r="M91" s="23">
        <v>116.84</v>
      </c>
      <c r="N91" s="23" t="s">
        <v>500</v>
      </c>
      <c r="O91" s="7" t="s">
        <v>501</v>
      </c>
      <c r="P91" s="26">
        <f>N91/'סיכום נכסי ההשקעה'!$B$44</f>
        <v>2.4007619229253819E-3</v>
      </c>
    </row>
    <row r="92" spans="1:16">
      <c r="A92" s="7" t="s">
        <v>502</v>
      </c>
      <c r="B92" s="7">
        <v>1096270</v>
      </c>
      <c r="C92" s="7" t="s">
        <v>503</v>
      </c>
      <c r="D92" s="7" t="s">
        <v>270</v>
      </c>
      <c r="E92" s="7" t="s">
        <v>433</v>
      </c>
      <c r="F92" s="7" t="s">
        <v>205</v>
      </c>
      <c r="G92" s="24">
        <v>0</v>
      </c>
      <c r="H92" s="23">
        <v>1.25</v>
      </c>
      <c r="I92" s="7" t="s">
        <v>22</v>
      </c>
      <c r="J92" s="7" t="s">
        <v>272</v>
      </c>
      <c r="K92" s="7" t="s">
        <v>170</v>
      </c>
      <c r="L92" s="23">
        <v>2386825.7200000002</v>
      </c>
      <c r="M92" s="23">
        <v>127.38</v>
      </c>
      <c r="N92" s="23" t="s">
        <v>504</v>
      </c>
      <c r="O92" s="7" t="s">
        <v>120</v>
      </c>
      <c r="P92" s="26">
        <f>N92/'סיכום נכסי ההשקעה'!$B$44</f>
        <v>2.6549589086265337E-4</v>
      </c>
    </row>
    <row r="93" spans="1:16">
      <c r="A93" s="7" t="s">
        <v>505</v>
      </c>
      <c r="B93" s="7">
        <v>1107333</v>
      </c>
      <c r="C93" s="7" t="s">
        <v>503</v>
      </c>
      <c r="D93" s="7" t="s">
        <v>270</v>
      </c>
      <c r="E93" s="7" t="s">
        <v>433</v>
      </c>
      <c r="F93" s="7" t="s">
        <v>205</v>
      </c>
      <c r="G93" s="24">
        <v>0</v>
      </c>
      <c r="H93" s="23">
        <v>1.22</v>
      </c>
      <c r="I93" s="7" t="s">
        <v>22</v>
      </c>
      <c r="J93" s="7" t="s">
        <v>506</v>
      </c>
      <c r="K93" s="7" t="s">
        <v>507</v>
      </c>
      <c r="L93" s="23">
        <v>8825812.8000000007</v>
      </c>
      <c r="M93" s="23">
        <v>127.17</v>
      </c>
      <c r="N93" s="23" t="s">
        <v>508</v>
      </c>
      <c r="O93" s="7" t="s">
        <v>424</v>
      </c>
      <c r="P93" s="26">
        <f>N93/'סיכום נכסי ההשקעה'!$B$44</f>
        <v>9.8011081816683026E-4</v>
      </c>
    </row>
    <row r="94" spans="1:16">
      <c r="A94" s="7" t="s">
        <v>509</v>
      </c>
      <c r="B94" s="7">
        <v>1125996</v>
      </c>
      <c r="C94" s="7" t="s">
        <v>503</v>
      </c>
      <c r="D94" s="7" t="s">
        <v>270</v>
      </c>
      <c r="E94" s="7" t="s">
        <v>433</v>
      </c>
      <c r="F94" s="7" t="s">
        <v>205</v>
      </c>
      <c r="G94" s="24">
        <v>0</v>
      </c>
      <c r="H94" s="23">
        <v>3.33</v>
      </c>
      <c r="I94" s="7" t="s">
        <v>22</v>
      </c>
      <c r="J94" s="7" t="s">
        <v>510</v>
      </c>
      <c r="K94" s="7" t="s">
        <v>160</v>
      </c>
      <c r="L94" s="23">
        <v>38829870</v>
      </c>
      <c r="M94" s="23">
        <v>114.66</v>
      </c>
      <c r="N94" s="23" t="s">
        <v>511</v>
      </c>
      <c r="O94" s="7" t="s">
        <v>512</v>
      </c>
      <c r="P94" s="26">
        <f>N94/'סיכום נכסי ההשקעה'!$B$44</f>
        <v>3.8878861136027675E-3</v>
      </c>
    </row>
    <row r="95" spans="1:16">
      <c r="A95" s="7" t="s">
        <v>513</v>
      </c>
      <c r="B95" s="7">
        <v>1132828</v>
      </c>
      <c r="C95" s="7" t="s">
        <v>503</v>
      </c>
      <c r="D95" s="7" t="s">
        <v>270</v>
      </c>
      <c r="E95" s="7" t="s">
        <v>433</v>
      </c>
      <c r="F95" s="7" t="s">
        <v>205</v>
      </c>
      <c r="G95" s="24">
        <v>0</v>
      </c>
      <c r="H95" s="23">
        <v>6.03</v>
      </c>
      <c r="I95" s="7" t="s">
        <v>22</v>
      </c>
      <c r="J95" s="7" t="s">
        <v>514</v>
      </c>
      <c r="K95" s="7" t="s">
        <v>515</v>
      </c>
      <c r="L95" s="23">
        <v>2881000</v>
      </c>
      <c r="M95" s="23">
        <v>94.3</v>
      </c>
      <c r="N95" s="23" t="s">
        <v>516</v>
      </c>
      <c r="O95" s="7" t="s">
        <v>517</v>
      </c>
      <c r="P95" s="26">
        <f>N95/'סיכום נכסי ההשקעה'!$B$44</f>
        <v>2.3724120538421345E-4</v>
      </c>
    </row>
    <row r="96" spans="1:16">
      <c r="A96" s="7" t="s">
        <v>518</v>
      </c>
      <c r="B96" s="7">
        <v>6620207</v>
      </c>
      <c r="C96" s="7" t="s">
        <v>519</v>
      </c>
      <c r="D96" s="7" t="s">
        <v>204</v>
      </c>
      <c r="E96" s="7" t="s">
        <v>433</v>
      </c>
      <c r="F96" s="7" t="s">
        <v>205</v>
      </c>
      <c r="G96" s="24">
        <v>0</v>
      </c>
      <c r="H96" s="23">
        <v>1.67</v>
      </c>
      <c r="I96" s="7" t="s">
        <v>22</v>
      </c>
      <c r="J96" s="7" t="s">
        <v>303</v>
      </c>
      <c r="K96" s="7" t="s">
        <v>520</v>
      </c>
      <c r="L96" s="23">
        <v>80633</v>
      </c>
      <c r="M96" s="23">
        <v>142.54</v>
      </c>
      <c r="N96" s="23">
        <v>114.93</v>
      </c>
      <c r="O96" s="7" t="s">
        <v>35</v>
      </c>
      <c r="P96" s="26">
        <f>N96/'סיכום נכסי ההשקעה'!$B$44</f>
        <v>1.0036194220661096E-5</v>
      </c>
    </row>
    <row r="97" spans="1:16">
      <c r="A97" s="7" t="s">
        <v>522</v>
      </c>
      <c r="B97" s="7">
        <v>7670102</v>
      </c>
      <c r="C97" s="7" t="s">
        <v>523</v>
      </c>
      <c r="D97" s="7" t="s">
        <v>288</v>
      </c>
      <c r="E97" s="7" t="s">
        <v>433</v>
      </c>
      <c r="F97" s="7" t="s">
        <v>205</v>
      </c>
      <c r="G97" s="24">
        <v>0</v>
      </c>
      <c r="H97" s="23">
        <v>2.44</v>
      </c>
      <c r="I97" s="7" t="s">
        <v>22</v>
      </c>
      <c r="J97" s="7" t="s">
        <v>408</v>
      </c>
      <c r="K97" s="7" t="s">
        <v>45</v>
      </c>
      <c r="L97" s="23">
        <v>1281451.29</v>
      </c>
      <c r="M97" s="23">
        <v>132.47999999999999</v>
      </c>
      <c r="N97" s="23" t="s">
        <v>524</v>
      </c>
      <c r="O97" s="7" t="s">
        <v>301</v>
      </c>
      <c r="P97" s="26">
        <f>N97/'סיכום נכסי ההשקעה'!$B$44</f>
        <v>1.4824802786556792E-4</v>
      </c>
    </row>
    <row r="98" spans="1:16">
      <c r="A98" s="7" t="s">
        <v>525</v>
      </c>
      <c r="B98" s="7">
        <v>1098656</v>
      </c>
      <c r="C98" s="7" t="s">
        <v>526</v>
      </c>
      <c r="D98" s="7" t="s">
        <v>320</v>
      </c>
      <c r="E98" s="7" t="s">
        <v>433</v>
      </c>
      <c r="F98" s="7" t="s">
        <v>315</v>
      </c>
      <c r="G98" s="24">
        <v>0</v>
      </c>
      <c r="H98" s="23">
        <v>0.91</v>
      </c>
      <c r="I98" s="7" t="s">
        <v>22</v>
      </c>
      <c r="J98" s="7" t="s">
        <v>475</v>
      </c>
      <c r="K98" s="7" t="s">
        <v>296</v>
      </c>
      <c r="L98" s="23">
        <v>4926644.25</v>
      </c>
      <c r="M98" s="23">
        <v>122.11</v>
      </c>
      <c r="N98" s="23" t="s">
        <v>527</v>
      </c>
      <c r="O98" s="7" t="s">
        <v>528</v>
      </c>
      <c r="P98" s="26">
        <f>N98/'סיכום נכסי ההשקעה'!$B$44</f>
        <v>5.2533752630211177E-4</v>
      </c>
    </row>
    <row r="99" spans="1:16">
      <c r="A99" s="7" t="s">
        <v>529</v>
      </c>
      <c r="B99" s="7">
        <v>1115724</v>
      </c>
      <c r="C99" s="7" t="s">
        <v>526</v>
      </c>
      <c r="D99" s="7" t="s">
        <v>320</v>
      </c>
      <c r="E99" s="7" t="s">
        <v>433</v>
      </c>
      <c r="F99" s="7" t="s">
        <v>315</v>
      </c>
      <c r="G99" s="24">
        <v>0</v>
      </c>
      <c r="H99" s="23">
        <v>2.52</v>
      </c>
      <c r="I99" s="7" t="s">
        <v>22</v>
      </c>
      <c r="J99" s="7" t="s">
        <v>234</v>
      </c>
      <c r="K99" s="7" t="s">
        <v>390</v>
      </c>
      <c r="L99" s="23">
        <v>2857307.73</v>
      </c>
      <c r="M99" s="23">
        <v>117.25</v>
      </c>
      <c r="N99" s="23" t="s">
        <v>530</v>
      </c>
      <c r="O99" s="7" t="s">
        <v>531</v>
      </c>
      <c r="P99" s="26">
        <f>N99/'סיכום נכסי ההשקעה'!$B$44</f>
        <v>2.9255335870631333E-4</v>
      </c>
    </row>
    <row r="100" spans="1:16">
      <c r="A100" s="7" t="s">
        <v>532</v>
      </c>
      <c r="B100" s="7">
        <v>1119999</v>
      </c>
      <c r="C100" s="7" t="s">
        <v>526</v>
      </c>
      <c r="D100" s="7" t="s">
        <v>320</v>
      </c>
      <c r="E100" s="7" t="s">
        <v>433</v>
      </c>
      <c r="F100" s="7" t="s">
        <v>315</v>
      </c>
      <c r="G100" s="24">
        <v>0</v>
      </c>
      <c r="H100" s="23">
        <v>3.49</v>
      </c>
      <c r="I100" s="7" t="s">
        <v>22</v>
      </c>
      <c r="J100" s="7" t="s">
        <v>408</v>
      </c>
      <c r="K100" s="7" t="s">
        <v>449</v>
      </c>
      <c r="L100" s="23">
        <v>11266356</v>
      </c>
      <c r="M100" s="23">
        <v>120.27</v>
      </c>
      <c r="N100" s="23" t="s">
        <v>533</v>
      </c>
      <c r="O100" s="7" t="s">
        <v>534</v>
      </c>
      <c r="P100" s="26">
        <f>N100/'סיכום נכסי ההשקעה'!$B$44</f>
        <v>1.1832500957075511E-3</v>
      </c>
    </row>
    <row r="101" spans="1:16">
      <c r="A101" s="7" t="s">
        <v>535</v>
      </c>
      <c r="B101" s="7">
        <v>7770142</v>
      </c>
      <c r="C101" s="7" t="s">
        <v>536</v>
      </c>
      <c r="D101" s="7" t="s">
        <v>537</v>
      </c>
      <c r="E101" s="7" t="s">
        <v>433</v>
      </c>
      <c r="F101" s="7" t="s">
        <v>205</v>
      </c>
      <c r="G101" s="24">
        <v>0</v>
      </c>
      <c r="H101" s="23">
        <v>2.4300000000000002</v>
      </c>
      <c r="I101" s="7" t="s">
        <v>22</v>
      </c>
      <c r="J101" s="7" t="s">
        <v>538</v>
      </c>
      <c r="K101" s="7" t="s">
        <v>539</v>
      </c>
      <c r="L101" s="23">
        <v>3680000</v>
      </c>
      <c r="M101" s="23">
        <v>134.66999999999999</v>
      </c>
      <c r="N101" s="23" t="s">
        <v>540</v>
      </c>
      <c r="O101" s="7" t="s">
        <v>209</v>
      </c>
      <c r="P101" s="26">
        <f>N101/'סיכום נכסי ההשקעה'!$B$44</f>
        <v>4.3276754102849986E-4</v>
      </c>
    </row>
    <row r="102" spans="1:16">
      <c r="A102" s="7" t="s">
        <v>541</v>
      </c>
      <c r="B102" s="7">
        <v>1125210</v>
      </c>
      <c r="C102" s="7" t="s">
        <v>542</v>
      </c>
      <c r="D102" s="7" t="s">
        <v>320</v>
      </c>
      <c r="E102" s="7" t="s">
        <v>433</v>
      </c>
      <c r="F102" s="7" t="s">
        <v>315</v>
      </c>
      <c r="G102" s="24">
        <v>0</v>
      </c>
      <c r="H102" s="23">
        <v>4.28</v>
      </c>
      <c r="I102" s="7" t="s">
        <v>22</v>
      </c>
      <c r="J102" s="7" t="s">
        <v>138</v>
      </c>
      <c r="K102" s="7" t="s">
        <v>543</v>
      </c>
      <c r="L102" s="23">
        <v>8580000</v>
      </c>
      <c r="M102" s="23">
        <v>122.82</v>
      </c>
      <c r="N102" s="23" t="s">
        <v>544</v>
      </c>
      <c r="O102" s="7" t="s">
        <v>469</v>
      </c>
      <c r="P102" s="26">
        <f>N102/'סיכום נכסי ההשקעה'!$B$44</f>
        <v>9.2022111937316439E-4</v>
      </c>
    </row>
    <row r="103" spans="1:16">
      <c r="A103" s="7" t="s">
        <v>545</v>
      </c>
      <c r="B103" s="7">
        <v>1117910</v>
      </c>
      <c r="C103" s="7" t="s">
        <v>542</v>
      </c>
      <c r="D103" s="7" t="s">
        <v>320</v>
      </c>
      <c r="E103" s="7" t="s">
        <v>433</v>
      </c>
      <c r="F103" s="7" t="s">
        <v>228</v>
      </c>
      <c r="G103" s="24">
        <v>0</v>
      </c>
      <c r="H103" s="23">
        <v>2.35</v>
      </c>
      <c r="I103" s="7" t="s">
        <v>22</v>
      </c>
      <c r="J103" s="7" t="s">
        <v>479</v>
      </c>
      <c r="K103" s="7" t="s">
        <v>546</v>
      </c>
      <c r="L103" s="23">
        <v>0.4</v>
      </c>
      <c r="M103" s="23">
        <v>117.71</v>
      </c>
      <c r="N103" s="23" t="s">
        <v>39</v>
      </c>
      <c r="O103" s="7" t="s">
        <v>23</v>
      </c>
      <c r="P103" s="26">
        <f>N103/'סיכום נכסי ההשקעה'!$B$44</f>
        <v>0</v>
      </c>
    </row>
    <row r="104" spans="1:16">
      <c r="A104" s="7" t="s">
        <v>547</v>
      </c>
      <c r="B104" s="7">
        <v>1110733</v>
      </c>
      <c r="C104" s="7" t="s">
        <v>542</v>
      </c>
      <c r="D104" s="7" t="s">
        <v>320</v>
      </c>
      <c r="E104" s="7" t="s">
        <v>433</v>
      </c>
      <c r="F104" s="7" t="s">
        <v>315</v>
      </c>
      <c r="G104" s="24">
        <v>0</v>
      </c>
      <c r="H104" s="23">
        <v>0.05</v>
      </c>
      <c r="I104" s="7" t="s">
        <v>22</v>
      </c>
      <c r="J104" s="7" t="s">
        <v>538</v>
      </c>
      <c r="K104" s="7" t="s">
        <v>507</v>
      </c>
      <c r="L104" s="23">
        <v>0.4</v>
      </c>
      <c r="M104" s="23">
        <v>122.25</v>
      </c>
      <c r="N104" s="23" t="s">
        <v>39</v>
      </c>
      <c r="O104" s="7" t="s">
        <v>23</v>
      </c>
      <c r="P104" s="26">
        <f>N104/'סיכום נכסי ההשקעה'!$B$44</f>
        <v>0</v>
      </c>
    </row>
    <row r="105" spans="1:16">
      <c r="A105" s="7" t="s">
        <v>548</v>
      </c>
      <c r="B105" s="7">
        <v>2510113</v>
      </c>
      <c r="C105" s="7" t="s">
        <v>549</v>
      </c>
      <c r="D105" s="7" t="s">
        <v>320</v>
      </c>
      <c r="E105" s="7" t="s">
        <v>550</v>
      </c>
      <c r="F105" s="7" t="s">
        <v>205</v>
      </c>
      <c r="G105" s="24">
        <v>0</v>
      </c>
      <c r="H105" s="23">
        <v>0.52</v>
      </c>
      <c r="I105" s="7" t="s">
        <v>22</v>
      </c>
      <c r="J105" s="7" t="s">
        <v>538</v>
      </c>
      <c r="K105" s="7" t="s">
        <v>551</v>
      </c>
      <c r="L105" s="23">
        <v>1355159.87</v>
      </c>
      <c r="M105" s="23">
        <v>122.99</v>
      </c>
      <c r="N105" s="23" t="s">
        <v>552</v>
      </c>
      <c r="O105" s="7" t="s">
        <v>553</v>
      </c>
      <c r="P105" s="26">
        <f>N105/'סיכום נכסי ההשקעה'!$B$44</f>
        <v>1.4554446419140393E-4</v>
      </c>
    </row>
    <row r="106" spans="1:16">
      <c r="A106" s="7" t="s">
        <v>554</v>
      </c>
      <c r="B106" s="7">
        <v>7230279</v>
      </c>
      <c r="C106" s="7" t="s">
        <v>555</v>
      </c>
      <c r="D106" s="7" t="s">
        <v>320</v>
      </c>
      <c r="E106" s="7" t="s">
        <v>550</v>
      </c>
      <c r="F106" s="7" t="s">
        <v>205</v>
      </c>
      <c r="G106" s="24">
        <v>0</v>
      </c>
      <c r="H106" s="23">
        <v>0.87</v>
      </c>
      <c r="I106" s="7" t="s">
        <v>22</v>
      </c>
      <c r="J106" s="7" t="s">
        <v>321</v>
      </c>
      <c r="K106" s="7" t="s">
        <v>301</v>
      </c>
      <c r="L106" s="23">
        <v>46341.91</v>
      </c>
      <c r="M106" s="23">
        <v>127.73</v>
      </c>
      <c r="N106" s="23">
        <v>59.19</v>
      </c>
      <c r="O106" s="7" t="s">
        <v>26</v>
      </c>
      <c r="P106" s="26">
        <f>N106/'סיכום נכסי ההשקעה'!$B$44</f>
        <v>5.168731714268948E-6</v>
      </c>
    </row>
    <row r="107" spans="1:16">
      <c r="A107" s="7" t="s">
        <v>556</v>
      </c>
      <c r="B107" s="7">
        <v>1115278</v>
      </c>
      <c r="C107" s="7" t="s">
        <v>313</v>
      </c>
      <c r="D107" s="7" t="s">
        <v>204</v>
      </c>
      <c r="E107" s="7" t="s">
        <v>550</v>
      </c>
      <c r="F107" s="7" t="s">
        <v>315</v>
      </c>
      <c r="G107" s="24">
        <v>0</v>
      </c>
      <c r="H107" s="23">
        <v>19.77</v>
      </c>
      <c r="I107" s="7" t="s">
        <v>22</v>
      </c>
      <c r="J107" s="7" t="s">
        <v>272</v>
      </c>
      <c r="K107" s="7" t="s">
        <v>557</v>
      </c>
      <c r="L107" s="23">
        <v>36280522</v>
      </c>
      <c r="M107" s="23">
        <v>135.21</v>
      </c>
      <c r="N107" s="23" t="s">
        <v>558</v>
      </c>
      <c r="O107" s="7" t="s">
        <v>559</v>
      </c>
      <c r="P107" s="26">
        <f>N107/'סיכום נכסי ההשקעה'!$B$44</f>
        <v>4.283689232690905E-3</v>
      </c>
    </row>
    <row r="108" spans="1:16">
      <c r="A108" s="7" t="s">
        <v>560</v>
      </c>
      <c r="B108" s="7">
        <v>5050240</v>
      </c>
      <c r="C108" s="7" t="s">
        <v>561</v>
      </c>
      <c r="D108" s="7" t="s">
        <v>320</v>
      </c>
      <c r="E108" s="7" t="s">
        <v>550</v>
      </c>
      <c r="F108" s="7" t="s">
        <v>205</v>
      </c>
      <c r="G108" s="24">
        <v>0</v>
      </c>
      <c r="H108" s="23">
        <v>5.99</v>
      </c>
      <c r="I108" s="7" t="s">
        <v>22</v>
      </c>
      <c r="J108" s="7" t="s">
        <v>562</v>
      </c>
      <c r="K108" s="7" t="s">
        <v>563</v>
      </c>
      <c r="L108" s="23">
        <v>604</v>
      </c>
      <c r="M108" s="23">
        <v>111.41</v>
      </c>
      <c r="N108" s="23">
        <v>0.67</v>
      </c>
      <c r="O108" s="7" t="s">
        <v>23</v>
      </c>
      <c r="P108" s="26">
        <f>N108/'סיכום נכסי ההשקעה'!$B$44</f>
        <v>5.8507353413755622E-8</v>
      </c>
    </row>
    <row r="109" spans="1:16">
      <c r="A109" s="7" t="s">
        <v>564</v>
      </c>
      <c r="B109" s="7">
        <v>1097955</v>
      </c>
      <c r="C109" s="7" t="s">
        <v>565</v>
      </c>
      <c r="D109" s="7" t="s">
        <v>320</v>
      </c>
      <c r="E109" s="7" t="s">
        <v>550</v>
      </c>
      <c r="F109" s="7" t="s">
        <v>315</v>
      </c>
      <c r="G109" s="24">
        <v>0</v>
      </c>
      <c r="H109" s="23">
        <v>1.19</v>
      </c>
      <c r="I109" s="7" t="s">
        <v>22</v>
      </c>
      <c r="J109" s="7" t="s">
        <v>566</v>
      </c>
      <c r="K109" s="7" t="s">
        <v>551</v>
      </c>
      <c r="L109" s="23">
        <v>409250.01</v>
      </c>
      <c r="M109" s="23">
        <v>127.51</v>
      </c>
      <c r="N109" s="23">
        <v>521.83000000000004</v>
      </c>
      <c r="O109" s="7" t="s">
        <v>155</v>
      </c>
      <c r="P109" s="26">
        <f>N109/'סיכום נכסי ההשקעה'!$B$44</f>
        <v>4.5568495868507606E-5</v>
      </c>
    </row>
    <row r="110" spans="1:16">
      <c r="A110" s="7" t="s">
        <v>567</v>
      </c>
      <c r="B110" s="7">
        <v>7480098</v>
      </c>
      <c r="C110" s="7" t="s">
        <v>357</v>
      </c>
      <c r="D110" s="7" t="s">
        <v>204</v>
      </c>
      <c r="E110" s="7" t="s">
        <v>550</v>
      </c>
      <c r="F110" s="7" t="s">
        <v>205</v>
      </c>
      <c r="G110" s="24">
        <v>0</v>
      </c>
      <c r="H110" s="23">
        <v>17.39</v>
      </c>
      <c r="I110" s="7" t="s">
        <v>22</v>
      </c>
      <c r="J110" s="7" t="s">
        <v>568</v>
      </c>
      <c r="K110" s="7" t="s">
        <v>569</v>
      </c>
      <c r="L110" s="23">
        <v>26987699</v>
      </c>
      <c r="M110" s="23">
        <v>145.22</v>
      </c>
      <c r="N110" s="23" t="s">
        <v>570</v>
      </c>
      <c r="O110" s="7" t="s">
        <v>571</v>
      </c>
      <c r="P110" s="26">
        <f>N110/'סיכום נכסי ההשקעה'!$B$44</f>
        <v>3.4223780322527463E-3</v>
      </c>
    </row>
    <row r="111" spans="1:16">
      <c r="A111" s="7" t="s">
        <v>572</v>
      </c>
      <c r="B111" s="7">
        <v>4590089</v>
      </c>
      <c r="C111" s="7" t="s">
        <v>573</v>
      </c>
      <c r="D111" s="7" t="s">
        <v>416</v>
      </c>
      <c r="E111" s="7" t="s">
        <v>550</v>
      </c>
      <c r="F111" s="7" t="s">
        <v>205</v>
      </c>
      <c r="G111" s="24">
        <v>0</v>
      </c>
      <c r="H111" s="23">
        <v>1.05</v>
      </c>
      <c r="I111" s="7" t="s">
        <v>22</v>
      </c>
      <c r="J111" s="7" t="s">
        <v>272</v>
      </c>
      <c r="K111" s="7" t="s">
        <v>574</v>
      </c>
      <c r="L111" s="23">
        <v>0.31</v>
      </c>
      <c r="M111" s="23">
        <v>126.69</v>
      </c>
      <c r="N111" s="23" t="s">
        <v>39</v>
      </c>
      <c r="O111" s="7" t="s">
        <v>23</v>
      </c>
      <c r="P111" s="26">
        <f>N111/'סיכום נכסי ההשקעה'!$B$44</f>
        <v>0</v>
      </c>
    </row>
    <row r="112" spans="1:16">
      <c r="A112" s="7" t="s">
        <v>575</v>
      </c>
      <c r="B112" s="7">
        <v>1125194</v>
      </c>
      <c r="C112" s="7" t="s">
        <v>374</v>
      </c>
      <c r="D112" s="7" t="s">
        <v>204</v>
      </c>
      <c r="E112" s="7" t="s">
        <v>550</v>
      </c>
      <c r="F112" s="7" t="s">
        <v>205</v>
      </c>
      <c r="G112" s="24">
        <v>0</v>
      </c>
      <c r="H112" s="23">
        <v>3.51</v>
      </c>
      <c r="I112" s="7" t="s">
        <v>22</v>
      </c>
      <c r="J112" s="7" t="s">
        <v>453</v>
      </c>
      <c r="K112" s="7" t="s">
        <v>263</v>
      </c>
      <c r="L112" s="23">
        <v>10741000</v>
      </c>
      <c r="M112" s="23">
        <v>118.9</v>
      </c>
      <c r="N112" s="23" t="s">
        <v>576</v>
      </c>
      <c r="O112" s="7" t="s">
        <v>577</v>
      </c>
      <c r="P112" s="26">
        <f>N112/'סיכום נכסי ההשקעה'!$B$44</f>
        <v>1.1152243818130503E-3</v>
      </c>
    </row>
    <row r="113" spans="1:16">
      <c r="A113" s="7" t="s">
        <v>578</v>
      </c>
      <c r="B113" s="7">
        <v>1130632</v>
      </c>
      <c r="C113" s="7" t="s">
        <v>579</v>
      </c>
      <c r="D113" s="7" t="s">
        <v>320</v>
      </c>
      <c r="E113" s="7" t="s">
        <v>550</v>
      </c>
      <c r="F113" s="7" t="s">
        <v>205</v>
      </c>
      <c r="G113" s="24">
        <v>0</v>
      </c>
      <c r="H113" s="23">
        <v>5.16</v>
      </c>
      <c r="I113" s="7" t="s">
        <v>22</v>
      </c>
      <c r="J113" s="7" t="s">
        <v>417</v>
      </c>
      <c r="K113" s="7" t="s">
        <v>580</v>
      </c>
      <c r="L113" s="23">
        <v>7873000</v>
      </c>
      <c r="M113" s="23">
        <v>108.86</v>
      </c>
      <c r="N113" s="23" t="s">
        <v>581</v>
      </c>
      <c r="O113" s="7" t="s">
        <v>582</v>
      </c>
      <c r="P113" s="26">
        <f>N113/'סיכום נכסי ההשקעה'!$B$44</f>
        <v>7.4841820567203457E-4</v>
      </c>
    </row>
    <row r="114" spans="1:16">
      <c r="A114" s="7" t="s">
        <v>583</v>
      </c>
      <c r="B114" s="7">
        <v>6990154</v>
      </c>
      <c r="C114" s="7" t="s">
        <v>498</v>
      </c>
      <c r="D114" s="7" t="s">
        <v>320</v>
      </c>
      <c r="E114" s="7" t="s">
        <v>550</v>
      </c>
      <c r="F114" s="7" t="s">
        <v>205</v>
      </c>
      <c r="G114" s="24">
        <v>0</v>
      </c>
      <c r="H114" s="23">
        <v>6.93</v>
      </c>
      <c r="I114" s="7" t="s">
        <v>22</v>
      </c>
      <c r="J114" s="7" t="s">
        <v>321</v>
      </c>
      <c r="K114" s="7" t="s">
        <v>584</v>
      </c>
      <c r="L114" s="23">
        <v>51156918</v>
      </c>
      <c r="M114" s="23">
        <v>140.72999999999999</v>
      </c>
      <c r="N114" s="23" t="s">
        <v>585</v>
      </c>
      <c r="O114" s="7" t="s">
        <v>586</v>
      </c>
      <c r="P114" s="26">
        <f>N114/'סיכום נכסי ההשקעה'!$B$44</f>
        <v>6.2867574630932127E-3</v>
      </c>
    </row>
    <row r="115" spans="1:16">
      <c r="A115" s="7" t="s">
        <v>587</v>
      </c>
      <c r="B115" s="7">
        <v>6990139</v>
      </c>
      <c r="C115" s="7" t="s">
        <v>498</v>
      </c>
      <c r="D115" s="7" t="s">
        <v>320</v>
      </c>
      <c r="E115" s="7" t="s">
        <v>550</v>
      </c>
      <c r="F115" s="7" t="s">
        <v>205</v>
      </c>
      <c r="G115" s="24">
        <v>0</v>
      </c>
      <c r="H115" s="23">
        <v>1.62</v>
      </c>
      <c r="I115" s="7" t="s">
        <v>22</v>
      </c>
      <c r="J115" s="7" t="s">
        <v>88</v>
      </c>
      <c r="K115" s="7" t="s">
        <v>296</v>
      </c>
      <c r="L115" s="23">
        <v>7026365.6299999999</v>
      </c>
      <c r="M115" s="23">
        <v>129.83000000000001</v>
      </c>
      <c r="N115" s="23" t="s">
        <v>588</v>
      </c>
      <c r="O115" s="7" t="s">
        <v>589</v>
      </c>
      <c r="P115" s="26">
        <f>N115/'סיכום נכסי ההשקעה'!$B$44</f>
        <v>7.9660206756254528E-4</v>
      </c>
    </row>
    <row r="116" spans="1:16">
      <c r="A116" s="7" t="s">
        <v>590</v>
      </c>
      <c r="B116" s="7">
        <v>1105543</v>
      </c>
      <c r="C116" s="7" t="s">
        <v>467</v>
      </c>
      <c r="D116" s="7" t="s">
        <v>358</v>
      </c>
      <c r="E116" s="7" t="s">
        <v>550</v>
      </c>
      <c r="F116" s="7" t="s">
        <v>205</v>
      </c>
      <c r="G116" s="24">
        <v>0</v>
      </c>
      <c r="H116" s="23">
        <v>4.7699999999999996</v>
      </c>
      <c r="I116" s="7" t="s">
        <v>22</v>
      </c>
      <c r="J116" s="7" t="s">
        <v>510</v>
      </c>
      <c r="K116" s="7" t="s">
        <v>591</v>
      </c>
      <c r="L116" s="23">
        <v>10066117.82</v>
      </c>
      <c r="M116" s="23">
        <v>139.44999999999999</v>
      </c>
      <c r="N116" s="23" t="s">
        <v>592</v>
      </c>
      <c r="O116" s="7" t="s">
        <v>458</v>
      </c>
      <c r="P116" s="26">
        <f>N116/'סיכום נכסי ההשקעה'!$B$44</f>
        <v>1.2257901811038364E-3</v>
      </c>
    </row>
    <row r="117" spans="1:16">
      <c r="A117" s="7" t="s">
        <v>593</v>
      </c>
      <c r="B117" s="7">
        <v>1106046</v>
      </c>
      <c r="C117" s="7" t="s">
        <v>467</v>
      </c>
      <c r="D117" s="7" t="s">
        <v>358</v>
      </c>
      <c r="E117" s="7" t="s">
        <v>550</v>
      </c>
      <c r="F117" s="7" t="s">
        <v>205</v>
      </c>
      <c r="G117" s="24">
        <v>0</v>
      </c>
      <c r="H117" s="23">
        <v>4.9400000000000004</v>
      </c>
      <c r="I117" s="7" t="s">
        <v>22</v>
      </c>
      <c r="J117" s="7" t="s">
        <v>408</v>
      </c>
      <c r="K117" s="7" t="s">
        <v>594</v>
      </c>
      <c r="L117" s="23">
        <v>7557991.1100000003</v>
      </c>
      <c r="M117" s="23">
        <v>139.87</v>
      </c>
      <c r="N117" s="23" t="s">
        <v>595</v>
      </c>
      <c r="O117" s="7" t="s">
        <v>95</v>
      </c>
      <c r="P117" s="26">
        <f>N117/'סיכום נכסי ההשקעה'!$B$44</f>
        <v>9.231377546030442E-4</v>
      </c>
    </row>
    <row r="118" spans="1:16">
      <c r="A118" s="7" t="s">
        <v>596</v>
      </c>
      <c r="B118" s="7">
        <v>1820174</v>
      </c>
      <c r="C118" s="7" t="s">
        <v>597</v>
      </c>
      <c r="D118" s="7" t="s">
        <v>358</v>
      </c>
      <c r="E118" s="7" t="s">
        <v>598</v>
      </c>
      <c r="F118" s="7" t="s">
        <v>315</v>
      </c>
      <c r="G118" s="24">
        <v>0</v>
      </c>
      <c r="H118" s="23">
        <v>5.23</v>
      </c>
      <c r="I118" s="7" t="s">
        <v>22</v>
      </c>
      <c r="J118" s="7" t="s">
        <v>112</v>
      </c>
      <c r="K118" s="7" t="s">
        <v>599</v>
      </c>
      <c r="L118" s="23">
        <v>1942000</v>
      </c>
      <c r="M118" s="23">
        <v>104.72</v>
      </c>
      <c r="N118" s="23" t="s">
        <v>600</v>
      </c>
      <c r="O118" s="7" t="s">
        <v>601</v>
      </c>
      <c r="P118" s="26">
        <f>N118/'סיכום נכסי ההשקעה'!$B$44</f>
        <v>1.7758815573644515E-4</v>
      </c>
    </row>
    <row r="119" spans="1:16">
      <c r="A119" s="7" t="s">
        <v>602</v>
      </c>
      <c r="B119" s="7">
        <v>6110365</v>
      </c>
      <c r="C119" s="7" t="s">
        <v>603</v>
      </c>
      <c r="D119" s="7" t="s">
        <v>358</v>
      </c>
      <c r="E119" s="7" t="s">
        <v>598</v>
      </c>
      <c r="F119" s="7" t="s">
        <v>315</v>
      </c>
      <c r="G119" s="24">
        <v>0</v>
      </c>
      <c r="H119" s="23">
        <v>2.77</v>
      </c>
      <c r="I119" s="7" t="s">
        <v>22</v>
      </c>
      <c r="J119" s="7" t="s">
        <v>152</v>
      </c>
      <c r="K119" s="7" t="s">
        <v>604</v>
      </c>
      <c r="L119" s="23">
        <v>0.53</v>
      </c>
      <c r="M119" s="23">
        <v>79.510000000000005</v>
      </c>
      <c r="N119" s="23" t="s">
        <v>39</v>
      </c>
      <c r="O119" s="7" t="s">
        <v>23</v>
      </c>
      <c r="P119" s="26">
        <f>N119/'סיכום נכסי ההשקעה'!$B$44</f>
        <v>0</v>
      </c>
    </row>
    <row r="120" spans="1:16">
      <c r="A120" s="7" t="s">
        <v>605</v>
      </c>
      <c r="B120" s="7">
        <v>1104330</v>
      </c>
      <c r="C120" s="7" t="s">
        <v>606</v>
      </c>
      <c r="D120" s="7" t="s">
        <v>320</v>
      </c>
      <c r="E120" s="7" t="s">
        <v>598</v>
      </c>
      <c r="F120" s="7" t="s">
        <v>315</v>
      </c>
      <c r="G120" s="24">
        <v>0</v>
      </c>
      <c r="H120" s="23">
        <v>2.52</v>
      </c>
      <c r="I120" s="7" t="s">
        <v>22</v>
      </c>
      <c r="J120" s="7" t="s">
        <v>453</v>
      </c>
      <c r="K120" s="7" t="s">
        <v>607</v>
      </c>
      <c r="L120" s="23">
        <v>0.48</v>
      </c>
      <c r="M120" s="23">
        <v>130.99</v>
      </c>
      <c r="N120" s="23" t="s">
        <v>39</v>
      </c>
      <c r="O120" s="7" t="s">
        <v>23</v>
      </c>
      <c r="P120" s="26">
        <f>N120/'סיכום נכסי ההשקעה'!$B$44</f>
        <v>0</v>
      </c>
    </row>
    <row r="121" spans="1:16">
      <c r="A121" s="7" t="s">
        <v>608</v>
      </c>
      <c r="B121" s="7">
        <v>1109651</v>
      </c>
      <c r="C121" s="7" t="s">
        <v>609</v>
      </c>
      <c r="D121" s="7" t="s">
        <v>320</v>
      </c>
      <c r="E121" s="7" t="s">
        <v>598</v>
      </c>
      <c r="F121" s="7" t="s">
        <v>315</v>
      </c>
      <c r="G121" s="24">
        <v>0</v>
      </c>
      <c r="H121" s="23">
        <v>0.45</v>
      </c>
      <c r="I121" s="7" t="s">
        <v>22</v>
      </c>
      <c r="J121" s="7" t="s">
        <v>462</v>
      </c>
      <c r="K121" s="7" t="s">
        <v>115</v>
      </c>
      <c r="L121" s="23">
        <v>62312.27</v>
      </c>
      <c r="M121" s="23">
        <v>118.05</v>
      </c>
      <c r="N121" s="23">
        <v>73.56</v>
      </c>
      <c r="O121" s="7" t="s">
        <v>296</v>
      </c>
      <c r="P121" s="26">
        <f>N121/'סיכום נכסי ההשקעה'!$B$44</f>
        <v>6.4235834583818862E-6</v>
      </c>
    </row>
    <row r="122" spans="1:16">
      <c r="A122" s="7" t="s">
        <v>610</v>
      </c>
      <c r="B122" s="7">
        <v>6320071</v>
      </c>
      <c r="C122" s="7" t="s">
        <v>611</v>
      </c>
      <c r="D122" s="7" t="s">
        <v>612</v>
      </c>
      <c r="E122" s="7" t="s">
        <v>598</v>
      </c>
      <c r="F122" s="7" t="s">
        <v>205</v>
      </c>
      <c r="G122" s="24">
        <v>0</v>
      </c>
      <c r="H122" s="23">
        <v>1.71</v>
      </c>
      <c r="I122" s="7" t="s">
        <v>22</v>
      </c>
      <c r="J122" s="7" t="s">
        <v>289</v>
      </c>
      <c r="K122" s="7" t="s">
        <v>496</v>
      </c>
      <c r="L122" s="23">
        <v>188073.34</v>
      </c>
      <c r="M122" s="23">
        <v>122.87</v>
      </c>
      <c r="N122" s="23">
        <v>231.09</v>
      </c>
      <c r="O122" s="7" t="s">
        <v>248</v>
      </c>
      <c r="P122" s="26">
        <f>N122/'סיכום נכסי ההשקעה'!$B$44</f>
        <v>2.0179797463260877E-5</v>
      </c>
    </row>
    <row r="123" spans="1:16">
      <c r="A123" s="7" t="s">
        <v>613</v>
      </c>
      <c r="B123" s="7">
        <v>1107341</v>
      </c>
      <c r="C123" s="7" t="s">
        <v>614</v>
      </c>
      <c r="D123" s="7" t="s">
        <v>270</v>
      </c>
      <c r="E123" s="7" t="s">
        <v>615</v>
      </c>
      <c r="F123" s="7" t="s">
        <v>315</v>
      </c>
      <c r="G123" s="24">
        <v>0</v>
      </c>
      <c r="H123" s="23">
        <v>0.59</v>
      </c>
      <c r="I123" s="7" t="s">
        <v>22</v>
      </c>
      <c r="J123" s="7" t="s">
        <v>88</v>
      </c>
      <c r="K123" s="7" t="s">
        <v>616</v>
      </c>
      <c r="L123" s="23">
        <v>0.33</v>
      </c>
      <c r="M123" s="23">
        <v>120.5</v>
      </c>
      <c r="N123" s="23" t="s">
        <v>39</v>
      </c>
      <c r="O123" s="7" t="s">
        <v>23</v>
      </c>
      <c r="P123" s="26">
        <f>N123/'סיכום נכסי ההשקעה'!$B$44</f>
        <v>0</v>
      </c>
    </row>
    <row r="124" spans="1:16">
      <c r="A124" s="7" t="s">
        <v>617</v>
      </c>
      <c r="B124" s="7">
        <v>1120880</v>
      </c>
      <c r="C124" s="7" t="s">
        <v>614</v>
      </c>
      <c r="D124" s="7" t="s">
        <v>270</v>
      </c>
      <c r="E124" s="7" t="s">
        <v>615</v>
      </c>
      <c r="F124" s="7" t="s">
        <v>315</v>
      </c>
      <c r="G124" s="24">
        <v>0</v>
      </c>
      <c r="H124" s="23">
        <v>2.3199999999999998</v>
      </c>
      <c r="I124" s="7" t="s">
        <v>22</v>
      </c>
      <c r="J124" s="7" t="s">
        <v>618</v>
      </c>
      <c r="K124" s="7" t="s">
        <v>619</v>
      </c>
      <c r="L124" s="23">
        <v>0.75</v>
      </c>
      <c r="M124" s="23">
        <v>106.96</v>
      </c>
      <c r="N124" s="23" t="s">
        <v>39</v>
      </c>
      <c r="O124" s="7" t="s">
        <v>23</v>
      </c>
      <c r="P124" s="26">
        <f>N124/'סיכום נכסי ההשקעה'!$B$44</f>
        <v>0</v>
      </c>
    </row>
    <row r="125" spans="1:16">
      <c r="A125" s="7" t="s">
        <v>620</v>
      </c>
      <c r="B125" s="7">
        <v>4770145</v>
      </c>
      <c r="C125" s="7" t="s">
        <v>621</v>
      </c>
      <c r="D125" s="7" t="s">
        <v>407</v>
      </c>
      <c r="E125" s="7" t="s">
        <v>615</v>
      </c>
      <c r="F125" s="7" t="s">
        <v>205</v>
      </c>
      <c r="G125" s="24">
        <v>0</v>
      </c>
      <c r="H125" s="23">
        <v>1.46</v>
      </c>
      <c r="I125" s="7" t="s">
        <v>22</v>
      </c>
      <c r="J125" s="7" t="s">
        <v>622</v>
      </c>
      <c r="K125" s="7" t="s">
        <v>623</v>
      </c>
      <c r="L125" s="23">
        <v>1403318</v>
      </c>
      <c r="M125" s="23">
        <v>125.38</v>
      </c>
      <c r="N125" s="23" t="s">
        <v>624</v>
      </c>
      <c r="O125" s="7" t="s">
        <v>619</v>
      </c>
      <c r="P125" s="26">
        <f>N125/'סיכום נכסי ההשקעה'!$B$44</f>
        <v>1.5364554952900707E-4</v>
      </c>
    </row>
    <row r="126" spans="1:16">
      <c r="A126" s="7" t="s">
        <v>625</v>
      </c>
      <c r="B126" s="7">
        <v>1107515</v>
      </c>
      <c r="C126" s="7" t="s">
        <v>626</v>
      </c>
      <c r="D126" s="7" t="s">
        <v>320</v>
      </c>
      <c r="E126" s="7" t="s">
        <v>615</v>
      </c>
      <c r="F126" s="7" t="s">
        <v>315</v>
      </c>
      <c r="G126" s="24">
        <v>0</v>
      </c>
      <c r="H126" s="23">
        <v>0.56999999999999995</v>
      </c>
      <c r="I126" s="7" t="s">
        <v>22</v>
      </c>
      <c r="J126" s="7" t="s">
        <v>627</v>
      </c>
      <c r="K126" s="7" t="s">
        <v>398</v>
      </c>
      <c r="L126" s="23">
        <v>0.13</v>
      </c>
      <c r="M126" s="23">
        <v>124.61</v>
      </c>
      <c r="N126" s="23" t="s">
        <v>39</v>
      </c>
      <c r="O126" s="7" t="s">
        <v>23</v>
      </c>
      <c r="P126" s="26">
        <f>N126/'סיכום נכסי ההשקעה'!$B$44</f>
        <v>0</v>
      </c>
    </row>
    <row r="127" spans="1:16">
      <c r="A127" s="7" t="s">
        <v>628</v>
      </c>
      <c r="B127" s="7">
        <v>2590263</v>
      </c>
      <c r="C127" s="7" t="s">
        <v>629</v>
      </c>
      <c r="D127" s="7" t="s">
        <v>630</v>
      </c>
      <c r="E127" s="7" t="s">
        <v>631</v>
      </c>
      <c r="F127" s="7" t="s">
        <v>205</v>
      </c>
      <c r="G127" s="24">
        <v>0</v>
      </c>
      <c r="H127" s="23">
        <v>0.25</v>
      </c>
      <c r="I127" s="7" t="s">
        <v>22</v>
      </c>
      <c r="J127" s="7" t="s">
        <v>510</v>
      </c>
      <c r="K127" s="7" t="s">
        <v>632</v>
      </c>
      <c r="L127" s="23">
        <v>0.31</v>
      </c>
      <c r="M127" s="23">
        <v>118.75</v>
      </c>
      <c r="N127" s="23" t="s">
        <v>39</v>
      </c>
      <c r="O127" s="7" t="s">
        <v>23</v>
      </c>
      <c r="P127" s="26">
        <f>N127/'סיכום נכסי ההשקעה'!$B$44</f>
        <v>0</v>
      </c>
    </row>
    <row r="128" spans="1:16">
      <c r="A128" s="7" t="s">
        <v>633</v>
      </c>
      <c r="B128" s="7">
        <v>6390207</v>
      </c>
      <c r="C128" s="7" t="s">
        <v>634</v>
      </c>
      <c r="D128" s="7" t="s">
        <v>358</v>
      </c>
      <c r="E128" s="7" t="s">
        <v>631</v>
      </c>
      <c r="F128" s="7" t="s">
        <v>228</v>
      </c>
      <c r="G128" s="24">
        <v>0</v>
      </c>
      <c r="H128" s="23">
        <v>5.26</v>
      </c>
      <c r="I128" s="7" t="s">
        <v>22</v>
      </c>
      <c r="J128" s="7" t="s">
        <v>321</v>
      </c>
      <c r="K128" s="7" t="s">
        <v>635</v>
      </c>
      <c r="L128" s="23">
        <v>13816019</v>
      </c>
      <c r="M128" s="23">
        <v>86.79</v>
      </c>
      <c r="N128" s="23" t="s">
        <v>636</v>
      </c>
      <c r="O128" s="7" t="s">
        <v>301</v>
      </c>
      <c r="P128" s="26">
        <f>N128/'סיכום נכסי ההשקעה'!$B$44</f>
        <v>1.0470999913374187E-3</v>
      </c>
    </row>
    <row r="129" spans="1:16">
      <c r="A129" s="7" t="s">
        <v>637</v>
      </c>
      <c r="B129" s="7">
        <v>6390223</v>
      </c>
      <c r="C129" s="7" t="s">
        <v>634</v>
      </c>
      <c r="D129" s="7" t="s">
        <v>358</v>
      </c>
      <c r="E129" s="7" t="s">
        <v>631</v>
      </c>
      <c r="F129" s="7" t="s">
        <v>228</v>
      </c>
      <c r="G129" s="24">
        <v>0</v>
      </c>
      <c r="H129" s="23">
        <v>1.94</v>
      </c>
      <c r="I129" s="7" t="s">
        <v>22</v>
      </c>
      <c r="J129" s="7" t="s">
        <v>618</v>
      </c>
      <c r="K129" s="7" t="s">
        <v>638</v>
      </c>
      <c r="L129" s="23">
        <v>749565.6</v>
      </c>
      <c r="M129" s="23">
        <v>106.28</v>
      </c>
      <c r="N129" s="23">
        <v>796.64</v>
      </c>
      <c r="O129" s="7" t="s">
        <v>226</v>
      </c>
      <c r="P129" s="26">
        <f>N129/'סיכום נכסי ההשקעה'!$B$44</f>
        <v>6.9566116453036238E-5</v>
      </c>
    </row>
    <row r="130" spans="1:16">
      <c r="A130" s="7" t="s">
        <v>639</v>
      </c>
      <c r="B130" s="7">
        <v>7980154</v>
      </c>
      <c r="C130" s="7" t="s">
        <v>640</v>
      </c>
      <c r="D130" s="7" t="s">
        <v>358</v>
      </c>
      <c r="E130" s="7" t="s">
        <v>641</v>
      </c>
      <c r="F130" s="7" t="s">
        <v>205</v>
      </c>
      <c r="G130" s="24">
        <v>0</v>
      </c>
      <c r="H130" s="23">
        <v>6.03</v>
      </c>
      <c r="I130" s="7" t="s">
        <v>22</v>
      </c>
      <c r="J130" s="7" t="s">
        <v>321</v>
      </c>
      <c r="K130" s="7" t="s">
        <v>642</v>
      </c>
      <c r="L130" s="23">
        <v>22723722</v>
      </c>
      <c r="M130" s="23">
        <v>71.97</v>
      </c>
      <c r="N130" s="23" t="s">
        <v>643</v>
      </c>
      <c r="O130" s="7" t="s">
        <v>644</v>
      </c>
      <c r="P130" s="26">
        <f>N130/'סיכום נכסי ההשקעה'!$B$44</f>
        <v>1.4281260740902195E-3</v>
      </c>
    </row>
    <row r="131" spans="1:16">
      <c r="A131" s="7" t="s">
        <v>645</v>
      </c>
      <c r="B131" s="7">
        <v>7980121</v>
      </c>
      <c r="C131" s="7" t="s">
        <v>640</v>
      </c>
      <c r="D131" s="7" t="s">
        <v>358</v>
      </c>
      <c r="E131" s="7" t="s">
        <v>641</v>
      </c>
      <c r="F131" s="7" t="s">
        <v>205</v>
      </c>
      <c r="G131" s="24">
        <v>0</v>
      </c>
      <c r="H131" s="23">
        <v>1.4</v>
      </c>
      <c r="I131" s="7" t="s">
        <v>22</v>
      </c>
      <c r="J131" s="7" t="s">
        <v>408</v>
      </c>
      <c r="K131" s="7" t="s">
        <v>646</v>
      </c>
      <c r="L131" s="23">
        <v>53937.760000000002</v>
      </c>
      <c r="M131" s="23">
        <v>99.81</v>
      </c>
      <c r="N131" s="23">
        <v>53.84</v>
      </c>
      <c r="O131" s="7" t="s">
        <v>23</v>
      </c>
      <c r="P131" s="26">
        <f>N131/'סיכום נכסי ההשקעה'!$B$44</f>
        <v>4.7015461310397059E-6</v>
      </c>
    </row>
    <row r="132" spans="1:16">
      <c r="A132" s="7" t="s">
        <v>647</v>
      </c>
      <c r="B132" s="7">
        <v>1113034</v>
      </c>
      <c r="C132" s="7" t="s">
        <v>648</v>
      </c>
      <c r="D132" s="7" t="s">
        <v>358</v>
      </c>
      <c r="E132" s="7" t="s">
        <v>649</v>
      </c>
      <c r="F132" s="7" t="s">
        <v>205</v>
      </c>
      <c r="G132" s="24">
        <v>0</v>
      </c>
      <c r="H132" s="23">
        <v>2.39</v>
      </c>
      <c r="I132" s="7" t="s">
        <v>22</v>
      </c>
      <c r="J132" s="7" t="s">
        <v>622</v>
      </c>
      <c r="K132" s="7" t="s">
        <v>650</v>
      </c>
      <c r="L132" s="23">
        <v>4443468.62</v>
      </c>
      <c r="M132" s="23">
        <v>83.93</v>
      </c>
      <c r="N132" s="23" t="s">
        <v>651</v>
      </c>
      <c r="O132" s="7" t="s">
        <v>307</v>
      </c>
      <c r="P132" s="26">
        <f>N132/'סיכום נכסי ההשקעה'!$B$44</f>
        <v>3.2566764749441824E-4</v>
      </c>
    </row>
    <row r="133" spans="1:16">
      <c r="A133" s="7" t="s">
        <v>654</v>
      </c>
      <c r="B133" s="7">
        <v>1109503</v>
      </c>
      <c r="C133" s="7" t="s">
        <v>655</v>
      </c>
      <c r="D133" s="7" t="s">
        <v>320</v>
      </c>
      <c r="E133" s="7" t="s">
        <v>653</v>
      </c>
      <c r="F133" s="7" t="s">
        <v>205</v>
      </c>
      <c r="G133" s="24">
        <v>0</v>
      </c>
      <c r="H133" s="23">
        <v>0.25</v>
      </c>
      <c r="I133" s="7" t="s">
        <v>22</v>
      </c>
      <c r="J133" s="7" t="s">
        <v>656</v>
      </c>
      <c r="K133" s="41">
        <v>0.1205</v>
      </c>
      <c r="L133" s="23">
        <v>0.21</v>
      </c>
      <c r="M133" s="23">
        <v>98.7</v>
      </c>
      <c r="N133" s="23" t="s">
        <v>39</v>
      </c>
      <c r="O133" s="7" t="s">
        <v>23</v>
      </c>
      <c r="P133" s="26">
        <f>N133/'סיכום נכסי ההשקעה'!$B$44</f>
        <v>0</v>
      </c>
    </row>
    <row r="134" spans="1:16">
      <c r="A134" s="7" t="s">
        <v>658</v>
      </c>
      <c r="B134" s="7">
        <v>1131267</v>
      </c>
      <c r="C134" s="7" t="s">
        <v>652</v>
      </c>
      <c r="D134" s="7" t="s">
        <v>358</v>
      </c>
      <c r="E134" s="24">
        <v>0</v>
      </c>
      <c r="F134" s="39" t="s">
        <v>2578</v>
      </c>
      <c r="G134" s="24">
        <v>0</v>
      </c>
      <c r="H134" s="23">
        <v>2.87</v>
      </c>
      <c r="I134" s="7" t="s">
        <v>22</v>
      </c>
      <c r="J134" s="7" t="s">
        <v>152</v>
      </c>
      <c r="K134" s="7" t="s">
        <v>659</v>
      </c>
      <c r="L134" s="23">
        <v>0.31</v>
      </c>
      <c r="M134" s="23">
        <v>86.71</v>
      </c>
      <c r="N134" s="23" t="s">
        <v>39</v>
      </c>
      <c r="O134" s="7" t="s">
        <v>23</v>
      </c>
      <c r="P134" s="26">
        <f>N134/'סיכום נכסי ההשקעה'!$B$44</f>
        <v>0</v>
      </c>
    </row>
    <row r="135" spans="1:16">
      <c r="A135" s="7" t="s">
        <v>660</v>
      </c>
      <c r="B135" s="7">
        <v>1131275</v>
      </c>
      <c r="C135" s="7" t="s">
        <v>652</v>
      </c>
      <c r="D135" s="7" t="s">
        <v>358</v>
      </c>
      <c r="E135" s="24">
        <v>0</v>
      </c>
      <c r="F135" s="39" t="s">
        <v>2578</v>
      </c>
      <c r="G135" s="24">
        <v>0</v>
      </c>
      <c r="H135" s="23">
        <v>4.67</v>
      </c>
      <c r="I135" s="7" t="s">
        <v>22</v>
      </c>
      <c r="J135" s="7" t="s">
        <v>661</v>
      </c>
      <c r="K135" s="7" t="s">
        <v>662</v>
      </c>
      <c r="L135" s="23">
        <v>0.14000000000000001</v>
      </c>
      <c r="M135" s="23">
        <v>50.66</v>
      </c>
      <c r="N135" s="23" t="s">
        <v>39</v>
      </c>
      <c r="O135" s="7" t="s">
        <v>23</v>
      </c>
      <c r="P135" s="26">
        <f>N135/'סיכום נכסי ההשקעה'!$B$44</f>
        <v>0</v>
      </c>
    </row>
    <row r="136" spans="1:16">
      <c r="A136" s="7" t="s">
        <v>663</v>
      </c>
      <c r="B136" s="7">
        <v>7710155</v>
      </c>
      <c r="C136" s="7" t="s">
        <v>664</v>
      </c>
      <c r="D136" s="7" t="s">
        <v>320</v>
      </c>
      <c r="E136" s="24">
        <v>0</v>
      </c>
      <c r="F136" s="39" t="s">
        <v>2578</v>
      </c>
      <c r="G136" s="24">
        <v>0</v>
      </c>
      <c r="H136" s="23">
        <v>1.96</v>
      </c>
      <c r="I136" s="7" t="s">
        <v>22</v>
      </c>
      <c r="J136" s="7" t="s">
        <v>665</v>
      </c>
      <c r="K136" s="7" t="s">
        <v>666</v>
      </c>
      <c r="L136" s="23">
        <v>128923.74</v>
      </c>
      <c r="M136" s="23">
        <v>106.46</v>
      </c>
      <c r="N136" s="23">
        <v>137.25</v>
      </c>
      <c r="O136" s="7" t="s">
        <v>263</v>
      </c>
      <c r="P136" s="26">
        <f>N136/'סיכום נכסי ההשקעה'!$B$44</f>
        <v>1.1985275009011878E-5</v>
      </c>
    </row>
    <row r="137" spans="1:16">
      <c r="A137" s="7" t="s">
        <v>667</v>
      </c>
      <c r="B137" s="7">
        <v>7710163</v>
      </c>
      <c r="C137" s="7" t="s">
        <v>664</v>
      </c>
      <c r="D137" s="7" t="s">
        <v>320</v>
      </c>
      <c r="E137" s="24">
        <v>0</v>
      </c>
      <c r="F137" s="39" t="s">
        <v>2578</v>
      </c>
      <c r="G137" s="24">
        <v>0</v>
      </c>
      <c r="H137" s="23">
        <v>3.25</v>
      </c>
      <c r="I137" s="7" t="s">
        <v>22</v>
      </c>
      <c r="J137" s="7" t="s">
        <v>665</v>
      </c>
      <c r="K137" s="7" t="s">
        <v>668</v>
      </c>
      <c r="L137" s="23">
        <v>2418895</v>
      </c>
      <c r="M137" s="23">
        <v>106.32</v>
      </c>
      <c r="N137" s="23" t="s">
        <v>669</v>
      </c>
      <c r="O137" s="7" t="s">
        <v>306</v>
      </c>
      <c r="P137" s="26">
        <f>N137/'סיכום נכסי ההשקעה'!$B$44</f>
        <v>2.2457829296849895E-4</v>
      </c>
    </row>
    <row r="138" spans="1:16">
      <c r="A138" s="7" t="s">
        <v>670</v>
      </c>
      <c r="B138" s="7">
        <v>1135177</v>
      </c>
      <c r="C138" s="7" t="s">
        <v>232</v>
      </c>
      <c r="D138" s="7" t="s">
        <v>204</v>
      </c>
      <c r="E138" s="7" t="s">
        <v>233</v>
      </c>
      <c r="F138" s="40" t="s">
        <v>205</v>
      </c>
      <c r="G138" s="24">
        <v>0</v>
      </c>
      <c r="H138" s="23">
        <v>4.92</v>
      </c>
      <c r="I138" s="7" t="s">
        <v>22</v>
      </c>
      <c r="J138" s="42">
        <v>8.0000000000000002E-3</v>
      </c>
      <c r="K138" s="7"/>
      <c r="L138" s="23">
        <v>5819000</v>
      </c>
      <c r="M138" s="23">
        <v>103.14</v>
      </c>
      <c r="N138" s="23" t="s">
        <v>671</v>
      </c>
      <c r="O138" s="41">
        <v>8.9999999999999993E-3</v>
      </c>
      <c r="P138" s="26">
        <f>N138/'סיכום נכסי ההשקעה'!$B$44</f>
        <v>5.2408442104616036E-4</v>
      </c>
    </row>
    <row r="139" spans="1:16">
      <c r="A139" s="7" t="s">
        <v>672</v>
      </c>
      <c r="B139" s="7">
        <v>1112911</v>
      </c>
      <c r="C139" s="7" t="s">
        <v>673</v>
      </c>
      <c r="D139" s="7" t="s">
        <v>416</v>
      </c>
      <c r="E139" s="24">
        <v>0</v>
      </c>
      <c r="F139" s="39" t="s">
        <v>2578</v>
      </c>
      <c r="G139" s="24">
        <v>0</v>
      </c>
      <c r="H139" s="23">
        <v>0.67</v>
      </c>
      <c r="I139" s="7" t="s">
        <v>22</v>
      </c>
      <c r="J139" s="7" t="s">
        <v>674</v>
      </c>
      <c r="K139" s="41">
        <v>7.1499999999999994E-2</v>
      </c>
      <c r="L139" s="23">
        <v>2442167.67</v>
      </c>
      <c r="M139" s="23">
        <v>10</v>
      </c>
      <c r="N139" s="23">
        <v>244.22</v>
      </c>
      <c r="O139" s="7" t="s">
        <v>675</v>
      </c>
      <c r="P139" s="26">
        <f>N139/'סיכום נכסי ההשקעה'!$B$44</f>
        <v>2.1326366941354325E-5</v>
      </c>
    </row>
    <row r="140" spans="1:16">
      <c r="A140" s="7" t="s">
        <v>676</v>
      </c>
      <c r="B140" s="7">
        <v>2310159</v>
      </c>
      <c r="C140" s="7" t="s">
        <v>203</v>
      </c>
      <c r="D140" s="7" t="s">
        <v>204</v>
      </c>
      <c r="E140" s="7" t="s">
        <v>21</v>
      </c>
      <c r="F140" s="40" t="s">
        <v>205</v>
      </c>
      <c r="G140" s="24">
        <v>0</v>
      </c>
      <c r="H140" s="23">
        <v>4.79</v>
      </c>
      <c r="I140" s="7" t="s">
        <v>22</v>
      </c>
      <c r="J140" s="42">
        <v>6.4000000000000003E-3</v>
      </c>
      <c r="K140" s="7"/>
      <c r="L140" s="23">
        <v>39240000</v>
      </c>
      <c r="M140" s="23">
        <v>100.62</v>
      </c>
      <c r="N140" s="23" t="s">
        <v>677</v>
      </c>
      <c r="O140" s="41">
        <v>1.2500000000000001E-2</v>
      </c>
      <c r="P140" s="26">
        <f>N140/'סיכום נכסי ההשקעה'!$B$44</f>
        <v>3.4478549283101542E-3</v>
      </c>
    </row>
    <row r="141" spans="1:16">
      <c r="A141" s="7" t="s">
        <v>678</v>
      </c>
      <c r="B141" s="7">
        <v>1940576</v>
      </c>
      <c r="C141" s="7" t="s">
        <v>223</v>
      </c>
      <c r="D141" s="7" t="s">
        <v>204</v>
      </c>
      <c r="E141" s="7" t="s">
        <v>21</v>
      </c>
      <c r="F141" s="40" t="s">
        <v>205</v>
      </c>
      <c r="G141" s="24">
        <v>0</v>
      </c>
      <c r="H141" s="23">
        <v>4.92</v>
      </c>
      <c r="I141" s="7" t="s">
        <v>22</v>
      </c>
      <c r="J141" s="42">
        <v>7.0000000000000001E-3</v>
      </c>
      <c r="K141" s="7"/>
      <c r="L141" s="23">
        <v>32777000</v>
      </c>
      <c r="M141" s="23">
        <v>102.12</v>
      </c>
      <c r="N141" s="23" t="s">
        <v>679</v>
      </c>
      <c r="O141" s="41">
        <v>1.14E-2</v>
      </c>
      <c r="P141" s="26">
        <f>N141/'סיכום נכסי ההשקעה'!$B$44</f>
        <v>2.9229112350884841E-3</v>
      </c>
    </row>
    <row r="142" spans="1:16">
      <c r="A142" s="7" t="s">
        <v>681</v>
      </c>
      <c r="B142" s="7">
        <v>5490123</v>
      </c>
      <c r="C142" s="7" t="s">
        <v>682</v>
      </c>
      <c r="D142" s="7" t="s">
        <v>320</v>
      </c>
      <c r="E142" s="24">
        <v>0</v>
      </c>
      <c r="F142" s="39" t="s">
        <v>2578</v>
      </c>
      <c r="G142" s="24">
        <v>0</v>
      </c>
      <c r="H142" s="23">
        <v>0.42</v>
      </c>
      <c r="I142" s="7" t="s">
        <v>22</v>
      </c>
      <c r="J142" s="7" t="s">
        <v>683</v>
      </c>
      <c r="K142" s="41">
        <v>5.8000000000000003E-2</v>
      </c>
      <c r="L142" s="23">
        <v>0.05</v>
      </c>
      <c r="M142" s="23">
        <v>41.29</v>
      </c>
      <c r="N142" s="23" t="s">
        <v>39</v>
      </c>
      <c r="O142" s="7" t="s">
        <v>23</v>
      </c>
      <c r="P142" s="26">
        <f>N142/'סיכום נכסי ההשקעה'!$B$44</f>
        <v>0</v>
      </c>
    </row>
    <row r="143" spans="1:16">
      <c r="A143" s="7" t="s">
        <v>684</v>
      </c>
      <c r="B143" s="7">
        <v>5490214</v>
      </c>
      <c r="C143" s="7" t="s">
        <v>682</v>
      </c>
      <c r="D143" s="7" t="s">
        <v>320</v>
      </c>
      <c r="E143" s="24">
        <v>0</v>
      </c>
      <c r="F143" s="39" t="s">
        <v>2578</v>
      </c>
      <c r="G143" s="24">
        <v>0</v>
      </c>
      <c r="H143" s="23">
        <v>0.42</v>
      </c>
      <c r="I143" s="7" t="s">
        <v>22</v>
      </c>
      <c r="J143" s="7" t="s">
        <v>683</v>
      </c>
      <c r="K143" s="41">
        <v>5.8000000000000003E-2</v>
      </c>
      <c r="L143" s="23">
        <v>0.05</v>
      </c>
      <c r="M143" s="23">
        <v>48.99</v>
      </c>
      <c r="N143" s="23" t="s">
        <v>39</v>
      </c>
      <c r="O143" s="7" t="s">
        <v>23</v>
      </c>
      <c r="P143" s="26">
        <f>N143/'סיכום נכסי ההשקעה'!$B$44</f>
        <v>0</v>
      </c>
    </row>
    <row r="144" spans="1:16" ht="13.5" thickBot="1">
      <c r="A144" s="6" t="s">
        <v>685</v>
      </c>
      <c r="B144" s="6"/>
      <c r="C144" s="6"/>
      <c r="D144" s="6"/>
      <c r="E144" s="6"/>
      <c r="F144" s="6"/>
      <c r="G144" s="6"/>
      <c r="H144" s="25">
        <v>7.75</v>
      </c>
      <c r="I144" s="6"/>
      <c r="J144" s="6"/>
      <c r="K144" s="35" t="s">
        <v>686</v>
      </c>
      <c r="L144" s="25">
        <f>SUM(L20:L143)</f>
        <v>1331127970.0499997</v>
      </c>
      <c r="M144" s="22"/>
      <c r="N144" s="25">
        <f>N20+N21+N22+N23+N24+N25+N26+N27+N28+N29+N30+N31+N32+N33+N34+N35+N36+N37+N38+N39+N40+N41+N42+N43+N44+N45+N46+N47+N48+N49+N50+N51+N52+N53+N54+N55+N56+N57+N58+N59+N60+N61+N62+N63+N64+N65+N66+N67+N68+N69+N70+N71+N72+N73+N74+N75+N76+N77+N78+N79+N80+N81+N82+N83+N84+N85+N86+N87+N88+N89+N90+N91+N92+N93+N94+N95+N96+N97+N98+N99+N100+N101+N102+N103+N104+N105+N106+N107+N108+N109+N110+N111+N112+N113+N114+N115+N116+N117+N118+N119+N120+N121+N122+N123+N124+N125+N127+N126+N128+N129+N130+N131+N132+N133+N134+N135+N136+N137+N138+N139+N140+N141+N142+N143</f>
        <v>1658466.3599999999</v>
      </c>
      <c r="O144" s="6"/>
      <c r="P144" s="27">
        <f>SUM(P20:P143)</f>
        <v>0.14482459320797736</v>
      </c>
    </row>
    <row r="145" spans="1:16" ht="13.5" thickTop="1"/>
    <row r="146" spans="1:16">
      <c r="A146" s="6" t="s">
        <v>687</v>
      </c>
      <c r="B146" s="6"/>
      <c r="C146" s="6"/>
      <c r="D146" s="6"/>
      <c r="E146" s="6"/>
      <c r="F146" s="6"/>
      <c r="G146" s="6"/>
      <c r="H146" s="22"/>
      <c r="I146" s="6"/>
      <c r="J146" s="6"/>
      <c r="K146" s="6"/>
      <c r="L146" s="22"/>
      <c r="M146" s="22"/>
      <c r="N146" s="22"/>
      <c r="O146" s="6"/>
      <c r="P146" s="6"/>
    </row>
    <row r="147" spans="1:16">
      <c r="A147" s="7" t="s">
        <v>688</v>
      </c>
      <c r="B147" s="7">
        <v>7590144</v>
      </c>
      <c r="C147" s="7" t="s">
        <v>324</v>
      </c>
      <c r="D147" s="7" t="s">
        <v>320</v>
      </c>
      <c r="E147" s="7" t="s">
        <v>314</v>
      </c>
      <c r="F147" s="7" t="s">
        <v>228</v>
      </c>
      <c r="G147" s="24">
        <v>0</v>
      </c>
      <c r="H147" s="23">
        <v>1.51</v>
      </c>
      <c r="I147" s="7" t="s">
        <v>22</v>
      </c>
      <c r="J147" s="7" t="s">
        <v>689</v>
      </c>
      <c r="K147" s="7" t="s">
        <v>690</v>
      </c>
      <c r="L147" s="23">
        <v>129398.39999999999</v>
      </c>
      <c r="M147" s="23">
        <v>111.48</v>
      </c>
      <c r="N147" s="23">
        <v>144.25</v>
      </c>
      <c r="O147" s="7" t="s">
        <v>259</v>
      </c>
      <c r="P147" s="26">
        <f>N147/'סיכום נכסי ההשקעה'!$B$44</f>
        <v>1.2596545865573504E-5</v>
      </c>
    </row>
    <row r="148" spans="1:16">
      <c r="A148" s="7" t="s">
        <v>691</v>
      </c>
      <c r="B148" s="7">
        <v>1260405</v>
      </c>
      <c r="C148" s="7" t="s">
        <v>334</v>
      </c>
      <c r="D148" s="7" t="s">
        <v>320</v>
      </c>
      <c r="E148" s="7" t="s">
        <v>314</v>
      </c>
      <c r="F148" s="7" t="s">
        <v>228</v>
      </c>
      <c r="G148" s="24">
        <v>0</v>
      </c>
      <c r="H148" s="23">
        <v>1.24</v>
      </c>
      <c r="I148" s="7" t="s">
        <v>22</v>
      </c>
      <c r="J148" s="7" t="s">
        <v>568</v>
      </c>
      <c r="K148" s="7" t="s">
        <v>692</v>
      </c>
      <c r="L148" s="23">
        <v>0.17</v>
      </c>
      <c r="M148" s="23">
        <v>108.07</v>
      </c>
      <c r="N148" s="23" t="s">
        <v>39</v>
      </c>
      <c r="O148" s="7" t="s">
        <v>23</v>
      </c>
      <c r="P148" s="26">
        <f>N148/'סיכום נכסי ההשקעה'!$B$44</f>
        <v>0</v>
      </c>
    </row>
    <row r="149" spans="1:16">
      <c r="A149" s="7" t="s">
        <v>693</v>
      </c>
      <c r="B149" s="7">
        <v>1118843</v>
      </c>
      <c r="C149" s="7" t="s">
        <v>415</v>
      </c>
      <c r="D149" s="7" t="s">
        <v>270</v>
      </c>
      <c r="E149" s="7" t="s">
        <v>314</v>
      </c>
      <c r="F149" s="7" t="s">
        <v>205</v>
      </c>
      <c r="G149" s="24">
        <v>0</v>
      </c>
      <c r="H149" s="23">
        <v>1.68</v>
      </c>
      <c r="I149" s="7" t="s">
        <v>22</v>
      </c>
      <c r="J149" s="7" t="s">
        <v>138</v>
      </c>
      <c r="K149" s="7" t="s">
        <v>694</v>
      </c>
      <c r="L149" s="23">
        <v>5048162.4000000004</v>
      </c>
      <c r="M149" s="23">
        <v>108.43</v>
      </c>
      <c r="N149" s="23" t="s">
        <v>695</v>
      </c>
      <c r="O149" s="7" t="s">
        <v>94</v>
      </c>
      <c r="P149" s="26">
        <f>N149/'סיכום נכסי ההשקעה'!$B$44</f>
        <v>4.7798935899692898E-4</v>
      </c>
    </row>
    <row r="150" spans="1:16">
      <c r="A150" s="7" t="s">
        <v>696</v>
      </c>
      <c r="B150" s="7">
        <v>5760202</v>
      </c>
      <c r="C150" s="7" t="s">
        <v>473</v>
      </c>
      <c r="D150" s="7" t="s">
        <v>358</v>
      </c>
      <c r="E150" s="7" t="s">
        <v>433</v>
      </c>
      <c r="F150" s="7" t="s">
        <v>205</v>
      </c>
      <c r="G150" s="24">
        <v>0</v>
      </c>
      <c r="H150" s="23">
        <v>1.68</v>
      </c>
      <c r="I150" s="7" t="s">
        <v>22</v>
      </c>
      <c r="J150" s="7" t="s">
        <v>152</v>
      </c>
      <c r="K150" s="7" t="s">
        <v>449</v>
      </c>
      <c r="L150" s="23">
        <v>4675000</v>
      </c>
      <c r="M150" s="23">
        <v>109.81</v>
      </c>
      <c r="N150" s="23" t="s">
        <v>697</v>
      </c>
      <c r="O150" s="7" t="s">
        <v>247</v>
      </c>
      <c r="P150" s="26">
        <f>N150/'סיכום נכסי ההשקעה'!$B$44</f>
        <v>4.4829032780884198E-4</v>
      </c>
    </row>
    <row r="151" spans="1:16">
      <c r="A151" s="7" t="s">
        <v>698</v>
      </c>
      <c r="B151" s="7">
        <v>1123587</v>
      </c>
      <c r="C151" s="7" t="s">
        <v>478</v>
      </c>
      <c r="D151" s="7" t="s">
        <v>358</v>
      </c>
      <c r="E151" s="7" t="s">
        <v>598</v>
      </c>
      <c r="F151" s="7" t="s">
        <v>205</v>
      </c>
      <c r="G151" s="24">
        <v>0</v>
      </c>
      <c r="H151" s="23">
        <v>4.2699999999999996</v>
      </c>
      <c r="I151" s="7" t="s">
        <v>22</v>
      </c>
      <c r="J151" s="7" t="s">
        <v>699</v>
      </c>
      <c r="K151" s="7" t="s">
        <v>343</v>
      </c>
      <c r="L151" s="23">
        <v>1393000</v>
      </c>
      <c r="M151" s="23">
        <v>102.31</v>
      </c>
      <c r="N151" s="23" t="s">
        <v>700</v>
      </c>
      <c r="O151" s="7" t="s">
        <v>623</v>
      </c>
      <c r="P151" s="26">
        <f>N151/'סיכום נכסי ההשקעה'!$B$44</f>
        <v>1.2445299990778544E-4</v>
      </c>
    </row>
    <row r="152" spans="1:16">
      <c r="A152" s="7" t="s">
        <v>701</v>
      </c>
      <c r="B152" s="7">
        <v>5490180</v>
      </c>
      <c r="C152" s="7" t="s">
        <v>682</v>
      </c>
      <c r="D152" s="7" t="s">
        <v>320</v>
      </c>
      <c r="E152" s="24">
        <v>0</v>
      </c>
      <c r="F152" s="39" t="s">
        <v>2578</v>
      </c>
      <c r="G152" s="24">
        <v>0</v>
      </c>
      <c r="H152" s="23">
        <v>1.76</v>
      </c>
      <c r="I152" s="7" t="s">
        <v>22</v>
      </c>
      <c r="J152" s="7" t="s">
        <v>481</v>
      </c>
      <c r="K152" s="7" t="s">
        <v>702</v>
      </c>
      <c r="L152" s="23">
        <v>0.7</v>
      </c>
      <c r="M152" s="23">
        <v>41.18</v>
      </c>
      <c r="N152" s="23" t="s">
        <v>39</v>
      </c>
      <c r="O152" s="7" t="s">
        <v>23</v>
      </c>
      <c r="P152" s="26">
        <f>N152/'סיכום נכסי ההשקעה'!$B$44</f>
        <v>0</v>
      </c>
    </row>
    <row r="153" spans="1:16" ht="13.5" thickBot="1">
      <c r="A153" s="6" t="s">
        <v>703</v>
      </c>
      <c r="B153" s="6"/>
      <c r="C153" s="6"/>
      <c r="D153" s="6"/>
      <c r="E153" s="6"/>
      <c r="F153" s="6"/>
      <c r="G153" s="6"/>
      <c r="H153" s="25">
        <v>1.98</v>
      </c>
      <c r="I153" s="6"/>
      <c r="J153" s="6"/>
      <c r="K153" s="35" t="s">
        <v>704</v>
      </c>
      <c r="L153" s="25">
        <f>SUM(L147:L152)</f>
        <v>11245561.67</v>
      </c>
      <c r="M153" s="22"/>
      <c r="N153" s="25">
        <f>N147+N148+N149+N150+N151+N152</f>
        <v>12176.77</v>
      </c>
      <c r="O153" s="6"/>
      <c r="P153" s="27">
        <f>SUM(P147:P152)</f>
        <v>1.06332923257913E-3</v>
      </c>
    </row>
    <row r="154" spans="1:16" ht="13.5" thickTop="1"/>
    <row r="155" spans="1:16">
      <c r="A155" s="6" t="s">
        <v>705</v>
      </c>
      <c r="B155" s="6"/>
      <c r="C155" s="6"/>
      <c r="D155" s="6"/>
      <c r="E155" s="6"/>
      <c r="F155" s="6"/>
      <c r="G155" s="6"/>
      <c r="H155" s="22"/>
      <c r="I155" s="6"/>
      <c r="J155" s="6"/>
      <c r="K155" s="6"/>
      <c r="L155" s="22"/>
      <c r="M155" s="22"/>
      <c r="N155" s="22"/>
      <c r="O155" s="6"/>
      <c r="P155" s="6"/>
    </row>
    <row r="156" spans="1:16">
      <c r="A156" s="7" t="s">
        <v>706</v>
      </c>
      <c r="B156" s="7">
        <v>1260165</v>
      </c>
      <c r="C156" s="7" t="s">
        <v>334</v>
      </c>
      <c r="D156" s="7" t="s">
        <v>320</v>
      </c>
      <c r="E156" s="7" t="s">
        <v>314</v>
      </c>
      <c r="F156" s="7" t="s">
        <v>228</v>
      </c>
      <c r="G156" s="24">
        <v>0</v>
      </c>
      <c r="H156" s="23">
        <v>1.2</v>
      </c>
      <c r="I156" s="7" t="s">
        <v>22</v>
      </c>
      <c r="J156" s="7" t="s">
        <v>303</v>
      </c>
      <c r="K156" s="7" t="s">
        <v>580</v>
      </c>
      <c r="L156" s="23">
        <v>426659.51</v>
      </c>
      <c r="M156" s="23">
        <v>91.45</v>
      </c>
      <c r="N156" s="23">
        <v>390.18</v>
      </c>
      <c r="O156" s="7" t="s">
        <v>395</v>
      </c>
      <c r="P156" s="26">
        <f>N156/'סיכום נכסי ההשקעה'!$B$44</f>
        <v>3.4072237544745025E-5</v>
      </c>
    </row>
    <row r="157" spans="1:16">
      <c r="A157" s="7" t="s">
        <v>707</v>
      </c>
      <c r="B157" s="7">
        <v>1260272</v>
      </c>
      <c r="C157" s="7" t="s">
        <v>334</v>
      </c>
      <c r="D157" s="7" t="s">
        <v>320</v>
      </c>
      <c r="E157" s="7" t="s">
        <v>314</v>
      </c>
      <c r="F157" s="7" t="s">
        <v>228</v>
      </c>
      <c r="G157" s="24">
        <v>0</v>
      </c>
      <c r="H157" s="23">
        <v>1.24</v>
      </c>
      <c r="I157" s="7" t="s">
        <v>22</v>
      </c>
      <c r="J157" s="7" t="s">
        <v>708</v>
      </c>
      <c r="K157" s="7" t="s">
        <v>709</v>
      </c>
      <c r="L157" s="23">
        <v>134199.34</v>
      </c>
      <c r="M157" s="23">
        <v>78.67</v>
      </c>
      <c r="N157" s="23">
        <v>105.57</v>
      </c>
      <c r="O157" s="7" t="s">
        <v>48</v>
      </c>
      <c r="P157" s="26">
        <f>N157/'סיכום נכסי ההשקעה'!$B$44</f>
        <v>9.2188377610301194E-6</v>
      </c>
    </row>
    <row r="158" spans="1:16" ht="13.5" thickBot="1">
      <c r="A158" s="6" t="s">
        <v>710</v>
      </c>
      <c r="B158" s="6"/>
      <c r="C158" s="6"/>
      <c r="D158" s="6"/>
      <c r="E158" s="6"/>
      <c r="F158" s="6"/>
      <c r="G158" s="6"/>
      <c r="H158" s="25">
        <v>1.21</v>
      </c>
      <c r="I158" s="6"/>
      <c r="J158" s="6"/>
      <c r="K158" s="35" t="s">
        <v>711</v>
      </c>
      <c r="L158" s="25">
        <f>SUM(L156:L157)</f>
        <v>560858.85</v>
      </c>
      <c r="M158" s="22"/>
      <c r="N158" s="25">
        <f>N156+N157</f>
        <v>495.75</v>
      </c>
      <c r="O158" s="6"/>
      <c r="P158" s="27">
        <f>SUM(P156:P157)</f>
        <v>4.3291075305775141E-5</v>
      </c>
    </row>
    <row r="159" spans="1:16" ht="13.5" thickTop="1"/>
    <row r="160" spans="1:16">
      <c r="A160" s="6" t="s">
        <v>712</v>
      </c>
      <c r="B160" s="24">
        <v>0</v>
      </c>
      <c r="C160" s="24">
        <v>0</v>
      </c>
      <c r="D160" s="24">
        <v>0</v>
      </c>
      <c r="E160" s="24">
        <v>0</v>
      </c>
      <c r="F160" s="24">
        <v>0</v>
      </c>
      <c r="G160" s="24">
        <v>0</v>
      </c>
      <c r="H160" s="24">
        <v>0</v>
      </c>
      <c r="I160" s="24">
        <v>0</v>
      </c>
      <c r="J160" s="24">
        <v>0</v>
      </c>
      <c r="K160" s="24">
        <v>0</v>
      </c>
      <c r="L160" s="24">
        <v>0</v>
      </c>
      <c r="M160" s="24">
        <v>0</v>
      </c>
      <c r="N160" s="24">
        <v>0</v>
      </c>
      <c r="O160" s="24">
        <v>0</v>
      </c>
      <c r="P160" s="26">
        <f>N160/'סיכום נכסי ההשקעה'!$B$44</f>
        <v>0</v>
      </c>
    </row>
    <row r="161" spans="1:16" ht="13.5" thickBot="1">
      <c r="A161" s="6" t="s">
        <v>713</v>
      </c>
      <c r="B161" s="6"/>
      <c r="C161" s="6"/>
      <c r="D161" s="6"/>
      <c r="E161" s="6"/>
      <c r="F161" s="6"/>
      <c r="G161" s="6"/>
      <c r="H161" s="22"/>
      <c r="I161" s="6"/>
      <c r="J161" s="6"/>
      <c r="K161" s="6"/>
      <c r="L161" s="30">
        <f>L160</f>
        <v>0</v>
      </c>
      <c r="M161" s="22"/>
      <c r="N161" s="30">
        <f>N160</f>
        <v>0</v>
      </c>
      <c r="O161" s="6"/>
      <c r="P161" s="27">
        <f>P160</f>
        <v>0</v>
      </c>
    </row>
    <row r="162" spans="1:16" ht="13.5" thickTop="1"/>
    <row r="163" spans="1:16" ht="13.5" thickBot="1">
      <c r="A163" s="4" t="s">
        <v>714</v>
      </c>
      <c r="B163" s="4"/>
      <c r="C163" s="4"/>
      <c r="D163" s="4"/>
      <c r="E163" s="4"/>
      <c r="F163" s="4"/>
      <c r="G163" s="4"/>
      <c r="H163" s="31">
        <v>7.7</v>
      </c>
      <c r="I163" s="4"/>
      <c r="J163" s="4"/>
      <c r="K163" s="36" t="s">
        <v>686</v>
      </c>
      <c r="L163" s="31">
        <f>L144+L153+L158+L161</f>
        <v>1342934390.5699997</v>
      </c>
      <c r="M163" s="14"/>
      <c r="N163" s="31">
        <f>N144+N153+N158+N161</f>
        <v>1671138.88</v>
      </c>
      <c r="O163" s="4"/>
      <c r="P163" s="32">
        <f>P144+P153+P158+P161</f>
        <v>0.14593121351586225</v>
      </c>
    </row>
    <row r="164" spans="1:16" ht="13.5" thickTop="1"/>
    <row r="166" spans="1:16">
      <c r="A166" s="4" t="s">
        <v>715</v>
      </c>
      <c r="B166" s="4"/>
      <c r="C166" s="4"/>
      <c r="D166" s="4"/>
      <c r="E166" s="4"/>
      <c r="F166" s="4"/>
      <c r="G166" s="4"/>
      <c r="H166" s="14"/>
      <c r="I166" s="4"/>
      <c r="J166" s="4"/>
      <c r="K166" s="4"/>
      <c r="L166" s="14"/>
      <c r="M166" s="14"/>
      <c r="N166" s="14"/>
      <c r="O166" s="4"/>
      <c r="P166" s="4"/>
    </row>
    <row r="167" spans="1:16">
      <c r="A167" s="6" t="s">
        <v>716</v>
      </c>
      <c r="B167" s="24">
        <v>0</v>
      </c>
      <c r="C167" s="24">
        <v>0</v>
      </c>
      <c r="D167" s="24">
        <v>0</v>
      </c>
      <c r="E167" s="24">
        <v>0</v>
      </c>
      <c r="F167" s="24">
        <v>0</v>
      </c>
      <c r="G167" s="24">
        <v>0</v>
      </c>
      <c r="H167" s="24">
        <v>0</v>
      </c>
      <c r="I167" s="24">
        <v>0</v>
      </c>
      <c r="J167" s="24">
        <v>0</v>
      </c>
      <c r="K167" s="24">
        <v>0</v>
      </c>
      <c r="L167" s="24">
        <v>0</v>
      </c>
      <c r="M167" s="24">
        <v>0</v>
      </c>
      <c r="N167" s="24">
        <v>0</v>
      </c>
      <c r="O167" s="24">
        <v>0</v>
      </c>
      <c r="P167" s="26">
        <f>N167/'סיכום נכסי ההשקעה'!$B$44</f>
        <v>0</v>
      </c>
    </row>
    <row r="168" spans="1:16" ht="13.5" thickBot="1">
      <c r="A168" s="6" t="s">
        <v>717</v>
      </c>
      <c r="B168" s="6"/>
      <c r="C168" s="6"/>
      <c r="D168" s="6"/>
      <c r="E168" s="6"/>
      <c r="F168" s="6"/>
      <c r="G168" s="6"/>
      <c r="H168" s="22"/>
      <c r="I168" s="6"/>
      <c r="J168" s="6"/>
      <c r="K168" s="6"/>
      <c r="L168" s="30">
        <f>L167</f>
        <v>0</v>
      </c>
      <c r="M168" s="22"/>
      <c r="N168" s="30">
        <f>N167</f>
        <v>0</v>
      </c>
      <c r="O168" s="6"/>
      <c r="P168" s="27">
        <f>P167</f>
        <v>0</v>
      </c>
    </row>
    <row r="169" spans="1:16" ht="13.5" thickTop="1"/>
    <row r="170" spans="1:16">
      <c r="A170" s="6" t="s">
        <v>718</v>
      </c>
      <c r="B170" s="6"/>
      <c r="C170" s="6"/>
      <c r="D170" s="6"/>
      <c r="E170" s="6"/>
      <c r="F170" s="6"/>
      <c r="G170" s="6"/>
      <c r="H170" s="22"/>
      <c r="I170" s="6"/>
      <c r="J170" s="6"/>
      <c r="K170" s="6"/>
      <c r="L170" s="22"/>
      <c r="M170" s="22"/>
      <c r="N170" s="22"/>
      <c r="O170" s="6"/>
      <c r="P170" s="6"/>
    </row>
    <row r="171" spans="1:16">
      <c r="A171" s="7" t="s">
        <v>719</v>
      </c>
      <c r="B171" s="7" t="s">
        <v>720</v>
      </c>
      <c r="C171" s="7" t="s">
        <v>2579</v>
      </c>
      <c r="D171" s="7" t="s">
        <v>204</v>
      </c>
      <c r="E171" s="7" t="s">
        <v>598</v>
      </c>
      <c r="F171" s="7" t="s">
        <v>721</v>
      </c>
      <c r="G171" s="24">
        <v>0</v>
      </c>
      <c r="H171" s="23">
        <v>6.95</v>
      </c>
      <c r="I171" s="7" t="s">
        <v>30</v>
      </c>
      <c r="J171" s="7" t="s">
        <v>722</v>
      </c>
      <c r="K171" s="7" t="s">
        <v>723</v>
      </c>
      <c r="L171" s="23">
        <v>10348000</v>
      </c>
      <c r="M171" s="23">
        <v>407.65</v>
      </c>
      <c r="N171" s="23" t="s">
        <v>724</v>
      </c>
      <c r="O171" s="7" t="s">
        <v>99</v>
      </c>
      <c r="P171" s="26">
        <f>N171/'סיכום נכסי ההשקעה'!$B$44</f>
        <v>9.2554616177789703E-4</v>
      </c>
    </row>
    <row r="172" spans="1:16">
      <c r="A172" s="7" t="s">
        <v>725</v>
      </c>
      <c r="B172" s="7" t="s">
        <v>726</v>
      </c>
      <c r="C172" s="7" t="s">
        <v>2580</v>
      </c>
      <c r="D172" s="7" t="s">
        <v>204</v>
      </c>
      <c r="E172" s="7" t="s">
        <v>615</v>
      </c>
      <c r="F172" s="7" t="s">
        <v>721</v>
      </c>
      <c r="G172" s="24">
        <v>0</v>
      </c>
      <c r="H172" s="23">
        <v>7.04</v>
      </c>
      <c r="I172" s="7" t="s">
        <v>30</v>
      </c>
      <c r="J172" s="7" t="s">
        <v>727</v>
      </c>
      <c r="K172" s="7" t="s">
        <v>728</v>
      </c>
      <c r="L172" s="23">
        <v>10348000</v>
      </c>
      <c r="M172" s="23">
        <v>400.84</v>
      </c>
      <c r="N172" s="23" t="s">
        <v>729</v>
      </c>
      <c r="O172" s="7" t="s">
        <v>99</v>
      </c>
      <c r="P172" s="26">
        <f>N172/'סיכום נכסי ההשקעה'!$B$44</f>
        <v>9.1007576964240308E-4</v>
      </c>
    </row>
    <row r="173" spans="1:16">
      <c r="A173" s="7" t="s">
        <v>730</v>
      </c>
      <c r="B173" s="7" t="s">
        <v>731</v>
      </c>
      <c r="C173" s="7" t="s">
        <v>732</v>
      </c>
      <c r="D173" s="7" t="s">
        <v>733</v>
      </c>
      <c r="E173" s="24">
        <v>0</v>
      </c>
      <c r="F173" s="24">
        <v>0</v>
      </c>
      <c r="G173" s="24">
        <v>0</v>
      </c>
      <c r="H173" s="24">
        <v>0</v>
      </c>
      <c r="I173" s="7" t="s">
        <v>22</v>
      </c>
      <c r="J173" s="24">
        <v>0</v>
      </c>
      <c r="K173" s="24">
        <v>0</v>
      </c>
      <c r="L173" s="23">
        <v>750000</v>
      </c>
      <c r="M173" s="23" t="s">
        <v>39</v>
      </c>
      <c r="N173" s="23" t="s">
        <v>39</v>
      </c>
      <c r="O173" s="7" t="s">
        <v>734</v>
      </c>
      <c r="P173" s="26">
        <f>N173/'סיכום נכסי ההשקעה'!$B$44</f>
        <v>0</v>
      </c>
    </row>
    <row r="174" spans="1:16">
      <c r="A174" s="7" t="s">
        <v>735</v>
      </c>
      <c r="B174" s="7" t="s">
        <v>736</v>
      </c>
      <c r="C174" s="7" t="s">
        <v>2581</v>
      </c>
      <c r="D174" s="7" t="s">
        <v>320</v>
      </c>
      <c r="E174" s="24">
        <v>0</v>
      </c>
      <c r="F174" s="24">
        <v>0</v>
      </c>
      <c r="G174" s="24">
        <v>0</v>
      </c>
      <c r="H174" s="23">
        <v>0.27</v>
      </c>
      <c r="I174" s="7" t="s">
        <v>737</v>
      </c>
      <c r="J174" s="7" t="s">
        <v>481</v>
      </c>
      <c r="K174" s="41">
        <v>4.1700000000000001E-2</v>
      </c>
      <c r="L174" s="23">
        <v>7769197.2999999998</v>
      </c>
      <c r="M174" s="23">
        <v>100.43</v>
      </c>
      <c r="N174" s="23" t="s">
        <v>738</v>
      </c>
      <c r="O174" s="24">
        <v>0</v>
      </c>
      <c r="P174" s="26">
        <f>N174/'סיכום נכסי ההשקעה'!$B$44</f>
        <v>6.813713983921132E-4</v>
      </c>
    </row>
    <row r="175" spans="1:16" ht="13.5" thickBot="1">
      <c r="A175" s="6" t="s">
        <v>739</v>
      </c>
      <c r="B175" s="6"/>
      <c r="C175" s="6"/>
      <c r="D175" s="6"/>
      <c r="E175" s="6"/>
      <c r="F175" s="6"/>
      <c r="G175" s="6"/>
      <c r="H175" s="25">
        <v>5.18</v>
      </c>
      <c r="I175" s="6"/>
      <c r="J175" s="6"/>
      <c r="K175" s="27">
        <v>3.9100000000000003E-2</v>
      </c>
      <c r="L175" s="25">
        <f>SUM(L171:L174)</f>
        <v>29215197.300000001</v>
      </c>
      <c r="M175" s="22"/>
      <c r="N175" s="25">
        <f>N171+N172+N173+N174</f>
        <v>28823.480000000003</v>
      </c>
      <c r="O175" s="6"/>
      <c r="P175" s="27">
        <f>SUM(P171:P174)</f>
        <v>2.5169933298124134E-3</v>
      </c>
    </row>
    <row r="176" spans="1:16" ht="13.5" thickTop="1"/>
    <row r="177" spans="1:16" ht="13.5" thickBot="1">
      <c r="A177" s="4" t="s">
        <v>740</v>
      </c>
      <c r="B177" s="4"/>
      <c r="C177" s="4"/>
      <c r="D177" s="4"/>
      <c r="E177" s="4"/>
      <c r="F177" s="4"/>
      <c r="G177" s="4"/>
      <c r="H177" s="31">
        <v>5.18</v>
      </c>
      <c r="I177" s="4"/>
      <c r="J177" s="4"/>
      <c r="K177" s="34">
        <v>3.9100000000000003E-2</v>
      </c>
      <c r="L177" s="31">
        <f>L168+L175</f>
        <v>29215197.300000001</v>
      </c>
      <c r="M177" s="14"/>
      <c r="N177" s="31">
        <f>N168+N175</f>
        <v>28823.480000000003</v>
      </c>
      <c r="O177" s="4"/>
      <c r="P177" s="32">
        <f>P168+P175</f>
        <v>2.5169933298124134E-3</v>
      </c>
    </row>
    <row r="178" spans="1:16" ht="13.5" thickTop="1"/>
    <row r="180" spans="1:16" ht="13.5" thickBot="1">
      <c r="A180" s="4" t="s">
        <v>741</v>
      </c>
      <c r="B180" s="4"/>
      <c r="C180" s="4"/>
      <c r="D180" s="4"/>
      <c r="E180" s="4"/>
      <c r="F180" s="4"/>
      <c r="G180" s="4"/>
      <c r="H180" s="31">
        <v>7.66</v>
      </c>
      <c r="I180" s="4"/>
      <c r="J180" s="4"/>
      <c r="K180" s="34">
        <v>1.72E-2</v>
      </c>
      <c r="L180" s="31">
        <f>L163+L177</f>
        <v>1372149587.8699996</v>
      </c>
      <c r="M180" s="14"/>
      <c r="N180" s="31">
        <f>N163+N177</f>
        <v>1699962.3599999999</v>
      </c>
      <c r="O180" s="4"/>
      <c r="P180" s="32">
        <f>P163+P177</f>
        <v>0.14844820684567467</v>
      </c>
    </row>
    <row r="181" spans="1:16" ht="13.5" thickTop="1"/>
    <row r="183" spans="1:16">
      <c r="A183" s="7" t="s">
        <v>66</v>
      </c>
      <c r="B183" s="7"/>
      <c r="C183" s="7"/>
      <c r="D183" s="7"/>
      <c r="E183" s="7"/>
      <c r="F183" s="7"/>
      <c r="G183" s="7"/>
      <c r="H183" s="23"/>
      <c r="I183" s="7"/>
      <c r="J183" s="7"/>
      <c r="K183" s="7"/>
      <c r="L183" s="23"/>
      <c r="M183" s="23"/>
      <c r="N183" s="23"/>
      <c r="O183" s="7"/>
      <c r="P183" s="7"/>
    </row>
  </sheetData>
  <pageMargins left="0.75" right="0.75" top="1" bottom="1" header="0.5" footer="0.5"/>
  <pageSetup paperSize="9" orientation="portrait"/>
  <ignoredErrors>
    <ignoredError sqref="J21:O36 J45:O52 L44:N44 J75:O132 L74:N74 J139 K138:N138 J142 K140:N140 K141:N141 J145:P146 J134:O137 J133 L133:O133 L139:O139 L142:O142 J143 L143:O143 J144:K144 M144 O144 J20:O20 J154:P155 J153:K153 M153 O153 J147:O152 J159:P159 J158:K158 M158 O158 J156:O157 J162:P162 J161:K161 M161 O161 J164:P166 J163:K163 M163 O163 J169:P170 J176:P176 L173:O173 J174 L174:N174 J175 M175 O175 J171:O172 J178:P179 J177 M177 O177 J181:P191 J180 M180 O180 J38:O43 J37:M37 O37 J54:O66 J53:M53 O53 J68:O73 J67:M67 O67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8"/>
  <sheetViews>
    <sheetView rightToLeft="1" workbookViewId="0"/>
  </sheetViews>
  <sheetFormatPr defaultColWidth="9.140625" defaultRowHeight="12.75"/>
  <cols>
    <col min="1" max="1" width="36.7109375" customWidth="1"/>
    <col min="2" max="2" width="15.7109375" customWidth="1"/>
    <col min="3" max="3" width="35.7109375" customWidth="1"/>
    <col min="4" max="4" width="46.7109375" customWidth="1"/>
    <col min="5" max="5" width="13.7109375" customWidth="1"/>
    <col min="6" max="6" width="16.7109375" style="12" customWidth="1"/>
    <col min="7" max="7" width="12.7109375" style="12" customWidth="1"/>
    <col min="8" max="8" width="13.7109375" style="12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742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179</v>
      </c>
      <c r="E11" s="4" t="s">
        <v>9</v>
      </c>
      <c r="F11" s="14" t="s">
        <v>70</v>
      </c>
      <c r="G11" s="14" t="s">
        <v>71</v>
      </c>
      <c r="H11" s="14" t="s">
        <v>12</v>
      </c>
      <c r="I11" s="4" t="s">
        <v>72</v>
      </c>
      <c r="J11" s="4" t="s">
        <v>13</v>
      </c>
    </row>
    <row r="12" spans="1:10">
      <c r="A12" s="5"/>
      <c r="B12" s="5"/>
      <c r="C12" s="5"/>
      <c r="D12" s="5"/>
      <c r="E12" s="5"/>
      <c r="F12" s="13" t="s">
        <v>75</v>
      </c>
      <c r="G12" s="13" t="s">
        <v>76</v>
      </c>
      <c r="H12" s="13" t="s">
        <v>15</v>
      </c>
      <c r="I12" s="5" t="s">
        <v>14</v>
      </c>
      <c r="J12" s="5" t="s">
        <v>14</v>
      </c>
    </row>
    <row r="15" spans="1:10">
      <c r="A15" s="4" t="s">
        <v>743</v>
      </c>
      <c r="B15" s="4"/>
      <c r="C15" s="4"/>
      <c r="D15" s="4"/>
      <c r="E15" s="4"/>
      <c r="F15" s="14"/>
      <c r="G15" s="14"/>
      <c r="H15" s="14"/>
      <c r="I15" s="4"/>
      <c r="J15" s="4"/>
    </row>
    <row r="18" spans="1:10">
      <c r="A18" s="4" t="s">
        <v>744</v>
      </c>
      <c r="B18" s="4"/>
      <c r="C18" s="4"/>
      <c r="D18" s="4"/>
      <c r="E18" s="4"/>
      <c r="F18" s="14"/>
      <c r="G18" s="14"/>
      <c r="H18" s="14"/>
      <c r="I18" s="4"/>
      <c r="J18" s="4"/>
    </row>
    <row r="19" spans="1:10">
      <c r="A19" s="6" t="s">
        <v>745</v>
      </c>
      <c r="B19" s="6"/>
      <c r="C19" s="6"/>
      <c r="D19" s="6"/>
      <c r="E19" s="6"/>
      <c r="F19" s="22"/>
      <c r="G19" s="22"/>
      <c r="H19" s="22"/>
      <c r="I19" s="6"/>
      <c r="J19" s="6"/>
    </row>
    <row r="20" spans="1:10">
      <c r="A20" s="7" t="s">
        <v>746</v>
      </c>
      <c r="B20" s="7">
        <v>593038</v>
      </c>
      <c r="C20" s="7" t="s">
        <v>747</v>
      </c>
      <c r="D20" s="7" t="s">
        <v>204</v>
      </c>
      <c r="E20" s="7" t="s">
        <v>22</v>
      </c>
      <c r="F20" s="23">
        <v>18093</v>
      </c>
      <c r="G20" s="23">
        <v>5470</v>
      </c>
      <c r="H20" s="23">
        <v>989.69</v>
      </c>
      <c r="I20" s="7" t="s">
        <v>26</v>
      </c>
      <c r="J20" s="26">
        <f>H20/'סיכום נכסי ההשקעה'!$B$44</f>
        <v>8.6424093432925077E-5</v>
      </c>
    </row>
    <row r="21" spans="1:10">
      <c r="A21" s="7" t="s">
        <v>748</v>
      </c>
      <c r="B21" s="7">
        <v>691212</v>
      </c>
      <c r="C21" s="7" t="s">
        <v>352</v>
      </c>
      <c r="D21" s="7" t="s">
        <v>204</v>
      </c>
      <c r="E21" s="7" t="s">
        <v>22</v>
      </c>
      <c r="F21" s="23">
        <v>489286.88</v>
      </c>
      <c r="G21" s="23">
        <v>673</v>
      </c>
      <c r="H21" s="23" t="s">
        <v>749</v>
      </c>
      <c r="I21" s="7" t="s">
        <v>163</v>
      </c>
      <c r="J21" s="26">
        <f>H21/'סיכום נכסי ההשקעה'!$B$44</f>
        <v>2.8755054336739684E-4</v>
      </c>
    </row>
    <row r="22" spans="1:10">
      <c r="A22" s="7" t="s">
        <v>750</v>
      </c>
      <c r="B22" s="7">
        <v>604611</v>
      </c>
      <c r="C22" s="7" t="s">
        <v>236</v>
      </c>
      <c r="D22" s="7" t="s">
        <v>204</v>
      </c>
      <c r="E22" s="7" t="s">
        <v>22</v>
      </c>
      <c r="F22" s="23">
        <v>696635</v>
      </c>
      <c r="G22" s="23">
        <v>1477</v>
      </c>
      <c r="H22" s="23" t="s">
        <v>751</v>
      </c>
      <c r="I22" s="7" t="s">
        <v>163</v>
      </c>
      <c r="J22" s="26">
        <f>H22/'סיכום נכסי ההשקעה'!$B$44</f>
        <v>8.985070320599338E-4</v>
      </c>
    </row>
    <row r="23" spans="1:10">
      <c r="A23" s="7" t="s">
        <v>752</v>
      </c>
      <c r="B23" s="7">
        <v>695437</v>
      </c>
      <c r="C23" s="7" t="s">
        <v>432</v>
      </c>
      <c r="D23" s="7" t="s">
        <v>204</v>
      </c>
      <c r="E23" s="7" t="s">
        <v>22</v>
      </c>
      <c r="F23" s="23">
        <v>88558</v>
      </c>
      <c r="G23" s="23">
        <v>4040</v>
      </c>
      <c r="H23" s="23" t="s">
        <v>753</v>
      </c>
      <c r="I23" s="7" t="s">
        <v>259</v>
      </c>
      <c r="J23" s="26">
        <f>H23/'סיכום נכסי ההשקעה'!$B$44</f>
        <v>3.1242402776497018E-4</v>
      </c>
    </row>
    <row r="24" spans="1:10">
      <c r="A24" s="7" t="s">
        <v>38</v>
      </c>
      <c r="B24" s="7">
        <v>662577</v>
      </c>
      <c r="C24" s="7" t="s">
        <v>519</v>
      </c>
      <c r="D24" s="7" t="s">
        <v>204</v>
      </c>
      <c r="E24" s="7" t="s">
        <v>22</v>
      </c>
      <c r="F24" s="23">
        <v>501061</v>
      </c>
      <c r="G24" s="23">
        <v>1916</v>
      </c>
      <c r="H24" s="23" t="s">
        <v>754</v>
      </c>
      <c r="I24" s="7" t="s">
        <v>259</v>
      </c>
      <c r="J24" s="26">
        <f>H24/'סיכום נכסי ההשקעה'!$B$44</f>
        <v>8.3834313462489627E-4</v>
      </c>
    </row>
    <row r="25" spans="1:10">
      <c r="A25" s="7" t="s">
        <v>755</v>
      </c>
      <c r="B25" s="7">
        <v>1081165</v>
      </c>
      <c r="C25" s="7" t="s">
        <v>756</v>
      </c>
      <c r="D25" s="7" t="s">
        <v>288</v>
      </c>
      <c r="E25" s="7" t="s">
        <v>22</v>
      </c>
      <c r="F25" s="23">
        <v>373532</v>
      </c>
      <c r="G25" s="23">
        <v>492.2</v>
      </c>
      <c r="H25" s="23" t="s">
        <v>757</v>
      </c>
      <c r="I25" s="7" t="s">
        <v>259</v>
      </c>
      <c r="J25" s="26">
        <f>H25/'סיכום נכסי ההשקעה'!$B$44</f>
        <v>1.6054767074366862E-4</v>
      </c>
    </row>
    <row r="26" spans="1:10">
      <c r="A26" s="7" t="s">
        <v>758</v>
      </c>
      <c r="B26" s="7">
        <v>126011</v>
      </c>
      <c r="C26" s="7" t="s">
        <v>334</v>
      </c>
      <c r="D26" s="7" t="s">
        <v>320</v>
      </c>
      <c r="E26" s="7" t="s">
        <v>22</v>
      </c>
      <c r="F26" s="23">
        <v>177322</v>
      </c>
      <c r="G26" s="23">
        <v>4920</v>
      </c>
      <c r="H26" s="23" t="s">
        <v>759</v>
      </c>
      <c r="I26" s="7" t="s">
        <v>132</v>
      </c>
      <c r="J26" s="26">
        <f>H26/'סיכום נכסי ההשקעה'!$B$44</f>
        <v>7.6183909394988557E-4</v>
      </c>
    </row>
    <row r="27" spans="1:10">
      <c r="A27" s="7" t="s">
        <v>760</v>
      </c>
      <c r="B27" s="7">
        <v>1119478</v>
      </c>
      <c r="C27" s="7" t="s">
        <v>761</v>
      </c>
      <c r="D27" s="7" t="s">
        <v>320</v>
      </c>
      <c r="E27" s="7" t="s">
        <v>22</v>
      </c>
      <c r="F27" s="23">
        <v>34981</v>
      </c>
      <c r="G27" s="23">
        <v>16370</v>
      </c>
      <c r="H27" s="23" t="s">
        <v>762</v>
      </c>
      <c r="I27" s="7" t="s">
        <v>45</v>
      </c>
      <c r="J27" s="26">
        <f>H27/'סיכום נכסי ההשקעה'!$B$44</f>
        <v>5.0005361718656128E-4</v>
      </c>
    </row>
    <row r="28" spans="1:10">
      <c r="A28" s="7" t="s">
        <v>763</v>
      </c>
      <c r="B28" s="7">
        <v>304014</v>
      </c>
      <c r="C28" s="7" t="s">
        <v>764</v>
      </c>
      <c r="D28" s="7" t="s">
        <v>765</v>
      </c>
      <c r="E28" s="7" t="s">
        <v>22</v>
      </c>
      <c r="F28" s="23">
        <v>17729</v>
      </c>
      <c r="G28" s="23">
        <v>7958</v>
      </c>
      <c r="H28" s="23" t="s">
        <v>766</v>
      </c>
      <c r="I28" s="7" t="s">
        <v>26</v>
      </c>
      <c r="J28" s="26">
        <f>H28/'סיכום נכסי ההשקעה'!$B$44</f>
        <v>1.2320338762815728E-4</v>
      </c>
    </row>
    <row r="29" spans="1:10">
      <c r="A29" s="7" t="s">
        <v>767</v>
      </c>
      <c r="B29" s="7">
        <v>746016</v>
      </c>
      <c r="C29" s="7" t="s">
        <v>768</v>
      </c>
      <c r="D29" s="7" t="s">
        <v>765</v>
      </c>
      <c r="E29" s="7" t="s">
        <v>22</v>
      </c>
      <c r="F29" s="23">
        <v>19007</v>
      </c>
      <c r="G29" s="23">
        <v>6218</v>
      </c>
      <c r="H29" s="23" t="s">
        <v>769</v>
      </c>
      <c r="I29" s="7" t="s">
        <v>26</v>
      </c>
      <c r="J29" s="26">
        <f>H29/'סיכום נכסי ההשקעה'!$B$44</f>
        <v>1.0320522493370329E-4</v>
      </c>
    </row>
    <row r="30" spans="1:10">
      <c r="A30" s="7" t="s">
        <v>770</v>
      </c>
      <c r="B30" s="7">
        <v>1081124</v>
      </c>
      <c r="C30" s="7" t="s">
        <v>771</v>
      </c>
      <c r="D30" s="7" t="s">
        <v>772</v>
      </c>
      <c r="E30" s="7" t="s">
        <v>22</v>
      </c>
      <c r="F30" s="23">
        <v>13849</v>
      </c>
      <c r="G30" s="23">
        <v>28640</v>
      </c>
      <c r="H30" s="23" t="s">
        <v>773</v>
      </c>
      <c r="I30" s="7" t="s">
        <v>45</v>
      </c>
      <c r="J30" s="26">
        <f>H30/'סיכום נכסי ההשקעה'!$B$44</f>
        <v>3.4635916598902924E-4</v>
      </c>
    </row>
    <row r="31" spans="1:10">
      <c r="A31" s="7" t="s">
        <v>774</v>
      </c>
      <c r="B31" s="7">
        <v>1081129</v>
      </c>
      <c r="C31" s="7" t="s">
        <v>771</v>
      </c>
      <c r="D31" s="7" t="s">
        <v>772</v>
      </c>
      <c r="E31" s="7" t="s">
        <v>22</v>
      </c>
      <c r="F31" s="23">
        <v>19291.64</v>
      </c>
      <c r="G31" s="23">
        <v>100</v>
      </c>
      <c r="H31" s="23">
        <v>19.29</v>
      </c>
      <c r="I31" s="24">
        <v>0</v>
      </c>
      <c r="J31" s="26">
        <f>H31/'סיכום נכסי ההשקעה'!$B$44</f>
        <v>1.6844878318676804E-6</v>
      </c>
    </row>
    <row r="32" spans="1:10">
      <c r="A32" s="7" t="s">
        <v>775</v>
      </c>
      <c r="B32" s="7">
        <v>273011</v>
      </c>
      <c r="C32" s="7" t="s">
        <v>776</v>
      </c>
      <c r="D32" s="7" t="s">
        <v>772</v>
      </c>
      <c r="E32" s="7" t="s">
        <v>22</v>
      </c>
      <c r="F32" s="23">
        <v>18549</v>
      </c>
      <c r="G32" s="23">
        <v>24390</v>
      </c>
      <c r="H32" s="23" t="s">
        <v>777</v>
      </c>
      <c r="I32" s="7" t="s">
        <v>45</v>
      </c>
      <c r="J32" s="26">
        <f>H32/'סיכום נכסי ההשקעה'!$B$44</f>
        <v>3.9506435459577883E-4</v>
      </c>
    </row>
    <row r="33" spans="1:10">
      <c r="A33" s="7" t="s">
        <v>778</v>
      </c>
      <c r="B33" s="7">
        <v>629014</v>
      </c>
      <c r="C33" s="7" t="s">
        <v>779</v>
      </c>
      <c r="D33" s="7" t="s">
        <v>630</v>
      </c>
      <c r="E33" s="7" t="s">
        <v>22</v>
      </c>
      <c r="F33" s="23">
        <v>19135</v>
      </c>
      <c r="G33" s="23">
        <v>24960</v>
      </c>
      <c r="H33" s="23" t="s">
        <v>780</v>
      </c>
      <c r="I33" s="7" t="s">
        <v>23</v>
      </c>
      <c r="J33" s="26">
        <f>H33/'סיכום נכסי ההשקעה'!$B$44</f>
        <v>4.1707010543199735E-4</v>
      </c>
    </row>
    <row r="34" spans="1:10">
      <c r="A34" s="7" t="s">
        <v>781</v>
      </c>
      <c r="B34" s="7">
        <v>281014</v>
      </c>
      <c r="C34" s="7" t="s">
        <v>782</v>
      </c>
      <c r="D34" s="7" t="s">
        <v>630</v>
      </c>
      <c r="E34" s="7" t="s">
        <v>22</v>
      </c>
      <c r="F34" s="23">
        <v>149936</v>
      </c>
      <c r="G34" s="23">
        <v>2830</v>
      </c>
      <c r="H34" s="23" t="s">
        <v>783</v>
      </c>
      <c r="I34" s="7" t="s">
        <v>35</v>
      </c>
      <c r="J34" s="26">
        <f>H34/'סיכום נכסי ההשקעה'!$B$44</f>
        <v>3.7053405512196071E-4</v>
      </c>
    </row>
    <row r="35" spans="1:10">
      <c r="A35" s="7" t="s">
        <v>784</v>
      </c>
      <c r="B35" s="7">
        <v>1130699</v>
      </c>
      <c r="C35" s="7" t="s">
        <v>785</v>
      </c>
      <c r="D35" s="7" t="s">
        <v>630</v>
      </c>
      <c r="E35" s="7" t="s">
        <v>22</v>
      </c>
      <c r="F35" s="23">
        <v>12394</v>
      </c>
      <c r="G35" s="23">
        <v>66320</v>
      </c>
      <c r="H35" s="23" t="s">
        <v>786</v>
      </c>
      <c r="I35" s="7" t="s">
        <v>35</v>
      </c>
      <c r="J35" s="26">
        <f>H35/'סיכום נכסי ההשקעה'!$B$44</f>
        <v>7.177804370970852E-4</v>
      </c>
    </row>
    <row r="36" spans="1:10">
      <c r="A36" s="7" t="s">
        <v>787</v>
      </c>
      <c r="B36" s="7">
        <v>576017</v>
      </c>
      <c r="C36" s="7" t="s">
        <v>473</v>
      </c>
      <c r="D36" s="7" t="s">
        <v>358</v>
      </c>
      <c r="E36" s="7" t="s">
        <v>22</v>
      </c>
      <c r="F36" s="23">
        <v>1671</v>
      </c>
      <c r="G36" s="23">
        <v>138600</v>
      </c>
      <c r="H36" s="23" t="s">
        <v>788</v>
      </c>
      <c r="I36" s="7" t="s">
        <v>26</v>
      </c>
      <c r="J36" s="26">
        <f>H36/'סיכום נכסי ההשקעה'!$B$44</f>
        <v>2.0224420235789875E-4</v>
      </c>
    </row>
    <row r="37" spans="1:10">
      <c r="A37" s="7" t="s">
        <v>789</v>
      </c>
      <c r="B37" s="7">
        <v>1100007</v>
      </c>
      <c r="C37" s="7" t="s">
        <v>521</v>
      </c>
      <c r="D37" s="7" t="s">
        <v>358</v>
      </c>
      <c r="E37" s="7" t="s">
        <v>22</v>
      </c>
      <c r="F37" s="23">
        <v>7009</v>
      </c>
      <c r="G37" s="23">
        <v>58150</v>
      </c>
      <c r="H37" s="23" t="s">
        <v>790</v>
      </c>
      <c r="I37" s="7" t="s">
        <v>32</v>
      </c>
      <c r="J37" s="26">
        <f>H37/'סיכום נכסי ההשקעה'!$B$44</f>
        <v>3.5591070974484506E-4</v>
      </c>
    </row>
    <row r="38" spans="1:10">
      <c r="A38" s="7" t="s">
        <v>791</v>
      </c>
      <c r="B38" s="7">
        <v>1134139</v>
      </c>
      <c r="C38" s="7" t="s">
        <v>792</v>
      </c>
      <c r="D38" s="7" t="s">
        <v>358</v>
      </c>
      <c r="E38" s="7" t="s">
        <v>22</v>
      </c>
      <c r="F38" s="23">
        <v>11697</v>
      </c>
      <c r="G38" s="23">
        <v>7700</v>
      </c>
      <c r="H38" s="23">
        <v>900.67</v>
      </c>
      <c r="I38" s="7" t="s">
        <v>26</v>
      </c>
      <c r="J38" s="26">
        <f>H38/'סיכום נכסי ההשקעה'!$B$44</f>
        <v>7.8650474625622795E-5</v>
      </c>
    </row>
    <row r="39" spans="1:10">
      <c r="A39" s="7" t="s">
        <v>793</v>
      </c>
      <c r="B39" s="7">
        <v>268011</v>
      </c>
      <c r="C39" s="7" t="s">
        <v>794</v>
      </c>
      <c r="D39" s="7" t="s">
        <v>795</v>
      </c>
      <c r="E39" s="7" t="s">
        <v>22</v>
      </c>
      <c r="F39" s="23">
        <v>633061</v>
      </c>
      <c r="G39" s="23">
        <v>267.3</v>
      </c>
      <c r="H39" s="23" t="s">
        <v>796</v>
      </c>
      <c r="I39" s="7" t="s">
        <v>26</v>
      </c>
      <c r="J39" s="26">
        <f>H39/'סיכום נכסי ההשקעה'!$B$44</f>
        <v>1.4776774362112665E-4</v>
      </c>
    </row>
    <row r="40" spans="1:10">
      <c r="A40" s="7" t="s">
        <v>797</v>
      </c>
      <c r="B40" s="7">
        <v>232017</v>
      </c>
      <c r="C40" s="7" t="s">
        <v>798</v>
      </c>
      <c r="D40" s="7" t="s">
        <v>795</v>
      </c>
      <c r="E40" s="7" t="s">
        <v>22</v>
      </c>
      <c r="F40" s="23">
        <v>6185193.25</v>
      </c>
      <c r="G40" s="23">
        <v>70.099999999999994</v>
      </c>
      <c r="H40" s="23" t="s">
        <v>799</v>
      </c>
      <c r="I40" s="7" t="s">
        <v>163</v>
      </c>
      <c r="J40" s="26">
        <f>H40/'סיכום נכסי ההשקעה'!$B$44</f>
        <v>3.7862291504243268E-4</v>
      </c>
    </row>
    <row r="41" spans="1:10">
      <c r="A41" s="7" t="s">
        <v>800</v>
      </c>
      <c r="B41" s="7">
        <v>230011</v>
      </c>
      <c r="C41" s="7" t="s">
        <v>269</v>
      </c>
      <c r="D41" s="7" t="s">
        <v>270</v>
      </c>
      <c r="E41" s="7" t="s">
        <v>22</v>
      </c>
      <c r="F41" s="23">
        <v>542732</v>
      </c>
      <c r="G41" s="23">
        <v>742</v>
      </c>
      <c r="H41" s="23" t="s">
        <v>801</v>
      </c>
      <c r="I41" s="7" t="s">
        <v>26</v>
      </c>
      <c r="J41" s="26">
        <f>H41/'סיכום נכסי ההשקעה'!$B$44</f>
        <v>3.51661504047661E-4</v>
      </c>
    </row>
    <row r="42" spans="1:10">
      <c r="A42" s="7" t="s">
        <v>802</v>
      </c>
      <c r="B42" s="7">
        <v>1101534</v>
      </c>
      <c r="C42" s="7" t="s">
        <v>503</v>
      </c>
      <c r="D42" s="7" t="s">
        <v>270</v>
      </c>
      <c r="E42" s="7" t="s">
        <v>22</v>
      </c>
      <c r="F42" s="23">
        <v>40256</v>
      </c>
      <c r="G42" s="23">
        <v>1923</v>
      </c>
      <c r="H42" s="23">
        <v>774.12</v>
      </c>
      <c r="I42" s="7" t="s">
        <v>259</v>
      </c>
      <c r="J42" s="26">
        <f>H42/'סיכום נכסי ההשקעה'!$B$44</f>
        <v>6.759957078306941E-5</v>
      </c>
    </row>
    <row r="43" spans="1:10">
      <c r="A43" s="7" t="s">
        <v>803</v>
      </c>
      <c r="B43" s="7">
        <v>1083484</v>
      </c>
      <c r="C43" s="7" t="s">
        <v>415</v>
      </c>
      <c r="D43" s="7" t="s">
        <v>270</v>
      </c>
      <c r="E43" s="7" t="s">
        <v>22</v>
      </c>
      <c r="F43" s="23">
        <v>29559</v>
      </c>
      <c r="G43" s="23">
        <v>1105</v>
      </c>
      <c r="H43" s="23">
        <v>326.63</v>
      </c>
      <c r="I43" s="7" t="s">
        <v>26</v>
      </c>
      <c r="J43" s="26">
        <f>H43/'סיכום נכסי ההשקעה'!$B$44</f>
        <v>2.8522771411246264E-5</v>
      </c>
    </row>
    <row r="44" spans="1:10" ht="13.5" thickBot="1">
      <c r="A44" s="6" t="s">
        <v>804</v>
      </c>
      <c r="B44" s="6"/>
      <c r="C44" s="6"/>
      <c r="D44" s="6"/>
      <c r="E44" s="6"/>
      <c r="F44" s="25">
        <f>SUM(F20:F43)</f>
        <v>10100537.77</v>
      </c>
      <c r="G44" s="22"/>
      <c r="H44" s="25">
        <f>H20+H21+H22+H23+H24+H25+H26+H27+H28+H29+H30+H31+H32+H33+H34+H35+H36+H37+H38+H39+H40+H41+H42+H43</f>
        <v>90828.790000000008</v>
      </c>
      <c r="I44" s="6"/>
      <c r="J44" s="27">
        <f>SUM(J20:J43)</f>
        <v>7.9315703233937204E-3</v>
      </c>
    </row>
    <row r="45" spans="1:10" ht="13.5" thickTop="1"/>
    <row r="46" spans="1:10">
      <c r="A46" s="6" t="s">
        <v>805</v>
      </c>
      <c r="B46" s="6"/>
      <c r="C46" s="6"/>
      <c r="D46" s="6"/>
      <c r="E46" s="6"/>
      <c r="F46" s="22"/>
      <c r="G46" s="22"/>
      <c r="H46" s="22"/>
      <c r="I46" s="6"/>
      <c r="J46" s="6"/>
    </row>
    <row r="47" spans="1:10">
      <c r="A47" s="7" t="s">
        <v>806</v>
      </c>
      <c r="B47" s="7">
        <v>763011</v>
      </c>
      <c r="C47" s="7" t="s">
        <v>807</v>
      </c>
      <c r="D47" s="7" t="s">
        <v>204</v>
      </c>
      <c r="E47" s="7" t="s">
        <v>22</v>
      </c>
      <c r="F47" s="23">
        <v>58590.720000000001</v>
      </c>
      <c r="G47" s="23">
        <v>6218</v>
      </c>
      <c r="H47" s="23" t="s">
        <v>808</v>
      </c>
      <c r="I47" s="7" t="s">
        <v>141</v>
      </c>
      <c r="J47" s="26">
        <f>H47/'סיכום נכסי ההשקעה'!$B$44</f>
        <v>3.1813766378565981E-4</v>
      </c>
    </row>
    <row r="48" spans="1:10">
      <c r="A48" s="7" t="s">
        <v>809</v>
      </c>
      <c r="B48" s="7">
        <v>585018</v>
      </c>
      <c r="C48" s="7" t="s">
        <v>810</v>
      </c>
      <c r="D48" s="7" t="s">
        <v>288</v>
      </c>
      <c r="E48" s="7" t="s">
        <v>22</v>
      </c>
      <c r="F48" s="23">
        <v>92950</v>
      </c>
      <c r="G48" s="23">
        <v>1855</v>
      </c>
      <c r="H48" s="23" t="s">
        <v>811</v>
      </c>
      <c r="I48" s="7" t="s">
        <v>259</v>
      </c>
      <c r="J48" s="26">
        <f>H48/'סיכום נכסי ההשקעה'!$B$44</f>
        <v>1.5056649090009809E-4</v>
      </c>
    </row>
    <row r="49" spans="1:10">
      <c r="A49" s="7" t="s">
        <v>812</v>
      </c>
      <c r="B49" s="7">
        <v>224014</v>
      </c>
      <c r="C49" s="7" t="s">
        <v>813</v>
      </c>
      <c r="D49" s="7" t="s">
        <v>288</v>
      </c>
      <c r="E49" s="7" t="s">
        <v>22</v>
      </c>
      <c r="F49" s="23">
        <v>21276</v>
      </c>
      <c r="G49" s="23">
        <v>6035</v>
      </c>
      <c r="H49" s="23" t="s">
        <v>814</v>
      </c>
      <c r="I49" s="7" t="s">
        <v>259</v>
      </c>
      <c r="J49" s="26">
        <f>H49/'סיכום נכסי ההשקעה'!$B$44</f>
        <v>1.1212541321909904E-4</v>
      </c>
    </row>
    <row r="50" spans="1:10">
      <c r="A50" s="7" t="s">
        <v>815</v>
      </c>
      <c r="B50" s="7">
        <v>566018</v>
      </c>
      <c r="C50" s="7" t="s">
        <v>402</v>
      </c>
      <c r="D50" s="7" t="s">
        <v>288</v>
      </c>
      <c r="E50" s="7" t="s">
        <v>22</v>
      </c>
      <c r="F50" s="23">
        <v>38225</v>
      </c>
      <c r="G50" s="23">
        <v>3652</v>
      </c>
      <c r="H50" s="23" t="s">
        <v>816</v>
      </c>
      <c r="I50" s="7" t="s">
        <v>32</v>
      </c>
      <c r="J50" s="26">
        <f>H50/'סיכום נכסי ההשקעה'!$B$44</f>
        <v>1.2190312719184264E-4</v>
      </c>
    </row>
    <row r="51" spans="1:10">
      <c r="A51" s="7" t="s">
        <v>817</v>
      </c>
      <c r="B51" s="7">
        <v>829010</v>
      </c>
      <c r="C51" s="7" t="s">
        <v>818</v>
      </c>
      <c r="D51" s="7" t="s">
        <v>537</v>
      </c>
      <c r="E51" s="7" t="s">
        <v>22</v>
      </c>
      <c r="F51" s="23">
        <v>21110</v>
      </c>
      <c r="G51" s="23">
        <v>4682</v>
      </c>
      <c r="H51" s="23">
        <v>988.37</v>
      </c>
      <c r="I51" s="7" t="s">
        <v>26</v>
      </c>
      <c r="J51" s="26">
        <f>H51/'סיכום נכסי ההשקעה'!$B$44</f>
        <v>8.6308825214259164E-5</v>
      </c>
    </row>
    <row r="52" spans="1:10">
      <c r="A52" s="7" t="s">
        <v>819</v>
      </c>
      <c r="B52" s="7">
        <v>1082551</v>
      </c>
      <c r="C52" s="7" t="s">
        <v>820</v>
      </c>
      <c r="D52" s="7" t="s">
        <v>537</v>
      </c>
      <c r="E52" s="7" t="s">
        <v>22</v>
      </c>
      <c r="F52" s="23">
        <v>13510</v>
      </c>
      <c r="G52" s="23">
        <v>1137</v>
      </c>
      <c r="H52" s="23">
        <v>153.61000000000001</v>
      </c>
      <c r="I52" s="7" t="s">
        <v>26</v>
      </c>
      <c r="J52" s="26">
        <f>H52/'סיכום נכסי ההשקעה'!$B$44</f>
        <v>1.3413902325204481E-5</v>
      </c>
    </row>
    <row r="53" spans="1:10">
      <c r="A53" s="7" t="s">
        <v>821</v>
      </c>
      <c r="B53" s="7">
        <v>1123017</v>
      </c>
      <c r="C53" s="7" t="s">
        <v>822</v>
      </c>
      <c r="D53" s="7" t="s">
        <v>407</v>
      </c>
      <c r="E53" s="7" t="s">
        <v>22</v>
      </c>
      <c r="F53" s="23">
        <v>16160</v>
      </c>
      <c r="G53" s="23">
        <v>4210</v>
      </c>
      <c r="H53" s="23">
        <v>680.34</v>
      </c>
      <c r="I53" s="7" t="s">
        <v>45</v>
      </c>
      <c r="J53" s="26">
        <f>H53/'סיכום נכסי ההשקעה'!$B$44</f>
        <v>5.9410287793305228E-5</v>
      </c>
    </row>
    <row r="54" spans="1:10">
      <c r="A54" s="7" t="s">
        <v>823</v>
      </c>
      <c r="B54" s="7">
        <v>445015</v>
      </c>
      <c r="C54" s="7" t="s">
        <v>824</v>
      </c>
      <c r="D54" s="7" t="s">
        <v>407</v>
      </c>
      <c r="E54" s="7" t="s">
        <v>22</v>
      </c>
      <c r="F54" s="23">
        <v>12542</v>
      </c>
      <c r="G54" s="23">
        <v>2001</v>
      </c>
      <c r="H54" s="23">
        <v>250.97</v>
      </c>
      <c r="I54" s="7" t="s">
        <v>26</v>
      </c>
      <c r="J54" s="26">
        <f>H54/'סיכום נכסי ההשקעה'!$B$44</f>
        <v>2.1915806695895894E-5</v>
      </c>
    </row>
    <row r="55" spans="1:10">
      <c r="A55" s="7" t="s">
        <v>825</v>
      </c>
      <c r="B55" s="7">
        <v>390013</v>
      </c>
      <c r="C55" s="7" t="s">
        <v>440</v>
      </c>
      <c r="D55" s="7" t="s">
        <v>320</v>
      </c>
      <c r="E55" s="7" t="s">
        <v>22</v>
      </c>
      <c r="F55" s="23">
        <v>100103</v>
      </c>
      <c r="G55" s="23">
        <v>3069</v>
      </c>
      <c r="H55" s="23" t="s">
        <v>826</v>
      </c>
      <c r="I55" s="7" t="s">
        <v>41</v>
      </c>
      <c r="J55" s="26">
        <f>H55/'סיכום נכסי ההשקעה'!$B$44</f>
        <v>2.6827455352776636E-4</v>
      </c>
    </row>
    <row r="56" spans="1:10">
      <c r="A56" s="7" t="s">
        <v>827</v>
      </c>
      <c r="B56" s="7">
        <v>1097278</v>
      </c>
      <c r="C56" s="7" t="s">
        <v>319</v>
      </c>
      <c r="D56" s="7" t="s">
        <v>320</v>
      </c>
      <c r="E56" s="7" t="s">
        <v>22</v>
      </c>
      <c r="F56" s="23">
        <v>0.75</v>
      </c>
      <c r="G56" s="23">
        <v>1315</v>
      </c>
      <c r="H56" s="23">
        <v>0.01</v>
      </c>
      <c r="I56" s="7" t="s">
        <v>23</v>
      </c>
      <c r="J56" s="26">
        <f>H56/'סיכום נכסי ההשקעה'!$B$44</f>
        <v>8.7324408080232275E-10</v>
      </c>
    </row>
    <row r="57" spans="1:10">
      <c r="A57" s="7" t="s">
        <v>828</v>
      </c>
      <c r="B57" s="7">
        <v>1091354</v>
      </c>
      <c r="C57" s="7" t="s">
        <v>829</v>
      </c>
      <c r="D57" s="7" t="s">
        <v>320</v>
      </c>
      <c r="E57" s="7" t="s">
        <v>22</v>
      </c>
      <c r="F57" s="23">
        <v>3026.51</v>
      </c>
      <c r="G57" s="23">
        <v>5525</v>
      </c>
      <c r="H57" s="23">
        <v>167.21</v>
      </c>
      <c r="I57" s="7" t="s">
        <v>35</v>
      </c>
      <c r="J57" s="26">
        <f>H57/'סיכום נכסי ההשקעה'!$B$44</f>
        <v>1.4601514275095638E-5</v>
      </c>
    </row>
    <row r="58" spans="1:10">
      <c r="A58" s="7" t="s">
        <v>830</v>
      </c>
      <c r="B58" s="7">
        <v>1095835</v>
      </c>
      <c r="C58" s="7" t="s">
        <v>831</v>
      </c>
      <c r="D58" s="7" t="s">
        <v>320</v>
      </c>
      <c r="E58" s="7" t="s">
        <v>22</v>
      </c>
      <c r="F58" s="23">
        <v>61691</v>
      </c>
      <c r="G58" s="23">
        <v>4178</v>
      </c>
      <c r="H58" s="23" t="s">
        <v>832</v>
      </c>
      <c r="I58" s="7" t="s">
        <v>145</v>
      </c>
      <c r="J58" s="26">
        <f>H58/'סיכום נכסי ההשקעה'!$B$44</f>
        <v>2.2507429560639463E-4</v>
      </c>
    </row>
    <row r="59" spans="1:10">
      <c r="A59" s="7" t="s">
        <v>833</v>
      </c>
      <c r="B59" s="7">
        <v>759019</v>
      </c>
      <c r="C59" s="7" t="s">
        <v>324</v>
      </c>
      <c r="D59" s="7" t="s">
        <v>320</v>
      </c>
      <c r="E59" s="7" t="s">
        <v>22</v>
      </c>
      <c r="F59" s="23">
        <v>847</v>
      </c>
      <c r="G59" s="23">
        <v>122600</v>
      </c>
      <c r="H59" s="23" t="s">
        <v>834</v>
      </c>
      <c r="I59" s="7" t="s">
        <v>259</v>
      </c>
      <c r="J59" s="26">
        <f>H59/'סיכום נכסי ההשקעה'!$B$44</f>
        <v>9.0679411838674793E-5</v>
      </c>
    </row>
    <row r="60" spans="1:10">
      <c r="A60" s="7" t="s">
        <v>835</v>
      </c>
      <c r="B60" s="7">
        <v>759014</v>
      </c>
      <c r="C60" s="7" t="s">
        <v>324</v>
      </c>
      <c r="D60" s="7" t="s">
        <v>320</v>
      </c>
      <c r="E60" s="7" t="s">
        <v>22</v>
      </c>
      <c r="F60" s="23">
        <v>50662.05</v>
      </c>
      <c r="G60" s="23">
        <v>100</v>
      </c>
      <c r="H60" s="23">
        <v>50.66</v>
      </c>
      <c r="I60" s="24">
        <v>0</v>
      </c>
      <c r="J60" s="26">
        <f>H60/'סיכום נכסי ההשקעה'!$B$44</f>
        <v>4.4238545133445668E-6</v>
      </c>
    </row>
    <row r="61" spans="1:10">
      <c r="A61" s="7" t="s">
        <v>836</v>
      </c>
      <c r="B61" s="7">
        <v>1081215</v>
      </c>
      <c r="C61" s="7" t="s">
        <v>837</v>
      </c>
      <c r="D61" s="7" t="s">
        <v>320</v>
      </c>
      <c r="E61" s="7" t="s">
        <v>22</v>
      </c>
      <c r="F61" s="23">
        <v>17405</v>
      </c>
      <c r="G61" s="23">
        <v>6385</v>
      </c>
      <c r="H61" s="23" t="s">
        <v>838</v>
      </c>
      <c r="I61" s="7" t="s">
        <v>45</v>
      </c>
      <c r="J61" s="26">
        <f>H61/'סיכום נכסי ההשקעה'!$B$44</f>
        <v>9.7044487943642916E-5</v>
      </c>
    </row>
    <row r="62" spans="1:10">
      <c r="A62" s="7" t="s">
        <v>839</v>
      </c>
      <c r="B62" s="7">
        <v>1081942</v>
      </c>
      <c r="C62" s="7" t="s">
        <v>542</v>
      </c>
      <c r="D62" s="7" t="s">
        <v>320</v>
      </c>
      <c r="E62" s="7" t="s">
        <v>22</v>
      </c>
      <c r="F62" s="23">
        <v>294925</v>
      </c>
      <c r="G62" s="23">
        <v>881.3</v>
      </c>
      <c r="H62" s="23" t="s">
        <v>840</v>
      </c>
      <c r="I62" s="7" t="s">
        <v>41</v>
      </c>
      <c r="J62" s="26">
        <f>H62/'סיכום נכסי ההשקעה'!$B$44</f>
        <v>2.2697098174989731E-4</v>
      </c>
    </row>
    <row r="63" spans="1:10">
      <c r="A63" s="7" t="s">
        <v>841</v>
      </c>
      <c r="B63" s="7">
        <v>1081082</v>
      </c>
      <c r="C63" s="7" t="s">
        <v>842</v>
      </c>
      <c r="D63" s="7" t="s">
        <v>765</v>
      </c>
      <c r="E63" s="7" t="s">
        <v>22</v>
      </c>
      <c r="F63" s="23">
        <v>30669</v>
      </c>
      <c r="G63" s="23">
        <v>14880</v>
      </c>
      <c r="H63" s="23" t="s">
        <v>843</v>
      </c>
      <c r="I63" s="7" t="s">
        <v>163</v>
      </c>
      <c r="J63" s="26">
        <f>H63/'סיכום נכסי ההשקעה'!$B$44</f>
        <v>3.9850930249454397E-4</v>
      </c>
    </row>
    <row r="64" spans="1:10">
      <c r="A64" s="7" t="s">
        <v>844</v>
      </c>
      <c r="B64" s="7">
        <v>1081603</v>
      </c>
      <c r="C64" s="7" t="s">
        <v>845</v>
      </c>
      <c r="D64" s="7" t="s">
        <v>630</v>
      </c>
      <c r="E64" s="7" t="s">
        <v>22</v>
      </c>
      <c r="F64" s="23">
        <v>2949</v>
      </c>
      <c r="G64" s="23">
        <v>13430</v>
      </c>
      <c r="H64" s="23">
        <v>396.05</v>
      </c>
      <c r="I64" s="7" t="s">
        <v>45</v>
      </c>
      <c r="J64" s="26">
        <f>H64/'סיכום נכסי ההשקעה'!$B$44</f>
        <v>3.4584831820175992E-5</v>
      </c>
    </row>
    <row r="65" spans="1:10">
      <c r="A65" s="7" t="s">
        <v>846</v>
      </c>
      <c r="B65" s="7">
        <v>1100957</v>
      </c>
      <c r="C65" s="7" t="s">
        <v>847</v>
      </c>
      <c r="D65" s="7" t="s">
        <v>612</v>
      </c>
      <c r="E65" s="7" t="s">
        <v>22</v>
      </c>
      <c r="F65" s="23">
        <v>157282</v>
      </c>
      <c r="G65" s="23">
        <v>365.4</v>
      </c>
      <c r="H65" s="23">
        <v>574.71</v>
      </c>
      <c r="I65" s="7" t="s">
        <v>163</v>
      </c>
      <c r="J65" s="26">
        <f>H65/'סיכום נכסי ההשקעה'!$B$44</f>
        <v>5.0186210567790293E-5</v>
      </c>
    </row>
    <row r="66" spans="1:10">
      <c r="A66" s="7" t="s">
        <v>848</v>
      </c>
      <c r="B66" s="7">
        <v>7980204</v>
      </c>
      <c r="C66" s="7" t="s">
        <v>640</v>
      </c>
      <c r="D66" s="7" t="s">
        <v>358</v>
      </c>
      <c r="E66" s="7" t="s">
        <v>22</v>
      </c>
      <c r="F66" s="23">
        <v>1.22</v>
      </c>
      <c r="G66" s="23">
        <v>134.4</v>
      </c>
      <c r="H66" s="23" t="s">
        <v>39</v>
      </c>
      <c r="I66" s="7" t="s">
        <v>23</v>
      </c>
      <c r="J66" s="26">
        <f>H66/'סיכום נכסי ההשקעה'!$B$44</f>
        <v>0</v>
      </c>
    </row>
    <row r="67" spans="1:10">
      <c r="A67" s="7" t="s">
        <v>849</v>
      </c>
      <c r="B67" s="7">
        <v>611012</v>
      </c>
      <c r="C67" s="7" t="s">
        <v>603</v>
      </c>
      <c r="D67" s="7" t="s">
        <v>358</v>
      </c>
      <c r="E67" s="7" t="s">
        <v>22</v>
      </c>
      <c r="F67" s="23">
        <v>0.2</v>
      </c>
      <c r="G67" s="23">
        <v>351.3</v>
      </c>
      <c r="H67" s="23" t="s">
        <v>39</v>
      </c>
      <c r="I67" s="7" t="s">
        <v>23</v>
      </c>
      <c r="J67" s="26">
        <f>H67/'סיכום נכסי ההשקעה'!$B$44</f>
        <v>0</v>
      </c>
    </row>
    <row r="68" spans="1:10" ht="13.5" thickBot="1">
      <c r="A68" s="6" t="s">
        <v>850</v>
      </c>
      <c r="B68" s="6"/>
      <c r="C68" s="6"/>
      <c r="D68" s="6"/>
      <c r="E68" s="6"/>
      <c r="F68" s="25">
        <f>SUM(F47:F67)</f>
        <v>993925.45</v>
      </c>
      <c r="G68" s="22"/>
      <c r="H68" s="25">
        <f>H47+H48+H49+H50+H51+H52+H53+H54+H55+H56+H57+H58+H59+H60+H61+H62+H63+H64+H65+H66+H67</f>
        <v>26271.369999999995</v>
      </c>
      <c r="I68" s="6"/>
      <c r="J68" s="27">
        <f>SUM(J47:J67)</f>
        <v>2.2941318347067712E-3</v>
      </c>
    </row>
    <row r="69" spans="1:10" ht="13.5" thickTop="1"/>
    <row r="70" spans="1:10">
      <c r="A70" s="6" t="s">
        <v>851</v>
      </c>
      <c r="B70" s="6"/>
      <c r="C70" s="6"/>
      <c r="D70" s="6"/>
      <c r="E70" s="6"/>
      <c r="F70" s="22"/>
      <c r="G70" s="22"/>
      <c r="H70" s="22"/>
      <c r="I70" s="6"/>
      <c r="J70" s="6"/>
    </row>
    <row r="71" spans="1:10">
      <c r="A71" s="7" t="s">
        <v>852</v>
      </c>
      <c r="B71" s="7">
        <v>1134402</v>
      </c>
      <c r="C71" s="7" t="s">
        <v>2582</v>
      </c>
      <c r="D71" s="7" t="s">
        <v>2583</v>
      </c>
      <c r="E71" s="7" t="s">
        <v>22</v>
      </c>
      <c r="F71" s="23">
        <v>14208.83</v>
      </c>
      <c r="G71" s="23">
        <v>15050</v>
      </c>
      <c r="H71" s="23" t="s">
        <v>853</v>
      </c>
      <c r="I71" s="24">
        <v>0</v>
      </c>
      <c r="J71" s="26">
        <f>H71/'סיכום נכסי ההשקעה'!$B$44</f>
        <v>1.8673713397101107E-4</v>
      </c>
    </row>
    <row r="72" spans="1:10">
      <c r="A72" s="7" t="s">
        <v>854</v>
      </c>
      <c r="B72" s="7">
        <v>507012</v>
      </c>
      <c r="C72" s="7" t="s">
        <v>855</v>
      </c>
      <c r="D72" s="7" t="s">
        <v>407</v>
      </c>
      <c r="E72" s="7" t="s">
        <v>22</v>
      </c>
      <c r="F72" s="23">
        <v>187274</v>
      </c>
      <c r="G72" s="23">
        <v>7043</v>
      </c>
      <c r="H72" s="23" t="s">
        <v>856</v>
      </c>
      <c r="I72" s="7" t="s">
        <v>857</v>
      </c>
      <c r="J72" s="26">
        <f>H72/'סיכום נכסי ההשקעה'!$B$44</f>
        <v>1.1517836184999203E-3</v>
      </c>
    </row>
    <row r="73" spans="1:10">
      <c r="A73" s="7" t="s">
        <v>858</v>
      </c>
      <c r="B73" s="7">
        <v>1099787</v>
      </c>
      <c r="C73" s="7" t="s">
        <v>859</v>
      </c>
      <c r="D73" s="7" t="s">
        <v>407</v>
      </c>
      <c r="E73" s="7" t="s">
        <v>22</v>
      </c>
      <c r="F73" s="23">
        <v>13672</v>
      </c>
      <c r="G73" s="23">
        <v>252.6</v>
      </c>
      <c r="H73" s="23">
        <v>34.54</v>
      </c>
      <c r="I73" s="7" t="s">
        <v>41</v>
      </c>
      <c r="J73" s="26">
        <f>H73/'סיכום נכסי ההשקעה'!$B$44</f>
        <v>3.0161850550912226E-6</v>
      </c>
    </row>
    <row r="74" spans="1:10">
      <c r="A74" s="7" t="s">
        <v>860</v>
      </c>
      <c r="B74" s="7">
        <v>1094044</v>
      </c>
      <c r="C74" s="7" t="s">
        <v>861</v>
      </c>
      <c r="D74" s="7" t="s">
        <v>320</v>
      </c>
      <c r="E74" s="7" t="s">
        <v>22</v>
      </c>
      <c r="F74" s="23">
        <v>0.1</v>
      </c>
      <c r="G74" s="23">
        <v>698.3</v>
      </c>
      <c r="H74" s="23" t="s">
        <v>39</v>
      </c>
      <c r="I74" s="7" t="s">
        <v>23</v>
      </c>
      <c r="J74" s="26">
        <f>H74/'סיכום נכסי ההשקעה'!$B$44</f>
        <v>0</v>
      </c>
    </row>
    <row r="75" spans="1:10">
      <c r="A75" s="7" t="s">
        <v>862</v>
      </c>
      <c r="B75" s="7">
        <v>1106749</v>
      </c>
      <c r="C75" s="7" t="s">
        <v>863</v>
      </c>
      <c r="D75" s="7" t="s">
        <v>320</v>
      </c>
      <c r="E75" s="7" t="s">
        <v>22</v>
      </c>
      <c r="F75" s="23">
        <v>205650</v>
      </c>
      <c r="G75" s="23">
        <v>422</v>
      </c>
      <c r="H75" s="23">
        <v>867.84</v>
      </c>
      <c r="I75" s="7" t="s">
        <v>864</v>
      </c>
      <c r="J75" s="26">
        <f>H75/'סיכום נכסי ההשקעה'!$B$44</f>
        <v>7.5783614308348781E-5</v>
      </c>
    </row>
    <row r="76" spans="1:10">
      <c r="A76" s="7" t="s">
        <v>682</v>
      </c>
      <c r="B76" s="7">
        <v>549014</v>
      </c>
      <c r="C76" s="7" t="s">
        <v>682</v>
      </c>
      <c r="D76" s="7" t="s">
        <v>320</v>
      </c>
      <c r="E76" s="7" t="s">
        <v>22</v>
      </c>
      <c r="F76" s="23">
        <v>2554.0700000000002</v>
      </c>
      <c r="G76" s="23">
        <v>15.3</v>
      </c>
      <c r="H76" s="23">
        <v>0.39</v>
      </c>
      <c r="I76" s="7" t="s">
        <v>259</v>
      </c>
      <c r="J76" s="26">
        <f>H76/'סיכום נכסי ההשקעה'!$B$44</f>
        <v>3.4056519151290587E-8</v>
      </c>
    </row>
    <row r="77" spans="1:10">
      <c r="A77" s="7" t="s">
        <v>865</v>
      </c>
      <c r="B77" s="7">
        <v>315010</v>
      </c>
      <c r="C77" s="7" t="s">
        <v>866</v>
      </c>
      <c r="D77" s="7" t="s">
        <v>867</v>
      </c>
      <c r="E77" s="7" t="s">
        <v>22</v>
      </c>
      <c r="F77" s="23">
        <v>5347</v>
      </c>
      <c r="G77" s="23">
        <v>6552</v>
      </c>
      <c r="H77" s="23">
        <v>350.33</v>
      </c>
      <c r="I77" s="7" t="s">
        <v>32</v>
      </c>
      <c r="J77" s="26">
        <f>H77/'סיכום נכסי ההשקעה'!$B$44</f>
        <v>3.0592359882747769E-5</v>
      </c>
    </row>
    <row r="78" spans="1:10">
      <c r="A78" s="7" t="s">
        <v>868</v>
      </c>
      <c r="B78" s="7">
        <v>1123355</v>
      </c>
      <c r="C78" s="7" t="s">
        <v>869</v>
      </c>
      <c r="D78" s="7" t="s">
        <v>358</v>
      </c>
      <c r="E78" s="7" t="s">
        <v>22</v>
      </c>
      <c r="F78" s="23">
        <v>73762.929999999993</v>
      </c>
      <c r="G78" s="23">
        <v>195.8</v>
      </c>
      <c r="H78" s="23">
        <v>144.43</v>
      </c>
      <c r="I78" s="7" t="s">
        <v>259</v>
      </c>
      <c r="J78" s="26">
        <f>H78/'סיכום נכסי ההשקעה'!$B$44</f>
        <v>1.2612264259027947E-5</v>
      </c>
    </row>
    <row r="79" spans="1:10">
      <c r="A79" s="7" t="s">
        <v>870</v>
      </c>
      <c r="B79" s="7">
        <v>422014</v>
      </c>
      <c r="C79" s="7" t="s">
        <v>871</v>
      </c>
      <c r="D79" s="7" t="s">
        <v>358</v>
      </c>
      <c r="E79" s="7" t="s">
        <v>22</v>
      </c>
      <c r="F79" s="23">
        <v>0.31</v>
      </c>
      <c r="G79" s="23">
        <v>1599</v>
      </c>
      <c r="H79" s="23" t="s">
        <v>39</v>
      </c>
      <c r="I79" s="7" t="s">
        <v>23</v>
      </c>
      <c r="J79" s="26">
        <f>H79/'סיכום נכסי ההשקעה'!$B$44</f>
        <v>0</v>
      </c>
    </row>
    <row r="80" spans="1:10">
      <c r="A80" s="7" t="s">
        <v>872</v>
      </c>
      <c r="B80" s="7">
        <v>565010</v>
      </c>
      <c r="C80" s="7" t="s">
        <v>873</v>
      </c>
      <c r="D80" s="7" t="s">
        <v>795</v>
      </c>
      <c r="E80" s="7" t="s">
        <v>22</v>
      </c>
      <c r="F80" s="23">
        <v>2497</v>
      </c>
      <c r="G80" s="23">
        <v>174100</v>
      </c>
      <c r="H80" s="23" t="s">
        <v>874</v>
      </c>
      <c r="I80" s="7" t="s">
        <v>163</v>
      </c>
      <c r="J80" s="26">
        <f>H80/'סיכום נכסי ההשקעה'!$B$44</f>
        <v>3.796236527590321E-4</v>
      </c>
    </row>
    <row r="81" spans="1:10" ht="13.5" thickBot="1">
      <c r="A81" s="6" t="s">
        <v>875</v>
      </c>
      <c r="B81" s="6"/>
      <c r="C81" s="6"/>
      <c r="D81" s="6"/>
      <c r="E81" s="6"/>
      <c r="F81" s="25">
        <f>SUM(F71:F80)</f>
        <v>504966.24</v>
      </c>
      <c r="G81" s="22"/>
      <c r="H81" s="25">
        <f>H71+H72+H73+H74+H75+H76+H77+H78+H79+H80</f>
        <v>21072.95</v>
      </c>
      <c r="I81" s="6"/>
      <c r="J81" s="27">
        <f>SUM(J71:J80)</f>
        <v>1.8401828852543307E-3</v>
      </c>
    </row>
    <row r="82" spans="1:10" ht="13.5" thickTop="1"/>
    <row r="83" spans="1:10">
      <c r="A83" s="6" t="s">
        <v>877</v>
      </c>
      <c r="B83" s="24">
        <v>0</v>
      </c>
      <c r="C83" s="24">
        <v>0</v>
      </c>
      <c r="D83" s="24">
        <v>0</v>
      </c>
      <c r="E83" s="24">
        <v>0</v>
      </c>
      <c r="F83" s="24">
        <v>0</v>
      </c>
      <c r="G83" s="24">
        <v>0</v>
      </c>
      <c r="H83" s="24">
        <v>0</v>
      </c>
      <c r="I83" s="24">
        <v>0</v>
      </c>
      <c r="J83" s="26">
        <f>H83/'סיכום נכסי ההשקעה'!$B$44</f>
        <v>0</v>
      </c>
    </row>
    <row r="84" spans="1:10" ht="13.5" thickBot="1">
      <c r="A84" s="6" t="s">
        <v>878</v>
      </c>
      <c r="B84" s="6"/>
      <c r="C84" s="6"/>
      <c r="D84" s="6"/>
      <c r="E84" s="6"/>
      <c r="F84" s="30">
        <f>F83</f>
        <v>0</v>
      </c>
      <c r="G84" s="22"/>
      <c r="H84" s="30">
        <f>H83</f>
        <v>0</v>
      </c>
      <c r="I84" s="6"/>
      <c r="J84" s="27">
        <f>J83</f>
        <v>0</v>
      </c>
    </row>
    <row r="85" spans="1:10" ht="13.5" thickTop="1"/>
    <row r="86" spans="1:10">
      <c r="A86" s="6" t="s">
        <v>879</v>
      </c>
      <c r="B86" s="24">
        <v>0</v>
      </c>
      <c r="C86" s="24">
        <v>0</v>
      </c>
      <c r="D86" s="24">
        <v>0</v>
      </c>
      <c r="E86" s="24">
        <v>0</v>
      </c>
      <c r="F86" s="24">
        <v>0</v>
      </c>
      <c r="G86" s="24">
        <v>0</v>
      </c>
      <c r="H86" s="24">
        <v>0</v>
      </c>
      <c r="I86" s="24">
        <v>0</v>
      </c>
      <c r="J86" s="26">
        <f>H86/'סיכום נכסי ההשקעה'!$B$44</f>
        <v>0</v>
      </c>
    </row>
    <row r="87" spans="1:10" ht="13.5" thickBot="1">
      <c r="A87" s="6" t="s">
        <v>880</v>
      </c>
      <c r="B87" s="6"/>
      <c r="C87" s="6"/>
      <c r="D87" s="6"/>
      <c r="E87" s="6"/>
      <c r="F87" s="30">
        <f>F86</f>
        <v>0</v>
      </c>
      <c r="G87" s="22"/>
      <c r="H87" s="30">
        <f>H86</f>
        <v>0</v>
      </c>
      <c r="I87" s="6"/>
      <c r="J87" s="27">
        <f>J86</f>
        <v>0</v>
      </c>
    </row>
    <row r="88" spans="1:10" ht="13.5" thickTop="1"/>
    <row r="89" spans="1:10" ht="13.5" thickBot="1">
      <c r="A89" s="4" t="s">
        <v>881</v>
      </c>
      <c r="B89" s="4"/>
      <c r="C89" s="4"/>
      <c r="D89" s="4"/>
      <c r="E89" s="4"/>
      <c r="F89" s="31">
        <f>F44+F68+F81+F84+F87</f>
        <v>11599429.459999999</v>
      </c>
      <c r="G89" s="14"/>
      <c r="H89" s="31">
        <f>H44+H68+H81+H84+H87</f>
        <v>138173.11000000002</v>
      </c>
      <c r="I89" s="4"/>
      <c r="J89" s="32">
        <f>J44+J68+J81+J84+J87</f>
        <v>1.2065885043354822E-2</v>
      </c>
    </row>
    <row r="90" spans="1:10" ht="13.5" thickTop="1"/>
    <row r="92" spans="1:10">
      <c r="A92" s="4" t="s">
        <v>882</v>
      </c>
      <c r="B92" s="4"/>
      <c r="C92" s="4"/>
      <c r="D92" s="4"/>
      <c r="E92" s="4"/>
      <c r="F92" s="14"/>
      <c r="G92" s="14"/>
      <c r="H92" s="14"/>
      <c r="I92" s="4"/>
      <c r="J92" s="4"/>
    </row>
    <row r="93" spans="1:10">
      <c r="A93" s="6" t="s">
        <v>883</v>
      </c>
      <c r="B93" s="6"/>
      <c r="C93" s="6"/>
      <c r="D93" s="6"/>
      <c r="E93" s="6"/>
      <c r="F93" s="22"/>
      <c r="G93" s="22"/>
      <c r="H93" s="22"/>
      <c r="I93" s="6"/>
      <c r="J93" s="6"/>
    </row>
    <row r="94" spans="1:10">
      <c r="A94" s="7" t="s">
        <v>884</v>
      </c>
      <c r="B94" s="7">
        <v>107466</v>
      </c>
      <c r="C94" s="7" t="s">
        <v>884</v>
      </c>
      <c r="D94" s="7" t="s">
        <v>407</v>
      </c>
      <c r="E94" s="7" t="s">
        <v>22</v>
      </c>
      <c r="F94" s="23">
        <v>33478</v>
      </c>
      <c r="G94" s="23">
        <v>8322.18</v>
      </c>
      <c r="H94" s="23" t="s">
        <v>885</v>
      </c>
      <c r="I94" s="24">
        <v>0</v>
      </c>
      <c r="J94" s="26">
        <f>H94/'סיכום נכסי ההשקעה'!$B$44</f>
        <v>2.4329453335233511E-4</v>
      </c>
    </row>
    <row r="95" spans="1:10">
      <c r="A95" s="7" t="s">
        <v>886</v>
      </c>
      <c r="B95" s="7" t="s">
        <v>887</v>
      </c>
      <c r="C95" s="7" t="s">
        <v>2585</v>
      </c>
      <c r="D95" s="7" t="s">
        <v>2584</v>
      </c>
      <c r="E95" s="7" t="s">
        <v>22</v>
      </c>
      <c r="F95" s="23">
        <v>284572</v>
      </c>
      <c r="G95" s="23">
        <v>2830</v>
      </c>
      <c r="H95" s="23" t="s">
        <v>888</v>
      </c>
      <c r="I95" s="7" t="s">
        <v>26</v>
      </c>
      <c r="J95" s="26">
        <f>H95/'סיכום נכסי ההשקעה'!$B$44</f>
        <v>7.0325751478926178E-4</v>
      </c>
    </row>
    <row r="96" spans="1:10" ht="13.5" thickBot="1">
      <c r="A96" s="6" t="s">
        <v>889</v>
      </c>
      <c r="B96" s="6"/>
      <c r="C96" s="6"/>
      <c r="D96" s="6"/>
      <c r="E96" s="6"/>
      <c r="F96" s="25">
        <f>SUM(F94:F95)</f>
        <v>318050</v>
      </c>
      <c r="G96" s="22"/>
      <c r="H96" s="25">
        <f>H94+H95</f>
        <v>10839.49</v>
      </c>
      <c r="I96" s="6"/>
      <c r="J96" s="27">
        <f>SUM(J94:J95)</f>
        <v>9.4655204814159686E-4</v>
      </c>
    </row>
    <row r="97" spans="1:10" ht="13.5" thickTop="1"/>
    <row r="98" spans="1:10">
      <c r="A98" s="6" t="s">
        <v>890</v>
      </c>
      <c r="B98" s="6"/>
      <c r="C98" s="6"/>
      <c r="D98" s="6"/>
      <c r="E98" s="6"/>
      <c r="F98" s="22"/>
      <c r="G98" s="22"/>
      <c r="H98" s="22"/>
      <c r="I98" s="6"/>
      <c r="J98" s="6"/>
    </row>
    <row r="99" spans="1:10">
      <c r="A99" s="7" t="s">
        <v>891</v>
      </c>
      <c r="B99" s="7" t="s">
        <v>892</v>
      </c>
      <c r="C99" s="7" t="s">
        <v>893</v>
      </c>
      <c r="D99" s="7" t="s">
        <v>407</v>
      </c>
      <c r="E99" s="7" t="s">
        <v>30</v>
      </c>
      <c r="F99" s="23">
        <v>0.8</v>
      </c>
      <c r="G99" s="23">
        <v>823.86</v>
      </c>
      <c r="H99" s="23" t="s">
        <v>39</v>
      </c>
      <c r="I99" s="7" t="s">
        <v>23</v>
      </c>
      <c r="J99" s="26">
        <f>H99/'סיכום נכסי ההשקעה'!$B$44</f>
        <v>0</v>
      </c>
    </row>
    <row r="100" spans="1:10">
      <c r="A100" s="7" t="s">
        <v>894</v>
      </c>
      <c r="B100" s="7" t="s">
        <v>895</v>
      </c>
      <c r="C100" s="7" t="s">
        <v>894</v>
      </c>
      <c r="D100" s="7" t="s">
        <v>320</v>
      </c>
      <c r="E100" s="7" t="s">
        <v>30</v>
      </c>
      <c r="F100" s="23">
        <v>1191325.76</v>
      </c>
      <c r="G100" s="23">
        <v>106.47</v>
      </c>
      <c r="H100" s="23">
        <v>318.68</v>
      </c>
      <c r="I100" s="7" t="s">
        <v>32</v>
      </c>
      <c r="J100" s="26">
        <f>H100/'סיכום נכסי ההשקעה'!$B$44</f>
        <v>2.782854236700842E-5</v>
      </c>
    </row>
    <row r="101" spans="1:10">
      <c r="A101" s="7" t="s">
        <v>896</v>
      </c>
      <c r="B101" s="7" t="s">
        <v>897</v>
      </c>
      <c r="C101" s="39" t="s">
        <v>894</v>
      </c>
      <c r="D101" s="7" t="s">
        <v>320</v>
      </c>
      <c r="E101" s="7" t="s">
        <v>30</v>
      </c>
      <c r="F101" s="23">
        <v>0.32</v>
      </c>
      <c r="G101" s="23">
        <v>95.52</v>
      </c>
      <c r="H101" s="23" t="s">
        <v>39</v>
      </c>
      <c r="I101" s="7" t="s">
        <v>23</v>
      </c>
      <c r="J101" s="26">
        <f>H101/'סיכום נכסי ההשקעה'!$B$44</f>
        <v>0</v>
      </c>
    </row>
    <row r="102" spans="1:10">
      <c r="A102" s="7" t="s">
        <v>898</v>
      </c>
      <c r="B102" s="7" t="s">
        <v>899</v>
      </c>
      <c r="C102" s="7" t="s">
        <v>898</v>
      </c>
      <c r="D102" s="7" t="s">
        <v>2588</v>
      </c>
      <c r="E102" s="7" t="s">
        <v>30</v>
      </c>
      <c r="F102" s="23">
        <v>21149.72</v>
      </c>
      <c r="G102" s="23">
        <v>33341.85</v>
      </c>
      <c r="H102" s="23" t="s">
        <v>900</v>
      </c>
      <c r="I102" s="7" t="s">
        <v>23</v>
      </c>
      <c r="J102" s="26">
        <f>H102/'סיכום נכסי ההשקעה'!$B$44</f>
        <v>1.5472051299247473E-4</v>
      </c>
    </row>
    <row r="103" spans="1:10">
      <c r="A103" s="7" t="s">
        <v>901</v>
      </c>
      <c r="B103" s="7" t="s">
        <v>899</v>
      </c>
      <c r="C103" s="7" t="s">
        <v>898</v>
      </c>
      <c r="D103" s="7" t="s">
        <v>2588</v>
      </c>
      <c r="E103" s="7" t="s">
        <v>30</v>
      </c>
      <c r="F103" s="23">
        <v>21149.7</v>
      </c>
      <c r="G103" s="23">
        <v>0.5</v>
      </c>
      <c r="H103" s="23">
        <v>10.57</v>
      </c>
      <c r="I103" s="24">
        <v>0</v>
      </c>
      <c r="J103" s="26">
        <f>H103/'סיכום נכסי ההשקעה'!$B$44</f>
        <v>9.2301899340805512E-7</v>
      </c>
    </row>
    <row r="104" spans="1:10">
      <c r="A104" s="7" t="s">
        <v>902</v>
      </c>
      <c r="B104" s="7" t="s">
        <v>903</v>
      </c>
      <c r="C104" s="7" t="s">
        <v>902</v>
      </c>
      <c r="D104" s="7" t="s">
        <v>2589</v>
      </c>
      <c r="E104" s="7" t="s">
        <v>30</v>
      </c>
      <c r="F104" s="23">
        <v>26658.04</v>
      </c>
      <c r="G104" s="23">
        <v>26168.5</v>
      </c>
      <c r="H104" s="23" t="s">
        <v>904</v>
      </c>
      <c r="I104" s="7" t="s">
        <v>23</v>
      </c>
      <c r="J104" s="26">
        <f>H104/'סיכום נכסי ההשקעה'!$B$44</f>
        <v>1.5305960275078872E-4</v>
      </c>
    </row>
    <row r="105" spans="1:10">
      <c r="A105" s="7" t="s">
        <v>905</v>
      </c>
      <c r="B105" s="7" t="s">
        <v>906</v>
      </c>
      <c r="C105" s="7" t="s">
        <v>907</v>
      </c>
      <c r="D105" s="7" t="s">
        <v>2590</v>
      </c>
      <c r="E105" s="7" t="s">
        <v>30</v>
      </c>
      <c r="F105" s="23">
        <v>26395.360000000001</v>
      </c>
      <c r="G105" s="23">
        <v>21905.919999999998</v>
      </c>
      <c r="H105" s="23" t="s">
        <v>908</v>
      </c>
      <c r="I105" s="7" t="s">
        <v>23</v>
      </c>
      <c r="J105" s="26">
        <f>H105/'סיכום נכסי ההשקעה'!$B$44</f>
        <v>1.2686490005896144E-4</v>
      </c>
    </row>
    <row r="106" spans="1:10">
      <c r="A106" s="7" t="s">
        <v>909</v>
      </c>
      <c r="B106" s="7" t="s">
        <v>910</v>
      </c>
      <c r="C106" s="7" t="s">
        <v>909</v>
      </c>
      <c r="D106" s="7" t="s">
        <v>2591</v>
      </c>
      <c r="E106" s="7" t="s">
        <v>30</v>
      </c>
      <c r="F106" s="23">
        <v>1619.86</v>
      </c>
      <c r="G106" s="23">
        <v>463331.7</v>
      </c>
      <c r="H106" s="23" t="s">
        <v>911</v>
      </c>
      <c r="I106" s="7" t="s">
        <v>23</v>
      </c>
      <c r="J106" s="26">
        <f>H106/'סיכום נכסי ההשקעה'!$B$44</f>
        <v>1.646728757813788E-4</v>
      </c>
    </row>
    <row r="107" spans="1:10">
      <c r="A107" s="7" t="s">
        <v>912</v>
      </c>
      <c r="B107" s="7" t="s">
        <v>913</v>
      </c>
      <c r="C107" s="7" t="s">
        <v>912</v>
      </c>
      <c r="D107" s="7" t="s">
        <v>2592</v>
      </c>
      <c r="E107" s="7" t="s">
        <v>30</v>
      </c>
      <c r="F107" s="23">
        <v>78800.38</v>
      </c>
      <c r="G107" s="23">
        <v>4764.0600000000004</v>
      </c>
      <c r="H107" s="23">
        <v>943.24</v>
      </c>
      <c r="I107" s="7" t="s">
        <v>296</v>
      </c>
      <c r="J107" s="26">
        <f>H107/'סיכום נכסי ההשקעה'!$B$44</f>
        <v>8.2367874677598287E-5</v>
      </c>
    </row>
    <row r="108" spans="1:10">
      <c r="A108" s="7" t="s">
        <v>914</v>
      </c>
      <c r="B108" s="7" t="s">
        <v>915</v>
      </c>
      <c r="C108" s="7" t="s">
        <v>914</v>
      </c>
      <c r="D108" s="7" t="s">
        <v>2593</v>
      </c>
      <c r="E108" s="7" t="s">
        <v>30</v>
      </c>
      <c r="F108" s="23">
        <v>8437.6</v>
      </c>
      <c r="G108" s="23">
        <v>29762</v>
      </c>
      <c r="H108" s="23" t="s">
        <v>916</v>
      </c>
      <c r="I108" s="7" t="s">
        <v>23</v>
      </c>
      <c r="J108" s="26">
        <f>H108/'סיכום נכסי ההשקעה'!$B$44</f>
        <v>2.1928905357107925E-4</v>
      </c>
    </row>
    <row r="109" spans="1:10">
      <c r="A109" s="7" t="s">
        <v>917</v>
      </c>
      <c r="B109" s="7" t="s">
        <v>918</v>
      </c>
      <c r="C109" s="39" t="s">
        <v>2587</v>
      </c>
      <c r="D109" s="7" t="s">
        <v>2594</v>
      </c>
      <c r="E109" s="7" t="s">
        <v>30</v>
      </c>
      <c r="F109" s="23">
        <v>779188.48</v>
      </c>
      <c r="G109" s="23">
        <v>6125.22</v>
      </c>
      <c r="H109" s="23" t="s">
        <v>919</v>
      </c>
      <c r="I109" s="7" t="s">
        <v>23</v>
      </c>
      <c r="J109" s="26">
        <f>H109/'סיכום נכסי ההשקעה'!$B$44</f>
        <v>1.047168977619802E-3</v>
      </c>
    </row>
    <row r="110" spans="1:10">
      <c r="A110" s="7" t="s">
        <v>920</v>
      </c>
      <c r="B110" s="7" t="s">
        <v>921</v>
      </c>
      <c r="C110" s="7" t="s">
        <v>920</v>
      </c>
      <c r="D110" s="7" t="s">
        <v>2594</v>
      </c>
      <c r="E110" s="7" t="s">
        <v>30</v>
      </c>
      <c r="F110" s="23">
        <v>143753.62</v>
      </c>
      <c r="G110" s="23">
        <v>20504.96</v>
      </c>
      <c r="H110" s="23" t="s">
        <v>922</v>
      </c>
      <c r="I110" s="7" t="s">
        <v>23</v>
      </c>
      <c r="J110" s="26">
        <f>H110/'סיכום נכסי ההשקעה'!$B$44</f>
        <v>6.4674115787973537E-4</v>
      </c>
    </row>
    <row r="111" spans="1:10">
      <c r="A111" s="7" t="s">
        <v>923</v>
      </c>
      <c r="B111" s="7" t="s">
        <v>924</v>
      </c>
      <c r="C111" s="39" t="s">
        <v>2586</v>
      </c>
      <c r="D111" s="7" t="s">
        <v>2595</v>
      </c>
      <c r="E111" s="7" t="s">
        <v>30</v>
      </c>
      <c r="F111" s="23">
        <v>92113.12</v>
      </c>
      <c r="G111" s="23">
        <v>21806.42</v>
      </c>
      <c r="H111" s="23" t="s">
        <v>925</v>
      </c>
      <c r="I111" s="7" t="s">
        <v>23</v>
      </c>
      <c r="J111" s="26">
        <f>H111/'סיכום נכסי ההשקעה'!$B$44</f>
        <v>4.4071580865196266E-4</v>
      </c>
    </row>
    <row r="112" spans="1:10">
      <c r="A112" s="7" t="s">
        <v>926</v>
      </c>
      <c r="B112" s="7" t="s">
        <v>927</v>
      </c>
      <c r="C112" s="7" t="s">
        <v>2599</v>
      </c>
      <c r="D112" s="7" t="s">
        <v>2596</v>
      </c>
      <c r="E112" s="7" t="s">
        <v>737</v>
      </c>
      <c r="F112" s="23">
        <v>881618.63</v>
      </c>
      <c r="G112" s="23">
        <v>1446.8</v>
      </c>
      <c r="H112" s="23" t="s">
        <v>928</v>
      </c>
      <c r="I112" s="7" t="s">
        <v>259</v>
      </c>
      <c r="J112" s="26">
        <f>H112/'סיכום נכסי ההשקעה'!$B$44</f>
        <v>1.8938742975624617E-4</v>
      </c>
    </row>
    <row r="113" spans="1:10">
      <c r="A113" s="7" t="s">
        <v>929</v>
      </c>
      <c r="B113" s="7" t="s">
        <v>930</v>
      </c>
      <c r="C113" s="39" t="s">
        <v>929</v>
      </c>
      <c r="D113" s="7" t="s">
        <v>2597</v>
      </c>
      <c r="E113" s="7" t="s">
        <v>30</v>
      </c>
      <c r="F113" s="23">
        <v>3307.38</v>
      </c>
      <c r="G113" s="23">
        <v>82943.199999999997</v>
      </c>
      <c r="H113" s="23">
        <v>689.26</v>
      </c>
      <c r="I113" s="7" t="s">
        <v>23</v>
      </c>
      <c r="J113" s="26">
        <f>H113/'סיכום נכסי ההשקעה'!$B$44</f>
        <v>6.018922151338089E-5</v>
      </c>
    </row>
    <row r="114" spans="1:10">
      <c r="A114" s="7" t="s">
        <v>931</v>
      </c>
      <c r="B114" s="7" t="s">
        <v>932</v>
      </c>
      <c r="C114" s="39" t="s">
        <v>931</v>
      </c>
      <c r="D114" s="7" t="s">
        <v>2597</v>
      </c>
      <c r="E114" s="7" t="s">
        <v>30</v>
      </c>
      <c r="F114" s="23">
        <v>65311.8</v>
      </c>
      <c r="G114" s="23">
        <v>22956.639999999999</v>
      </c>
      <c r="H114" s="23" t="s">
        <v>933</v>
      </c>
      <c r="I114" s="7" t="s">
        <v>23</v>
      </c>
      <c r="J114" s="26">
        <f>H114/'סיכום נכסי ההשקעה'!$B$44</f>
        <v>3.2896676363168938E-4</v>
      </c>
    </row>
    <row r="115" spans="1:10">
      <c r="A115" s="7" t="s">
        <v>934</v>
      </c>
      <c r="B115" s="7" t="s">
        <v>935</v>
      </c>
      <c r="C115" s="39" t="s">
        <v>934</v>
      </c>
      <c r="D115" s="7" t="s">
        <v>2597</v>
      </c>
      <c r="E115" s="7" t="s">
        <v>30</v>
      </c>
      <c r="F115" s="23">
        <v>20715.900000000001</v>
      </c>
      <c r="G115" s="23">
        <v>32721.57</v>
      </c>
      <c r="H115" s="23" t="s">
        <v>936</v>
      </c>
      <c r="I115" s="7" t="s">
        <v>23</v>
      </c>
      <c r="J115" s="26">
        <f>H115/'סיכום נכסי ההשקעה'!$B$44</f>
        <v>1.4872743886592841E-4</v>
      </c>
    </row>
    <row r="116" spans="1:10">
      <c r="A116" s="7" t="s">
        <v>937</v>
      </c>
      <c r="B116" s="7" t="s">
        <v>938</v>
      </c>
      <c r="C116" s="39" t="s">
        <v>937</v>
      </c>
      <c r="D116" s="7" t="s">
        <v>2597</v>
      </c>
      <c r="E116" s="7" t="s">
        <v>30</v>
      </c>
      <c r="F116" s="23">
        <v>8974.9</v>
      </c>
      <c r="G116" s="23">
        <v>218104</v>
      </c>
      <c r="H116" s="23" t="s">
        <v>939</v>
      </c>
      <c r="I116" s="7" t="s">
        <v>23</v>
      </c>
      <c r="J116" s="26">
        <f>H116/'סיכום נכסי ההשקעה'!$B$44</f>
        <v>4.2948327004060238E-4</v>
      </c>
    </row>
    <row r="117" spans="1:10">
      <c r="A117" s="7" t="s">
        <v>940</v>
      </c>
      <c r="B117" s="7" t="s">
        <v>941</v>
      </c>
      <c r="C117" s="39" t="s">
        <v>940</v>
      </c>
      <c r="D117" s="7" t="s">
        <v>2598</v>
      </c>
      <c r="E117" s="7" t="s">
        <v>30</v>
      </c>
      <c r="F117" s="23">
        <v>4163.08</v>
      </c>
      <c r="G117" s="23">
        <v>256312</v>
      </c>
      <c r="H117" s="23" t="s">
        <v>942</v>
      </c>
      <c r="I117" s="7" t="s">
        <v>23</v>
      </c>
      <c r="J117" s="26">
        <f>H117/'סיכום נכסי ההשקעה'!$B$44</f>
        <v>2.341184845512643E-4</v>
      </c>
    </row>
    <row r="118" spans="1:10">
      <c r="A118" s="7" t="s">
        <v>943</v>
      </c>
      <c r="B118" s="7" t="s">
        <v>944</v>
      </c>
      <c r="C118" s="7" t="s">
        <v>2600</v>
      </c>
      <c r="D118" s="7" t="s">
        <v>2596</v>
      </c>
      <c r="E118" s="7" t="s">
        <v>34</v>
      </c>
      <c r="F118" s="23">
        <v>324277.45</v>
      </c>
      <c r="G118" s="23">
        <v>7384.61</v>
      </c>
      <c r="H118" s="23" t="s">
        <v>946</v>
      </c>
      <c r="I118" s="7" t="s">
        <v>41</v>
      </c>
      <c r="J118" s="26">
        <f>H118/'סיכום נכסי ההשקעה'!$B$44</f>
        <v>4.8932319392166232E-4</v>
      </c>
    </row>
    <row r="119" spans="1:10">
      <c r="A119" s="7" t="s">
        <v>947</v>
      </c>
      <c r="B119" s="7" t="s">
        <v>948</v>
      </c>
      <c r="C119" s="7" t="s">
        <v>2601</v>
      </c>
      <c r="D119" s="7" t="s">
        <v>949</v>
      </c>
      <c r="E119" s="7" t="s">
        <v>30</v>
      </c>
      <c r="F119" s="23">
        <v>114078.74</v>
      </c>
      <c r="G119" s="23">
        <v>23298.92</v>
      </c>
      <c r="H119" s="23" t="s">
        <v>950</v>
      </c>
      <c r="I119" s="7" t="s">
        <v>23</v>
      </c>
      <c r="J119" s="26">
        <f>H119/'סיכום נכסי ההשקעה'!$B$44</f>
        <v>5.831672423091647E-4</v>
      </c>
    </row>
    <row r="120" spans="1:10" ht="13.5" thickBot="1">
      <c r="A120" s="6" t="s">
        <v>951</v>
      </c>
      <c r="B120" s="6"/>
      <c r="C120" s="6"/>
      <c r="D120" s="6"/>
      <c r="E120" s="6"/>
      <c r="F120" s="25">
        <f>SUM(F99:F119)</f>
        <v>3813040.6400000006</v>
      </c>
      <c r="G120" s="22"/>
      <c r="H120" s="25">
        <f>H99+H100+H101+H102+H103+H104+H105+H106+H107+H108+H109+H110+H111+H112+H113+H114+H115+H116+H117+H118+H119</f>
        <v>63300.92</v>
      </c>
      <c r="I120" s="6"/>
      <c r="J120" s="27">
        <f>SUM(J99:J119)</f>
        <v>5.527715369934137E-3</v>
      </c>
    </row>
    <row r="121" spans="1:10" ht="13.5" thickTop="1"/>
    <row r="122" spans="1:10" ht="13.5" thickBot="1">
      <c r="A122" s="4" t="s">
        <v>952</v>
      </c>
      <c r="B122" s="4"/>
      <c r="C122" s="4"/>
      <c r="D122" s="4"/>
      <c r="E122" s="4"/>
      <c r="F122" s="31">
        <f>F96+F120</f>
        <v>4131090.6400000006</v>
      </c>
      <c r="G122" s="14"/>
      <c r="H122" s="31">
        <f>H96+H120</f>
        <v>74140.41</v>
      </c>
      <c r="I122" s="4"/>
      <c r="J122" s="32">
        <f>J96+J120</f>
        <v>6.4742674180757343E-3</v>
      </c>
    </row>
    <row r="123" spans="1:10" ht="13.5" thickTop="1"/>
    <row r="125" spans="1:10" ht="13.5" thickBot="1">
      <c r="A125" s="4" t="s">
        <v>953</v>
      </c>
      <c r="B125" s="4"/>
      <c r="C125" s="4"/>
      <c r="D125" s="4"/>
      <c r="E125" s="4"/>
      <c r="F125" s="31">
        <f>F89+F122</f>
        <v>15730520.1</v>
      </c>
      <c r="G125" s="14"/>
      <c r="H125" s="31">
        <f>H89+H122</f>
        <v>212313.52000000002</v>
      </c>
      <c r="I125" s="4"/>
      <c r="J125" s="32">
        <f>J89+J122</f>
        <v>1.8540152461430558E-2</v>
      </c>
    </row>
    <row r="126" spans="1:10" ht="13.5" thickTop="1"/>
    <row r="128" spans="1:10">
      <c r="A128" s="7" t="s">
        <v>66</v>
      </c>
      <c r="B128" s="7"/>
      <c r="C128" s="7"/>
      <c r="D128" s="7"/>
      <c r="E128" s="7"/>
      <c r="F128" s="23"/>
      <c r="G128" s="23"/>
      <c r="H128" s="23"/>
      <c r="I128" s="7"/>
      <c r="J128" s="7"/>
    </row>
  </sheetData>
  <pageMargins left="0.75" right="0.75" top="1" bottom="1" header="0.5" footer="0.5"/>
  <pageSetup paperSize="9" orientation="portrait"/>
  <ignoredErrors>
    <ignoredError sqref="F45:F67 H21:H43 I21:I30 H45:H67 I45:J46 I20 I32:I43 I44 F69:F80 H69:H76 I69:J70 I47:I59 I61:I67 I68 F82 H82 I82:J82 I72:I80 I81 F85 H85 I85:J85 I84 F88 H88 I88:J88 F90:F95 H90:H95 I90:J93 I89 F97:F119 H97:H119 I97:J98 I95 I96 F121 H121 I121:J121 I99:I102 I104:I119 I120 F123:F124 H123:H124 I123:J124 I122 F126:F131 H126:H130 I126:J127 I125 H78:H80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3"/>
  <sheetViews>
    <sheetView rightToLeft="1" workbookViewId="0"/>
  </sheetViews>
  <sheetFormatPr defaultColWidth="9.140625" defaultRowHeight="12.75"/>
  <cols>
    <col min="1" max="1" width="46.7109375" customWidth="1"/>
    <col min="2" max="2" width="15.7109375" customWidth="1"/>
    <col min="3" max="3" width="33.140625" bestFit="1" customWidth="1"/>
    <col min="4" max="4" width="13.7109375" customWidth="1"/>
    <col min="5" max="5" width="16.7109375" style="12" customWidth="1"/>
    <col min="6" max="6" width="12.7109375" style="12" customWidth="1"/>
    <col min="7" max="7" width="15.7109375" style="12" customWidth="1"/>
    <col min="8" max="8" width="24.7109375" customWidth="1"/>
    <col min="9" max="9" width="20.7109375" customWidth="1"/>
  </cols>
  <sheetData>
    <row r="2" spans="1:9" ht="18">
      <c r="A2" s="1" t="s">
        <v>0</v>
      </c>
    </row>
    <row r="4" spans="1:9" ht="18">
      <c r="A4" s="1" t="s">
        <v>954</v>
      </c>
    </row>
    <row r="6" spans="1:9">
      <c r="A6" s="2" t="s">
        <v>2</v>
      </c>
    </row>
    <row r="8" spans="1:9" ht="15">
      <c r="A8" s="3" t="s">
        <v>3</v>
      </c>
    </row>
    <row r="11" spans="1:9">
      <c r="A11" s="4" t="s">
        <v>4</v>
      </c>
      <c r="B11" s="4" t="s">
        <v>5</v>
      </c>
      <c r="C11" s="4" t="s">
        <v>6</v>
      </c>
      <c r="D11" s="4" t="s">
        <v>9</v>
      </c>
      <c r="E11" s="14" t="s">
        <v>70</v>
      </c>
      <c r="F11" s="14" t="s">
        <v>71</v>
      </c>
      <c r="G11" s="14" t="s">
        <v>12</v>
      </c>
      <c r="H11" s="4" t="s">
        <v>72</v>
      </c>
      <c r="I11" s="4" t="s">
        <v>13</v>
      </c>
    </row>
    <row r="12" spans="1:9">
      <c r="A12" s="5"/>
      <c r="B12" s="5"/>
      <c r="C12" s="5"/>
      <c r="D12" s="5"/>
      <c r="E12" s="13" t="s">
        <v>75</v>
      </c>
      <c r="F12" s="13" t="s">
        <v>76</v>
      </c>
      <c r="G12" s="13" t="s">
        <v>15</v>
      </c>
      <c r="H12" s="5" t="s">
        <v>14</v>
      </c>
      <c r="I12" s="5" t="s">
        <v>14</v>
      </c>
    </row>
    <row r="15" spans="1:9">
      <c r="A15" s="4" t="s">
        <v>955</v>
      </c>
      <c r="B15" s="4"/>
      <c r="C15" s="4"/>
      <c r="D15" s="4"/>
      <c r="E15" s="14"/>
      <c r="F15" s="14"/>
      <c r="G15" s="14"/>
      <c r="H15" s="4"/>
      <c r="I15" s="4"/>
    </row>
    <row r="18" spans="1:9">
      <c r="A18" s="4" t="s">
        <v>956</v>
      </c>
      <c r="B18" s="4"/>
      <c r="C18" s="4"/>
      <c r="D18" s="4"/>
      <c r="E18" s="14"/>
      <c r="F18" s="14"/>
      <c r="G18" s="14"/>
      <c r="H18" s="4"/>
      <c r="I18" s="4"/>
    </row>
    <row r="19" spans="1:9">
      <c r="A19" s="6" t="s">
        <v>957</v>
      </c>
      <c r="B19" s="6"/>
      <c r="C19" s="6"/>
      <c r="D19" s="6"/>
      <c r="E19" s="22"/>
      <c r="F19" s="22"/>
      <c r="G19" s="22"/>
      <c r="H19" s="6"/>
      <c r="I19" s="6"/>
    </row>
    <row r="20" spans="1:9">
      <c r="A20" s="7" t="s">
        <v>958</v>
      </c>
      <c r="B20" s="7">
        <v>1113232</v>
      </c>
      <c r="C20" s="7" t="s">
        <v>959</v>
      </c>
      <c r="D20" s="7" t="s">
        <v>22</v>
      </c>
      <c r="E20" s="23">
        <v>6787000</v>
      </c>
      <c r="F20" s="23">
        <v>1414</v>
      </c>
      <c r="G20" s="23" t="s">
        <v>960</v>
      </c>
      <c r="H20" s="7" t="s">
        <v>961</v>
      </c>
      <c r="I20" s="26">
        <f>G20/'סיכום נכסי ההשקעה'!$B$44</f>
        <v>8.3803645130371834E-3</v>
      </c>
    </row>
    <row r="21" spans="1:9">
      <c r="A21" s="7" t="s">
        <v>963</v>
      </c>
      <c r="B21" s="7">
        <v>1125327</v>
      </c>
      <c r="C21" s="7" t="s">
        <v>964</v>
      </c>
      <c r="D21" s="7" t="s">
        <v>22</v>
      </c>
      <c r="E21" s="23">
        <v>2817500</v>
      </c>
      <c r="F21" s="23">
        <v>1412</v>
      </c>
      <c r="G21" s="23" t="s">
        <v>965</v>
      </c>
      <c r="H21" s="7" t="s">
        <v>966</v>
      </c>
      <c r="I21" s="26">
        <f>G21/'סיכום נכסי ההשקעה'!$B$44</f>
        <v>3.4740356590966881E-3</v>
      </c>
    </row>
    <row r="22" spans="1:9">
      <c r="A22" s="7" t="s">
        <v>967</v>
      </c>
      <c r="B22" s="7">
        <v>1091818</v>
      </c>
      <c r="C22" s="7" t="s">
        <v>968</v>
      </c>
      <c r="D22" s="7" t="s">
        <v>22</v>
      </c>
      <c r="E22" s="23">
        <v>1424883</v>
      </c>
      <c r="F22" s="23">
        <v>14160</v>
      </c>
      <c r="G22" s="23" t="s">
        <v>969</v>
      </c>
      <c r="H22" s="7" t="s">
        <v>970</v>
      </c>
      <c r="I22" s="26">
        <f>G22/'סיכום נכסי ההשקעה'!$B$44</f>
        <v>1.7618872096987377E-2</v>
      </c>
    </row>
    <row r="23" spans="1:9" ht="13.5" thickBot="1">
      <c r="A23" s="6" t="s">
        <v>971</v>
      </c>
      <c r="B23" s="6"/>
      <c r="C23" s="6"/>
      <c r="D23" s="6"/>
      <c r="E23" s="25">
        <f>SUM(E20:E22)</f>
        <v>11029383</v>
      </c>
      <c r="F23" s="22"/>
      <c r="G23" s="25">
        <f>G20+G21+G22</f>
        <v>337514.70999999996</v>
      </c>
      <c r="H23" s="6"/>
      <c r="I23" s="27">
        <f>SUM(I20:I22)</f>
        <v>2.9473272269121248E-2</v>
      </c>
    </row>
    <row r="24" spans="1:9" ht="13.5" thickTop="1"/>
    <row r="25" spans="1:9">
      <c r="A25" s="6" t="s">
        <v>972</v>
      </c>
      <c r="B25" s="6"/>
      <c r="C25" s="6"/>
      <c r="D25" s="6"/>
      <c r="E25" s="22"/>
      <c r="F25" s="22"/>
      <c r="G25" s="22"/>
      <c r="H25" s="6"/>
      <c r="I25" s="6"/>
    </row>
    <row r="26" spans="1:9">
      <c r="A26" s="7" t="s">
        <v>973</v>
      </c>
      <c r="B26" s="7">
        <v>1129964</v>
      </c>
      <c r="C26" s="7" t="s">
        <v>974</v>
      </c>
      <c r="D26" s="7" t="s">
        <v>22</v>
      </c>
      <c r="E26" s="23">
        <v>1071099</v>
      </c>
      <c r="F26" s="23">
        <v>4059</v>
      </c>
      <c r="G26" s="23" t="s">
        <v>975</v>
      </c>
      <c r="H26" s="7" t="s">
        <v>976</v>
      </c>
      <c r="I26" s="26">
        <f>G26/'סיכום נכסי ההשקעה'!$B$44</f>
        <v>3.7965081064994513E-3</v>
      </c>
    </row>
    <row r="27" spans="1:9">
      <c r="A27" s="7" t="s">
        <v>977</v>
      </c>
      <c r="B27" s="7">
        <v>1129972</v>
      </c>
      <c r="C27" s="7" t="s">
        <v>974</v>
      </c>
      <c r="D27" s="7" t="s">
        <v>22</v>
      </c>
      <c r="E27" s="23">
        <v>152557</v>
      </c>
      <c r="F27" s="23">
        <v>9332</v>
      </c>
      <c r="G27" s="23" t="s">
        <v>978</v>
      </c>
      <c r="H27" s="7" t="s">
        <v>979</v>
      </c>
      <c r="I27" s="26">
        <f>G27/'סיכום נכסי ההשקעה'!$B$44</f>
        <v>1.2432044145631964E-3</v>
      </c>
    </row>
    <row r="28" spans="1:9">
      <c r="A28" s="7" t="s">
        <v>2602</v>
      </c>
      <c r="B28" s="7">
        <v>1130004</v>
      </c>
      <c r="C28" s="7" t="s">
        <v>980</v>
      </c>
      <c r="D28" s="7" t="s">
        <v>22</v>
      </c>
      <c r="E28" s="23">
        <v>37072</v>
      </c>
      <c r="F28" s="23">
        <v>20790</v>
      </c>
      <c r="G28" s="23" t="s">
        <v>981</v>
      </c>
      <c r="H28" s="7" t="s">
        <v>398</v>
      </c>
      <c r="I28" s="26">
        <f>G28/'סיכום נכסי ההשקעה'!$B$44</f>
        <v>6.7303279066453184E-4</v>
      </c>
    </row>
    <row r="29" spans="1:9">
      <c r="A29" s="7" t="s">
        <v>982</v>
      </c>
      <c r="B29" s="7">
        <v>1117399</v>
      </c>
      <c r="C29" s="7" t="s">
        <v>974</v>
      </c>
      <c r="D29" s="7" t="s">
        <v>22</v>
      </c>
      <c r="E29" s="23">
        <v>170400</v>
      </c>
      <c r="F29" s="23">
        <v>8842</v>
      </c>
      <c r="G29" s="23" t="s">
        <v>983</v>
      </c>
      <c r="H29" s="7" t="s">
        <v>86</v>
      </c>
      <c r="I29" s="26">
        <f>G29/'סיכום נכסי ההשקעה'!$B$44</f>
        <v>1.3156967719310012E-3</v>
      </c>
    </row>
    <row r="30" spans="1:9">
      <c r="A30" s="7" t="s">
        <v>984</v>
      </c>
      <c r="B30" s="7">
        <v>1095728</v>
      </c>
      <c r="C30" s="7" t="s">
        <v>968</v>
      </c>
      <c r="D30" s="7" t="s">
        <v>22</v>
      </c>
      <c r="E30" s="23">
        <v>147056</v>
      </c>
      <c r="F30" s="23">
        <v>8747</v>
      </c>
      <c r="G30" s="23" t="s">
        <v>985</v>
      </c>
      <c r="H30" s="7" t="s">
        <v>986</v>
      </c>
      <c r="I30" s="26">
        <f>G30/'סיכום נכסי ההשקעה'!$B$44</f>
        <v>1.1232529878919468E-3</v>
      </c>
    </row>
    <row r="31" spans="1:9">
      <c r="A31" s="7" t="s">
        <v>987</v>
      </c>
      <c r="B31" s="7">
        <v>1095710</v>
      </c>
      <c r="C31" s="7" t="s">
        <v>968</v>
      </c>
      <c r="D31" s="7" t="s">
        <v>22</v>
      </c>
      <c r="E31" s="23">
        <v>212000</v>
      </c>
      <c r="F31" s="23">
        <v>8723</v>
      </c>
      <c r="G31" s="23" t="s">
        <v>988</v>
      </c>
      <c r="H31" s="7" t="s">
        <v>208</v>
      </c>
      <c r="I31" s="26">
        <f>G31/'סיכום נכסי ההשקעה'!$B$44</f>
        <v>1.614869320769796E-3</v>
      </c>
    </row>
    <row r="32" spans="1:9" ht="13.5" thickBot="1">
      <c r="A32" s="6" t="s">
        <v>989</v>
      </c>
      <c r="B32" s="6"/>
      <c r="C32" s="6"/>
      <c r="D32" s="6"/>
      <c r="E32" s="25">
        <f>SUM(E26:E31)</f>
        <v>1790184</v>
      </c>
      <c r="F32" s="22"/>
      <c r="G32" s="25">
        <f>G26+G27+G28+G29+G30+G31</f>
        <v>111842.32</v>
      </c>
      <c r="H32" s="6"/>
      <c r="I32" s="27">
        <f>SUM(I26:I31)</f>
        <v>9.7665643923199232E-3</v>
      </c>
    </row>
    <row r="33" spans="1:9" ht="13.5" thickTop="1"/>
    <row r="34" spans="1:9">
      <c r="A34" s="6" t="s">
        <v>990</v>
      </c>
      <c r="B34" s="6"/>
      <c r="C34" s="6"/>
      <c r="D34" s="6"/>
      <c r="E34" s="22"/>
      <c r="F34" s="22"/>
      <c r="G34" s="22"/>
      <c r="H34" s="6"/>
      <c r="I34" s="6"/>
    </row>
    <row r="35" spans="1:9">
      <c r="A35" s="7" t="s">
        <v>991</v>
      </c>
      <c r="B35" s="7">
        <v>1101443</v>
      </c>
      <c r="C35" s="7" t="s">
        <v>964</v>
      </c>
      <c r="D35" s="7" t="s">
        <v>22</v>
      </c>
      <c r="E35" s="23">
        <v>2807855</v>
      </c>
      <c r="F35" s="23">
        <v>315.14</v>
      </c>
      <c r="G35" s="23" t="s">
        <v>992</v>
      </c>
      <c r="H35" s="7" t="s">
        <v>428</v>
      </c>
      <c r="I35" s="26">
        <f>G35/'סיכום נכסי ההשקעה'!$B$44</f>
        <v>7.7270487004730886E-4</v>
      </c>
    </row>
    <row r="36" spans="1:9">
      <c r="A36" s="7" t="s">
        <v>993</v>
      </c>
      <c r="B36" s="7">
        <v>1128529</v>
      </c>
      <c r="C36" s="7" t="s">
        <v>974</v>
      </c>
      <c r="D36" s="7" t="s">
        <v>22</v>
      </c>
      <c r="E36" s="23">
        <v>276624</v>
      </c>
      <c r="F36" s="23">
        <v>3162.31</v>
      </c>
      <c r="G36" s="23" t="s">
        <v>994</v>
      </c>
      <c r="H36" s="7" t="s">
        <v>962</v>
      </c>
      <c r="I36" s="26">
        <f>G36/'סיכום נכסי ההשקעה'!$B$44</f>
        <v>7.6388859780752852E-4</v>
      </c>
    </row>
    <row r="37" spans="1:9">
      <c r="A37" s="7" t="s">
        <v>995</v>
      </c>
      <c r="B37" s="7">
        <v>1128453</v>
      </c>
      <c r="C37" s="7" t="s">
        <v>996</v>
      </c>
      <c r="D37" s="7" t="s">
        <v>22</v>
      </c>
      <c r="E37" s="23">
        <v>280458</v>
      </c>
      <c r="F37" s="23">
        <v>3164.13</v>
      </c>
      <c r="G37" s="23" t="s">
        <v>997</v>
      </c>
      <c r="H37" s="7" t="s">
        <v>247</v>
      </c>
      <c r="I37" s="26">
        <f>G37/'סיכום נכסי ההשקעה'!$B$44</f>
        <v>7.7492203676846592E-4</v>
      </c>
    </row>
    <row r="38" spans="1:9" ht="13.5" thickBot="1">
      <c r="A38" s="6" t="s">
        <v>998</v>
      </c>
      <c r="B38" s="6"/>
      <c r="C38" s="6"/>
      <c r="D38" s="6"/>
      <c r="E38" s="25">
        <f>SUM(E35:E37)</f>
        <v>3364937</v>
      </c>
      <c r="F38" s="22"/>
      <c r="G38" s="25">
        <f>G35+G36+G37</f>
        <v>26470.439999999995</v>
      </c>
      <c r="H38" s="6"/>
      <c r="I38" s="27">
        <f>SUM(I35:I37)</f>
        <v>2.3115155046233033E-3</v>
      </c>
    </row>
    <row r="39" spans="1:9" ht="13.5" thickTop="1"/>
    <row r="40" spans="1:9">
      <c r="A40" s="6" t="s">
        <v>999</v>
      </c>
      <c r="B40" s="24">
        <v>0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6">
        <f>G40/'סיכום נכסי ההשקעה'!$B$44</f>
        <v>0</v>
      </c>
    </row>
    <row r="41" spans="1:9" ht="13.5" thickBot="1">
      <c r="A41" s="6" t="s">
        <v>1000</v>
      </c>
      <c r="B41" s="6"/>
      <c r="C41" s="6"/>
      <c r="D41" s="6"/>
      <c r="E41" s="30">
        <f>E40</f>
        <v>0</v>
      </c>
      <c r="F41" s="22"/>
      <c r="G41" s="30">
        <f>G40</f>
        <v>0</v>
      </c>
      <c r="H41" s="6"/>
      <c r="I41" s="27">
        <f>I40</f>
        <v>0</v>
      </c>
    </row>
    <row r="42" spans="1:9" ht="13.5" thickTop="1"/>
    <row r="43" spans="1:9">
      <c r="A43" s="6" t="s">
        <v>1001</v>
      </c>
      <c r="B43" s="24">
        <v>0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0</v>
      </c>
      <c r="I43" s="26">
        <f>G43/'סיכום נכסי ההשקעה'!$B$44</f>
        <v>0</v>
      </c>
    </row>
    <row r="44" spans="1:9" ht="13.5" thickBot="1">
      <c r="A44" s="6" t="s">
        <v>1002</v>
      </c>
      <c r="B44" s="6"/>
      <c r="C44" s="6"/>
      <c r="D44" s="6"/>
      <c r="E44" s="30">
        <f>E43</f>
        <v>0</v>
      </c>
      <c r="F44" s="22"/>
      <c r="G44" s="30">
        <f>G43</f>
        <v>0</v>
      </c>
      <c r="H44" s="6"/>
      <c r="I44" s="27">
        <f>I43</f>
        <v>0</v>
      </c>
    </row>
    <row r="45" spans="1:9" ht="13.5" thickTop="1"/>
    <row r="46" spans="1:9">
      <c r="A46" s="6" t="s">
        <v>1003</v>
      </c>
      <c r="B46" s="24">
        <v>0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0</v>
      </c>
      <c r="I46" s="26">
        <f>G46/'סיכום נכסי ההשקעה'!$B$44</f>
        <v>0</v>
      </c>
    </row>
    <row r="47" spans="1:9" ht="13.5" thickBot="1">
      <c r="A47" s="6" t="s">
        <v>1004</v>
      </c>
      <c r="B47" s="6"/>
      <c r="C47" s="6"/>
      <c r="D47" s="6"/>
      <c r="E47" s="30">
        <f>E46</f>
        <v>0</v>
      </c>
      <c r="F47" s="22"/>
      <c r="G47" s="30">
        <f>G46</f>
        <v>0</v>
      </c>
      <c r="H47" s="6"/>
      <c r="I47" s="27">
        <f>I46</f>
        <v>0</v>
      </c>
    </row>
    <row r="48" spans="1:9" ht="13.5" thickTop="1"/>
    <row r="49" spans="1:9" ht="13.5" thickBot="1">
      <c r="A49" s="4" t="s">
        <v>1005</v>
      </c>
      <c r="B49" s="4"/>
      <c r="C49" s="4"/>
      <c r="D49" s="4"/>
      <c r="E49" s="31">
        <f>E23+E32+E38+E41+E44+E47</f>
        <v>16184504</v>
      </c>
      <c r="F49" s="14"/>
      <c r="G49" s="31">
        <f>G23+G32+G38+G41+G44+G47</f>
        <v>475827.47</v>
      </c>
      <c r="H49" s="4"/>
      <c r="I49" s="32">
        <f>I23+I32+I38+I41+I44+I47</f>
        <v>4.1551352166064474E-2</v>
      </c>
    </row>
    <row r="50" spans="1:9" ht="13.5" thickTop="1"/>
    <row r="52" spans="1:9">
      <c r="A52" s="4" t="s">
        <v>1007</v>
      </c>
      <c r="B52" s="4"/>
      <c r="C52" s="4"/>
      <c r="D52" s="4"/>
      <c r="E52" s="14"/>
      <c r="F52" s="14"/>
      <c r="G52" s="14"/>
      <c r="H52" s="4"/>
      <c r="I52" s="4"/>
    </row>
    <row r="53" spans="1:9">
      <c r="A53" s="6" t="s">
        <v>1008</v>
      </c>
      <c r="B53" s="6"/>
      <c r="C53" s="6"/>
      <c r="D53" s="6"/>
      <c r="E53" s="22"/>
      <c r="F53" s="22"/>
      <c r="G53" s="22"/>
      <c r="H53" s="6"/>
      <c r="I53" s="6"/>
    </row>
    <row r="54" spans="1:9">
      <c r="A54" s="7" t="s">
        <v>1009</v>
      </c>
      <c r="B54" s="7" t="s">
        <v>1010</v>
      </c>
      <c r="C54" s="39" t="s">
        <v>2603</v>
      </c>
      <c r="D54" s="7" t="s">
        <v>30</v>
      </c>
      <c r="E54" s="23">
        <v>453055.34</v>
      </c>
      <c r="F54" s="23">
        <v>29989.3</v>
      </c>
      <c r="G54" s="23" t="s">
        <v>1011</v>
      </c>
      <c r="H54" s="7" t="s">
        <v>428</v>
      </c>
      <c r="I54" s="26">
        <f>G54/'סיכום נכסי ההשקעה'!$B$44</f>
        <v>2.981056192208707E-3</v>
      </c>
    </row>
    <row r="55" spans="1:9">
      <c r="A55" s="7" t="s">
        <v>1012</v>
      </c>
      <c r="B55" s="7" t="s">
        <v>1013</v>
      </c>
      <c r="C55" s="7" t="s">
        <v>1012</v>
      </c>
      <c r="D55" s="7" t="s">
        <v>34</v>
      </c>
      <c r="E55" s="23">
        <v>19059.810000000001</v>
      </c>
      <c r="F55" s="23">
        <v>45358.93</v>
      </c>
      <c r="G55" s="23" t="s">
        <v>1014</v>
      </c>
      <c r="H55" s="7" t="s">
        <v>35</v>
      </c>
      <c r="I55" s="26">
        <f>G55/'סיכום נכסי ההשקעה'!$B$44</f>
        <v>1.7665815079039067E-4</v>
      </c>
    </row>
    <row r="56" spans="1:9">
      <c r="A56" s="7" t="s">
        <v>1015</v>
      </c>
      <c r="B56" s="7" t="s">
        <v>1016</v>
      </c>
      <c r="C56" s="39" t="s">
        <v>2604</v>
      </c>
      <c r="D56" s="7" t="s">
        <v>30</v>
      </c>
      <c r="E56" s="23">
        <v>306467.96000000002</v>
      </c>
      <c r="F56" s="23">
        <v>10519.14</v>
      </c>
      <c r="G56" s="23" t="s">
        <v>1017</v>
      </c>
      <c r="H56" s="7" t="s">
        <v>369</v>
      </c>
      <c r="I56" s="26">
        <f>G56/'סיכום נכסי ההשקעה'!$B$44</f>
        <v>7.0732333922947734E-4</v>
      </c>
    </row>
    <row r="57" spans="1:9">
      <c r="A57" s="7" t="s">
        <v>1018</v>
      </c>
      <c r="B57" s="7" t="s">
        <v>1019</v>
      </c>
      <c r="C57" s="39" t="s">
        <v>2605</v>
      </c>
      <c r="D57" s="7" t="s">
        <v>30</v>
      </c>
      <c r="E57" s="23">
        <v>37909.5</v>
      </c>
      <c r="F57" s="23">
        <v>30876.84</v>
      </c>
      <c r="G57" s="23" t="s">
        <v>1020</v>
      </c>
      <c r="H57" s="7" t="s">
        <v>35</v>
      </c>
      <c r="I57" s="26">
        <f>G57/'סיכום נכסי ההשקעה'!$B$44</f>
        <v>2.568228306521247E-4</v>
      </c>
    </row>
    <row r="58" spans="1:9">
      <c r="A58" s="7" t="s">
        <v>1021</v>
      </c>
      <c r="B58" s="7" t="s">
        <v>1022</v>
      </c>
      <c r="C58" s="7" t="s">
        <v>1021</v>
      </c>
      <c r="D58" s="7" t="s">
        <v>30</v>
      </c>
      <c r="E58" s="23">
        <v>29054</v>
      </c>
      <c r="F58" s="23">
        <v>9074.4</v>
      </c>
      <c r="G58" s="23">
        <v>662.43</v>
      </c>
      <c r="H58" s="7" t="s">
        <v>35</v>
      </c>
      <c r="I58" s="26">
        <f>G58/'סיכום נכסי ההשקעה'!$B$44</f>
        <v>5.7846307644588259E-5</v>
      </c>
    </row>
    <row r="59" spans="1:9">
      <c r="A59" s="7" t="s">
        <v>1023</v>
      </c>
      <c r="B59" s="7" t="s">
        <v>1024</v>
      </c>
      <c r="C59" s="39" t="s">
        <v>2606</v>
      </c>
      <c r="D59" s="7" t="s">
        <v>30</v>
      </c>
      <c r="E59" s="23">
        <v>591487.69999999995</v>
      </c>
      <c r="F59" s="23">
        <v>9595.7800000000007</v>
      </c>
      <c r="G59" s="23" t="s">
        <v>1025</v>
      </c>
      <c r="H59" s="7" t="s">
        <v>45</v>
      </c>
      <c r="I59" s="26">
        <f>G59/'סיכום נכסי ההשקעה'!$B$44</f>
        <v>1.245313299018334E-3</v>
      </c>
    </row>
    <row r="60" spans="1:9">
      <c r="A60" s="7" t="s">
        <v>1026</v>
      </c>
      <c r="B60" s="7" t="s">
        <v>1027</v>
      </c>
      <c r="C60" s="39" t="s">
        <v>2607</v>
      </c>
      <c r="D60" s="7" t="s">
        <v>30</v>
      </c>
      <c r="E60" s="23">
        <v>250740</v>
      </c>
      <c r="F60" s="23">
        <v>28855</v>
      </c>
      <c r="G60" s="23" t="s">
        <v>1028</v>
      </c>
      <c r="H60" s="7" t="s">
        <v>259</v>
      </c>
      <c r="I60" s="26">
        <f>G60/'סיכום נכסי ההשקעה'!$B$44</f>
        <v>1.5874398509477144E-3</v>
      </c>
    </row>
    <row r="61" spans="1:9">
      <c r="A61" s="7" t="s">
        <v>1029</v>
      </c>
      <c r="B61" s="7" t="s">
        <v>1030</v>
      </c>
      <c r="C61" s="39" t="s">
        <v>2608</v>
      </c>
      <c r="D61" s="7" t="s">
        <v>30</v>
      </c>
      <c r="E61" s="23">
        <v>118305.5</v>
      </c>
      <c r="F61" s="23">
        <v>60488.04</v>
      </c>
      <c r="G61" s="23" t="s">
        <v>1031</v>
      </c>
      <c r="H61" s="7" t="s">
        <v>26</v>
      </c>
      <c r="I61" s="26">
        <f>G61/'סיכום נכסי ההשקעה'!$B$44</f>
        <v>1.5700989699911417E-3</v>
      </c>
    </row>
    <row r="62" spans="1:9">
      <c r="A62" s="7" t="s">
        <v>1032</v>
      </c>
      <c r="B62" s="7" t="s">
        <v>1033</v>
      </c>
      <c r="C62" s="7" t="s">
        <v>1034</v>
      </c>
      <c r="D62" s="7" t="s">
        <v>30</v>
      </c>
      <c r="E62" s="23">
        <v>14527</v>
      </c>
      <c r="F62" s="23">
        <v>11235.54</v>
      </c>
      <c r="G62" s="23">
        <v>410.1</v>
      </c>
      <c r="H62" s="7" t="s">
        <v>35</v>
      </c>
      <c r="I62" s="26">
        <f>G62/'סיכום נכסי ההשקעה'!$B$44</f>
        <v>3.5811739753703254E-5</v>
      </c>
    </row>
    <row r="63" spans="1:9">
      <c r="A63" s="7" t="s">
        <v>1035</v>
      </c>
      <c r="B63" s="7" t="s">
        <v>1036</v>
      </c>
      <c r="C63" s="7" t="s">
        <v>1035</v>
      </c>
      <c r="D63" s="7" t="s">
        <v>30</v>
      </c>
      <c r="E63" s="23">
        <v>10746</v>
      </c>
      <c r="F63" s="23">
        <v>12027.56</v>
      </c>
      <c r="G63" s="23">
        <v>324.74</v>
      </c>
      <c r="H63" s="7" t="s">
        <v>35</v>
      </c>
      <c r="I63" s="26">
        <f>G63/'סיכום נכסי ההשקעה'!$B$44</f>
        <v>2.8357728279974629E-5</v>
      </c>
    </row>
    <row r="64" spans="1:9">
      <c r="A64" s="7" t="s">
        <v>1037</v>
      </c>
      <c r="B64" s="7" t="s">
        <v>1038</v>
      </c>
      <c r="C64" s="7" t="s">
        <v>1037</v>
      </c>
      <c r="D64" s="7" t="s">
        <v>30</v>
      </c>
      <c r="E64" s="23">
        <v>979537.7</v>
      </c>
      <c r="F64" s="23">
        <v>4986.9399999999996</v>
      </c>
      <c r="G64" s="23" t="s">
        <v>1039</v>
      </c>
      <c r="H64" s="7" t="s">
        <v>163</v>
      </c>
      <c r="I64" s="26">
        <f>G64/'סיכום נכסי ההשקעה'!$B$44</f>
        <v>1.0717857282576196E-3</v>
      </c>
    </row>
    <row r="65" spans="1:9">
      <c r="A65" s="7" t="s">
        <v>1040</v>
      </c>
      <c r="B65" s="7" t="s">
        <v>1041</v>
      </c>
      <c r="C65" s="7" t="s">
        <v>1040</v>
      </c>
      <c r="D65" s="7" t="s">
        <v>30</v>
      </c>
      <c r="E65" s="23">
        <v>4975</v>
      </c>
      <c r="F65" s="23">
        <v>18053.28</v>
      </c>
      <c r="G65" s="23">
        <v>225.67</v>
      </c>
      <c r="H65" s="7" t="s">
        <v>23</v>
      </c>
      <c r="I65" s="26">
        <f>G65/'סיכום נכסי ההשקעה'!$B$44</f>
        <v>1.9706499171466014E-5</v>
      </c>
    </row>
    <row r="66" spans="1:9">
      <c r="A66" s="7" t="s">
        <v>1042</v>
      </c>
      <c r="B66" s="7" t="s">
        <v>1043</v>
      </c>
      <c r="C66" s="39" t="s">
        <v>2609</v>
      </c>
      <c r="D66" s="7" t="s">
        <v>30</v>
      </c>
      <c r="E66" s="23">
        <v>18550.78</v>
      </c>
      <c r="F66" s="23">
        <v>10061.44</v>
      </c>
      <c r="G66" s="23">
        <v>468.96</v>
      </c>
      <c r="H66" s="7" t="s">
        <v>99</v>
      </c>
      <c r="I66" s="26">
        <f>G66/'סיכום נכסי ההשקעה'!$B$44</f>
        <v>4.0951654413305726E-5</v>
      </c>
    </row>
    <row r="67" spans="1:9">
      <c r="A67" s="7" t="s">
        <v>1044</v>
      </c>
      <c r="B67" s="7" t="s">
        <v>1045</v>
      </c>
      <c r="C67" s="39" t="s">
        <v>1044</v>
      </c>
      <c r="D67" s="7" t="s">
        <v>30</v>
      </c>
      <c r="E67" s="23">
        <v>56297.1</v>
      </c>
      <c r="F67" s="23">
        <v>22781.52</v>
      </c>
      <c r="G67" s="23" t="s">
        <v>1046</v>
      </c>
      <c r="H67" s="7" t="s">
        <v>26</v>
      </c>
      <c r="I67" s="26">
        <f>G67/'סיכום נכסי ההשקעה'!$B$44</f>
        <v>2.8139853881814449E-4</v>
      </c>
    </row>
    <row r="68" spans="1:9">
      <c r="A68" s="7" t="s">
        <v>1047</v>
      </c>
      <c r="B68" s="7" t="s">
        <v>1048</v>
      </c>
      <c r="C68" s="39" t="s">
        <v>2610</v>
      </c>
      <c r="D68" s="7" t="s">
        <v>30</v>
      </c>
      <c r="E68" s="23">
        <v>383982.44</v>
      </c>
      <c r="F68" s="23">
        <v>13217.58</v>
      </c>
      <c r="G68" s="23" t="s">
        <v>1049</v>
      </c>
      <c r="H68" s="7" t="s">
        <v>238</v>
      </c>
      <c r="I68" s="26">
        <f>G68/'סיכום נכסי ההשקעה'!$B$44</f>
        <v>1.1135660913036067E-3</v>
      </c>
    </row>
    <row r="69" spans="1:9">
      <c r="A69" s="7" t="s">
        <v>1050</v>
      </c>
      <c r="B69" s="7" t="s">
        <v>1051</v>
      </c>
      <c r="C69" s="39" t="s">
        <v>2611</v>
      </c>
      <c r="D69" s="7" t="s">
        <v>30</v>
      </c>
      <c r="E69" s="23">
        <v>4557.1000000000004</v>
      </c>
      <c r="F69" s="23">
        <v>14940.92</v>
      </c>
      <c r="G69" s="23">
        <v>171.07</v>
      </c>
      <c r="H69" s="7" t="s">
        <v>23</v>
      </c>
      <c r="I69" s="26">
        <f>G69/'סיכום נכסי ההשקעה'!$B$44</f>
        <v>1.4938586490285334E-5</v>
      </c>
    </row>
    <row r="70" spans="1:9">
      <c r="A70" s="7" t="s">
        <v>1052</v>
      </c>
      <c r="B70" s="7" t="s">
        <v>1053</v>
      </c>
      <c r="C70" s="7" t="s">
        <v>1054</v>
      </c>
      <c r="D70" s="7" t="s">
        <v>30</v>
      </c>
      <c r="E70" s="23">
        <v>175653.32</v>
      </c>
      <c r="F70" s="23">
        <v>12485.26</v>
      </c>
      <c r="G70" s="23">
        <v>5510.25</v>
      </c>
      <c r="H70" s="7" t="s">
        <v>45</v>
      </c>
      <c r="I70" s="26">
        <f>G70/'סיכום נכסי ההשקעה'!$B$44</f>
        <v>4.8117931962409985E-4</v>
      </c>
    </row>
    <row r="71" spans="1:9">
      <c r="A71" s="7" t="s">
        <v>1055</v>
      </c>
      <c r="B71" s="7" t="s">
        <v>1056</v>
      </c>
      <c r="C71" s="7" t="s">
        <v>1057</v>
      </c>
      <c r="D71" s="7" t="s">
        <v>30</v>
      </c>
      <c r="E71" s="23">
        <v>7382.9</v>
      </c>
      <c r="F71" s="23">
        <v>62334.76</v>
      </c>
      <c r="G71" s="23" t="s">
        <v>1058</v>
      </c>
      <c r="H71" s="7" t="s">
        <v>45</v>
      </c>
      <c r="I71" s="26">
        <f>G71/'סיכום נכסי ההשקעה'!$B$44</f>
        <v>1.0097408630725338E-4</v>
      </c>
    </row>
    <row r="72" spans="1:9">
      <c r="A72" s="7" t="s">
        <v>1059</v>
      </c>
      <c r="B72" s="7" t="s">
        <v>1060</v>
      </c>
      <c r="C72" s="7" t="s">
        <v>1059</v>
      </c>
      <c r="D72" s="7" t="s">
        <v>30</v>
      </c>
      <c r="E72" s="23">
        <v>784052.04</v>
      </c>
      <c r="F72" s="23">
        <v>10340.040000000001</v>
      </c>
      <c r="G72" s="23" t="s">
        <v>1061</v>
      </c>
      <c r="H72" s="7" t="s">
        <v>1062</v>
      </c>
      <c r="I72" s="26">
        <f>G72/'סיכום נכסי ההשקעה'!$B$44</f>
        <v>1.7787693755396646E-3</v>
      </c>
    </row>
    <row r="73" spans="1:9">
      <c r="A73" s="7" t="s">
        <v>1054</v>
      </c>
      <c r="B73" s="7" t="s">
        <v>1063</v>
      </c>
      <c r="C73" s="7" t="s">
        <v>1064</v>
      </c>
      <c r="D73" s="7" t="s">
        <v>30</v>
      </c>
      <c r="E73" s="23">
        <v>1321097.32</v>
      </c>
      <c r="F73" s="23">
        <v>11876.32</v>
      </c>
      <c r="G73" s="23" t="s">
        <v>1065</v>
      </c>
      <c r="H73" s="7" t="s">
        <v>85</v>
      </c>
      <c r="I73" s="26">
        <f>G73/'סיכום נכסי ההשקעה'!$B$44</f>
        <v>3.4424626461111996E-3</v>
      </c>
    </row>
    <row r="74" spans="1:9">
      <c r="A74" s="7" t="s">
        <v>1066</v>
      </c>
      <c r="B74" s="7" t="s">
        <v>1067</v>
      </c>
      <c r="C74" s="39" t="s">
        <v>2612</v>
      </c>
      <c r="D74" s="7" t="s">
        <v>30</v>
      </c>
      <c r="E74" s="23">
        <v>117282.64</v>
      </c>
      <c r="F74" s="23">
        <v>41077.58</v>
      </c>
      <c r="G74" s="23" t="s">
        <v>1068</v>
      </c>
      <c r="H74" s="7" t="s">
        <v>163</v>
      </c>
      <c r="I74" s="26">
        <f>G74/'סיכום נכסי ההשקעה'!$B$44</f>
        <v>1.0570392554651107E-3</v>
      </c>
    </row>
    <row r="75" spans="1:9">
      <c r="A75" s="7" t="s">
        <v>1069</v>
      </c>
      <c r="B75" s="7" t="s">
        <v>1070</v>
      </c>
      <c r="C75" s="7" t="s">
        <v>1071</v>
      </c>
      <c r="D75" s="7" t="s">
        <v>30</v>
      </c>
      <c r="E75" s="23">
        <v>149301.74</v>
      </c>
      <c r="F75" s="23">
        <v>7167.98</v>
      </c>
      <c r="G75" s="23" t="s">
        <v>1072</v>
      </c>
      <c r="H75" s="7" t="s">
        <v>32</v>
      </c>
      <c r="I75" s="26">
        <f>G75/'סיכום נכסי ההשקעה'!$B$44</f>
        <v>2.3480834737509815E-4</v>
      </c>
    </row>
    <row r="76" spans="1:9">
      <c r="A76" s="7" t="s">
        <v>1073</v>
      </c>
      <c r="B76" s="7" t="s">
        <v>1074</v>
      </c>
      <c r="C76" s="7" t="s">
        <v>2619</v>
      </c>
      <c r="D76" s="7" t="s">
        <v>30</v>
      </c>
      <c r="E76" s="23">
        <v>143224.28</v>
      </c>
      <c r="F76" s="23">
        <v>7259.52</v>
      </c>
      <c r="G76" s="23" t="s">
        <v>1075</v>
      </c>
      <c r="H76" s="7" t="s">
        <v>35</v>
      </c>
      <c r="I76" s="26">
        <f>G76/'סיכום נכסי ההשקעה'!$B$44</f>
        <v>2.2812715691287956E-4</v>
      </c>
    </row>
    <row r="77" spans="1:9">
      <c r="A77" s="7" t="s">
        <v>1073</v>
      </c>
      <c r="B77" s="7" t="s">
        <v>1076</v>
      </c>
      <c r="C77" s="39" t="s">
        <v>2613</v>
      </c>
      <c r="D77" s="7" t="s">
        <v>30</v>
      </c>
      <c r="E77" s="23">
        <v>209746</v>
      </c>
      <c r="F77" s="23">
        <v>13416.58</v>
      </c>
      <c r="G77" s="23" t="s">
        <v>1077</v>
      </c>
      <c r="H77" s="7" t="s">
        <v>248</v>
      </c>
      <c r="I77" s="26">
        <f>G77/'סיכום נכסי ההשקעה'!$B$44</f>
        <v>6.1743072030760542E-4</v>
      </c>
    </row>
    <row r="78" spans="1:9">
      <c r="A78" s="7" t="s">
        <v>1078</v>
      </c>
      <c r="B78" s="7" t="s">
        <v>1079</v>
      </c>
      <c r="C78" s="7" t="s">
        <v>1078</v>
      </c>
      <c r="D78" s="7" t="s">
        <v>30</v>
      </c>
      <c r="E78" s="23">
        <v>466507.74</v>
      </c>
      <c r="F78" s="23">
        <v>42028.800000000003</v>
      </c>
      <c r="G78" s="23" t="s">
        <v>1080</v>
      </c>
      <c r="H78" s="7" t="s">
        <v>45</v>
      </c>
      <c r="I78" s="26">
        <f>G78/'סיכום נכסי ההשקעה'!$B$44</f>
        <v>4.3018815266262604E-3</v>
      </c>
    </row>
    <row r="79" spans="1:9">
      <c r="A79" s="7" t="s">
        <v>1081</v>
      </c>
      <c r="B79" s="7" t="s">
        <v>1079</v>
      </c>
      <c r="C79" s="7" t="s">
        <v>1078</v>
      </c>
      <c r="D79" s="7" t="s">
        <v>30</v>
      </c>
      <c r="E79" s="23">
        <v>86791.42</v>
      </c>
      <c r="F79" s="23">
        <v>398</v>
      </c>
      <c r="G79" s="23">
        <v>86.79</v>
      </c>
      <c r="H79" s="24">
        <v>0</v>
      </c>
      <c r="I79" s="26">
        <f>G79/'סיכום נכסי ההשקעה'!$B$44</f>
        <v>7.578885377283359E-6</v>
      </c>
    </row>
    <row r="80" spans="1:9">
      <c r="A80" s="7" t="s">
        <v>1082</v>
      </c>
      <c r="B80" s="7" t="s">
        <v>1083</v>
      </c>
      <c r="C80" s="7" t="s">
        <v>1084</v>
      </c>
      <c r="D80" s="7" t="s">
        <v>30</v>
      </c>
      <c r="E80" s="23">
        <v>27860</v>
      </c>
      <c r="F80" s="23">
        <v>9910.2000000000007</v>
      </c>
      <c r="G80" s="23">
        <v>693.71</v>
      </c>
      <c r="H80" s="7" t="s">
        <v>35</v>
      </c>
      <c r="I80" s="26">
        <f>G80/'סיכום נכסי ההשקעה'!$B$44</f>
        <v>6.0577815129337929E-5</v>
      </c>
    </row>
    <row r="81" spans="1:9">
      <c r="A81" s="7" t="s">
        <v>1085</v>
      </c>
      <c r="B81" s="7" t="s">
        <v>1086</v>
      </c>
      <c r="C81" s="7" t="s">
        <v>1087</v>
      </c>
      <c r="D81" s="7" t="s">
        <v>30</v>
      </c>
      <c r="E81" s="23">
        <v>30447</v>
      </c>
      <c r="F81" s="23">
        <v>12911.12</v>
      </c>
      <c r="G81" s="23">
        <v>987.7</v>
      </c>
      <c r="H81" s="7" t="s">
        <v>876</v>
      </c>
      <c r="I81" s="26">
        <f>G81/'סיכום נכסי ההשקעה'!$B$44</f>
        <v>8.6250317860845415E-5</v>
      </c>
    </row>
    <row r="82" spans="1:9">
      <c r="A82" s="7" t="s">
        <v>1088</v>
      </c>
      <c r="B82" s="7" t="s">
        <v>1089</v>
      </c>
      <c r="C82" s="7" t="s">
        <v>1064</v>
      </c>
      <c r="D82" s="7" t="s">
        <v>30</v>
      </c>
      <c r="E82" s="23">
        <v>344867</v>
      </c>
      <c r="F82" s="23">
        <v>49499.26</v>
      </c>
      <c r="G82" s="23" t="s">
        <v>1090</v>
      </c>
      <c r="H82" s="7" t="s">
        <v>259</v>
      </c>
      <c r="I82" s="26">
        <f>G82/'סיכום נכסי ההשקעה'!$B$44</f>
        <v>3.7454407926541312E-3</v>
      </c>
    </row>
    <row r="83" spans="1:9">
      <c r="A83" s="7" t="s">
        <v>1091</v>
      </c>
      <c r="B83" s="7" t="s">
        <v>1092</v>
      </c>
      <c r="C83" s="39" t="s">
        <v>2614</v>
      </c>
      <c r="D83" s="7" t="s">
        <v>22</v>
      </c>
      <c r="E83" s="23">
        <v>15750</v>
      </c>
      <c r="F83" s="23">
        <v>40273.46</v>
      </c>
      <c r="G83" s="23" t="s">
        <v>1093</v>
      </c>
      <c r="H83" s="7" t="s">
        <v>340</v>
      </c>
      <c r="I83" s="26">
        <f>G83/'סיכום נכסי ההשקעה'!$B$44</f>
        <v>5.5390483316147886E-4</v>
      </c>
    </row>
    <row r="84" spans="1:9">
      <c r="A84" s="7" t="s">
        <v>1094</v>
      </c>
      <c r="B84" s="7" t="s">
        <v>1095</v>
      </c>
      <c r="C84" s="39" t="s">
        <v>2615</v>
      </c>
      <c r="D84" s="7" t="s">
        <v>34</v>
      </c>
      <c r="E84" s="23">
        <v>167850.26</v>
      </c>
      <c r="F84" s="23">
        <v>31846.12</v>
      </c>
      <c r="G84" s="23" t="s">
        <v>1096</v>
      </c>
      <c r="H84" s="7" t="s">
        <v>1097</v>
      </c>
      <c r="I84" s="26">
        <f>G84/'סיכום נכסי ההשקעה'!$B$44</f>
        <v>1.0922711611491614E-3</v>
      </c>
    </row>
    <row r="85" spans="1:9">
      <c r="A85" s="7" t="s">
        <v>1098</v>
      </c>
      <c r="B85" s="7" t="s">
        <v>1099</v>
      </c>
      <c r="C85" s="7" t="s">
        <v>1100</v>
      </c>
      <c r="D85" s="7" t="s">
        <v>30</v>
      </c>
      <c r="E85" s="23">
        <v>51023.6</v>
      </c>
      <c r="F85" s="23">
        <v>31123.599999999999</v>
      </c>
      <c r="G85" s="23" t="s">
        <v>1101</v>
      </c>
      <c r="H85" s="7" t="s">
        <v>35</v>
      </c>
      <c r="I85" s="26">
        <f>G85/'סיכום נכסי ההשקעה'!$B$44</f>
        <v>3.484287544605308E-4</v>
      </c>
    </row>
    <row r="86" spans="1:9">
      <c r="A86" s="7" t="s">
        <v>1102</v>
      </c>
      <c r="B86" s="7" t="s">
        <v>1103</v>
      </c>
      <c r="C86" s="39" t="s">
        <v>2616</v>
      </c>
      <c r="D86" s="7" t="s">
        <v>30</v>
      </c>
      <c r="E86" s="23">
        <v>32393.22</v>
      </c>
      <c r="F86" s="23">
        <v>110341.52</v>
      </c>
      <c r="G86" s="23" t="s">
        <v>1104</v>
      </c>
      <c r="H86" s="7" t="s">
        <v>35</v>
      </c>
      <c r="I86" s="26">
        <f>G86/'סיכום נכסי ההשקעה'!$B$44</f>
        <v>7.8423431164614203E-4</v>
      </c>
    </row>
    <row r="87" spans="1:9">
      <c r="A87" s="7" t="s">
        <v>1105</v>
      </c>
      <c r="B87" s="7" t="s">
        <v>1103</v>
      </c>
      <c r="C87" s="39" t="s">
        <v>2616</v>
      </c>
      <c r="D87" s="7" t="s">
        <v>30</v>
      </c>
      <c r="E87" s="23">
        <v>14909.76</v>
      </c>
      <c r="F87" s="23">
        <v>398</v>
      </c>
      <c r="G87" s="23">
        <v>14.91</v>
      </c>
      <c r="H87" s="24">
        <v>0</v>
      </c>
      <c r="I87" s="26">
        <f>G87/'סיכום נכסי ההשקעה'!$B$44</f>
        <v>1.3020069244762632E-6</v>
      </c>
    </row>
    <row r="88" spans="1:9">
      <c r="A88" s="7" t="s">
        <v>1106</v>
      </c>
      <c r="B88" s="7" t="s">
        <v>1107</v>
      </c>
      <c r="C88" s="7" t="s">
        <v>1108</v>
      </c>
      <c r="D88" s="7" t="s">
        <v>30</v>
      </c>
      <c r="E88" s="23">
        <v>118456.74</v>
      </c>
      <c r="F88" s="23">
        <v>40213.919999999998</v>
      </c>
      <c r="G88" s="23" t="s">
        <v>1109</v>
      </c>
      <c r="H88" s="7" t="s">
        <v>680</v>
      </c>
      <c r="I88" s="26">
        <f>G88/'סיכום נכסי ההשקעה'!$B$44</f>
        <v>1.0451744881392496E-3</v>
      </c>
    </row>
    <row r="89" spans="1:9">
      <c r="A89" s="7" t="s">
        <v>1110</v>
      </c>
      <c r="B89" s="7" t="s">
        <v>1111</v>
      </c>
      <c r="C89" s="7" t="s">
        <v>1112</v>
      </c>
      <c r="D89" s="7" t="s">
        <v>30</v>
      </c>
      <c r="E89" s="23">
        <v>1275741.24</v>
      </c>
      <c r="F89" s="23">
        <v>82159.14</v>
      </c>
      <c r="G89" s="23" t="s">
        <v>1113</v>
      </c>
      <c r="H89" s="7" t="s">
        <v>163</v>
      </c>
      <c r="I89" s="26">
        <f>G89/'סיכום נכסי ההשקעה'!$B$44</f>
        <v>2.299699289668335E-2</v>
      </c>
    </row>
    <row r="90" spans="1:9">
      <c r="A90" s="7" t="s">
        <v>1115</v>
      </c>
      <c r="B90" s="7" t="s">
        <v>1111</v>
      </c>
      <c r="C90" s="7" t="s">
        <v>1112</v>
      </c>
      <c r="D90" s="7" t="s">
        <v>30</v>
      </c>
      <c r="E90" s="23">
        <v>890604.48</v>
      </c>
      <c r="F90" s="23">
        <v>398</v>
      </c>
      <c r="G90" s="23">
        <v>890.6</v>
      </c>
      <c r="H90" s="24">
        <v>0</v>
      </c>
      <c r="I90" s="26">
        <f>G90/'סיכום נכסי ההשקעה'!$B$44</f>
        <v>7.7771117836254858E-5</v>
      </c>
    </row>
    <row r="91" spans="1:9">
      <c r="A91" s="7" t="s">
        <v>1116</v>
      </c>
      <c r="B91" s="7" t="s">
        <v>1117</v>
      </c>
      <c r="C91" s="7" t="s">
        <v>1116</v>
      </c>
      <c r="D91" s="7" t="s">
        <v>30</v>
      </c>
      <c r="E91" s="23">
        <v>707647.98</v>
      </c>
      <c r="F91" s="23">
        <v>19398.52</v>
      </c>
      <c r="G91" s="23" t="s">
        <v>1118</v>
      </c>
      <c r="H91" s="7" t="s">
        <v>230</v>
      </c>
      <c r="I91" s="26">
        <f>G91/'סיכום נכסי ההשקעה'!$B$44</f>
        <v>3.011885201237352E-3</v>
      </c>
    </row>
    <row r="92" spans="1:9">
      <c r="A92" s="7" t="s">
        <v>1119</v>
      </c>
      <c r="B92" s="7" t="s">
        <v>1120</v>
      </c>
      <c r="C92" s="7" t="s">
        <v>1121</v>
      </c>
      <c r="D92" s="7" t="s">
        <v>30</v>
      </c>
      <c r="E92" s="23">
        <v>186443.1</v>
      </c>
      <c r="F92" s="23">
        <v>16493.12</v>
      </c>
      <c r="G92" s="23" t="s">
        <v>1122</v>
      </c>
      <c r="H92" s="7" t="s">
        <v>26</v>
      </c>
      <c r="I92" s="26">
        <f>G92/'סיכום נכסי ההשקעה'!$B$44</f>
        <v>6.7468584170949058E-4</v>
      </c>
    </row>
    <row r="93" spans="1:9">
      <c r="A93" s="7" t="s">
        <v>1123</v>
      </c>
      <c r="B93" s="7" t="s">
        <v>1124</v>
      </c>
      <c r="C93" s="39" t="s">
        <v>2617</v>
      </c>
      <c r="D93" s="7" t="s">
        <v>30</v>
      </c>
      <c r="E93" s="23">
        <v>281986.98</v>
      </c>
      <c r="F93" s="23">
        <v>21579.56</v>
      </c>
      <c r="G93" s="23" t="s">
        <v>1125</v>
      </c>
      <c r="H93" s="7" t="s">
        <v>26</v>
      </c>
      <c r="I93" s="26">
        <f>G93/'סיכום נכסי ההשקעה'!$B$44</f>
        <v>1.3351316921933376E-3</v>
      </c>
    </row>
    <row r="94" spans="1:9">
      <c r="A94" s="7" t="s">
        <v>1126</v>
      </c>
      <c r="B94" s="7" t="s">
        <v>1127</v>
      </c>
      <c r="C94" s="7" t="s">
        <v>2620</v>
      </c>
      <c r="D94" s="7" t="s">
        <v>30</v>
      </c>
      <c r="E94" s="23">
        <v>261143.72</v>
      </c>
      <c r="F94" s="23">
        <v>26323.72</v>
      </c>
      <c r="G94" s="23" t="s">
        <v>1128</v>
      </c>
      <c r="H94" s="7" t="s">
        <v>26</v>
      </c>
      <c r="I94" s="26">
        <f>G94/'סיכום נכסי ההשקעה'!$B$44</f>
        <v>1.5082715425821756E-3</v>
      </c>
    </row>
    <row r="95" spans="1:9">
      <c r="A95" s="7" t="s">
        <v>1129</v>
      </c>
      <c r="B95" s="7" t="s">
        <v>1130</v>
      </c>
      <c r="C95" s="39" t="s">
        <v>2618</v>
      </c>
      <c r="D95" s="7" t="s">
        <v>30</v>
      </c>
      <c r="E95" s="23">
        <v>270425.08</v>
      </c>
      <c r="F95" s="23">
        <v>21937.759999999998</v>
      </c>
      <c r="G95" s="23" t="s">
        <v>1131</v>
      </c>
      <c r="H95" s="7" t="s">
        <v>32</v>
      </c>
      <c r="I95" s="26">
        <f>G95/'סיכום נכסי ההשקעה'!$B$44</f>
        <v>1.3016427816945687E-3</v>
      </c>
    </row>
    <row r="96" spans="1:9" ht="13.5" thickBot="1">
      <c r="A96" s="6" t="s">
        <v>1132</v>
      </c>
      <c r="B96" s="6"/>
      <c r="C96" s="6"/>
      <c r="D96" s="6"/>
      <c r="E96" s="25">
        <f>SUM(E54:E95)</f>
        <v>11417842.49</v>
      </c>
      <c r="F96" s="22"/>
      <c r="G96" s="25">
        <f>G54+G55+G56+G57+G58+G59+G60+G61+G62+G63+G64+G65+G66+G67+G68+G69+G70+G71+G72+G73+G74+G75+G76+G77+G78+G79+G80+G81+G82+G83+G84+G85+G86+G87+G88+G89+G90+G91+G92+G93+G94+G95</f>
        <v>710721.0199999999</v>
      </c>
      <c r="H96" s="6"/>
      <c r="I96" s="27">
        <f>SUM(I54:I95)</f>
        <v>6.2063292381678924E-2</v>
      </c>
    </row>
    <row r="97" spans="1:9" ht="13.5" thickTop="1"/>
    <row r="98" spans="1:9">
      <c r="A98" s="6" t="s">
        <v>1133</v>
      </c>
      <c r="B98" s="24">
        <v>0</v>
      </c>
      <c r="C98" s="24">
        <v>0</v>
      </c>
      <c r="D98" s="24">
        <v>0</v>
      </c>
      <c r="E98" s="24">
        <v>0</v>
      </c>
      <c r="F98" s="24">
        <v>0</v>
      </c>
      <c r="G98" s="24">
        <v>0</v>
      </c>
      <c r="H98" s="24">
        <v>0</v>
      </c>
      <c r="I98" s="26">
        <f>G98/'סיכום נכסי ההשקעה'!$B$44</f>
        <v>0</v>
      </c>
    </row>
    <row r="99" spans="1:9" ht="13.5" thickBot="1">
      <c r="A99" s="6" t="s">
        <v>1134</v>
      </c>
      <c r="B99" s="6"/>
      <c r="C99" s="6"/>
      <c r="D99" s="6"/>
      <c r="E99" s="30">
        <f>E98</f>
        <v>0</v>
      </c>
      <c r="F99" s="22"/>
      <c r="G99" s="30">
        <f>G98</f>
        <v>0</v>
      </c>
      <c r="H99" s="6"/>
      <c r="I99" s="27">
        <f>I98</f>
        <v>0</v>
      </c>
    </row>
    <row r="100" spans="1:9" ht="13.5" thickTop="1"/>
    <row r="101" spans="1:9">
      <c r="A101" s="6" t="s">
        <v>1001</v>
      </c>
      <c r="B101" s="24">
        <v>0</v>
      </c>
      <c r="C101" s="24">
        <v>0</v>
      </c>
      <c r="D101" s="24">
        <v>0</v>
      </c>
      <c r="E101" s="24">
        <v>0</v>
      </c>
      <c r="F101" s="24">
        <v>0</v>
      </c>
      <c r="G101" s="24">
        <v>0</v>
      </c>
      <c r="H101" s="24">
        <v>0</v>
      </c>
      <c r="I101" s="26">
        <f>G101/'סיכום נכסי ההשקעה'!$B$44</f>
        <v>0</v>
      </c>
    </row>
    <row r="102" spans="1:9" ht="13.5" thickBot="1">
      <c r="A102" s="6" t="s">
        <v>1002</v>
      </c>
      <c r="B102" s="6"/>
      <c r="C102" s="6"/>
      <c r="D102" s="6"/>
      <c r="E102" s="30">
        <f>E101</f>
        <v>0</v>
      </c>
      <c r="F102" s="22"/>
      <c r="G102" s="30">
        <f>G101</f>
        <v>0</v>
      </c>
      <c r="H102" s="6"/>
      <c r="I102" s="27">
        <f>I101</f>
        <v>0</v>
      </c>
    </row>
    <row r="103" spans="1:9" ht="13.5" thickTop="1"/>
    <row r="104" spans="1:9">
      <c r="A104" s="6" t="s">
        <v>1003</v>
      </c>
      <c r="B104" s="24">
        <v>0</v>
      </c>
      <c r="C104" s="24">
        <v>0</v>
      </c>
      <c r="D104" s="24">
        <v>0</v>
      </c>
      <c r="E104" s="24">
        <v>0</v>
      </c>
      <c r="F104" s="24">
        <v>0</v>
      </c>
      <c r="G104" s="24">
        <v>0</v>
      </c>
      <c r="H104" s="24">
        <v>0</v>
      </c>
      <c r="I104" s="26">
        <f>G104/'סיכום נכסי ההשקעה'!$B$44</f>
        <v>0</v>
      </c>
    </row>
    <row r="105" spans="1:9" ht="13.5" thickBot="1">
      <c r="A105" s="6" t="s">
        <v>1004</v>
      </c>
      <c r="B105" s="6"/>
      <c r="C105" s="6"/>
      <c r="D105" s="6"/>
      <c r="E105" s="30">
        <f>E104</f>
        <v>0</v>
      </c>
      <c r="F105" s="22"/>
      <c r="G105" s="30">
        <f>G104</f>
        <v>0</v>
      </c>
      <c r="H105" s="6"/>
      <c r="I105" s="27">
        <f>I104</f>
        <v>0</v>
      </c>
    </row>
    <row r="106" spans="1:9" ht="13.5" thickTop="1"/>
    <row r="107" spans="1:9" ht="13.5" thickBot="1">
      <c r="A107" s="4" t="s">
        <v>1135</v>
      </c>
      <c r="B107" s="4"/>
      <c r="C107" s="4"/>
      <c r="D107" s="4"/>
      <c r="E107" s="31">
        <f>E96+E99+E102+E105</f>
        <v>11417842.49</v>
      </c>
      <c r="F107" s="14"/>
      <c r="G107" s="31">
        <f>G96+G99+G102+G105</f>
        <v>710721.0199999999</v>
      </c>
      <c r="H107" s="4"/>
      <c r="I107" s="32">
        <f>I96+I99+I102+I105</f>
        <v>6.2063292381678924E-2</v>
      </c>
    </row>
    <row r="108" spans="1:9" ht="13.5" thickTop="1"/>
    <row r="110" spans="1:9" ht="13.5" thickBot="1">
      <c r="A110" s="4" t="s">
        <v>1136</v>
      </c>
      <c r="B110" s="4"/>
      <c r="C110" s="4"/>
      <c r="D110" s="4"/>
      <c r="E110" s="31">
        <f>E49+E107</f>
        <v>27602346.490000002</v>
      </c>
      <c r="F110" s="14"/>
      <c r="G110" s="31">
        <f>G49+G107</f>
        <v>1186548.4899999998</v>
      </c>
      <c r="H110" s="4"/>
      <c r="I110" s="32">
        <f>I49+I107</f>
        <v>0.1036146445477434</v>
      </c>
    </row>
    <row r="111" spans="1:9" ht="13.5" thickTop="1"/>
    <row r="113" spans="1:9">
      <c r="A113" s="7" t="s">
        <v>66</v>
      </c>
      <c r="B113" s="7"/>
      <c r="C113" s="7"/>
      <c r="D113" s="7"/>
      <c r="E113" s="23"/>
      <c r="F113" s="23"/>
      <c r="G113" s="23"/>
      <c r="H113" s="7"/>
      <c r="I113" s="7"/>
    </row>
  </sheetData>
  <pageMargins left="0.75" right="0.75" top="1" bottom="1" header="0.5" footer="0.5"/>
  <pageSetup paperSize="9" orientation="portrait"/>
  <ignoredErrors>
    <ignoredError sqref="E24:E31 G21:H22 G24:I25 H23 G20:H20 E33:E37 G33:I34 H32 G26:H31 E39 G39:I39 H38 G35:H37 E42 G42:I42 H41 E45 G45:I45 E48 G48:I48 E50:E95 G50:I53 H49 E97 G97:I97 H96 G80:H86 G79 G88:H89 G87 G91:H95 G90 G54:H69 E100 G100:I100 E103 G103:I103 E106 G106:I106 E108:E109 G108:I109 H107 G111:I116 H110 G71:H78 H70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rightToLeft="1" workbookViewId="0"/>
  </sheetViews>
  <sheetFormatPr defaultColWidth="9.140625" defaultRowHeight="12.75"/>
  <cols>
    <col min="1" max="1" width="46.7109375" customWidth="1"/>
    <col min="2" max="2" width="15.7109375" customWidth="1"/>
    <col min="3" max="3" width="29.7109375" bestFit="1" customWidth="1"/>
    <col min="4" max="4" width="11.7109375" customWidth="1"/>
    <col min="5" max="5" width="8.7109375" customWidth="1"/>
    <col min="6" max="6" width="10.7109375" customWidth="1"/>
    <col min="7" max="8" width="13.7109375" customWidth="1"/>
    <col min="9" max="9" width="12.7109375" customWidth="1"/>
    <col min="10" max="10" width="13.7109375" customWidth="1"/>
    <col min="11" max="11" width="24.7109375" customWidth="1"/>
    <col min="12" max="12" width="20.7109375" customWidth="1"/>
  </cols>
  <sheetData>
    <row r="2" spans="1:12" ht="18">
      <c r="A2" s="1" t="s">
        <v>0</v>
      </c>
    </row>
    <row r="4" spans="1:12" ht="18">
      <c r="A4" s="1" t="s">
        <v>1137</v>
      </c>
    </row>
    <row r="6" spans="1:12">
      <c r="A6" s="2" t="s">
        <v>2</v>
      </c>
    </row>
    <row r="8" spans="1:12" ht="15">
      <c r="A8" s="3" t="s">
        <v>3</v>
      </c>
    </row>
    <row r="11" spans="1:12">
      <c r="A11" s="4" t="s">
        <v>4</v>
      </c>
      <c r="B11" s="4" t="s">
        <v>5</v>
      </c>
      <c r="C11" s="4" t="s">
        <v>6</v>
      </c>
      <c r="D11" s="4" t="s">
        <v>179</v>
      </c>
      <c r="E11" s="4" t="s">
        <v>7</v>
      </c>
      <c r="F11" s="4" t="s">
        <v>8</v>
      </c>
      <c r="G11" s="4" t="s">
        <v>9</v>
      </c>
      <c r="H11" s="4" t="s">
        <v>70</v>
      </c>
      <c r="I11" s="4" t="s">
        <v>71</v>
      </c>
      <c r="J11" s="4" t="s">
        <v>12</v>
      </c>
      <c r="K11" s="4" t="s">
        <v>72</v>
      </c>
      <c r="L11" s="4" t="s">
        <v>13</v>
      </c>
    </row>
    <row r="12" spans="1:12">
      <c r="A12" s="5"/>
      <c r="B12" s="5"/>
      <c r="C12" s="5"/>
      <c r="D12" s="5"/>
      <c r="E12" s="5"/>
      <c r="F12" s="5"/>
      <c r="G12" s="5"/>
      <c r="H12" s="5" t="s">
        <v>75</v>
      </c>
      <c r="I12" s="5" t="s">
        <v>76</v>
      </c>
      <c r="J12" s="5" t="s">
        <v>15</v>
      </c>
      <c r="K12" s="5" t="s">
        <v>14</v>
      </c>
      <c r="L12" s="5" t="s">
        <v>14</v>
      </c>
    </row>
    <row r="15" spans="1:12">
      <c r="A15" s="4" t="s">
        <v>1138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8" spans="1:12">
      <c r="A18" s="4" t="s">
        <v>1139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 s="6" t="s">
        <v>1140</v>
      </c>
      <c r="B19" s="24">
        <v>0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9">
        <f>J19/'סיכום נכסי ההשקעה'!$B$44</f>
        <v>0</v>
      </c>
    </row>
    <row r="20" spans="1:12" ht="13.5" thickBot="1">
      <c r="A20" s="6" t="s">
        <v>1141</v>
      </c>
      <c r="B20" s="6"/>
      <c r="C20" s="6"/>
      <c r="D20" s="6"/>
      <c r="E20" s="6"/>
      <c r="F20" s="6"/>
      <c r="G20" s="6"/>
      <c r="H20" s="30">
        <f>H19</f>
        <v>0</v>
      </c>
      <c r="I20" s="6"/>
      <c r="J20" s="30">
        <f>J19</f>
        <v>0</v>
      </c>
      <c r="K20" s="6"/>
      <c r="L20" s="27">
        <f>L19</f>
        <v>0</v>
      </c>
    </row>
    <row r="21" spans="1:12" ht="13.5" thickTop="1"/>
    <row r="22" spans="1:12" ht="13.5" thickBot="1">
      <c r="A22" s="4" t="s">
        <v>1142</v>
      </c>
      <c r="B22" s="4"/>
      <c r="C22" s="4"/>
      <c r="D22" s="4"/>
      <c r="E22" s="4"/>
      <c r="F22" s="4"/>
      <c r="G22" s="4"/>
      <c r="H22" s="38">
        <f>H20</f>
        <v>0</v>
      </c>
      <c r="I22" s="4"/>
      <c r="J22" s="38">
        <f>J20</f>
        <v>0</v>
      </c>
      <c r="K22" s="4"/>
      <c r="L22" s="32">
        <f>L20</f>
        <v>0</v>
      </c>
    </row>
    <row r="23" spans="1:12" ht="13.5" thickTop="1"/>
    <row r="25" spans="1:12">
      <c r="A25" s="4" t="s">
        <v>1143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>
      <c r="A26" s="6" t="s">
        <v>1144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>
      <c r="A27" s="7" t="s">
        <v>1145</v>
      </c>
      <c r="B27" s="7" t="s">
        <v>1146</v>
      </c>
      <c r="C27" s="7" t="s">
        <v>2627</v>
      </c>
      <c r="D27" s="7" t="s">
        <v>945</v>
      </c>
      <c r="E27" s="24">
        <v>0</v>
      </c>
      <c r="F27" s="24">
        <v>0</v>
      </c>
      <c r="G27" s="7" t="s">
        <v>30</v>
      </c>
      <c r="H27" s="23">
        <v>6910</v>
      </c>
      <c r="I27" s="23">
        <v>401287.48</v>
      </c>
      <c r="J27" s="23" t="s">
        <v>1147</v>
      </c>
      <c r="K27" s="24">
        <v>0</v>
      </c>
      <c r="L27" s="29">
        <f>J27/'סיכום נכסי ההשקעה'!$B$44</f>
        <v>2.4214150186804371E-3</v>
      </c>
    </row>
    <row r="28" spans="1:12">
      <c r="A28" s="7" t="s">
        <v>1148</v>
      </c>
      <c r="B28" s="7" t="s">
        <v>1149</v>
      </c>
      <c r="C28" s="7" t="s">
        <v>2628</v>
      </c>
      <c r="D28" s="7" t="s">
        <v>945</v>
      </c>
      <c r="E28" s="24">
        <v>0</v>
      </c>
      <c r="F28" s="24">
        <v>0</v>
      </c>
      <c r="G28" s="7" t="s">
        <v>30</v>
      </c>
      <c r="H28" s="23">
        <v>1269.3800000000001</v>
      </c>
      <c r="I28" s="23">
        <v>437306.48</v>
      </c>
      <c r="J28" s="23" t="s">
        <v>1150</v>
      </c>
      <c r="K28" s="7" t="s">
        <v>48</v>
      </c>
      <c r="L28" s="29">
        <f>J28/'סיכום נכסי ההשקעה'!$B$44</f>
        <v>4.8474477520601576E-4</v>
      </c>
    </row>
    <row r="29" spans="1:12">
      <c r="A29" s="7" t="s">
        <v>1151</v>
      </c>
      <c r="B29" s="7" t="s">
        <v>1152</v>
      </c>
      <c r="C29" s="39" t="s">
        <v>2621</v>
      </c>
      <c r="D29" s="7" t="s">
        <v>945</v>
      </c>
      <c r="E29" s="24">
        <v>0</v>
      </c>
      <c r="F29" s="24">
        <v>0</v>
      </c>
      <c r="G29" s="7" t="s">
        <v>22</v>
      </c>
      <c r="H29" s="23">
        <v>30431.31</v>
      </c>
      <c r="I29" s="23">
        <v>46865.34</v>
      </c>
      <c r="J29" s="23" t="s">
        <v>1153</v>
      </c>
      <c r="K29" s="7" t="s">
        <v>32</v>
      </c>
      <c r="L29" s="29">
        <f>J29/'סיכום נכסי ההשקעה'!$B$44</f>
        <v>1.2453980036941717E-3</v>
      </c>
    </row>
    <row r="30" spans="1:12">
      <c r="A30" s="7" t="s">
        <v>1154</v>
      </c>
      <c r="B30" s="7" t="s">
        <v>1155</v>
      </c>
      <c r="C30" s="39" t="s">
        <v>2622</v>
      </c>
      <c r="D30" s="7" t="s">
        <v>945</v>
      </c>
      <c r="E30" s="24">
        <v>0</v>
      </c>
      <c r="F30" s="24">
        <v>0</v>
      </c>
      <c r="G30" s="7" t="s">
        <v>30</v>
      </c>
      <c r="H30" s="23">
        <v>70080</v>
      </c>
      <c r="I30" s="23">
        <v>48161.98</v>
      </c>
      <c r="J30" s="23" t="s">
        <v>1156</v>
      </c>
      <c r="K30" s="7" t="s">
        <v>23</v>
      </c>
      <c r="L30" s="29">
        <f>J30/'סיכום נכסי ההשקעה'!$B$44</f>
        <v>2.9473664355713532E-3</v>
      </c>
    </row>
    <row r="31" spans="1:12">
      <c r="A31" s="7" t="s">
        <v>1157</v>
      </c>
      <c r="B31" s="7" t="s">
        <v>1158</v>
      </c>
      <c r="C31" s="7" t="s">
        <v>2629</v>
      </c>
      <c r="D31" s="7" t="s">
        <v>945</v>
      </c>
      <c r="E31" s="24">
        <v>0</v>
      </c>
      <c r="F31" s="24">
        <v>0</v>
      </c>
      <c r="G31" s="7" t="s">
        <v>1159</v>
      </c>
      <c r="H31" s="23">
        <v>24766</v>
      </c>
      <c r="I31" s="23">
        <v>967806</v>
      </c>
      <c r="J31" s="23" t="s">
        <v>1160</v>
      </c>
      <c r="K31" s="7" t="s">
        <v>135</v>
      </c>
      <c r="L31" s="29">
        <f>J31/'סיכום נכסי ההשקעה'!$B$44</f>
        <v>6.9439059439279499E-4</v>
      </c>
    </row>
    <row r="32" spans="1:12">
      <c r="A32" s="7" t="s">
        <v>1161</v>
      </c>
      <c r="B32" s="7" t="s">
        <v>1162</v>
      </c>
      <c r="C32" s="39" t="s">
        <v>2623</v>
      </c>
      <c r="D32" s="7" t="s">
        <v>945</v>
      </c>
      <c r="E32" s="24">
        <v>0</v>
      </c>
      <c r="F32" s="24">
        <v>0</v>
      </c>
      <c r="G32" s="7" t="s">
        <v>22</v>
      </c>
      <c r="H32" s="23">
        <v>36125.43</v>
      </c>
      <c r="I32" s="23">
        <v>65689.899999999994</v>
      </c>
      <c r="J32" s="23" t="s">
        <v>1163</v>
      </c>
      <c r="K32" s="7" t="s">
        <v>465</v>
      </c>
      <c r="L32" s="29">
        <f>J32/'סיכום נכסי ההשקעה'!$B$44</f>
        <v>2.0722745702940527E-3</v>
      </c>
    </row>
    <row r="33" spans="1:12">
      <c r="A33" s="7" t="s">
        <v>1164</v>
      </c>
      <c r="B33" s="7" t="s">
        <v>1165</v>
      </c>
      <c r="C33" s="39" t="s">
        <v>2624</v>
      </c>
      <c r="D33" s="7" t="s">
        <v>945</v>
      </c>
      <c r="E33" s="24">
        <v>0</v>
      </c>
      <c r="F33" s="24">
        <v>0</v>
      </c>
      <c r="G33" s="7" t="s">
        <v>22</v>
      </c>
      <c r="H33" s="23">
        <v>35900</v>
      </c>
      <c r="I33" s="23">
        <v>89315.18</v>
      </c>
      <c r="J33" s="23" t="s">
        <v>1166</v>
      </c>
      <c r="K33" s="7" t="s">
        <v>23</v>
      </c>
      <c r="L33" s="29">
        <f>J33/'סיכום נכסי ההשקעה'!$B$44</f>
        <v>2.7999829193457795E-3</v>
      </c>
    </row>
    <row r="34" spans="1:12">
      <c r="A34" s="7" t="s">
        <v>1167</v>
      </c>
      <c r="B34" s="7" t="s">
        <v>1168</v>
      </c>
      <c r="C34" s="39" t="s">
        <v>2625</v>
      </c>
      <c r="D34" s="7" t="s">
        <v>945</v>
      </c>
      <c r="E34" s="24">
        <v>0</v>
      </c>
      <c r="F34" s="24">
        <v>0</v>
      </c>
      <c r="G34" s="7" t="s">
        <v>22</v>
      </c>
      <c r="H34" s="23">
        <v>385920</v>
      </c>
      <c r="I34" s="23">
        <v>5747.12</v>
      </c>
      <c r="J34" s="23" t="s">
        <v>1169</v>
      </c>
      <c r="K34" s="7" t="s">
        <v>163</v>
      </c>
      <c r="L34" s="29">
        <f>J34/'סיכום נכסי ההשקעה'!$B$44</f>
        <v>1.9367933708898148E-3</v>
      </c>
    </row>
    <row r="35" spans="1:12">
      <c r="A35" s="7" t="s">
        <v>1170</v>
      </c>
      <c r="B35" s="7" t="s">
        <v>1171</v>
      </c>
      <c r="C35" s="39" t="s">
        <v>2626</v>
      </c>
      <c r="D35" s="7" t="s">
        <v>945</v>
      </c>
      <c r="E35" s="24">
        <v>0</v>
      </c>
      <c r="F35" s="24">
        <v>0</v>
      </c>
      <c r="G35" s="7" t="s">
        <v>22</v>
      </c>
      <c r="H35" s="23">
        <v>19285</v>
      </c>
      <c r="I35" s="23">
        <v>48591.82</v>
      </c>
      <c r="J35" s="23" t="s">
        <v>1172</v>
      </c>
      <c r="K35" s="7" t="s">
        <v>26</v>
      </c>
      <c r="L35" s="29">
        <f>J35/'סיכום נכסי ההשקעה'!$B$44</f>
        <v>8.1831091541129098E-4</v>
      </c>
    </row>
    <row r="36" spans="1:12">
      <c r="A36" s="7" t="s">
        <v>1173</v>
      </c>
      <c r="B36" s="7" t="s">
        <v>1174</v>
      </c>
      <c r="C36" s="7" t="s">
        <v>1173</v>
      </c>
      <c r="D36" s="7" t="s">
        <v>416</v>
      </c>
      <c r="E36" s="24">
        <v>0</v>
      </c>
      <c r="F36" s="24">
        <v>0</v>
      </c>
      <c r="G36" s="7" t="s">
        <v>30</v>
      </c>
      <c r="H36" s="23">
        <v>287589.2</v>
      </c>
      <c r="I36" s="23">
        <v>10769.88</v>
      </c>
      <c r="J36" s="23" t="s">
        <v>1175</v>
      </c>
      <c r="K36" s="7" t="s">
        <v>306</v>
      </c>
      <c r="L36" s="29">
        <f>J36/'סיכום נכסי ההשקעה'!$B$44</f>
        <v>2.7046997647131145E-3</v>
      </c>
    </row>
    <row r="37" spans="1:12">
      <c r="A37" s="7" t="s">
        <v>1176</v>
      </c>
      <c r="B37" s="7" t="s">
        <v>1177</v>
      </c>
      <c r="C37" s="7" t="s">
        <v>2630</v>
      </c>
      <c r="D37" s="7" t="s">
        <v>945</v>
      </c>
      <c r="E37" s="24">
        <v>0</v>
      </c>
      <c r="F37" s="24">
        <v>0</v>
      </c>
      <c r="G37" s="7" t="s">
        <v>30</v>
      </c>
      <c r="H37" s="23">
        <v>18973.07</v>
      </c>
      <c r="I37" s="23">
        <v>58378.64</v>
      </c>
      <c r="J37" s="23" t="s">
        <v>1178</v>
      </c>
      <c r="K37" s="7" t="s">
        <v>23</v>
      </c>
      <c r="L37" s="29">
        <f>J37/'סיכום נכסי ההשקעה'!$B$44</f>
        <v>9.6722435526643024E-4</v>
      </c>
    </row>
    <row r="38" spans="1:12" ht="13.5" thickBot="1">
      <c r="A38" s="6" t="s">
        <v>1179</v>
      </c>
      <c r="B38" s="6"/>
      <c r="C38" s="6"/>
      <c r="D38" s="6"/>
      <c r="E38" s="6"/>
      <c r="F38" s="6"/>
      <c r="G38" s="6"/>
      <c r="H38" s="43">
        <f>SUM(H27:H37)</f>
        <v>917249.39</v>
      </c>
      <c r="I38" s="6"/>
      <c r="J38" s="43">
        <f>J27+J28+J29+J30+J31+J32+J33+J34+J35+J36+J37</f>
        <v>218639.91</v>
      </c>
      <c r="K38" s="6"/>
      <c r="L38" s="27">
        <f>SUM(L27:L37)</f>
        <v>1.9092600723465254E-2</v>
      </c>
    </row>
    <row r="39" spans="1:12" ht="13.5" thickTop="1"/>
    <row r="40" spans="1:12" ht="13.5" thickBot="1">
      <c r="A40" s="4" t="s">
        <v>1181</v>
      </c>
      <c r="B40" s="4"/>
      <c r="C40" s="4"/>
      <c r="D40" s="4"/>
      <c r="E40" s="4"/>
      <c r="F40" s="4"/>
      <c r="G40" s="4"/>
      <c r="H40" s="44">
        <f>H38</f>
        <v>917249.39</v>
      </c>
      <c r="I40" s="4"/>
      <c r="J40" s="44">
        <f>J38</f>
        <v>218639.91</v>
      </c>
      <c r="K40" s="4"/>
      <c r="L40" s="32">
        <f>L38</f>
        <v>1.9092600723465254E-2</v>
      </c>
    </row>
    <row r="41" spans="1:12" ht="13.5" thickTop="1"/>
    <row r="43" spans="1:12" ht="13.5" thickBot="1">
      <c r="A43" s="4" t="s">
        <v>1182</v>
      </c>
      <c r="B43" s="4"/>
      <c r="C43" s="4"/>
      <c r="D43" s="4"/>
      <c r="E43" s="4"/>
      <c r="F43" s="4"/>
      <c r="G43" s="4"/>
      <c r="H43" s="44">
        <f>H22+H40</f>
        <v>917249.39</v>
      </c>
      <c r="I43" s="4"/>
      <c r="J43" s="44">
        <f>J22+J40</f>
        <v>218639.91</v>
      </c>
      <c r="K43" s="4"/>
      <c r="L43" s="32">
        <f>L22+L40</f>
        <v>1.9092600723465254E-2</v>
      </c>
    </row>
    <row r="44" spans="1:12" ht="13.5" thickTop="1"/>
    <row r="46" spans="1:12">
      <c r="A46" s="7" t="s">
        <v>66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</sheetData>
  <pageMargins left="0.75" right="0.75" top="1" bottom="1" header="0.5" footer="0.5"/>
  <pageSetup paperSize="9" orientation="portrait"/>
  <ignoredErrors>
    <ignoredError sqref="H21:L21 H50:L50 I20 K20 H23:L26 I22 K22 H39:L39 I38 K38 H28:K37 H27:J27 H41:L42 I40 K40 H44:L49 I43 K43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6"/>
  <sheetViews>
    <sheetView rightToLeft="1" workbookViewId="0"/>
  </sheetViews>
  <sheetFormatPr defaultColWidth="9.140625" defaultRowHeight="12.75"/>
  <cols>
    <col min="1" max="1" width="27.7109375" customWidth="1"/>
    <col min="2" max="2" width="12.7109375" customWidth="1"/>
    <col min="3" max="3" width="20.7109375" customWidth="1"/>
    <col min="4" max="4" width="16.7109375" customWidth="1"/>
    <col min="5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1183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179</v>
      </c>
      <c r="E11" s="4" t="s">
        <v>9</v>
      </c>
      <c r="F11" s="4" t="s">
        <v>70</v>
      </c>
      <c r="G11" s="4" t="s">
        <v>71</v>
      </c>
      <c r="H11" s="4" t="s">
        <v>12</v>
      </c>
      <c r="I11" s="4" t="s">
        <v>72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75</v>
      </c>
      <c r="G12" s="5" t="s">
        <v>76</v>
      </c>
      <c r="H12" s="5" t="s">
        <v>15</v>
      </c>
      <c r="I12" s="5" t="s">
        <v>14</v>
      </c>
      <c r="J12" s="5" t="s">
        <v>14</v>
      </c>
    </row>
    <row r="15" spans="1:10">
      <c r="A15" s="4" t="s">
        <v>1184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1185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1185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7" t="s">
        <v>1186</v>
      </c>
      <c r="B20" s="7">
        <v>1120906</v>
      </c>
      <c r="C20" s="7" t="s">
        <v>1187</v>
      </c>
      <c r="D20" s="7" t="s">
        <v>358</v>
      </c>
      <c r="E20" s="7" t="s">
        <v>22</v>
      </c>
      <c r="F20" s="7">
        <v>0.03</v>
      </c>
      <c r="G20" s="23">
        <v>18</v>
      </c>
      <c r="H20" s="7" t="s">
        <v>39</v>
      </c>
      <c r="I20" s="7" t="s">
        <v>23</v>
      </c>
      <c r="J20" s="26">
        <f>H20/'סיכום נכסי ההשקעה'!$B$44</f>
        <v>0</v>
      </c>
    </row>
    <row r="21" spans="1:10" ht="13.5" thickBot="1">
      <c r="A21" s="6" t="s">
        <v>1188</v>
      </c>
      <c r="B21" s="6"/>
      <c r="C21" s="6"/>
      <c r="D21" s="6"/>
      <c r="E21" s="6"/>
      <c r="F21" s="35">
        <f>F20</f>
        <v>0.03</v>
      </c>
      <c r="G21" s="6"/>
      <c r="H21" s="35" t="str">
        <f>H20</f>
        <v>0.00</v>
      </c>
      <c r="I21" s="6"/>
      <c r="J21" s="27">
        <f>J20</f>
        <v>0</v>
      </c>
    </row>
    <row r="22" spans="1:10" ht="13.5" thickTop="1"/>
    <row r="23" spans="1:10" ht="13.5" thickBot="1">
      <c r="A23" s="4" t="s">
        <v>1188</v>
      </c>
      <c r="B23" s="4"/>
      <c r="C23" s="4"/>
      <c r="D23" s="4"/>
      <c r="E23" s="4"/>
      <c r="F23" s="36">
        <f>F21</f>
        <v>0.03</v>
      </c>
      <c r="G23" s="4"/>
      <c r="H23" s="36" t="str">
        <f>H21</f>
        <v>0.00</v>
      </c>
      <c r="I23" s="4"/>
      <c r="J23" s="32">
        <f>J21</f>
        <v>0</v>
      </c>
    </row>
    <row r="24" spans="1:10" ht="13.5" thickTop="1"/>
    <row r="26" spans="1:10">
      <c r="A26" s="4" t="s">
        <v>1189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s="6" t="s">
        <v>1189</v>
      </c>
      <c r="B27" s="24">
        <v>0</v>
      </c>
      <c r="C27" s="6"/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6">
        <f>H27/'סיכום נכסי ההשקעה'!$B$44</f>
        <v>0</v>
      </c>
    </row>
    <row r="28" spans="1:10" ht="13.5" thickBot="1">
      <c r="A28" s="6" t="s">
        <v>1190</v>
      </c>
      <c r="B28" s="6"/>
      <c r="C28" s="6"/>
      <c r="D28" s="6"/>
      <c r="E28" s="6"/>
      <c r="F28" s="30">
        <f>F27</f>
        <v>0</v>
      </c>
      <c r="G28" s="6"/>
      <c r="H28" s="30">
        <f>H27</f>
        <v>0</v>
      </c>
      <c r="I28" s="6"/>
      <c r="J28" s="45">
        <f>J27</f>
        <v>0</v>
      </c>
    </row>
    <row r="29" spans="1:10" ht="13.5" thickTop="1"/>
    <row r="30" spans="1:10" ht="13.5" thickBot="1">
      <c r="A30" s="4" t="s">
        <v>1190</v>
      </c>
      <c r="B30" s="4"/>
      <c r="C30" s="4"/>
      <c r="D30" s="4"/>
      <c r="E30" s="4"/>
      <c r="F30" s="38">
        <f>F28</f>
        <v>0</v>
      </c>
      <c r="G30" s="4"/>
      <c r="H30" s="38">
        <f>H28</f>
        <v>0</v>
      </c>
      <c r="I30" s="4"/>
      <c r="J30" s="32">
        <f>J28</f>
        <v>0</v>
      </c>
    </row>
    <row r="31" spans="1:10" ht="13.5" thickTop="1"/>
    <row r="33" spans="1:10" ht="13.5" thickBot="1">
      <c r="A33" s="4" t="s">
        <v>1191</v>
      </c>
      <c r="B33" s="4"/>
      <c r="C33" s="4"/>
      <c r="D33" s="4"/>
      <c r="E33" s="4"/>
      <c r="F33" s="38">
        <f>F23+F30</f>
        <v>0.03</v>
      </c>
      <c r="G33" s="4"/>
      <c r="H33" s="38">
        <f>H23+H30</f>
        <v>0</v>
      </c>
      <c r="I33" s="4"/>
      <c r="J33" s="32">
        <f>J23+J30</f>
        <v>0</v>
      </c>
    </row>
    <row r="34" spans="1:10" ht="13.5" thickTop="1"/>
    <row r="36" spans="1:10">
      <c r="A36" s="7" t="s">
        <v>66</v>
      </c>
      <c r="B36" s="7"/>
      <c r="C36" s="7"/>
      <c r="D36" s="7"/>
      <c r="E36" s="7"/>
      <c r="F36" s="7"/>
      <c r="G36" s="7"/>
      <c r="H36" s="7"/>
      <c r="I36" s="7"/>
      <c r="J36" s="7"/>
    </row>
  </sheetData>
  <pageMargins left="0.75" right="0.75" top="1" bottom="1" header="0.5" footer="0.5"/>
  <pageSetup paperSize="9" orientation="portrait"/>
  <ignoredErrors>
    <ignoredError sqref="H20:I20 H22:J22 I21 H24:J26 I23 H29:J29 F29 I28 H31:J32 I30 I33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e81affd07f5b1db3d73c7890df3d01bf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3A5E011-0D4F-42BA-B8E8-6209BD01187B}"/>
</file>

<file path=customXml/itemProps2.xml><?xml version="1.0" encoding="utf-8"?>
<ds:datastoreItem xmlns:ds="http://schemas.openxmlformats.org/officeDocument/2006/customXml" ds:itemID="{94A096EF-832E-4376-9BEF-8FC9C917D680}"/>
</file>

<file path=customXml/itemProps3.xml><?xml version="1.0" encoding="utf-8"?>
<ds:datastoreItem xmlns:ds="http://schemas.openxmlformats.org/officeDocument/2006/customXml" ds:itemID="{07B2E9FC-3A1E-4A8B-B0D8-0A044DA9D6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26</vt:i4>
      </vt:variant>
    </vt:vector>
  </HeadingPairs>
  <TitlesOfParts>
    <vt:vector size="26" baseType="lpstr">
      <vt:lpstr>סיכום נכסי ההשקעה</vt:lpstr>
      <vt:lpstr>מזומנים ושווי מזומנים</vt:lpstr>
      <vt:lpstr>סחיר - תעודות התחייבות ממשלתיות</vt:lpstr>
      <vt:lpstr>סחיר - תעודות חוב מסחריות</vt:lpstr>
      <vt:lpstr>סחיר - אגח קונצרני</vt:lpstr>
      <vt:lpstr>סחיר - מניות</vt:lpstr>
      <vt:lpstr>סחיר - תעודות סל</vt:lpstr>
      <vt:lpstr>סחיר - קרנות נאמנות</vt:lpstr>
      <vt:lpstr>סחיר - כתבי אופציה</vt:lpstr>
      <vt:lpstr>סחיר - אופציות</vt:lpstr>
      <vt:lpstr>סחיר - חוזים עתידיים</vt:lpstr>
      <vt:lpstr>סחיר - מוצרים מובנים</vt:lpstr>
      <vt:lpstr>לא סחיר - תעודות התחייבות ממשלה</vt:lpstr>
      <vt:lpstr>לא סחיר - תעודות חוב מסחריות</vt:lpstr>
      <vt:lpstr>לא סחיר - אגח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</vt:lpstr>
      <vt:lpstr>זכויות מקרקעין</vt:lpstr>
      <vt:lpstr>השקעות אחרות</vt:lpstr>
      <vt:lpstr>התחייבויות להשקעה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Arnon Ishach</cp:lastModifiedBy>
  <dcterms:created xsi:type="dcterms:W3CDTF">2015-04-19T08:09:56Z</dcterms:created>
  <dcterms:modified xsi:type="dcterms:W3CDTF">2015-05-18T05:20:20Z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