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definedNames>
    <definedName name="_xlnm.Print_Area" localSheetId="0">#REF!</definedName>
    <definedName name="_xlnm.Sheet_Title" localSheetId="0">"מזומנים ושווי מזומנים"</definedName>
    <definedName name="_xlnm.Print_Area" localSheetId="1">#REF!</definedName>
    <definedName name="_xlnm.Sheet_Title" localSheetId="1">"סחיר - תעודות התחייבות ממשלתיות"</definedName>
    <definedName name="_xlnm.Print_Area" localSheetId="2">#REF!</definedName>
    <definedName name="_xlnm.Sheet_Title" localSheetId="2">"סחיר - תעודות חוב מסחריות"</definedName>
    <definedName name="_xlnm.Print_Area" localSheetId="3">#REF!</definedName>
    <definedName name="_xlnm.Sheet_Title" localSheetId="3">"סחיר - אגח קונצרני"</definedName>
    <definedName name="_xlnm.Print_Area" localSheetId="4">#REF!</definedName>
    <definedName name="_xlnm.Sheet_Title" localSheetId="4">"סחיר - מניות"</definedName>
    <definedName name="_xlnm.Print_Area" localSheetId="5">#REF!</definedName>
    <definedName name="_xlnm.Sheet_Title" localSheetId="5">"סחיר - תעודות סל"</definedName>
    <definedName name="_xlnm.Print_Area" localSheetId="6">#REF!</definedName>
    <definedName name="_xlnm.Sheet_Title" localSheetId="6">"סחיר - קרנות נאמנות"</definedName>
    <definedName name="_xlnm.Print_Area" localSheetId="7">#REF!</definedName>
    <definedName name="_xlnm.Sheet_Title" localSheetId="7">"סחיר - כתבי אופציה"</definedName>
    <definedName name="_xlnm.Print_Area" localSheetId="8">#REF!</definedName>
    <definedName name="_xlnm.Sheet_Title" localSheetId="8">"סחיר - אופציות"</definedName>
    <definedName name="_xlnm.Print_Area" localSheetId="9">#REF!</definedName>
    <definedName name="_xlnm.Sheet_Title" localSheetId="9">"סחיר - חוזים עתידיים"</definedName>
    <definedName name="_xlnm.Print_Area" localSheetId="10">#REF!</definedName>
    <definedName name="_xlnm.Sheet_Title" localSheetId="10">"סחיר - מוצרים מובנים"</definedName>
    <definedName name="_xlnm.Print_Area" localSheetId="11">#REF!</definedName>
    <definedName name="_xlnm.Sheet_Title" localSheetId="11">"לא סחיר - תעודות התחייבות ממשלה"</definedName>
    <definedName name="_xlnm.Print_Area" localSheetId="12">#REF!</definedName>
    <definedName name="_xlnm.Sheet_Title" localSheetId="12">"לא סחיר - תעודות חוב מסחריות"</definedName>
    <definedName name="_xlnm.Print_Area" localSheetId="13">#REF!</definedName>
    <definedName name="_xlnm.Sheet_Title" localSheetId="13">"לא סחיר - אגח קונצרני"</definedName>
    <definedName name="_xlnm.Print_Area" localSheetId="14">#REF!</definedName>
    <definedName name="_xlnm.Sheet_Title" localSheetId="14">"לא סחיר - מניות"</definedName>
    <definedName name="_xlnm.Print_Area" localSheetId="15">#REF!</definedName>
    <definedName name="_xlnm.Sheet_Title" localSheetId="15">"לא סחיר - קרנות השקעה"</definedName>
    <definedName name="_xlnm.Print_Area" localSheetId="16">#REF!</definedName>
    <definedName name="_xlnm.Sheet_Title" localSheetId="16">"לא סחיר - כתבי אופציה"</definedName>
    <definedName name="_xlnm.Print_Area" localSheetId="17">#REF!</definedName>
    <definedName name="_xlnm.Sheet_Title" localSheetId="17">"לא סחיר - אופציות"</definedName>
    <definedName name="_xlnm.Print_Area" localSheetId="18">#REF!</definedName>
    <definedName name="_xlnm.Sheet_Title" localSheetId="18">"לא סחיר - חוזים עתידיים"</definedName>
    <definedName name="_xlnm.Print_Area" localSheetId="19">#REF!</definedName>
    <definedName name="_xlnm.Sheet_Title" localSheetId="19">"לא סחיר - מוצרים מובנים"</definedName>
    <definedName name="_xlnm.Print_Area" localSheetId="20">#REF!</definedName>
    <definedName name="_xlnm.Sheet_Title" localSheetId="20">"הלוואות"</definedName>
    <definedName name="_xlnm.Print_Area" localSheetId="21">#REF!</definedName>
    <definedName name="_xlnm.Sheet_Title" localSheetId="21">"פקדונות"</definedName>
    <definedName name="_xlnm.Print_Area" localSheetId="22">#REF!</definedName>
    <definedName name="_xlnm.Sheet_Title" localSheetId="22">"זכויות מקרקעין"</definedName>
    <definedName name="_xlnm.Print_Area" localSheetId="23">#REF!</definedName>
    <definedName name="_xlnm.Sheet_Title" localSheetId="23">"השקעות אחרות"</definedName>
    <definedName name="_xlnm.Print_Area" localSheetId="24">#REF!</definedName>
    <definedName name="_xlnm.Sheet_Title" localSheetId="24">"התחייבויות להשקעה"</definedName>
    <definedName name="_xlnm.Print_Area" localSheetId="25">#REF!</definedName>
    <definedName name="_xlnm.Sheet_Title" localSheetId="25">"סיכום"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<sst xmlns="http://schemas.openxmlformats.org/spreadsheetml/2006/main" uniqueCount="273" count="273">
  <si>
    <t>רשימת נכסים ליום ל-30/09/2013 בקבוצה מקיפה - כללי</t>
  </si>
  <si>
    <t>מזומנים ושווי מזומנים</t>
  </si>
  <si>
    <t>הופק ב 08:50 22/10/2013</t>
  </si>
  <si>
    <t>תאריך פעולה אחרון: 21/10/2013, תאריך עידכון שערים: 21/10/2013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</si>
  <si>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</si>
  <si>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</si>
  <si>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</si>
  <si>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</si>
  <si>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</si>
  <si>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</si>
  <si>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</si>
  <si>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</si>
  <si>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</si>
  <si>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</si>
  <si>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</si>
  <si>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</si>
  <si>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יתרות מזומנים ועו"ש נקובים במט"ח</t>
  </si>
  <si>
    <t>לא מדורג</t>
  </si>
  <si>
    <t>אירו</t>
  </si>
  <si>
    <t>דולר אוסטרלי</t>
  </si>
  <si>
    <t>דולר ארה"ב</t>
  </si>
  <si>
    <t>יין</t>
  </si>
  <si>
    <t>שטרלינג</t>
  </si>
  <si>
    <t>סה"כ יתרות מזומנים ועו"ש נקובים במט"ח</t>
  </si>
  <si>
    <t>AAA</t>
  </si>
  <si>
    <t>שקל חדש</t>
  </si>
  <si>
    <t>פקדונות במט"ח עד שלושה חודשים</t>
  </si>
  <si>
    <t>סה"כ פקדונות במט"ח עד שלושה חודשים</t>
  </si>
  <si>
    <t>* בעל ענין/צד קשור</t>
  </si>
  <si>
    <t>רשימת נכסים ליום ל-30/09/2013 בקבוצה מקיפה - כללי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</si>
  <si>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</si>
  <si>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</si>
  <si>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</si>
  <si>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</si>
  <si>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</si>
  <si>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</si>
  <si>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</si>
  <si>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</si>
  <si>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</si>
  <si>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</si>
  <si>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</si>
  <si>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של ממשלת ישראל שהונפקו בחו"ל</t>
  </si>
  <si>
    <t>סה"כ אג"ח של ממשלת ישראל שהונפקו בחו"ל</t>
  </si>
  <si>
    <t>סה"כ תעודות התחייבות ממשלתיות</t>
  </si>
  <si>
    <t>סחיר - תעודות חוב מסחריות</t>
  </si>
  <si>
    <t>ענף מסחר</t>
  </si>
  <si>
    <t>תעודות חוב מסחריות צמודות למט"ח</t>
  </si>
  <si>
    <t>סה"כ תעודות חוב מסחריות צמודות למט"ח</t>
  </si>
  <si>
    <t>אג"ח קונצרני</t>
  </si>
  <si>
    <t>מזרחי טפחות חברה להנפקות בעמ</t>
  </si>
  <si>
    <t>בנקים</t>
  </si>
  <si>
    <t>AA+</t>
  </si>
  <si>
    <t>מעלות</t>
  </si>
  <si>
    <t>הפועלים הנפקות בעמ</t>
  </si>
  <si>
    <t>תקשורת ומדיה</t>
  </si>
  <si>
    <t>AA</t>
  </si>
  <si>
    <t>מעלות/מידרוג</t>
  </si>
  <si>
    <t>מידרוג</t>
  </si>
  <si>
    <t>לאומי חברה למימון‎</t>
  </si>
  <si>
    <t>נצבא‎</t>
  </si>
  <si>
    <t>נדל"ן ובינוי</t>
  </si>
  <si>
    <t>אגוד הנפקות בעמ</t>
  </si>
  <si>
    <t>AA-</t>
  </si>
  <si>
    <t>גזית-גלוב בעמ</t>
  </si>
  <si>
    <t>דקסיה ישראל הנפקות בעמ</t>
  </si>
  <si>
    <t>ביטוח</t>
  </si>
  <si>
    <t>חברת פרטנר תקשורת בעמ</t>
  </si>
  <si>
    <t>בנק מזרחי טפחות בעמ</t>
  </si>
  <si>
    <t>A+</t>
  </si>
  <si>
    <t>אלוני-חץ נכסים והשקעות בעמ</t>
  </si>
  <si>
    <t>ביג מרכזי קניות (2004) בעמ</t>
  </si>
  <si>
    <t>בריטיש-ישראל השקעות בעמ</t>
  </si>
  <si>
    <t>גב ים‎</t>
  </si>
  <si>
    <t>דיסקונט מנפיקים בעמ</t>
  </si>
  <si>
    <t>החברה לישראל בעמ</t>
  </si>
  <si>
    <t>השקעה ואחזקות</t>
  </si>
  <si>
    <t>ירושלים מימון והנפקות (2005) ב</t>
  </si>
  <si>
    <t>כללביט מימון בעמ</t>
  </si>
  <si>
    <t>סלקום ישראל בעמ</t>
  </si>
  <si>
    <t>פז חברת הנפט בעמ</t>
  </si>
  <si>
    <t>רבוע כחול נדלן בעמ</t>
  </si>
  <si>
    <t>ריט 1 בעמ</t>
  </si>
  <si>
    <t>שופרסל בעמ</t>
  </si>
  <si>
    <t>מסחר</t>
  </si>
  <si>
    <t>שיכון ובינוי בעמ</t>
  </si>
  <si>
    <t>אשטרום נכסים בעמ</t>
  </si>
  <si>
    <t>A</t>
  </si>
  <si>
    <t>אפריקה ישראל נכסים בעמ</t>
  </si>
  <si>
    <t>קבוצת דלק‎</t>
  </si>
  <si>
    <t>נכסים ובנין‎</t>
  </si>
  <si>
    <t>חשמל</t>
  </si>
  <si>
    <t>A-</t>
  </si>
  <si>
    <t>אלבר שירותי מימונית בעמ</t>
  </si>
  <si>
    <t>שרותים</t>
  </si>
  <si>
    <t>תעשיה</t>
  </si>
  <si>
    <t>אפריקה-ישראל להשקעות בעמ</t>
  </si>
  <si>
    <t>BBB+</t>
  </si>
  <si>
    <t>בתי זקוק לנפט בעמ</t>
  </si>
  <si>
    <t>כימיה גומי ופלסטיק</t>
  </si>
  <si>
    <t>BBB</t>
  </si>
  <si>
    <t>D</t>
  </si>
  <si>
    <t>חלל-תקשורת בעמ</t>
  </si>
  <si>
    <t>לא מדורג </t>
  </si>
  <si>
    <t>ללא  שם מדרג</t>
  </si>
  <si>
    <t>דלק מערכות אנרגיה בעמ</t>
  </si>
  <si>
    <t>נפט וגז</t>
  </si>
  <si>
    <t>חבס ח.צ. השקעות )0691( בעמ</t>
  </si>
  <si>
    <t>אלקטרוניקה</t>
  </si>
  <si>
    <t>דקסיה ישראל הנפקות א</t>
  </si>
  <si>
    <t>אבגול תעשיות 1953 בעמ</t>
  </si>
  <si>
    <t>עץ ומוצריו</t>
  </si>
  <si>
    <t>שירותים פיננסיים</t>
  </si>
  <si>
    <t>S&amp;P</t>
  </si>
  <si>
    <t>EDF VAR 12/49</t>
  </si>
  <si>
    <t>תשתיות</t>
  </si>
  <si>
    <t>URALKALI OJSC 3.723%</t>
  </si>
  <si>
    <t>WFC VAR 09/49</t>
  </si>
  <si>
    <t>BGGRP</t>
  </si>
  <si>
    <t>ABN</t>
  </si>
  <si>
    <t>BAC VAR5/19</t>
  </si>
  <si>
    <t>Moody's</t>
  </si>
  <si>
    <t>HRB 5.5%</t>
  </si>
  <si>
    <t>S&amp;P/Moody's</t>
  </si>
  <si>
    <t>SBERBK5</t>
  </si>
  <si>
    <t>SSELN VAR 10/49</t>
  </si>
  <si>
    <t>BBB-</t>
  </si>
  <si>
    <t>RBS 6.934</t>
  </si>
  <si>
    <t>VEFP VAR</t>
  </si>
  <si>
    <t>IBESM VAR2/49</t>
  </si>
  <si>
    <t>BB+</t>
  </si>
  <si>
    <t>PGILLN 5.6%</t>
  </si>
  <si>
    <t>RABO VAR 11/49</t>
  </si>
  <si>
    <t>SRENVX VAR 9/24</t>
  </si>
  <si>
    <t>סחיר - מניות</t>
  </si>
  <si>
    <t>מניות בישראל</t>
  </si>
  <si>
    <t>מזון וטבק</t>
  </si>
  <si>
    <t>מחשבים</t>
  </si>
  <si>
    <t>אופנה והלבשה</t>
  </si>
  <si>
    <t>קמהדע</t>
  </si>
  <si>
    <t>מעברות‎</t>
  </si>
  <si>
    <t>בריל תעשיות נעליים  בעמ</t>
  </si>
  <si>
    <t>מתכת ומוצרי בניה</t>
  </si>
  <si>
    <t>מיטרוניקס</t>
  </si>
  <si>
    <t>ספקטרוניקס</t>
  </si>
  <si>
    <t>סה"כ מניות בישראל</t>
  </si>
  <si>
    <t>מניות חברות ישראליות בחו"ל</t>
  </si>
  <si>
    <t>סה"כ מניות חברות ישראליות בחו"ל</t>
  </si>
  <si>
    <t>מניות חברות זרות בחו"ל</t>
  </si>
  <si>
    <t>ALCOA INC</t>
  </si>
  <si>
    <t>WISDOMTREE JAPAN DIVIDEND</t>
  </si>
  <si>
    <t>FACEBOOK INC-A</t>
  </si>
  <si>
    <t>LOREAL</t>
  </si>
  <si>
    <t>AMERICAN INTERNATIONAL</t>
  </si>
  <si>
    <t>GOOGLE INC-CLA</t>
  </si>
  <si>
    <t>MIDCAP SPDR TRUST SERIES1</t>
  </si>
  <si>
    <t>US78467Y1073</t>
  </si>
  <si>
    <t>ביינק אוף אמריקה</t>
  </si>
  <si>
    <t>פייננשאל סלקט סקטור</t>
  </si>
  <si>
    <t>PFIZER INC</t>
  </si>
  <si>
    <t>שונות</t>
  </si>
  <si>
    <t>STATE STREET CORP</t>
  </si>
  <si>
    <t>סה"כ מניות חברות זרות בחו"ל</t>
  </si>
  <si>
    <t>סחיר - תעודות סל</t>
  </si>
  <si>
    <t>אינדקס סל בעמ</t>
  </si>
  <si>
    <t>הראל סל בעמ</t>
  </si>
  <si>
    <t>פסגות מוצרי מדדים בעמ</t>
  </si>
  <si>
    <t>קסם תעודות סל ומוצרי מדדים בעמ</t>
  </si>
  <si>
    <t>תכלית תעודות סל בעמ</t>
  </si>
  <si>
    <t>פסגות תעודות סל מדדים בעמ</t>
  </si>
  <si>
    <t>תעודות סל אחר</t>
  </si>
  <si>
    <t>סה"כ תעודות סל אחר</t>
  </si>
  <si>
    <t>תעודות סל short</t>
  </si>
  <si>
    <t>סה"כ תעודות סל short</t>
  </si>
  <si>
    <t>ISHARES JAPAN INDEX</t>
  </si>
  <si>
    <t>ISHARES MSCI GERMAN</t>
  </si>
  <si>
    <t>SPDR DIVIDEND ETF</t>
  </si>
  <si>
    <t>US73935A1043</t>
  </si>
  <si>
    <t>נאסדק 100 אינדקס</t>
  </si>
  <si>
    <t>SPDR S&amp;P 500ETF TRUS</t>
  </si>
  <si>
    <t>US78462F1030</t>
  </si>
  <si>
    <t>סחיר - קרנות נאמנות</t>
  </si>
  <si>
    <t>JAPAN SMALLER CAPIT</t>
  </si>
  <si>
    <t>פנימי</t>
  </si>
  <si>
    <t>FRANK TE IN GLOBL TO</t>
  </si>
  <si>
    <t>ABERDEEN GL EMMKT</t>
  </si>
  <si>
    <t>CREDIT SUISSE NOVA GL SE LO</t>
  </si>
  <si>
    <t>HENDERSON GLOBAL</t>
  </si>
  <si>
    <t>HEPTAGON YACKTMAN</t>
  </si>
  <si>
    <t>NEUBER BERMAN H/Y BO</t>
  </si>
  <si>
    <t>PIMCO GBL INV GRADE</t>
  </si>
  <si>
    <t>THREDNEEDLE EUR</t>
  </si>
  <si>
    <t>סחיר - 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</si>
  <si>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</si>
  <si>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</si>
  <si>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</si>
  <si>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</si>
  <si>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סחיר - אופציות</t>
  </si>
  <si>
    <t>אופציות על מדדים כולל מניות</t>
  </si>
  <si>
    <t>סה"כ אופציות על מדדים כולל מניות</t>
  </si>
  <si>
    <t>אופציות על ריבית</t>
  </si>
  <si>
    <t>סה"כ אופציות על ריבית</t>
  </si>
  <si>
    <t>אופציות אחרות</t>
  </si>
  <si>
    <t>סה"כ אופציות אחרות</t>
  </si>
  <si>
    <t>סחיר - חוזים עתידיים</t>
  </si>
  <si>
    <t>0.00</t>
  </si>
  <si>
    <t>ST1 INDEX</t>
  </si>
  <si>
    <t>ללא שם מנפיק</t>
  </si>
  <si>
    <t>NX1 INDEX</t>
  </si>
  <si>
    <t>סחיר - מוצרים מובנים</t>
  </si>
  <si>
    <t>נכס בסיס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</si>
  <si>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</si>
  <si>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</si>
  <si>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</si>
  <si>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</si>
  <si>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</si>
  <si>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</si>
  <si>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</si>
  <si>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</si>
  <si>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</si>
  <si>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</si>
  <si>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</si>
  <si>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</si>
  <si>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לא סחיר - תעודות התחייבות ממשלה</t>
  </si>
  <si>
    <t>שווי הוגן</t>
  </si>
  <si>
    <t>RF</t>
  </si>
  <si>
    <t>00/00/0000</t>
  </si>
  <si>
    <t>לא סחיר - תעודות חוב מסחריות</t>
  </si>
  <si>
    <t>לא סחיר - מניות</t>
  </si>
  <si>
    <t>לא סחיר - קרנות השקעה</t>
  </si>
  <si>
    <t>קרנות הון סיכון</t>
  </si>
  <si>
    <t>סה"כ קרנות הון סיכון</t>
  </si>
  <si>
    <t>קרנות גידור</t>
  </si>
  <si>
    <t>קרן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</si>
  <si>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</si>
  <si>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</si>
  <si>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</si>
  <si>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</si>
  <si>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</si>
  <si>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THIRD POINT</t>
  </si>
  <si>
    <t>דולר מיוחד</t>
  </si>
  <si>
    <t>לא סחיר - כתבי אופציה</t>
  </si>
  <si>
    <t>לא סחיר - אופציות</t>
  </si>
  <si>
    <t>אופציות מדדים כולל מניות</t>
  </si>
  <si>
    <t>סה"כ אופציות מדדים כולל מניות</t>
  </si>
  <si>
    <t>אופציות ריבית</t>
  </si>
  <si>
    <t>סה"כ אופציות ריבית</t>
  </si>
  <si>
    <t>אופציות אחר</t>
  </si>
  <si>
    <t>סה"כ אופציות אחר</t>
  </si>
  <si>
    <t>לא סחיר - חוזים עתידיים</t>
  </si>
  <si>
    <t>חוזים מדדים כולל מניות</t>
  </si>
  <si>
    <t>סה"כ חוזים מדדים כולל מניות</t>
  </si>
  <si>
    <t>ללא שם מנפיק </t>
  </si>
  <si>
    <t>FX - FORWARD</t>
  </si>
  <si>
    <t>FX FORWARD</t>
  </si>
  <si>
    <t>חוזים ריבית</t>
  </si>
  <si>
    <t>סה"כ חוזים ריבית</t>
  </si>
  <si>
    <t>חוזים אחר</t>
  </si>
  <si>
    <t>סה"כ חוזים אחר</t>
  </si>
  <si>
    <t>לא סחיר - מוצרים מובנים</t>
  </si>
  <si>
    <t>הלוואות</t>
  </si>
  <si>
    <t>פקדונות</t>
  </si>
  <si>
    <t>פקדונות בחו"ל</t>
  </si>
  <si>
    <t>סה"כ פקדונות בחו"ל</t>
  </si>
  <si>
    <t>זכויות מקרקעין</t>
  </si>
  <si>
    <t>השקעות אחרות</t>
  </si>
  <si>
    <t>השקעות אחרות בישראל</t>
  </si>
  <si>
    <t> -   </t>
  </si>
  <si>
    <t>סה"כ השקעות אחרות בישראל</t>
  </si>
  <si>
    <t>השקעות אחרות בחו"ל</t>
  </si>
  <si>
    <t>סה"כ השקעות אחרות בחו"ל</t>
  </si>
  <si>
    <t>התחייבויות להשקעה</t>
  </si>
  <si>
    <t>סיכום</t>
  </si>
  <si>
    <t>(1) תעודות התחייבות ממשלתיות</t>
  </si>
</sst>
</file>

<file path=xl/styles.xml><?xml version="1.0" encoding="utf-8"?>
<styleSheet xmlns="http://schemas.openxmlformats.org/spreadsheetml/2006/main">
  <numFmts count="5">
    <numFmt formatCode="_ * #,##0.00_ ;_ * \-#,##0.00_ ;_ * &quot;-&quot;??_ ;_ @_ " numFmtId="100"/>
    <numFmt formatCode="#,##0.00_ ;\-#,##0.00\ " numFmtId="101"/>
    <numFmt formatCode="[$-f8f2]m/d/yy" numFmtId="102"/>
    <numFmt formatCode="##0.00%" numFmtId="103"/>
    <numFmt formatCode="##0.0000" numFmtId="104"/>
  </numFmts>
  <fonts count="8">
    <font>
      <b val="0"/>
      <i val="0"/>
      <color rgb="FF000000"/>
      <name val="Arial"/>
      <sz val="10"/>
      <strike val="0"/>
    </font>
    <font>
      <b val="1"/>
      <i val="0"/>
      <color rgb="FF800080"/>
      <name val="Ariel"/>
      <sz val="14"/>
      <strike val="0"/>
    </font>
    <font>
      <b val="1"/>
      <i val="0"/>
      <color rgb="FF000000"/>
      <name val="Ariel"/>
      <sz val="10"/>
      <strike val="0"/>
    </font>
    <font>
      <b val="0"/>
      <i val="0"/>
      <color rgb="FF000000"/>
      <name val="Ariel"/>
      <sz val="12"/>
      <strike val="0"/>
    </font>
    <font>
      <b val="1"/>
      <i val="0"/>
      <color rgb="FF0000FF"/>
      <name val="Ariel"/>
      <sz val="10"/>
      <strike val="0"/>
    </font>
    <font>
      <b val="0"/>
      <i val="0"/>
      <color rgb="FF0000FF"/>
      <name val="Ariel"/>
      <sz val="10"/>
      <strike val="0"/>
    </font>
    <font>
      <b val="0"/>
      <i val="0"/>
      <color rgb="FF000000"/>
      <name val="Ariel"/>
      <sz val="10"/>
      <strike val="0"/>
    </font>
    <font>
      <b val="1"/>
      <i val="0"/>
      <color rgb="FF000080"/>
      <name val="Ariel"/>
      <sz val="12"/>
      <strike val="0"/>
    </font>
  </fonts>
  <fills count="2">
    <fill>
      <patternFill patternType="none"/>
    </fill>
    <fill>
      <patternFill patternType="gray125"/>
    </fill>
  </fills>
  <borders count="2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FF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FF"/>
      </bottom>
    </border>
  </borders>
  <cellStyleXfs count="1">
    <xf/>
  </cellStyleXfs>
  <cellXfs count="571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" numFmtId="100" xfId="0">
      <alignment horizontal="right" vertical="bottom" wrapText="0" shrinkToFit="0" textRotation="0" indent="0"/>
    </xf>
    <xf applyAlignment="1" applyBorder="1" applyFont="1" applyFill="1" applyNumberFormat="1" fontId="5" fillId="0" borderId="2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101" xfId="0">
      <alignment horizontal="right" vertical="bottom" wrapText="0" shrinkToFit="0" textRotation="0" indent="0"/>
    </xf>
    <xf applyAlignment="1" applyBorder="1" applyFont="1" applyFill="1" applyNumberFormat="1" fontId="4" fillId="0" borderId="2" numFmtId="100" xfId="0">
      <alignment horizontal="right" vertical="bottom" wrapText="0" shrinkToFit="0" textRotation="0" indent="0"/>
    </xf>
    <xf applyAlignment="1" applyBorder="1" applyFont="1" applyFill="1" applyNumberFormat="1" fontId="4" fillId="0" borderId="2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3" numFmtId="100" xfId="0">
      <alignment horizontal="right" vertical="bottom" wrapText="0" shrinkToFit="0" textRotation="0" indent="0"/>
    </xf>
    <xf applyAlignment="1" applyBorder="1" applyFont="1" applyFill="1" applyNumberFormat="1" fontId="5" fillId="0" borderId="3" numFmtId="10" xfId="0">
      <alignment horizontal="right" vertical="bottom" wrapText="0" shrinkToFit="0" textRotation="0" indent="0"/>
    </xf>
    <xf applyAlignment="1" applyBorder="1" applyFont="1" applyFill="1" applyNumberFormat="1" fontId="4" fillId="0" borderId="3" numFmtId="100" xfId="0">
      <alignment horizontal="right" vertical="bottom" wrapText="0" shrinkToFit="0" textRotation="0" indent="0"/>
    </xf>
    <xf applyAlignment="1" applyBorder="1" applyFont="1" applyFill="1" applyNumberFormat="1" fontId="4" fillId="0" borderId="3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4" numFmtId="100" xfId="0">
      <alignment horizontal="right" vertical="bottom" wrapText="0" shrinkToFit="0" textRotation="0" indent="0"/>
    </xf>
    <xf applyAlignment="1" applyBorder="1" applyFont="1" applyFill="1" applyNumberFormat="1" fontId="5" fillId="0" borderId="4" numFmtId="10" xfId="0">
      <alignment horizontal="right" vertical="bottom" wrapText="0" shrinkToFit="0" textRotation="0" indent="0"/>
    </xf>
    <xf applyAlignment="1" applyBorder="1" applyFont="1" applyFill="1" applyNumberFormat="1" fontId="4" fillId="0" borderId="4" numFmtId="100" xfId="0">
      <alignment horizontal="right" vertical="bottom" wrapText="0" shrinkToFit="0" textRotation="0" indent="0"/>
    </xf>
    <xf applyAlignment="1" applyBorder="1" applyFont="1" applyFill="1" applyNumberFormat="1" fontId="4" fillId="0" borderId="4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101" xfId="0">
      <alignment horizontal="right" vertical="bottom" wrapText="0" shrinkToFit="0" textRotation="0" indent="0"/>
    </xf>
    <xf applyAlignment="1" applyBorder="1" applyFont="1" applyFill="1" applyNumberFormat="1" fontId="5" fillId="0" borderId="5" numFmtId="100" xfId="0">
      <alignment horizontal="right" vertical="bottom" wrapText="0" shrinkToFit="0" textRotation="0" indent="0"/>
    </xf>
    <xf applyAlignment="1" applyBorder="1" applyFont="1" applyFill="1" applyNumberFormat="1" fontId="5" fillId="0" borderId="5" numFmtId="10" xfId="0">
      <alignment horizontal="right" vertical="bottom" wrapText="0" shrinkToFit="0" textRotation="0" indent="0"/>
    </xf>
    <xf applyAlignment="1" applyBorder="1" applyFont="1" applyFill="1" applyNumberFormat="1" fontId="4" fillId="0" borderId="5" numFmtId="100" xfId="0">
      <alignment horizontal="right" vertical="bottom" wrapText="0" shrinkToFit="0" textRotation="0" indent="0"/>
    </xf>
    <xf applyAlignment="1" applyBorder="1" applyFont="1" applyFill="1" applyNumberFormat="1" fontId="4" fillId="0" borderId="5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6" numFmtId="100" xfId="0">
      <alignment horizontal="right" vertical="bottom" wrapText="0" shrinkToFit="0" textRotation="0" indent="0"/>
    </xf>
    <xf applyAlignment="1" applyBorder="1" applyFont="1" applyFill="1" applyNumberFormat="1" fontId="5" fillId="0" borderId="6" numFmtId="10" xfId="0">
      <alignment horizontal="right" vertical="bottom" wrapText="0" shrinkToFit="0" textRotation="0" indent="0"/>
    </xf>
    <xf applyAlignment="1" applyBorder="1" applyFont="1" applyFill="1" applyNumberFormat="1" fontId="4" fillId="0" borderId="6" numFmtId="100" xfId="0">
      <alignment horizontal="right" vertical="bottom" wrapText="0" shrinkToFit="0" textRotation="0" indent="0"/>
    </xf>
    <xf applyAlignment="1" applyBorder="1" applyFont="1" applyFill="1" applyNumberFormat="1" fontId="4" fillId="0" borderId="6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7" numFmtId="100" xfId="0">
      <alignment horizontal="right" vertical="bottom" wrapText="0" shrinkToFit="0" textRotation="0" indent="0"/>
    </xf>
    <xf applyAlignment="1" applyBorder="1" applyFont="1" applyFill="1" applyNumberFormat="1" fontId="5" fillId="0" borderId="7" numFmtId="10" xfId="0">
      <alignment horizontal="right" vertical="bottom" wrapText="0" shrinkToFit="0" textRotation="0" indent="0"/>
    </xf>
    <xf applyAlignment="1" applyBorder="1" applyFont="1" applyFill="1" applyNumberFormat="1" fontId="4" fillId="0" borderId="7" numFmtId="100" xfId="0">
      <alignment horizontal="right" vertical="bottom" wrapText="0" shrinkToFit="0" textRotation="0" indent="0"/>
    </xf>
    <xf applyAlignment="1" applyBorder="1" applyFont="1" applyFill="1" applyNumberFormat="1" fontId="4" fillId="0" borderId="7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8" numFmtId="100" xfId="0">
      <alignment horizontal="right" vertical="bottom" wrapText="0" shrinkToFit="0" textRotation="0" indent="0"/>
    </xf>
    <xf applyAlignment="1" applyBorder="1" applyFont="1" applyFill="1" applyNumberFormat="1" fontId="5" fillId="0" borderId="8" numFmtId="10" xfId="0">
      <alignment horizontal="right" vertical="bottom" wrapText="0" shrinkToFit="0" textRotation="0" indent="0"/>
    </xf>
    <xf applyAlignment="1" applyBorder="1" applyFont="1" applyFill="1" applyNumberFormat="1" fontId="4" fillId="0" borderId="8" numFmtId="100" xfId="0">
      <alignment horizontal="right" vertical="bottom" wrapText="0" shrinkToFit="0" textRotation="0" indent="0"/>
    </xf>
    <xf applyAlignment="1" applyBorder="1" applyFont="1" applyFill="1" applyNumberFormat="1" fontId="4" fillId="0" borderId="8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9" numFmtId="100" xfId="0">
      <alignment horizontal="right" vertical="bottom" wrapText="0" shrinkToFit="0" textRotation="0" indent="0"/>
    </xf>
    <xf applyAlignment="1" applyBorder="1" applyFont="1" applyFill="1" applyNumberFormat="1" fontId="5" fillId="0" borderId="9" numFmtId="10" xfId="0">
      <alignment horizontal="right" vertical="bottom" wrapText="0" shrinkToFit="0" textRotation="0" indent="0"/>
    </xf>
    <xf applyAlignment="1" applyBorder="1" applyFont="1" applyFill="1" applyNumberFormat="1" fontId="4" fillId="0" borderId="9" numFmtId="100" xfId="0">
      <alignment horizontal="right" vertical="bottom" wrapText="0" shrinkToFit="0" textRotation="0" indent="0"/>
    </xf>
    <xf applyAlignment="1" applyBorder="1" applyFont="1" applyFill="1" applyNumberFormat="1" fontId="4" fillId="0" borderId="9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0" numFmtId="100" xfId="0">
      <alignment horizontal="right" vertical="bottom" wrapText="0" shrinkToFit="0" textRotation="0" indent="0"/>
    </xf>
    <xf applyAlignment="1" applyBorder="1" applyFont="1" applyFill="1" applyNumberFormat="1" fontId="5" fillId="0" borderId="10" numFmtId="10" xfId="0">
      <alignment horizontal="right" vertical="bottom" wrapText="0" shrinkToFit="0" textRotation="0" indent="0"/>
    </xf>
    <xf applyAlignment="1" applyBorder="1" applyFont="1" applyFill="1" applyNumberFormat="1" fontId="4" fillId="0" borderId="10" numFmtId="100" xfId="0">
      <alignment horizontal="right" vertical="bottom" wrapText="0" shrinkToFit="0" textRotation="0" indent="0"/>
    </xf>
    <xf applyAlignment="1" applyBorder="1" applyFont="1" applyFill="1" applyNumberFormat="1" fontId="4" fillId="0" borderId="1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11" numFmtId="100" xfId="0">
      <alignment horizontal="right" vertical="bottom" wrapText="0" shrinkToFit="0" textRotation="0" indent="0"/>
    </xf>
    <xf applyAlignment="1" applyBorder="1" applyFont="1" applyFill="1" applyNumberFormat="1" fontId="5" fillId="0" borderId="11" numFmtId="4" xfId="0">
      <alignment horizontal="right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4" fillId="0" borderId="11" numFmtId="100" xfId="0">
      <alignment horizontal="right" vertical="bottom" wrapText="0" shrinkToFit="0" textRotation="0" indent="0"/>
    </xf>
    <xf applyAlignment="1" applyBorder="1" applyFont="1" applyFill="1" applyNumberFormat="1" fontId="4" fillId="0" borderId="11" numFmtId="4" xfId="0">
      <alignment horizontal="right" vertical="bottom" wrapText="0" shrinkToFit="0" textRotation="0" indent="0"/>
    </xf>
    <xf applyAlignment="1" applyBorder="1" applyFont="1" applyFill="1" applyNumberFormat="1" fontId="4" fillId="0" borderId="0" numFmtId="4" xfId="0">
      <alignment horizontal="right" vertical="bottom" wrapText="0" shrinkToFit="0" textRotation="0" indent="0"/>
    </xf>
    <xf applyAlignment="1" applyBorder="1" applyFont="1" applyFill="1" applyNumberFormat="1" fontId="5" fillId="0" borderId="0" numFmtId="4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4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2" numFmtId="100" xfId="0">
      <alignment horizontal="right" vertical="bottom" wrapText="0" shrinkToFit="0" textRotation="0" indent="0"/>
    </xf>
    <xf applyAlignment="1" applyBorder="1" applyFont="1" applyFill="1" applyNumberFormat="1" fontId="5" fillId="0" borderId="12" numFmtId="10" xfId="0">
      <alignment horizontal="right" vertical="bottom" wrapText="0" shrinkToFit="0" textRotation="0" indent="0"/>
    </xf>
    <xf applyAlignment="1" applyBorder="1" applyFont="1" applyFill="1" applyNumberFormat="1" fontId="4" fillId="0" borderId="12" numFmtId="100" xfId="0">
      <alignment horizontal="right" vertical="bottom" wrapText="0" shrinkToFit="0" textRotation="0" indent="0"/>
    </xf>
    <xf applyAlignment="1" applyBorder="1" applyFont="1" applyFill="1" applyNumberFormat="1" fontId="4" fillId="0" borderId="12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1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1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1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3" numFmtId="100" xfId="0">
      <alignment horizontal="right" vertical="bottom" wrapText="0" shrinkToFit="0" textRotation="0" indent="0"/>
    </xf>
    <xf applyAlignment="1" applyBorder="1" applyFont="1" applyFill="1" applyNumberFormat="1" fontId="5" fillId="0" borderId="13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1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3" numFmtId="100" xfId="0">
      <alignment horizontal="right" vertical="bottom" wrapText="0" shrinkToFit="0" textRotation="0" indent="0"/>
    </xf>
    <xf applyAlignment="1" applyBorder="1" applyFont="1" applyFill="1" applyNumberFormat="1" fontId="4" fillId="0" borderId="13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4" numFmtId="100" xfId="0">
      <alignment horizontal="right" vertical="bottom" wrapText="0" shrinkToFit="0" textRotation="0" indent="0"/>
    </xf>
    <xf applyAlignment="1" applyBorder="1" applyFont="1" applyFill="1" applyNumberFormat="1" fontId="5" fillId="0" borderId="14" numFmtId="10" xfId="0">
      <alignment horizontal="right" vertical="bottom" wrapText="0" shrinkToFit="0" textRotation="0" indent="0"/>
    </xf>
    <xf applyAlignment="1" applyBorder="1" applyFont="1" applyFill="1" applyNumberFormat="1" fontId="4" fillId="0" borderId="14" numFmtId="100" xfId="0">
      <alignment horizontal="right" vertical="bottom" wrapText="0" shrinkToFit="0" textRotation="0" indent="0"/>
    </xf>
    <xf applyAlignment="1" applyBorder="1" applyFont="1" applyFill="1" applyNumberFormat="1" fontId="4" fillId="0" borderId="14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5" numFmtId="100" xfId="0">
      <alignment horizontal="right" vertical="bottom" wrapText="0" shrinkToFit="0" textRotation="0" indent="0"/>
    </xf>
    <xf applyAlignment="1" applyBorder="1" applyFont="1" applyFill="1" applyNumberFormat="1" fontId="5" fillId="0" borderId="15" numFmtId="10" xfId="0">
      <alignment horizontal="right" vertical="bottom" wrapText="0" shrinkToFit="0" textRotation="0" indent="0"/>
    </xf>
    <xf applyAlignment="1" applyBorder="1" applyFont="1" applyFill="1" applyNumberFormat="1" fontId="4" fillId="0" borderId="15" numFmtId="100" xfId="0">
      <alignment horizontal="right" vertical="bottom" wrapText="0" shrinkToFit="0" textRotation="0" indent="0"/>
    </xf>
    <xf applyAlignment="1" applyBorder="1" applyFont="1" applyFill="1" applyNumberFormat="1" fontId="4" fillId="0" borderId="15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6" numFmtId="100" xfId="0">
      <alignment horizontal="right" vertical="bottom" wrapText="0" shrinkToFit="0" textRotation="0" indent="0"/>
    </xf>
    <xf applyAlignment="1" applyBorder="1" applyFont="1" applyFill="1" applyNumberFormat="1" fontId="5" fillId="0" borderId="16" numFmtId="10" xfId="0">
      <alignment horizontal="right" vertical="bottom" wrapText="0" shrinkToFit="0" textRotation="0" indent="0"/>
    </xf>
    <xf applyAlignment="1" applyBorder="1" applyFont="1" applyFill="1" applyNumberFormat="1" fontId="4" fillId="0" borderId="16" numFmtId="100" xfId="0">
      <alignment horizontal="right" vertical="bottom" wrapText="0" shrinkToFit="0" textRotation="0" indent="0"/>
    </xf>
    <xf applyAlignment="1" applyBorder="1" applyFont="1" applyFill="1" applyNumberFormat="1" fontId="4" fillId="0" borderId="16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4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4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4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7" numFmtId="4" xfId="0">
      <alignment horizontal="right" vertical="bottom" wrapText="0" shrinkToFit="0" textRotation="0" indent="0"/>
    </xf>
    <xf applyAlignment="1" applyBorder="1" applyFont="1" applyFill="1" applyNumberFormat="1" fontId="5" fillId="0" borderId="17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4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7" numFmtId="10" xfId="0">
      <alignment horizontal="right" vertical="bottom" wrapText="0" shrinkToFit="0" textRotation="0" indent="0"/>
    </xf>
    <xf applyAlignment="1" applyBorder="1" applyFont="1" applyFill="1" applyNumberFormat="1" fontId="4" fillId="0" borderId="17" numFmtId="4" xfId="0">
      <alignment horizontal="right" vertical="bottom" wrapText="0" shrinkToFit="0" textRotation="0" indent="0"/>
    </xf>
    <xf applyAlignment="1" applyBorder="1" applyFont="1" applyFill="1" applyNumberFormat="1" fontId="4" fillId="0" borderId="17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10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8" numFmtId="100" xfId="0">
      <alignment horizontal="right" vertical="bottom" wrapText="0" shrinkToFit="0" textRotation="0" indent="0"/>
    </xf>
    <xf applyAlignment="1" applyBorder="1" applyFont="1" applyFill="1" applyNumberFormat="1" fontId="5" fillId="0" borderId="18" numFmtId="10" xfId="0">
      <alignment horizontal="right" vertical="bottom" wrapText="0" shrinkToFit="0" textRotation="0" indent="0"/>
    </xf>
    <xf applyAlignment="1" applyBorder="1" applyFont="1" applyFill="1" applyNumberFormat="1" fontId="4" fillId="0" borderId="18" numFmtId="100" xfId="0">
      <alignment horizontal="right" vertical="bottom" wrapText="0" shrinkToFit="0" textRotation="0" indent="0"/>
    </xf>
    <xf applyAlignment="1" applyBorder="1" applyFont="1" applyFill="1" applyNumberFormat="1" fontId="4" fillId="0" borderId="18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19" numFmtId="100" xfId="0">
      <alignment horizontal="right" vertical="bottom" wrapText="0" shrinkToFit="0" textRotation="0" indent="0"/>
    </xf>
    <xf applyAlignment="1" applyBorder="1" applyFont="1" applyFill="1" applyNumberFormat="1" fontId="5" fillId="0" borderId="19" numFmtId="10" xfId="0">
      <alignment horizontal="right" vertical="bottom" wrapText="0" shrinkToFit="0" textRotation="0" indent="0"/>
    </xf>
    <xf applyAlignment="1" applyBorder="1" applyFont="1" applyFill="1" applyNumberFormat="1" fontId="4" fillId="0" borderId="19" numFmtId="100" xfId="0">
      <alignment horizontal="right" vertical="bottom" wrapText="0" shrinkToFit="0" textRotation="0" indent="0"/>
    </xf>
    <xf applyAlignment="1" applyBorder="1" applyFont="1" applyFill="1" applyNumberFormat="1" fontId="4" fillId="0" borderId="19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0" numFmtId="100" xfId="0">
      <alignment horizontal="right" vertical="bottom" wrapText="0" shrinkToFit="0" textRotation="0" indent="0"/>
    </xf>
    <xf applyAlignment="1" applyBorder="1" applyFont="1" applyFill="1" applyNumberFormat="1" fontId="5" fillId="0" borderId="2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20" numFmtId="100" xfId="0">
      <alignment horizontal="right" vertical="bottom" wrapText="0" shrinkToFit="0" textRotation="0" indent="0"/>
    </xf>
    <xf applyAlignment="1" applyBorder="1" applyFont="1" applyFill="1" applyNumberFormat="1" fontId="4" fillId="0" borderId="2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1" numFmtId="100" xfId="0">
      <alignment horizontal="right" vertical="bottom" wrapText="0" shrinkToFit="0" textRotation="0" indent="0"/>
    </xf>
    <xf applyAlignment="1" applyBorder="1" applyFont="1" applyFill="1" applyNumberFormat="1" fontId="5" fillId="0" borderId="21" numFmtId="10" xfId="0">
      <alignment horizontal="right" vertical="bottom" wrapText="0" shrinkToFit="0" textRotation="0" indent="0"/>
    </xf>
    <xf applyAlignment="1" applyBorder="1" applyFont="1" applyFill="1" applyNumberFormat="1" fontId="4" fillId="0" borderId="21" numFmtId="100" xfId="0">
      <alignment horizontal="right" vertical="bottom" wrapText="0" shrinkToFit="0" textRotation="0" indent="0"/>
    </xf>
    <xf applyAlignment="1" applyBorder="1" applyFont="1" applyFill="1" applyNumberFormat="1" fontId="4" fillId="0" borderId="21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2" numFmtId="100" xfId="0">
      <alignment horizontal="right" vertical="bottom" wrapText="0" shrinkToFit="0" textRotation="0" indent="0"/>
    </xf>
    <xf applyAlignment="1" applyBorder="1" applyFont="1" applyFill="1" applyNumberFormat="1" fontId="5" fillId="0" borderId="22" numFmtId="10" xfId="0">
      <alignment horizontal="right" vertical="bottom" wrapText="0" shrinkToFit="0" textRotation="0" indent="0"/>
    </xf>
    <xf applyAlignment="1" applyBorder="1" applyFont="1" applyFill="1" applyNumberFormat="1" fontId="4" fillId="0" borderId="22" numFmtId="100" xfId="0">
      <alignment horizontal="right" vertical="bottom" wrapText="0" shrinkToFit="0" textRotation="0" indent="0"/>
    </xf>
    <xf applyAlignment="1" applyBorder="1" applyFont="1" applyFill="1" applyNumberFormat="1" fontId="4" fillId="0" borderId="22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3" numFmtId="100" xfId="0">
      <alignment horizontal="right" vertical="bottom" wrapText="0" shrinkToFit="0" textRotation="0" indent="0"/>
    </xf>
    <xf applyAlignment="1" applyBorder="1" applyFont="1" applyFill="1" applyNumberFormat="1" fontId="5" fillId="0" borderId="23" numFmtId="10" xfId="0">
      <alignment horizontal="right" vertical="bottom" wrapText="0" shrinkToFit="0" textRotation="0" indent="0"/>
    </xf>
    <xf applyAlignment="1" applyBorder="1" applyFont="1" applyFill="1" applyNumberFormat="1" fontId="4" fillId="0" borderId="23" numFmtId="100" xfId="0">
      <alignment horizontal="right" vertical="bottom" wrapText="0" shrinkToFit="0" textRotation="0" indent="0"/>
    </xf>
    <xf applyAlignment="1" applyBorder="1" applyFont="1" applyFill="1" applyNumberFormat="1" fontId="4" fillId="0" borderId="23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4" numFmtId="100" xfId="0">
      <alignment horizontal="right" vertical="bottom" wrapText="0" shrinkToFit="0" textRotation="0" indent="0"/>
    </xf>
    <xf applyAlignment="1" applyBorder="1" applyFont="1" applyFill="1" applyNumberFormat="1" fontId="5" fillId="0" borderId="24" numFmtId="10" xfId="0">
      <alignment horizontal="right" vertical="bottom" wrapText="0" shrinkToFit="0" textRotation="0" indent="0"/>
    </xf>
    <xf applyAlignment="1" applyBorder="1" applyFont="1" applyFill="1" applyNumberFormat="1" fontId="4" fillId="0" borderId="24" numFmtId="100" xfId="0">
      <alignment horizontal="right" vertical="bottom" wrapText="0" shrinkToFit="0" textRotation="0" indent="0"/>
    </xf>
    <xf applyAlignment="1" applyBorder="1" applyFont="1" applyFill="1" applyNumberFormat="1" fontId="4" fillId="0" borderId="24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25" numFmtId="100" xfId="0">
      <alignment horizontal="right" vertical="bottom" wrapText="0" shrinkToFit="0" textRotation="0" indent="0"/>
    </xf>
    <xf applyAlignment="1" applyBorder="1" applyFont="1" applyFill="1" applyNumberFormat="1" fontId="5" fillId="0" borderId="25" numFmtId="10" xfId="0">
      <alignment horizontal="right" vertical="bottom" wrapText="0" shrinkToFit="0" textRotation="0" indent="0"/>
    </xf>
    <xf applyAlignment="1" applyBorder="1" applyFont="1" applyFill="1" applyNumberFormat="1" fontId="4" fillId="0" borderId="25" numFmtId="100" xfId="0">
      <alignment horizontal="right" vertical="bottom" wrapText="0" shrinkToFit="0" textRotation="0" indent="0"/>
    </xf>
    <xf applyAlignment="1" applyBorder="1" applyFont="1" applyFill="1" applyNumberFormat="1" fontId="4" fillId="0" borderId="25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1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26" numFmtId="100" xfId="0">
      <alignment horizontal="right" vertical="bottom" wrapText="0" shrinkToFit="0" textRotation="0" indent="0"/>
    </xf>
    <xf applyAlignment="1" applyBorder="1" applyFont="1" applyFill="1" applyNumberFormat="1" fontId="4" fillId="0" borderId="26" numFmtId="10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27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4" xfId="0">
      <alignment horizontal="right" vertical="bottom" wrapText="0" shrinkToFit="0" textRotation="0" indent="0"/>
    </xf>
    <xf applyAlignment="1" applyBorder="1" applyFont="1" applyFill="1" applyNumberFormat="1" fontId="6" fillId="0" borderId="0" numFmtId="103" xfId="0">
      <alignment horizontal="right" vertical="bottom" wrapText="0" shrinkToFit="0" textRotation="0" indent="0"/>
    </xf>
    <xf applyAlignment="1" applyBorder="1" applyFont="1" applyFill="1" applyNumberFormat="1" fontId="0" fillId="0" borderId="28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4" xfId="0">
      <alignment horizontal="right" vertical="bottom" wrapText="0" shrinkToFit="0" textRotation="0" indent="0"/>
    </xf>
    <xf applyAlignment="1" applyBorder="1" applyFont="1" applyFill="1" applyNumberFormat="1" fontId="4" fillId="0" borderId="0" numFmtId="103" xfId="0">
      <alignment horizontal="right" vertical="bottom" wrapText="0" shrinkToFit="0" textRotation="0" indent="0"/>
    </xf>
    <xf applyAlignment="1" applyBorder="1" applyFont="1" applyFill="1" applyNumberFormat="1" fontId="2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104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8" Type="http://schemas.openxmlformats.org/officeDocument/2006/relationships/styles" Target="styles.xml"/>
  <Relationship Id="rId27" Type="http://schemas.openxmlformats.org/officeDocument/2006/relationships/sharedStrings" Target="sharedStrings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2"/>
  <sheetViews>
    <sheetView workbookViewId="0" rightToLeft="1">
      <pane ySplit="12" topLeftCell="A13" activePane="bottomLeft" state="frozen"/>
      <selection pane="bottomLeft" activeCell="E29" sqref="E29"/>
    </sheetView>
  </sheetViews>
  <sheetFormatPr defaultRowHeight="12.75"/>
  <cols>
    <col min="1" max="1" style="1" width="49.78957" customWidth="1"/>
    <col min="2" max="2" style="1" width="12.71939" customWidth="1"/>
    <col min="3" max="4" style="2" width="8.711805" customWidth="1"/>
    <col min="5" max="5" style="2" width="10.7156" customWidth="1"/>
    <col min="6" max="6" style="2" width="15.72508" customWidth="1"/>
    <col min="7" max="7" style="3" width="14.72319" customWidth="1"/>
    <col min="8" max="8" style="3" width="16.72698" customWidth="1"/>
    <col min="9" max="9" style="2" width="12.71939" customWidth="1"/>
    <col min="10" max="10" style="3" width="20.73457" customWidth="1"/>
    <col min="11" max="256" style="1" width="9.287113" bestFit="1" customWidth="1"/>
  </cols>
  <sheetData>
    <row r="2" spans="1:256">
      <c r="A2" s="4" t="s">
        <v>0</v>
      </c>
    </row>
    <row r="4" spans="1:256">
      <c r="A4" s="4" t="s">
        <v>1</v>
      </c>
    </row>
    <row r="6" spans="1:256">
      <c r="A6" s="5" t="s">
        <v>2</v>
      </c>
    </row>
    <row r="8" spans="1:256">
      <c r="A8" s="6" t="s">
        <v>3</v>
      </c>
    </row>
    <row r="11" spans="1:256">
      <c r="A11" s="7" t="s">
        <v>4</v>
      </c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9" t="s">
        <v>10</v>
      </c>
      <c r="H11" s="9" t="s">
        <v>11</v>
      </c>
      <c r="I11" s="8" t="s">
        <v>12</v>
      </c>
      <c r="J11" s="9" t="s">
        <v>13</v>
      </c>
    </row>
    <row r="12" spans="1:256">
      <c r="A12" s="10"/>
      <c r="B12" s="10"/>
      <c r="C12" s="11"/>
      <c r="D12" s="11"/>
      <c r="E12" s="11"/>
      <c r="F12" s="11"/>
      <c r="G12" s="12" t="s">
        <v>14</v>
      </c>
      <c r="H12" s="12" t="s">
        <v>14</v>
      </c>
      <c r="I12" s="11" t="s">
        <v>15</v>
      </c>
      <c r="J12" s="12" t="s">
        <v>14</v>
      </c>
    </row>
    <row r="15" spans="1:256">
      <c r="A15" s="7" t="str">
        <v>מזומנים</v>
      </c>
      <c r="B15" s="7"/>
      <c r="C15" s="8"/>
      <c r="D15" s="8"/>
      <c r="E15" s="8"/>
      <c r="F15" s="8"/>
      <c r="G15" s="9"/>
      <c r="H15" s="9"/>
      <c r="I15" s="8"/>
      <c r="J15" s="9"/>
    </row>
    <row r="18" spans="1:256">
      <c r="A18" s="7" t="str">
        <v>מזומנים בישראל</v>
      </c>
      <c r="B18" s="7"/>
      <c r="C18" s="8"/>
      <c r="D18" s="8"/>
      <c r="E18" s="8"/>
      <c r="F18" s="8"/>
      <c r="G18" s="9"/>
      <c r="H18" s="9"/>
      <c r="I18" s="8"/>
      <c r="J18" s="9"/>
    </row>
    <row r="19" spans="1:256">
      <c r="A19" s="13" t="str">
        <v>יתרות מזומנים ועו"ש בש"ח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</v>
      </c>
      <c r="H19" s="15">
        <v>0</v>
      </c>
      <c r="I19" s="14">
        <v>0</v>
      </c>
      <c r="J19" s="15">
        <v>0</v>
      </c>
    </row>
    <row r="20" spans="1:256">
      <c r="A20" s="13" t="str">
        <v>סה"כ יתרות מזומנים ועו"ש בש"ח</v>
      </c>
      <c r="B20" s="13"/>
      <c r="C20" s="14"/>
      <c r="D20" s="14"/>
      <c r="E20" s="14"/>
      <c r="F20" s="14"/>
      <c r="G20" s="15"/>
      <c r="H20" s="15"/>
      <c r="I20" s="16">
        <f>SUM(I19)</f>
        <v>0</v>
      </c>
      <c r="J20" s="17">
        <f>SUM(J19)</f>
        <v>0</v>
      </c>
    </row>
    <row r="22" spans="1:256">
      <c r="A22" s="13" t="s">
        <v>16</v>
      </c>
      <c r="B22" s="13"/>
      <c r="C22" s="14"/>
      <c r="D22" s="14"/>
      <c r="E22" s="14"/>
      <c r="F22" s="14"/>
      <c r="G22" s="15"/>
      <c r="H22" s="15"/>
      <c r="I22" s="14"/>
      <c r="J22" s="15"/>
    </row>
    <row r="23" spans="1:256">
      <c r="A23" s="18" t="str">
        <v>מזומן אירו</v>
      </c>
      <c r="B23" s="18">
        <v>1010</v>
      </c>
      <c r="C23" s="19">
        <v>0</v>
      </c>
      <c r="D23" s="19" t="s">
        <v>17</v>
      </c>
      <c r="E23" s="19" t="s">
        <v>17</v>
      </c>
      <c r="F23" s="19" t="s">
        <v>18</v>
      </c>
      <c r="G23" s="20">
        <v>0</v>
      </c>
      <c r="H23" s="20">
        <v>0</v>
      </c>
      <c r="I23" s="19">
        <v>2.42</v>
      </c>
      <c r="J23" s="20">
        <f>I23/סיכום!$B$42</f>
        <v>7.39967665920328e-06</v>
      </c>
    </row>
    <row r="24" spans="1:256">
      <c r="A24" s="18" t="str">
        <v>מזומן דולר אוסטרלי</v>
      </c>
      <c r="B24" s="18">
        <v>1015</v>
      </c>
      <c r="C24" s="19">
        <v>0</v>
      </c>
      <c r="D24" s="19" t="s">
        <v>17</v>
      </c>
      <c r="E24" s="19" t="s">
        <v>17</v>
      </c>
      <c r="F24" s="19" t="s">
        <v>19</v>
      </c>
      <c r="G24" s="20">
        <v>0</v>
      </c>
      <c r="H24" s="20">
        <v>0</v>
      </c>
      <c r="I24" s="21">
        <v>0</v>
      </c>
      <c r="J24" s="20">
        <f>I24/סיכום!$B$42</f>
        <v>0</v>
      </c>
    </row>
    <row r="25" spans="1:256">
      <c r="A25" s="18" t="str">
        <v>מזומן דולר ארה"ב</v>
      </c>
      <c r="B25" s="18">
        <v>14</v>
      </c>
      <c r="C25" s="19">
        <v>0</v>
      </c>
      <c r="D25" s="19" t="s">
        <v>17</v>
      </c>
      <c r="E25" s="19" t="s">
        <v>17</v>
      </c>
      <c r="F25" s="19" t="s">
        <v>20</v>
      </c>
      <c r="G25" s="20">
        <v>0</v>
      </c>
      <c r="H25" s="20">
        <v>0</v>
      </c>
      <c r="I25" s="19">
        <v>1460.72</v>
      </c>
      <c r="J25" s="20">
        <f>I25/סיכום!$B$42</f>
        <v>0.00446646929323612</v>
      </c>
    </row>
    <row r="26" spans="1:256">
      <c r="A26" s="18" t="str">
        <v>מזומן יין</v>
      </c>
      <c r="B26" s="18">
        <v>1002</v>
      </c>
      <c r="C26" s="19">
        <v>0</v>
      </c>
      <c r="D26" s="19" t="s">
        <v>17</v>
      </c>
      <c r="E26" s="19" t="s">
        <v>17</v>
      </c>
      <c r="F26" s="19" t="s">
        <v>21</v>
      </c>
      <c r="G26" s="20">
        <v>0</v>
      </c>
      <c r="H26" s="20">
        <v>0</v>
      </c>
      <c r="I26" s="19">
        <v>8.97</v>
      </c>
      <c r="J26" s="20">
        <f>I26/סיכום!$B$42</f>
        <v>2.74277271210964e-05</v>
      </c>
    </row>
    <row r="27" spans="1:256">
      <c r="A27" s="18" t="str">
        <v>מזומן שטרלינג</v>
      </c>
      <c r="B27" s="18">
        <v>1004</v>
      </c>
      <c r="C27" s="19">
        <v>0</v>
      </c>
      <c r="D27" s="19" t="s">
        <v>17</v>
      </c>
      <c r="E27" s="19" t="s">
        <v>17</v>
      </c>
      <c r="F27" s="19" t="s">
        <v>22</v>
      </c>
      <c r="G27" s="20">
        <v>0</v>
      </c>
      <c r="H27" s="20">
        <v>0</v>
      </c>
      <c r="I27" s="19">
        <v>158.04</v>
      </c>
      <c r="J27" s="20">
        <f>I27/סיכום!$B$42</f>
        <v>0.000483241693892763</v>
      </c>
    </row>
    <row r="28" spans="1:256">
      <c r="A28" s="13" t="s">
        <v>23</v>
      </c>
      <c r="B28" s="13"/>
      <c r="C28" s="14"/>
      <c r="D28" s="14"/>
      <c r="E28" s="14"/>
      <c r="F28" s="14"/>
      <c r="G28" s="15"/>
      <c r="H28" s="15"/>
      <c r="I28" s="16">
        <f>SUM(I23:I27)</f>
        <v>1630.15</v>
      </c>
      <c r="J28" s="17">
        <f>SUM(J23:J27)</f>
        <v>0.00498453839090918</v>
      </c>
    </row>
    <row r="30" spans="1:256">
      <c r="A30" s="13" t="str">
        <v>פח"ק/פר"י</v>
      </c>
      <c r="B30" s="13"/>
      <c r="C30" s="14"/>
      <c r="D30" s="14"/>
      <c r="E30" s="14"/>
      <c r="F30" s="14"/>
      <c r="G30" s="15"/>
      <c r="H30" s="15"/>
      <c r="I30" s="14"/>
      <c r="J30" s="15"/>
    </row>
    <row r="31" spans="1:256">
      <c r="A31" s="18" t="str">
        <v>פר"י - 21851</v>
      </c>
      <c r="B31" s="18">
        <v>10190</v>
      </c>
      <c r="C31" s="19" t="str">
        <v>גמול</v>
      </c>
      <c r="D31" s="19" t="s">
        <v>24</v>
      </c>
      <c r="E31" s="19">
        <v>0</v>
      </c>
      <c r="F31" s="19" t="s">
        <v>25</v>
      </c>
      <c r="G31" s="20">
        <v>0</v>
      </c>
      <c r="H31" s="20">
        <v>0</v>
      </c>
      <c r="I31" s="19">
        <v>19521.47</v>
      </c>
      <c r="J31" s="20">
        <f>I31/סיכום!$B$42</f>
        <v>0.0596911429389822</v>
      </c>
    </row>
    <row r="32" spans="1:256">
      <c r="A32" s="13" t="str">
        <v>סה"כ פח"ק/פר"י</v>
      </c>
      <c r="B32" s="13"/>
      <c r="C32" s="14"/>
      <c r="D32" s="14"/>
      <c r="E32" s="14"/>
      <c r="F32" s="14"/>
      <c r="G32" s="15"/>
      <c r="H32" s="15"/>
      <c r="I32" s="16">
        <f>SUM(I31)</f>
        <v>19521.47</v>
      </c>
      <c r="J32" s="17">
        <f>SUM(J31)</f>
        <v>0.0596911429389822</v>
      </c>
    </row>
    <row r="34" spans="1:256">
      <c r="A34" s="13" t="str">
        <v>פק"מ לתקופה של עד שלושה חודשים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</v>
      </c>
      <c r="H34" s="15">
        <v>0</v>
      </c>
      <c r="I34" s="14">
        <v>0</v>
      </c>
      <c r="J34" s="15">
        <v>0</v>
      </c>
    </row>
    <row r="35" spans="1:256">
      <c r="A35" s="13" t="str">
        <v>סה"כ פק"מ לתקופה של עד שלושה חודשים</v>
      </c>
      <c r="B35" s="14"/>
      <c r="C35" s="14"/>
      <c r="D35" s="14"/>
      <c r="E35" s="14"/>
      <c r="F35" s="14"/>
      <c r="G35" s="15"/>
      <c r="H35" s="15"/>
      <c r="I35" s="16">
        <f>SUM(I34)</f>
        <v>0</v>
      </c>
      <c r="J35" s="17">
        <f>SUM(J34)</f>
        <v>0</v>
      </c>
    </row>
    <row r="36" spans="1:256">
      <c r="B36" s="2"/>
    </row>
    <row r="37" spans="1:256">
      <c r="A37" s="13" t="str">
        <v>פקדון צמוד מדד עד שלושה חודשים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0</v>
      </c>
      <c r="H37" s="15">
        <v>0</v>
      </c>
      <c r="I37" s="14">
        <v>0</v>
      </c>
      <c r="J37" s="15">
        <v>0</v>
      </c>
    </row>
    <row r="38" spans="1:256">
      <c r="A38" s="13" t="str">
        <v>סה"כ פקדון צמוד מדד עד שלושה חודשים</v>
      </c>
      <c r="B38" s="14"/>
      <c r="C38" s="14"/>
      <c r="D38" s="14"/>
      <c r="E38" s="14"/>
      <c r="F38" s="14"/>
      <c r="G38" s="15"/>
      <c r="H38" s="15"/>
      <c r="I38" s="16">
        <f>SUM(I37)</f>
        <v>0</v>
      </c>
      <c r="J38" s="17">
        <f>SUM(J37)</f>
        <v>0</v>
      </c>
    </row>
    <row r="39" spans="1:256">
      <c r="B39" s="2"/>
    </row>
    <row r="40" spans="1:256">
      <c r="A40" s="13" t="str">
        <v>פקדון צמוד מט"ח עד שלושה חודשים (פצ"מ)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5">
        <v>0</v>
      </c>
      <c r="H40" s="15">
        <v>0</v>
      </c>
      <c r="I40" s="14">
        <v>0</v>
      </c>
      <c r="J40" s="15">
        <v>0</v>
      </c>
    </row>
    <row r="41" spans="1:256">
      <c r="A41" s="13" t="str">
        <v>סה"כ פקדון צמוד מט"ח עד שלושה חודשים (פצ"מ)</v>
      </c>
      <c r="B41" s="14"/>
      <c r="C41" s="14"/>
      <c r="D41" s="14"/>
      <c r="E41" s="14"/>
      <c r="F41" s="14"/>
      <c r="G41" s="15"/>
      <c r="H41" s="15"/>
      <c r="I41" s="16">
        <f>SUM(I40)</f>
        <v>0</v>
      </c>
      <c r="J41" s="17">
        <f>SUM(J40)</f>
        <v>0</v>
      </c>
    </row>
    <row r="42" spans="1:256">
      <c r="B42" s="2"/>
    </row>
    <row r="43" spans="1:256">
      <c r="A43" s="13" t="s">
        <v>26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5">
        <v>0</v>
      </c>
      <c r="H43" s="15">
        <v>0</v>
      </c>
      <c r="I43" s="14">
        <v>0</v>
      </c>
      <c r="J43" s="15">
        <v>0</v>
      </c>
    </row>
    <row r="44" spans="1:256">
      <c r="A44" s="13" t="s">
        <v>27</v>
      </c>
      <c r="B44" s="14"/>
      <c r="C44" s="14"/>
      <c r="D44" s="14"/>
      <c r="E44" s="14"/>
      <c r="F44" s="14"/>
      <c r="G44" s="15"/>
      <c r="H44" s="15"/>
      <c r="I44" s="16">
        <f>SUM(I43)</f>
        <v>0</v>
      </c>
      <c r="J44" s="17">
        <f>SUM(J43)</f>
        <v>0</v>
      </c>
    </row>
    <row r="45" spans="1:256">
      <c r="B45" s="2"/>
    </row>
    <row r="46" spans="1:256">
      <c r="A46" s="7" t="str">
        <v>סה"כ מזומנים בישראל</v>
      </c>
      <c r="B46" s="8"/>
      <c r="C46" s="8"/>
      <c r="D46" s="8"/>
      <c r="E46" s="8"/>
      <c r="F46" s="8"/>
      <c r="G46" s="9"/>
      <c r="H46" s="9"/>
      <c r="I46" s="22">
        <f>I44+I41+I38+I35+I32+I28+I20</f>
        <v>21151.62</v>
      </c>
      <c r="J46" s="23">
        <f>J44+J41+J38+J35+J32+J28+J20</f>
        <v>0.0646756813298914</v>
      </c>
    </row>
    <row r="47" spans="1:256">
      <c r="B47" s="2"/>
    </row>
    <row r="48" spans="1:256">
      <c r="B48" s="2"/>
    </row>
    <row r="49" spans="1:256">
      <c r="A49" s="7" t="str">
        <v>מזומנים בחו"ל</v>
      </c>
      <c r="B49" s="8"/>
      <c r="C49" s="8"/>
      <c r="D49" s="8"/>
      <c r="E49" s="8"/>
      <c r="F49" s="8"/>
      <c r="G49" s="9"/>
      <c r="H49" s="9"/>
      <c r="I49" s="8"/>
      <c r="J49" s="9"/>
    </row>
    <row r="50" spans="1:256">
      <c r="A50" s="13" t="s">
        <v>16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5">
        <v>0</v>
      </c>
      <c r="H50" s="15">
        <v>0</v>
      </c>
      <c r="I50" s="14">
        <v>0</v>
      </c>
      <c r="J50" s="15">
        <v>0</v>
      </c>
    </row>
    <row r="51" spans="1:256">
      <c r="A51" s="13" t="s">
        <v>23</v>
      </c>
      <c r="B51" s="14"/>
      <c r="C51" s="14"/>
      <c r="D51" s="14"/>
      <c r="E51" s="14"/>
      <c r="F51" s="14"/>
      <c r="G51" s="15"/>
      <c r="H51" s="15"/>
      <c r="I51" s="16">
        <f>SUM(I50)</f>
        <v>0</v>
      </c>
      <c r="J51" s="17">
        <f>SUM(J50)</f>
        <v>0</v>
      </c>
    </row>
    <row r="52" spans="1:256">
      <c r="B52" s="2"/>
    </row>
    <row r="53" spans="1:256">
      <c r="A53" s="13" t="s">
        <v>26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5">
        <v>0</v>
      </c>
      <c r="H53" s="15">
        <v>0</v>
      </c>
      <c r="I53" s="14">
        <v>0</v>
      </c>
      <c r="J53" s="15">
        <v>0</v>
      </c>
    </row>
    <row r="54" spans="1:256">
      <c r="A54" s="13" t="s">
        <v>27</v>
      </c>
      <c r="B54" s="14"/>
      <c r="C54" s="14"/>
      <c r="D54" s="14"/>
      <c r="E54" s="14"/>
      <c r="F54" s="14"/>
      <c r="G54" s="15"/>
      <c r="H54" s="15"/>
      <c r="I54" s="16">
        <f>SUM(I53)</f>
        <v>0</v>
      </c>
      <c r="J54" s="17">
        <f>SUM(J53)</f>
        <v>0</v>
      </c>
    </row>
    <row r="55" spans="1:256">
      <c r="B55" s="2"/>
    </row>
    <row r="56" spans="1:256">
      <c r="A56" s="7" t="str">
        <v>סה"כ מזומנים בחו"ל</v>
      </c>
      <c r="B56" s="8"/>
      <c r="C56" s="8"/>
      <c r="D56" s="8"/>
      <c r="E56" s="8"/>
      <c r="F56" s="8"/>
      <c r="G56" s="9"/>
      <c r="H56" s="9"/>
      <c r="I56" s="22">
        <f>I54+I51</f>
        <v>0</v>
      </c>
      <c r="J56" s="23">
        <f>J54+J51</f>
        <v>0</v>
      </c>
    </row>
    <row r="57" spans="1:256">
      <c r="B57" s="2"/>
    </row>
    <row r="58" spans="1:256">
      <c r="B58" s="2"/>
    </row>
    <row r="59" spans="1:256">
      <c r="A59" s="7" t="str">
        <v>סה"כ מזומנים</v>
      </c>
      <c r="B59" s="7"/>
      <c r="C59" s="8"/>
      <c r="D59" s="8"/>
      <c r="E59" s="8"/>
      <c r="F59" s="8"/>
      <c r="G59" s="9"/>
      <c r="H59" s="9"/>
      <c r="I59" s="22">
        <f>I56+I46</f>
        <v>21151.62</v>
      </c>
      <c r="J59" s="23">
        <f>J56+J46</f>
        <v>0.0646756813298914</v>
      </c>
    </row>
    <row r="62" spans="1:256">
      <c r="A62" s="18" t="s">
        <v>28</v>
      </c>
      <c r="B62" s="18"/>
      <c r="C62" s="19"/>
      <c r="D62" s="19"/>
      <c r="E62" s="19"/>
      <c r="F62" s="19"/>
      <c r="G62" s="20"/>
      <c r="H62" s="20"/>
      <c r="I62" s="19"/>
      <c r="J62" s="2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9"/>
  <sheetViews>
    <sheetView topLeftCell="A7" workbookViewId="0" rightToLeft="1">
      <selection activeCell="C42" sqref="C42"/>
    </sheetView>
  </sheetViews>
  <sheetFormatPr defaultRowHeight="12.75"/>
  <cols>
    <col min="1" max="1" style="201" width="31.75543" customWidth="1"/>
    <col min="2" max="2" style="201" width="12.71939" customWidth="1"/>
    <col min="3" max="3" style="202" width="12.71939" bestFit="1" customWidth="1"/>
    <col min="4" max="4" style="202" width="11.7175" customWidth="1"/>
    <col min="5" max="5" style="202" width="13.72129" customWidth="1"/>
    <col min="6" max="6" style="202" width="11.7175" customWidth="1"/>
    <col min="7" max="7" style="202" width="16.30039" customWidth="1"/>
    <col min="8" max="8" style="201" width="11.4318" customWidth="1"/>
    <col min="9" max="256" style="201" width="9.287113" bestFit="1" customWidth="1"/>
  </cols>
  <sheetData>
    <row r="2" spans="1:256">
      <c r="A2" s="203" t="s">
        <v>29</v>
      </c>
    </row>
    <row r="4" spans="1:256">
      <c r="A4" s="203" t="s">
        <v>203</v>
      </c>
    </row>
    <row r="6" spans="1:256">
      <c r="A6" s="204" t="s">
        <v>2</v>
      </c>
    </row>
    <row r="8" spans="1:256">
      <c r="A8" s="205" t="s">
        <v>3</v>
      </c>
    </row>
    <row r="11" spans="1:256">
      <c r="A11" s="206" t="s">
        <v>4</v>
      </c>
      <c r="B11" s="206" t="s">
        <v>5</v>
      </c>
      <c r="C11" s="207" t="s">
        <v>6</v>
      </c>
      <c r="D11" s="207" t="s">
        <v>45</v>
      </c>
      <c r="E11" s="207" t="s">
        <v>9</v>
      </c>
      <c r="F11" s="207" t="s">
        <v>33</v>
      </c>
      <c r="G11" s="207" t="s">
        <v>34</v>
      </c>
      <c r="H11" s="206" t="s">
        <v>12</v>
      </c>
    </row>
    <row r="12" spans="1:256">
      <c r="A12" s="208"/>
      <c r="B12" s="208"/>
      <c r="C12" s="209"/>
      <c r="D12" s="209"/>
      <c r="E12" s="209"/>
      <c r="F12" s="209" t="s">
        <v>38</v>
      </c>
      <c r="G12" s="209" t="s">
        <v>39</v>
      </c>
      <c r="H12" s="208" t="s">
        <v>15</v>
      </c>
    </row>
    <row r="15" spans="1:256">
      <c r="A15" s="206" t="str">
        <v>חוזים עתידיים</v>
      </c>
      <c r="B15" s="206"/>
      <c r="C15" s="207"/>
      <c r="D15" s="207"/>
      <c r="E15" s="207"/>
      <c r="F15" s="207"/>
      <c r="G15" s="207"/>
      <c r="H15" s="206"/>
    </row>
    <row r="18" spans="1:256">
      <c r="A18" s="206" t="str">
        <v>חוזים עתידיים בישראל</v>
      </c>
      <c r="B18" s="206"/>
      <c r="C18" s="207"/>
      <c r="D18" s="207"/>
      <c r="E18" s="207"/>
      <c r="F18" s="207"/>
      <c r="G18" s="207"/>
      <c r="H18" s="206"/>
    </row>
    <row r="19" spans="1:256">
      <c r="A19" s="210" t="str">
        <v>חוזים עתידיים ישראל</v>
      </c>
      <c r="B19" s="210">
        <v>0</v>
      </c>
      <c r="C19" s="211">
        <v>0</v>
      </c>
      <c r="D19" s="211">
        <v>0</v>
      </c>
      <c r="E19" s="211">
        <v>0</v>
      </c>
      <c r="F19" s="211">
        <v>0</v>
      </c>
      <c r="G19" s="211">
        <v>0</v>
      </c>
      <c r="H19" s="210"/>
    </row>
    <row r="20" spans="1:256">
      <c r="A20" s="210" t="str">
        <v>סה"כ חוזים עתידיים ישראל</v>
      </c>
      <c r="B20" s="210"/>
      <c r="C20" s="211"/>
      <c r="D20" s="211"/>
      <c r="E20" s="211"/>
      <c r="F20" s="212">
        <f>SUM(F19)</f>
        <v>0</v>
      </c>
      <c r="G20" s="211"/>
      <c r="H20" s="213" t="s">
        <v>204</v>
      </c>
    </row>
    <row r="21" spans="1:256">
      <c r="H21" s="214"/>
    </row>
    <row r="22" spans="1:256">
      <c r="A22" s="206" t="str">
        <v>סה"כ חוזים עתידיים בישראל</v>
      </c>
      <c r="B22" s="206"/>
      <c r="C22" s="207"/>
      <c r="D22" s="207"/>
      <c r="E22" s="207"/>
      <c r="F22" s="215">
        <f>+F20</f>
        <v>0</v>
      </c>
      <c r="G22" s="207"/>
      <c r="H22" s="216" t="s">
        <v>204</v>
      </c>
    </row>
    <row r="23" spans="1:256">
      <c r="H23" s="214"/>
    </row>
    <row r="24" spans="1:256">
      <c r="H24" s="214"/>
    </row>
    <row r="25" spans="1:256">
      <c r="A25" s="206" t="str">
        <v>חוזים עתידיים בחו"ל</v>
      </c>
      <c r="B25" s="206"/>
      <c r="C25" s="207"/>
      <c r="D25" s="207"/>
      <c r="E25" s="207"/>
      <c r="F25" s="207"/>
      <c r="G25" s="207"/>
      <c r="H25" s="217"/>
    </row>
    <row r="26" spans="1:256">
      <c r="A26" s="210" t="str">
        <v>חוזים עתידיים חו"ל</v>
      </c>
      <c r="B26" s="210"/>
      <c r="C26" s="211"/>
      <c r="D26" s="211"/>
      <c r="E26" s="211"/>
      <c r="F26" s="211"/>
      <c r="G26" s="211"/>
      <c r="H26" s="218"/>
    </row>
    <row r="27" spans="1:256">
      <c r="A27" s="219" t="str">
        <v>ITALY FTSE/MIB 12/13</v>
      </c>
      <c r="B27" s="219" t="s">
        <v>205</v>
      </c>
      <c r="C27" s="220" t="s">
        <v>206</v>
      </c>
      <c r="D27" s="220" t="s">
        <v>93</v>
      </c>
      <c r="E27" s="220" t="s">
        <v>18</v>
      </c>
      <c r="F27" s="220">
        <v>9.55</v>
      </c>
      <c r="G27" s="221">
        <v>0</v>
      </c>
      <c r="H27" s="221" t="s">
        <v>204</v>
      </c>
    </row>
    <row r="28" spans="1:256">
      <c r="A28" s="219" t="str">
        <v>TALY FTSE/MIB 12/13 תש'</v>
      </c>
      <c r="B28" s="219" t="s">
        <v>205</v>
      </c>
      <c r="C28" s="220" t="s">
        <v>206</v>
      </c>
      <c r="D28" s="220" t="s">
        <v>93</v>
      </c>
      <c r="E28" s="220" t="s">
        <v>18</v>
      </c>
      <c r="F28" s="220">
        <v>9.55</v>
      </c>
      <c r="G28" s="221">
        <v>-5499.96</v>
      </c>
      <c r="H28" s="221">
        <v>-0.53</v>
      </c>
    </row>
    <row r="29" spans="1:256">
      <c r="A29" s="219" t="str">
        <v>NIKKEL 225$ FUTUER</v>
      </c>
      <c r="B29" s="219" t="s">
        <v>207</v>
      </c>
      <c r="C29" s="220" t="s">
        <v>206</v>
      </c>
      <c r="D29" s="220" t="s">
        <v>93</v>
      </c>
      <c r="E29" s="220" t="s">
        <v>20</v>
      </c>
      <c r="F29" s="220">
        <v>17.68</v>
      </c>
      <c r="G29" s="221">
        <v>0</v>
      </c>
      <c r="H29" s="221" t="s">
        <v>204</v>
      </c>
    </row>
    <row r="30" spans="1:256">
      <c r="A30" s="219" t="str">
        <v>NIKKEL 225$ FUTURE תשלום</v>
      </c>
      <c r="B30" s="219" t="s">
        <v>207</v>
      </c>
      <c r="C30" s="220" t="s">
        <v>206</v>
      </c>
      <c r="D30" s="220" t="s">
        <v>93</v>
      </c>
      <c r="E30" s="220" t="s">
        <v>20</v>
      </c>
      <c r="F30" s="220">
        <v>17.68</v>
      </c>
      <c r="G30" s="221">
        <v>390000</v>
      </c>
      <c r="H30" s="221">
        <v>68.97</v>
      </c>
    </row>
    <row r="31" spans="1:256">
      <c r="A31" s="210" t="str">
        <v>סה"כ חוזים עתידיים חו"ל</v>
      </c>
      <c r="B31" s="210"/>
      <c r="C31" s="211"/>
      <c r="D31" s="211"/>
      <c r="E31" s="211"/>
      <c r="F31" s="212">
        <f>SUM(F27:F30)</f>
        <v>54.46</v>
      </c>
      <c r="G31" s="211"/>
      <c r="H31" s="213">
        <f>SUM(H27:H30)</f>
        <v>68.44</v>
      </c>
    </row>
    <row r="32" spans="1:256">
      <c r="H32" s="214"/>
    </row>
    <row r="33" spans="1:256">
      <c r="A33" s="206" t="str">
        <v>סה"כ חוזים עתידיים בחו"ל</v>
      </c>
      <c r="B33" s="206"/>
      <c r="C33" s="207"/>
      <c r="D33" s="207"/>
      <c r="E33" s="207"/>
      <c r="F33" s="215">
        <f>+F31</f>
        <v>54.46</v>
      </c>
      <c r="G33" s="207"/>
      <c r="H33" s="216">
        <f>+H22+H31</f>
        <v>68.44</v>
      </c>
    </row>
    <row r="34" spans="1:256">
      <c r="H34" s="214"/>
    </row>
    <row r="35" spans="1:256">
      <c r="H35" s="214"/>
    </row>
    <row r="36" spans="1:256">
      <c r="A36" s="206" t="str">
        <v>סה"כ חוזים עתידיים</v>
      </c>
      <c r="B36" s="206"/>
      <c r="C36" s="207"/>
      <c r="D36" s="207"/>
      <c r="E36" s="207"/>
      <c r="F36" s="215">
        <f>+F33</f>
        <v>54.46</v>
      </c>
      <c r="G36" s="207"/>
      <c r="H36" s="216">
        <f>+H33</f>
        <v>68.44</v>
      </c>
    </row>
    <row r="39" spans="1:256">
      <c r="A39" s="219" t="s">
        <v>28</v>
      </c>
      <c r="B39" s="219"/>
      <c r="C39" s="220"/>
      <c r="D39" s="220"/>
      <c r="E39" s="220"/>
      <c r="F39" s="220"/>
      <c r="G39" s="220"/>
    </row>
    <row r="49" spans="1:256">
      <c r="H49" s="21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5"/>
  <sheetViews>
    <sheetView topLeftCell="D1" workbookViewId="0" rightToLeft="1">
      <selection activeCell="M65" sqref="M65"/>
    </sheetView>
  </sheetViews>
  <sheetFormatPr defaultRowHeight="12.75"/>
  <cols>
    <col min="1" max="1" style="222" width="62.81423" customWidth="1"/>
    <col min="2" max="2" style="223" width="12.71939" customWidth="1"/>
    <col min="3" max="3" style="223" width="8.711805" customWidth="1"/>
    <col min="4" max="4" style="223" width="11.7175" customWidth="1"/>
    <col min="5" max="5" style="223" width="8.711805" customWidth="1"/>
    <col min="6" max="6" style="223" width="10.7156" customWidth="1"/>
    <col min="7" max="7" style="223" width="14.72319" customWidth="1"/>
    <col min="8" max="8" style="223" width="6.708012" customWidth="1"/>
    <col min="9" max="9" style="223" width="11.7175" customWidth="1"/>
    <col min="10" max="10" style="224" width="14.72319" customWidth="1"/>
    <col min="11" max="11" style="224" width="16.72698" customWidth="1"/>
    <col min="12" max="12" style="223" width="11.7175" customWidth="1"/>
    <col min="13" max="13" style="223" width="9.713702" customWidth="1"/>
    <col min="14" max="14" style="223" width="11.7175" customWidth="1"/>
    <col min="15" max="15" style="224" width="24.74215" customWidth="1"/>
    <col min="16" max="16" style="224" width="20.73457" customWidth="1"/>
    <col min="17" max="256" style="222" width="9.287113" bestFit="1" customWidth="1"/>
  </cols>
  <sheetData>
    <row r="2" spans="1:256">
      <c r="A2" s="225" t="s">
        <v>29</v>
      </c>
    </row>
    <row r="4" spans="1:256">
      <c r="A4" s="225" t="s">
        <v>208</v>
      </c>
    </row>
    <row r="6" spans="1:256">
      <c r="A6" s="226" t="s">
        <v>2</v>
      </c>
    </row>
    <row r="8" spans="1:256">
      <c r="A8" s="227" t="s">
        <v>3</v>
      </c>
    </row>
    <row r="11" spans="1:256">
      <c r="A11" s="228" t="s">
        <v>4</v>
      </c>
      <c r="B11" s="229" t="s">
        <v>5</v>
      </c>
      <c r="C11" s="229" t="s">
        <v>6</v>
      </c>
      <c r="D11" s="229" t="s">
        <v>209</v>
      </c>
      <c r="E11" s="229" t="s">
        <v>7</v>
      </c>
      <c r="F11" s="229" t="s">
        <v>8</v>
      </c>
      <c r="G11" s="229" t="s">
        <v>31</v>
      </c>
      <c r="H11" s="229" t="s">
        <v>32</v>
      </c>
      <c r="I11" s="229" t="s">
        <v>9</v>
      </c>
      <c r="J11" s="230" t="s">
        <v>10</v>
      </c>
      <c r="K11" s="230" t="s">
        <v>11</v>
      </c>
      <c r="L11" s="229" t="s">
        <v>33</v>
      </c>
      <c r="M11" s="229" t="s">
        <v>34</v>
      </c>
      <c r="N11" s="229" t="s">
        <v>12</v>
      </c>
      <c r="O11" s="230" t="s">
        <v>35</v>
      </c>
      <c r="P11" s="230" t="s">
        <v>13</v>
      </c>
    </row>
    <row r="12" spans="1:256">
      <c r="A12" s="231"/>
      <c r="B12" s="232"/>
      <c r="C12" s="232"/>
      <c r="D12" s="232"/>
      <c r="E12" s="232"/>
      <c r="F12" s="232"/>
      <c r="G12" s="232" t="s">
        <v>36</v>
      </c>
      <c r="H12" s="232" t="s">
        <v>37</v>
      </c>
      <c r="I12" s="232"/>
      <c r="J12" s="233" t="s">
        <v>14</v>
      </c>
      <c r="K12" s="233" t="s">
        <v>14</v>
      </c>
      <c r="L12" s="232" t="s">
        <v>38</v>
      </c>
      <c r="M12" s="232" t="s">
        <v>39</v>
      </c>
      <c r="N12" s="232" t="s">
        <v>15</v>
      </c>
      <c r="O12" s="233" t="s">
        <v>14</v>
      </c>
      <c r="P12" s="233" t="s">
        <v>14</v>
      </c>
    </row>
    <row r="15" spans="1:256">
      <c r="A15" s="228" t="str">
        <v>מוצרים מובנים</v>
      </c>
      <c r="B15" s="229"/>
      <c r="C15" s="229"/>
      <c r="D15" s="229"/>
      <c r="E15" s="229"/>
      <c r="F15" s="229"/>
      <c r="G15" s="229"/>
      <c r="H15" s="229"/>
      <c r="I15" s="229"/>
      <c r="J15" s="230"/>
      <c r="K15" s="230"/>
      <c r="L15" s="229"/>
      <c r="M15" s="229"/>
      <c r="N15" s="229"/>
      <c r="O15" s="230"/>
      <c r="P15" s="230"/>
    </row>
    <row r="18" spans="1:256">
      <c r="A18" s="228" t="str">
        <v>מוצרים מובנים בישראל</v>
      </c>
      <c r="B18" s="229"/>
      <c r="C18" s="229"/>
      <c r="D18" s="229"/>
      <c r="E18" s="229"/>
      <c r="F18" s="229"/>
      <c r="G18" s="229"/>
      <c r="H18" s="229"/>
      <c r="I18" s="229"/>
      <c r="J18" s="230"/>
      <c r="K18" s="230"/>
      <c r="L18" s="229"/>
      <c r="M18" s="229"/>
      <c r="N18" s="229"/>
      <c r="O18" s="230"/>
      <c r="P18" s="230"/>
    </row>
    <row r="19" spans="1:256">
      <c r="A19" s="234" t="s">
        <v>210</v>
      </c>
      <c r="B19" s="235">
        <v>0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6">
        <v>0</v>
      </c>
      <c r="K19" s="236">
        <v>0</v>
      </c>
      <c r="L19" s="235">
        <v>0</v>
      </c>
      <c r="M19" s="235">
        <v>0</v>
      </c>
      <c r="N19" s="235">
        <v>0</v>
      </c>
      <c r="O19" s="236">
        <v>0</v>
      </c>
      <c r="P19" s="236">
        <v>0</v>
      </c>
    </row>
    <row r="20" spans="1:256">
      <c r="A20" s="234" t="s">
        <v>211</v>
      </c>
      <c r="B20" s="235"/>
      <c r="C20" s="235"/>
      <c r="D20" s="235"/>
      <c r="E20" s="235"/>
      <c r="F20" s="235"/>
      <c r="G20" s="235"/>
      <c r="H20" s="235"/>
      <c r="I20" s="235"/>
      <c r="J20" s="236"/>
      <c r="K20" s="236"/>
      <c r="L20" s="237">
        <f>SUM(L19)</f>
        <v>0</v>
      </c>
      <c r="M20" s="235"/>
      <c r="N20" s="237">
        <f>SUM(N19)</f>
        <v>0</v>
      </c>
      <c r="O20" s="236"/>
      <c r="P20" s="238">
        <f>SUM(P19)</f>
        <v>0</v>
      </c>
    </row>
    <row r="22" spans="1:256">
      <c r="A22" s="234" t="s">
        <v>212</v>
      </c>
      <c r="B22" s="235">
        <v>0</v>
      </c>
      <c r="C22" s="235">
        <v>0</v>
      </c>
      <c r="D22" s="235">
        <v>0</v>
      </c>
      <c r="E22" s="235">
        <v>0</v>
      </c>
      <c r="F22" s="235">
        <v>0</v>
      </c>
      <c r="G22" s="235">
        <v>0</v>
      </c>
      <c r="H22" s="235">
        <v>0</v>
      </c>
      <c r="I22" s="235">
        <v>0</v>
      </c>
      <c r="J22" s="236">
        <v>0</v>
      </c>
      <c r="K22" s="236">
        <v>0</v>
      </c>
      <c r="L22" s="235">
        <v>0</v>
      </c>
      <c r="M22" s="235">
        <v>0</v>
      </c>
      <c r="N22" s="235">
        <v>0</v>
      </c>
      <c r="O22" s="236">
        <v>0</v>
      </c>
      <c r="P22" s="236">
        <v>0</v>
      </c>
    </row>
    <row r="23" spans="1:256">
      <c r="A23" s="234" t="s">
        <v>213</v>
      </c>
      <c r="B23" s="235"/>
      <c r="C23" s="235"/>
      <c r="D23" s="235"/>
      <c r="E23" s="235"/>
      <c r="F23" s="235"/>
      <c r="G23" s="235"/>
      <c r="H23" s="235"/>
      <c r="I23" s="235"/>
      <c r="J23" s="236"/>
      <c r="K23" s="236"/>
      <c r="L23" s="237">
        <f>SUM(L22)</f>
        <v>0</v>
      </c>
      <c r="M23" s="235"/>
      <c r="N23" s="237">
        <f>SUM(N22)</f>
        <v>0</v>
      </c>
      <c r="O23" s="236"/>
      <c r="P23" s="238">
        <f>SUM(P22)</f>
        <v>0</v>
      </c>
    </row>
    <row r="25" spans="1:256">
      <c r="A25" s="234" t="s">
        <v>214</v>
      </c>
      <c r="B25" s="235">
        <v>0</v>
      </c>
      <c r="C25" s="235">
        <v>0</v>
      </c>
      <c r="D25" s="235">
        <v>0</v>
      </c>
      <c r="E25" s="235">
        <v>0</v>
      </c>
      <c r="F25" s="235">
        <v>0</v>
      </c>
      <c r="G25" s="235">
        <v>0</v>
      </c>
      <c r="H25" s="235">
        <v>0</v>
      </c>
      <c r="I25" s="235">
        <v>0</v>
      </c>
      <c r="J25" s="236">
        <v>0</v>
      </c>
      <c r="K25" s="236">
        <v>0</v>
      </c>
      <c r="L25" s="235">
        <v>0</v>
      </c>
      <c r="M25" s="235">
        <v>0</v>
      </c>
      <c r="N25" s="235">
        <v>0</v>
      </c>
      <c r="O25" s="236">
        <v>0</v>
      </c>
      <c r="P25" s="236">
        <v>0</v>
      </c>
    </row>
    <row r="26" spans="1:256">
      <c r="A26" s="234" t="s">
        <v>215</v>
      </c>
      <c r="B26" s="235"/>
      <c r="C26" s="235"/>
      <c r="D26" s="235"/>
      <c r="E26" s="235"/>
      <c r="F26" s="235"/>
      <c r="G26" s="235"/>
      <c r="H26" s="235"/>
      <c r="I26" s="235"/>
      <c r="J26" s="236"/>
      <c r="K26" s="236"/>
      <c r="L26" s="237">
        <f>SUM(L25)</f>
        <v>0</v>
      </c>
      <c r="M26" s="235"/>
      <c r="N26" s="237">
        <f>SUM(N25)</f>
        <v>0</v>
      </c>
      <c r="O26" s="236"/>
      <c r="P26" s="238">
        <f>SUM(P25)</f>
        <v>0</v>
      </c>
    </row>
    <row r="28" spans="1:256">
      <c r="A28" s="234" t="s">
        <v>216</v>
      </c>
      <c r="B28" s="235">
        <v>0</v>
      </c>
      <c r="C28" s="235">
        <v>0</v>
      </c>
      <c r="D28" s="235">
        <v>0</v>
      </c>
      <c r="E28" s="235">
        <v>0</v>
      </c>
      <c r="F28" s="235">
        <v>0</v>
      </c>
      <c r="G28" s="235">
        <v>0</v>
      </c>
      <c r="H28" s="235">
        <v>0</v>
      </c>
      <c r="I28" s="235">
        <v>0</v>
      </c>
      <c r="J28" s="236">
        <v>0</v>
      </c>
      <c r="K28" s="236">
        <v>0</v>
      </c>
      <c r="L28" s="235">
        <v>0</v>
      </c>
      <c r="M28" s="235">
        <v>0</v>
      </c>
      <c r="N28" s="235">
        <v>0</v>
      </c>
      <c r="O28" s="236">
        <v>0</v>
      </c>
      <c r="P28" s="236">
        <v>0</v>
      </c>
    </row>
    <row r="29" spans="1:256">
      <c r="A29" s="234" t="s">
        <v>217</v>
      </c>
      <c r="B29" s="235"/>
      <c r="C29" s="235"/>
      <c r="D29" s="235"/>
      <c r="E29" s="235"/>
      <c r="F29" s="235"/>
      <c r="G29" s="235"/>
      <c r="H29" s="235"/>
      <c r="I29" s="235"/>
      <c r="J29" s="236"/>
      <c r="K29" s="236"/>
      <c r="L29" s="237">
        <f>SUM(L28)</f>
        <v>0</v>
      </c>
      <c r="M29" s="235"/>
      <c r="N29" s="237">
        <f>SUM(N28)</f>
        <v>0</v>
      </c>
      <c r="O29" s="236"/>
      <c r="P29" s="238">
        <f>SUM(P28)</f>
        <v>0</v>
      </c>
    </row>
    <row r="31" spans="1:256">
      <c r="A31" s="234" t="s">
        <v>218</v>
      </c>
      <c r="B31" s="235">
        <v>0</v>
      </c>
      <c r="C31" s="235">
        <v>0</v>
      </c>
      <c r="D31" s="235">
        <v>0</v>
      </c>
      <c r="E31" s="235">
        <v>0</v>
      </c>
      <c r="F31" s="235">
        <v>0</v>
      </c>
      <c r="G31" s="235">
        <v>0</v>
      </c>
      <c r="H31" s="235">
        <v>0</v>
      </c>
      <c r="I31" s="235">
        <v>0</v>
      </c>
      <c r="J31" s="236">
        <v>0</v>
      </c>
      <c r="K31" s="236">
        <v>0</v>
      </c>
      <c r="L31" s="235">
        <v>0</v>
      </c>
      <c r="M31" s="235">
        <v>0</v>
      </c>
      <c r="N31" s="235">
        <v>0</v>
      </c>
      <c r="O31" s="236">
        <v>0</v>
      </c>
      <c r="P31" s="236">
        <v>0</v>
      </c>
    </row>
    <row r="32" spans="1:256">
      <c r="A32" s="234" t="s">
        <v>219</v>
      </c>
      <c r="B32" s="235"/>
      <c r="C32" s="235"/>
      <c r="D32" s="235"/>
      <c r="E32" s="235"/>
      <c r="F32" s="235"/>
      <c r="G32" s="235"/>
      <c r="H32" s="235"/>
      <c r="I32" s="235"/>
      <c r="J32" s="236"/>
      <c r="K32" s="236"/>
      <c r="L32" s="237">
        <f>SUM(L31)</f>
        <v>0</v>
      </c>
      <c r="M32" s="235"/>
      <c r="N32" s="237">
        <f>SUM(N31)</f>
        <v>0</v>
      </c>
      <c r="O32" s="236"/>
      <c r="P32" s="238">
        <f>SUM(P31)</f>
        <v>0</v>
      </c>
    </row>
    <row r="34" spans="1:256">
      <c r="A34" s="234" t="s">
        <v>220</v>
      </c>
      <c r="B34" s="235">
        <v>0</v>
      </c>
      <c r="C34" s="235">
        <v>0</v>
      </c>
      <c r="D34" s="235">
        <v>0</v>
      </c>
      <c r="E34" s="235">
        <v>0</v>
      </c>
      <c r="F34" s="235">
        <v>0</v>
      </c>
      <c r="G34" s="235">
        <v>0</v>
      </c>
      <c r="H34" s="235">
        <v>0</v>
      </c>
      <c r="I34" s="235">
        <v>0</v>
      </c>
      <c r="J34" s="236">
        <v>0</v>
      </c>
      <c r="K34" s="236">
        <v>0</v>
      </c>
      <c r="L34" s="235">
        <v>0</v>
      </c>
      <c r="M34" s="235">
        <v>0</v>
      </c>
      <c r="N34" s="235">
        <v>0</v>
      </c>
      <c r="O34" s="236">
        <v>0</v>
      </c>
      <c r="P34" s="236">
        <v>0</v>
      </c>
    </row>
    <row r="35" spans="1:256">
      <c r="A35" s="234" t="s">
        <v>221</v>
      </c>
      <c r="B35" s="235"/>
      <c r="C35" s="235"/>
      <c r="D35" s="235"/>
      <c r="E35" s="235"/>
      <c r="F35" s="235"/>
      <c r="G35" s="235"/>
      <c r="H35" s="235"/>
      <c r="I35" s="235"/>
      <c r="J35" s="236"/>
      <c r="K35" s="236"/>
      <c r="L35" s="237">
        <f>SUM(L34)</f>
        <v>0</v>
      </c>
      <c r="M35" s="235"/>
      <c r="N35" s="237">
        <f>SUM(N34)</f>
        <v>0</v>
      </c>
      <c r="O35" s="236"/>
      <c r="P35" s="238">
        <f>SUM(P34)</f>
        <v>0</v>
      </c>
    </row>
    <row r="37" spans="1:256">
      <c r="A37" s="228" t="str">
        <v>סה"כ מוצרים מובנים בישראל</v>
      </c>
      <c r="B37" s="229"/>
      <c r="C37" s="229"/>
      <c r="D37" s="229"/>
      <c r="E37" s="229"/>
      <c r="F37" s="229"/>
      <c r="G37" s="229"/>
      <c r="H37" s="229"/>
      <c r="I37" s="229"/>
      <c r="J37" s="230"/>
      <c r="K37" s="230"/>
      <c r="L37" s="239">
        <f>L35+L32+L29+L26+L23+L20</f>
        <v>0</v>
      </c>
      <c r="M37" s="229"/>
      <c r="N37" s="239">
        <f>N35+N32+N29+N26+N23+N20</f>
        <v>0</v>
      </c>
      <c r="O37" s="230"/>
      <c r="P37" s="240">
        <f>P35+P32+P29+P26+P23+P20</f>
        <v>0</v>
      </c>
    </row>
    <row r="40" spans="1:256">
      <c r="A40" s="228" t="str">
        <v>מוצרים מובנים בחו"ל</v>
      </c>
      <c r="B40" s="229"/>
      <c r="C40" s="229"/>
      <c r="D40" s="229"/>
      <c r="E40" s="229"/>
      <c r="F40" s="229"/>
      <c r="G40" s="229"/>
      <c r="H40" s="229"/>
      <c r="I40" s="229"/>
      <c r="J40" s="230"/>
      <c r="K40" s="230"/>
      <c r="L40" s="229"/>
      <c r="M40" s="229"/>
      <c r="N40" s="229"/>
      <c r="O40" s="230"/>
      <c r="P40" s="230"/>
    </row>
    <row r="41" spans="1:256">
      <c r="A41" s="234" t="s">
        <v>210</v>
      </c>
      <c r="B41" s="235">
        <v>0</v>
      </c>
      <c r="C41" s="235">
        <v>0</v>
      </c>
      <c r="D41" s="235">
        <v>0</v>
      </c>
      <c r="E41" s="235">
        <v>0</v>
      </c>
      <c r="F41" s="235">
        <v>0</v>
      </c>
      <c r="G41" s="235">
        <v>0</v>
      </c>
      <c r="H41" s="235">
        <v>0</v>
      </c>
      <c r="I41" s="235">
        <v>0</v>
      </c>
      <c r="J41" s="236">
        <v>0</v>
      </c>
      <c r="K41" s="236">
        <v>0</v>
      </c>
      <c r="L41" s="235">
        <v>0</v>
      </c>
      <c r="M41" s="235">
        <v>0</v>
      </c>
      <c r="N41" s="235">
        <v>0</v>
      </c>
      <c r="O41" s="236">
        <v>0</v>
      </c>
      <c r="P41" s="236">
        <v>0</v>
      </c>
    </row>
    <row r="42" spans="1:256">
      <c r="A42" s="234" t="s">
        <v>211</v>
      </c>
      <c r="B42" s="235"/>
      <c r="C42" s="235"/>
      <c r="D42" s="235"/>
      <c r="E42" s="235"/>
      <c r="F42" s="235"/>
      <c r="G42" s="235"/>
      <c r="H42" s="235"/>
      <c r="I42" s="235"/>
      <c r="J42" s="236"/>
      <c r="K42" s="236"/>
      <c r="L42" s="237">
        <f>SUM(L41)</f>
        <v>0</v>
      </c>
      <c r="M42" s="235"/>
      <c r="N42" s="237">
        <f>SUM(N41)</f>
        <v>0</v>
      </c>
      <c r="O42" s="236"/>
      <c r="P42" s="238">
        <f>SUM(P41)</f>
        <v>0</v>
      </c>
    </row>
    <row r="44" spans="1:256">
      <c r="A44" s="234" t="s">
        <v>212</v>
      </c>
      <c r="B44" s="235">
        <v>0</v>
      </c>
      <c r="C44" s="235">
        <v>0</v>
      </c>
      <c r="D44" s="235">
        <v>0</v>
      </c>
      <c r="E44" s="235">
        <v>0</v>
      </c>
      <c r="F44" s="235">
        <v>0</v>
      </c>
      <c r="G44" s="235">
        <v>0</v>
      </c>
      <c r="H44" s="235">
        <v>0</v>
      </c>
      <c r="I44" s="235">
        <v>0</v>
      </c>
      <c r="J44" s="236">
        <v>0</v>
      </c>
      <c r="K44" s="236">
        <v>0</v>
      </c>
      <c r="L44" s="235">
        <v>0</v>
      </c>
      <c r="M44" s="235">
        <v>0</v>
      </c>
      <c r="N44" s="235">
        <v>0</v>
      </c>
      <c r="O44" s="236">
        <v>0</v>
      </c>
      <c r="P44" s="236">
        <v>0</v>
      </c>
    </row>
    <row r="45" spans="1:256">
      <c r="A45" s="234" t="s">
        <v>213</v>
      </c>
      <c r="B45" s="235"/>
      <c r="C45" s="235"/>
      <c r="D45" s="235"/>
      <c r="E45" s="235"/>
      <c r="F45" s="235"/>
      <c r="G45" s="235"/>
      <c r="H45" s="235"/>
      <c r="I45" s="235"/>
      <c r="J45" s="236"/>
      <c r="K45" s="236"/>
      <c r="L45" s="237">
        <f>SUM(L44)</f>
        <v>0</v>
      </c>
      <c r="M45" s="235"/>
      <c r="N45" s="237">
        <f>SUM(N44)</f>
        <v>0</v>
      </c>
      <c r="O45" s="236"/>
      <c r="P45" s="238">
        <f>SUM(P44)</f>
        <v>0</v>
      </c>
    </row>
    <row r="47" spans="1:256">
      <c r="A47" s="234" t="s">
        <v>214</v>
      </c>
      <c r="B47" s="235">
        <v>0</v>
      </c>
      <c r="C47" s="235">
        <v>0</v>
      </c>
      <c r="D47" s="235">
        <v>0</v>
      </c>
      <c r="E47" s="235">
        <v>0</v>
      </c>
      <c r="F47" s="235">
        <v>0</v>
      </c>
      <c r="G47" s="235">
        <v>0</v>
      </c>
      <c r="H47" s="235">
        <v>0</v>
      </c>
      <c r="I47" s="235">
        <v>0</v>
      </c>
      <c r="J47" s="236">
        <v>0</v>
      </c>
      <c r="K47" s="236">
        <v>0</v>
      </c>
      <c r="L47" s="235">
        <v>0</v>
      </c>
      <c r="M47" s="235">
        <v>0</v>
      </c>
      <c r="N47" s="235">
        <v>0</v>
      </c>
      <c r="O47" s="236">
        <v>0</v>
      </c>
      <c r="P47" s="236">
        <v>0</v>
      </c>
    </row>
    <row r="48" spans="1:256">
      <c r="A48" s="234" t="s">
        <v>215</v>
      </c>
      <c r="B48" s="235"/>
      <c r="C48" s="235"/>
      <c r="D48" s="235"/>
      <c r="E48" s="235"/>
      <c r="F48" s="235"/>
      <c r="G48" s="235"/>
      <c r="H48" s="235"/>
      <c r="I48" s="235"/>
      <c r="J48" s="236"/>
      <c r="K48" s="236"/>
      <c r="L48" s="237">
        <f>SUM(L47)</f>
        <v>0</v>
      </c>
      <c r="M48" s="235"/>
      <c r="N48" s="237">
        <f>SUM(N47)</f>
        <v>0</v>
      </c>
      <c r="O48" s="236"/>
      <c r="P48" s="238">
        <f>SUM(P47)</f>
        <v>0</v>
      </c>
    </row>
    <row r="50" spans="1:256">
      <c r="A50" s="234" t="s">
        <v>216</v>
      </c>
      <c r="B50" s="235">
        <v>0</v>
      </c>
      <c r="C50" s="235">
        <v>0</v>
      </c>
      <c r="D50" s="235">
        <v>0</v>
      </c>
      <c r="E50" s="235">
        <v>0</v>
      </c>
      <c r="F50" s="235">
        <v>0</v>
      </c>
      <c r="G50" s="235">
        <v>0</v>
      </c>
      <c r="H50" s="235">
        <v>0</v>
      </c>
      <c r="I50" s="235">
        <v>0</v>
      </c>
      <c r="J50" s="236">
        <v>0</v>
      </c>
      <c r="K50" s="236">
        <v>0</v>
      </c>
      <c r="L50" s="235">
        <v>0</v>
      </c>
      <c r="M50" s="235">
        <v>0</v>
      </c>
      <c r="N50" s="235">
        <v>0</v>
      </c>
      <c r="O50" s="236">
        <v>0</v>
      </c>
      <c r="P50" s="236">
        <v>0</v>
      </c>
    </row>
    <row r="51" spans="1:256">
      <c r="A51" s="234" t="s">
        <v>217</v>
      </c>
      <c r="B51" s="235"/>
      <c r="C51" s="235"/>
      <c r="D51" s="235"/>
      <c r="E51" s="235"/>
      <c r="F51" s="235"/>
      <c r="G51" s="235"/>
      <c r="H51" s="235"/>
      <c r="I51" s="235"/>
      <c r="J51" s="236"/>
      <c r="K51" s="236"/>
      <c r="L51" s="237">
        <f>SUM(L50)</f>
        <v>0</v>
      </c>
      <c r="M51" s="235"/>
      <c r="N51" s="237">
        <f>SUM(N50)</f>
        <v>0</v>
      </c>
      <c r="O51" s="236"/>
      <c r="P51" s="238">
        <f>SUM(P50)</f>
        <v>0</v>
      </c>
    </row>
    <row r="53" spans="1:256">
      <c r="A53" s="234" t="s">
        <v>218</v>
      </c>
      <c r="B53" s="235">
        <v>0</v>
      </c>
      <c r="C53" s="235">
        <v>0</v>
      </c>
      <c r="D53" s="235">
        <v>0</v>
      </c>
      <c r="E53" s="235">
        <v>0</v>
      </c>
      <c r="F53" s="235">
        <v>0</v>
      </c>
      <c r="G53" s="235">
        <v>0</v>
      </c>
      <c r="H53" s="235">
        <v>0</v>
      </c>
      <c r="I53" s="235">
        <v>0</v>
      </c>
      <c r="J53" s="236">
        <v>0</v>
      </c>
      <c r="K53" s="236">
        <v>0</v>
      </c>
      <c r="L53" s="235">
        <v>0</v>
      </c>
      <c r="M53" s="235">
        <v>0</v>
      </c>
      <c r="N53" s="235">
        <v>0</v>
      </c>
      <c r="O53" s="236">
        <v>0</v>
      </c>
      <c r="P53" s="236">
        <v>0</v>
      </c>
    </row>
    <row r="54" spans="1:256">
      <c r="A54" s="234" t="s">
        <v>219</v>
      </c>
      <c r="B54" s="235"/>
      <c r="C54" s="235"/>
      <c r="D54" s="235"/>
      <c r="E54" s="235"/>
      <c r="F54" s="235"/>
      <c r="G54" s="235"/>
      <c r="H54" s="235"/>
      <c r="I54" s="235"/>
      <c r="J54" s="236"/>
      <c r="K54" s="236"/>
      <c r="L54" s="237">
        <f>SUM(L53)</f>
        <v>0</v>
      </c>
      <c r="M54" s="235"/>
      <c r="N54" s="237">
        <f>SUM(N53)</f>
        <v>0</v>
      </c>
      <c r="O54" s="236"/>
      <c r="P54" s="238">
        <f>SUM(P53)</f>
        <v>0</v>
      </c>
    </row>
    <row r="56" spans="1:256">
      <c r="A56" s="234" t="s">
        <v>220</v>
      </c>
      <c r="B56" s="235">
        <v>0</v>
      </c>
      <c r="C56" s="235">
        <v>0</v>
      </c>
      <c r="D56" s="235">
        <v>0</v>
      </c>
      <c r="E56" s="235">
        <v>0</v>
      </c>
      <c r="F56" s="235">
        <v>0</v>
      </c>
      <c r="G56" s="235">
        <v>0</v>
      </c>
      <c r="H56" s="235">
        <v>0</v>
      </c>
      <c r="I56" s="235">
        <v>0</v>
      </c>
      <c r="J56" s="236">
        <v>0</v>
      </c>
      <c r="K56" s="236">
        <v>0</v>
      </c>
      <c r="L56" s="235">
        <v>0</v>
      </c>
      <c r="M56" s="235">
        <v>0</v>
      </c>
      <c r="N56" s="235">
        <v>0</v>
      </c>
      <c r="O56" s="236">
        <v>0</v>
      </c>
      <c r="P56" s="236">
        <v>0</v>
      </c>
    </row>
    <row r="57" spans="1:256">
      <c r="A57" s="234" t="s">
        <v>221</v>
      </c>
      <c r="B57" s="235"/>
      <c r="C57" s="235"/>
      <c r="D57" s="235"/>
      <c r="E57" s="235"/>
      <c r="F57" s="235"/>
      <c r="G57" s="235"/>
      <c r="H57" s="235"/>
      <c r="I57" s="235"/>
      <c r="J57" s="236"/>
      <c r="K57" s="236"/>
      <c r="L57" s="237">
        <f>SUM(L56)</f>
        <v>0</v>
      </c>
      <c r="M57" s="235"/>
      <c r="N57" s="237">
        <f>SUM(N56)</f>
        <v>0</v>
      </c>
      <c r="O57" s="236"/>
      <c r="P57" s="238">
        <f>SUM(P56)</f>
        <v>0</v>
      </c>
    </row>
    <row r="59" spans="1:256">
      <c r="A59" s="228" t="str">
        <v>סה"כ מוצרים מובנים בחו"ל</v>
      </c>
      <c r="B59" s="229"/>
      <c r="C59" s="229"/>
      <c r="D59" s="229"/>
      <c r="E59" s="229"/>
      <c r="F59" s="229"/>
      <c r="G59" s="229"/>
      <c r="H59" s="229"/>
      <c r="I59" s="229"/>
      <c r="J59" s="230"/>
      <c r="K59" s="230"/>
      <c r="L59" s="239">
        <f>L57+L54+L51+L48+L45+L42</f>
        <v>0</v>
      </c>
      <c r="M59" s="229"/>
      <c r="N59" s="239">
        <f>N57+N54+N51+N48+N45+N42</f>
        <v>0</v>
      </c>
      <c r="O59" s="230"/>
      <c r="P59" s="240">
        <f>P57+P54+P51+P48+P45+P42</f>
        <v>0</v>
      </c>
    </row>
    <row r="62" spans="1:256">
      <c r="A62" s="228" t="str">
        <v>סה"כ מוצרים מובנים</v>
      </c>
      <c r="B62" s="229"/>
      <c r="C62" s="229"/>
      <c r="D62" s="229"/>
      <c r="E62" s="229"/>
      <c r="F62" s="229"/>
      <c r="G62" s="229"/>
      <c r="H62" s="229"/>
      <c r="I62" s="229"/>
      <c r="J62" s="230"/>
      <c r="K62" s="230"/>
      <c r="L62" s="239">
        <f>L59+L37</f>
        <v>0</v>
      </c>
      <c r="M62" s="229"/>
      <c r="N62" s="239">
        <f>N59+N37</f>
        <v>0</v>
      </c>
      <c r="O62" s="230"/>
      <c r="P62" s="240">
        <f>P59+P37</f>
        <v>0</v>
      </c>
    </row>
    <row r="65" spans="1:256">
      <c r="A65" s="241" t="s">
        <v>28</v>
      </c>
      <c r="B65" s="242"/>
      <c r="C65" s="242"/>
      <c r="D65" s="242"/>
      <c r="E65" s="242"/>
      <c r="F65" s="242"/>
      <c r="G65" s="242"/>
      <c r="H65" s="242"/>
      <c r="I65" s="242"/>
      <c r="J65" s="243"/>
      <c r="K65" s="243"/>
      <c r="L65" s="242"/>
      <c r="M65" s="242"/>
      <c r="N65" s="242"/>
      <c r="O65" s="243"/>
      <c r="P65" s="24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81"/>
  <sheetViews>
    <sheetView workbookViewId="0" rightToLeft="1">
      <pane ySplit="12" topLeftCell="A13" activePane="bottomLeft" state="frozen"/>
      <selection pane="bottomLeft" activeCell="D23" sqref="D23:D53"/>
    </sheetView>
  </sheetViews>
  <sheetFormatPr defaultRowHeight="12.75"/>
  <cols>
    <col min="1" max="1" style="244" width="49.78957" customWidth="1"/>
    <col min="2" max="2" style="244" width="12.71939" customWidth="1"/>
    <col min="3" max="3" style="245" width="8.711805" customWidth="1"/>
    <col min="4" max="4" style="245" width="10.7156" customWidth="1"/>
    <col min="5" max="5" style="245" width="14.72319" customWidth="1"/>
    <col min="6" max="6" style="246" width="8.711805" customWidth="1"/>
    <col min="7" max="7" style="245" width="11.7175" customWidth="1"/>
    <col min="8" max="8" style="247" width="14.72319" customWidth="1"/>
    <col min="9" max="9" style="247" width="16.72698" customWidth="1"/>
    <col min="10" max="10" style="245" width="16.72698" customWidth="1"/>
    <col min="11" max="11" style="245" width="9.713702" customWidth="1"/>
    <col min="12" max="12" style="245" width="12.71939" customWidth="1"/>
    <col min="13" max="13" style="247" width="24.74215" customWidth="1"/>
    <col min="14" max="14" style="247" width="20.73457" customWidth="1"/>
    <col min="15" max="256" style="244" width="9.287113" bestFit="1" customWidth="1"/>
  </cols>
  <sheetData>
    <row r="2" spans="1:256">
      <c r="A2" s="248" t="s">
        <v>29</v>
      </c>
    </row>
    <row r="4" spans="1:256">
      <c r="A4" s="248" t="s">
        <v>222</v>
      </c>
    </row>
    <row r="6" spans="1:256">
      <c r="A6" s="249" t="s">
        <v>2</v>
      </c>
    </row>
    <row r="8" spans="1:256">
      <c r="A8" s="250" t="s">
        <v>3</v>
      </c>
    </row>
    <row r="11" spans="1:256">
      <c r="A11" s="251" t="s">
        <v>4</v>
      </c>
      <c r="B11" s="251" t="s">
        <v>5</v>
      </c>
      <c r="C11" s="252" t="s">
        <v>7</v>
      </c>
      <c r="D11" s="252" t="s">
        <v>8</v>
      </c>
      <c r="E11" s="252" t="s">
        <v>31</v>
      </c>
      <c r="F11" s="253" t="s">
        <v>32</v>
      </c>
      <c r="G11" s="252" t="s">
        <v>9</v>
      </c>
      <c r="H11" s="254" t="s">
        <v>10</v>
      </c>
      <c r="I11" s="254" t="s">
        <v>11</v>
      </c>
      <c r="J11" s="252" t="s">
        <v>33</v>
      </c>
      <c r="K11" s="252" t="s">
        <v>34</v>
      </c>
      <c r="L11" s="252" t="s">
        <v>223</v>
      </c>
      <c r="M11" s="254" t="s">
        <v>35</v>
      </c>
      <c r="N11" s="254" t="s">
        <v>13</v>
      </c>
    </row>
    <row r="12" spans="1:256">
      <c r="A12" s="255"/>
      <c r="B12" s="255"/>
      <c r="C12" s="256"/>
      <c r="D12" s="256"/>
      <c r="E12" s="256" t="s">
        <v>36</v>
      </c>
      <c r="F12" s="257" t="s">
        <v>37</v>
      </c>
      <c r="G12" s="256"/>
      <c r="H12" s="258" t="s">
        <v>14</v>
      </c>
      <c r="I12" s="258" t="s">
        <v>14</v>
      </c>
      <c r="J12" s="256" t="s">
        <v>38</v>
      </c>
      <c r="K12" s="256" t="s">
        <v>39</v>
      </c>
      <c r="L12" s="256" t="s">
        <v>15</v>
      </c>
      <c r="M12" s="258" t="s">
        <v>14</v>
      </c>
      <c r="N12" s="258" t="s">
        <v>14</v>
      </c>
    </row>
    <row r="15" spans="1:256">
      <c r="A15" s="251" t="s">
        <v>40</v>
      </c>
      <c r="B15" s="251"/>
      <c r="C15" s="252"/>
      <c r="D15" s="252"/>
      <c r="E15" s="252"/>
      <c r="F15" s="253"/>
      <c r="G15" s="252"/>
      <c r="H15" s="254"/>
      <c r="I15" s="254"/>
      <c r="J15" s="252"/>
      <c r="K15" s="252"/>
      <c r="L15" s="252"/>
      <c r="M15" s="254"/>
      <c r="N15" s="254"/>
    </row>
    <row r="18" spans="1:256">
      <c r="A18" s="251" t="str">
        <v>תעודות התחייבות ממשלתיות בישראל</v>
      </c>
      <c r="B18" s="251"/>
      <c r="C18" s="252"/>
      <c r="D18" s="252"/>
      <c r="E18" s="252"/>
      <c r="F18" s="253"/>
      <c r="G18" s="252"/>
      <c r="H18" s="254"/>
      <c r="I18" s="254"/>
      <c r="J18" s="252"/>
      <c r="K18" s="252"/>
      <c r="L18" s="252"/>
      <c r="M18" s="254"/>
      <c r="N18" s="254"/>
    </row>
    <row r="19" spans="1:256">
      <c r="A19" s="259" t="str">
        <v>חץ</v>
      </c>
      <c r="B19" s="259">
        <v>0</v>
      </c>
      <c r="C19" s="260">
        <v>0</v>
      </c>
      <c r="D19" s="260">
        <v>0</v>
      </c>
      <c r="E19" s="260">
        <v>0</v>
      </c>
      <c r="F19" s="261">
        <v>0</v>
      </c>
      <c r="G19" s="260">
        <v>0</v>
      </c>
      <c r="H19" s="262">
        <v>0</v>
      </c>
      <c r="I19" s="262">
        <v>0</v>
      </c>
      <c r="J19" s="260">
        <v>0</v>
      </c>
      <c r="K19" s="260">
        <v>0</v>
      </c>
      <c r="L19" s="260">
        <v>0</v>
      </c>
      <c r="M19" s="262">
        <v>0</v>
      </c>
      <c r="N19" s="262">
        <v>0</v>
      </c>
    </row>
    <row r="20" spans="1:256">
      <c r="A20" s="259" t="str">
        <v>סה"כ חץ</v>
      </c>
      <c r="B20" s="259"/>
      <c r="C20" s="260"/>
      <c r="D20" s="260"/>
      <c r="E20" s="260"/>
      <c r="F20" s="261"/>
      <c r="G20" s="260"/>
      <c r="H20" s="262"/>
      <c r="I20" s="262"/>
      <c r="J20" s="263">
        <f>SUM(J19)</f>
        <v>0</v>
      </c>
      <c r="K20" s="260"/>
      <c r="L20" s="263">
        <f>SUM(L19)</f>
        <v>0</v>
      </c>
      <c r="M20" s="262"/>
      <c r="N20" s="264">
        <f>SUM(N19)</f>
        <v>0</v>
      </c>
    </row>
    <row r="22" spans="1:256">
      <c r="A22" s="259" t="str">
        <v>ערד</v>
      </c>
      <c r="B22" s="259"/>
      <c r="C22" s="260"/>
      <c r="D22" s="260"/>
      <c r="E22" s="260"/>
      <c r="F22" s="261"/>
      <c r="G22" s="260"/>
      <c r="H22" s="262"/>
      <c r="I22" s="262"/>
      <c r="J22" s="260"/>
      <c r="K22" s="260"/>
      <c r="L22" s="260"/>
      <c r="M22" s="262"/>
      <c r="N22" s="262"/>
    </row>
    <row r="23" spans="1:256">
      <c r="A23" s="265" t="str">
        <v>ערד 8778</v>
      </c>
      <c r="B23" s="265">
        <v>887780005</v>
      </c>
      <c r="C23" s="266" t="s">
        <v>224</v>
      </c>
      <c r="D23" s="266" t="s">
        <v>17</v>
      </c>
      <c r="E23" s="266" t="str">
        <v>1/05/2011</v>
      </c>
      <c r="F23" s="267">
        <v>9.41</v>
      </c>
      <c r="G23" s="266" t="s">
        <v>25</v>
      </c>
      <c r="H23" s="268">
        <v>0.048</v>
      </c>
      <c r="I23" s="268">
        <v>0.0485</v>
      </c>
      <c r="J23" s="266">
        <v>300000</v>
      </c>
      <c r="K23" s="266">
        <v>107.09</v>
      </c>
      <c r="L23" s="266">
        <v>321.28</v>
      </c>
      <c r="M23" s="268">
        <v>0.0005</v>
      </c>
      <c r="N23" s="268">
        <f>L23/סיכום!$B$42</f>
        <v>0.000982383519449929</v>
      </c>
    </row>
    <row r="24" spans="1:256">
      <c r="A24" s="265" t="str">
        <v>ערד 8779</v>
      </c>
      <c r="B24" s="265">
        <v>887790004</v>
      </c>
      <c r="C24" s="266" t="s">
        <v>224</v>
      </c>
      <c r="D24" s="266" t="s">
        <v>17</v>
      </c>
      <c r="E24" s="266" t="str">
        <v>1/06/2011</v>
      </c>
      <c r="F24" s="267">
        <v>9.49</v>
      </c>
      <c r="G24" s="266" t="s">
        <v>25</v>
      </c>
      <c r="H24" s="268">
        <v>0.048</v>
      </c>
      <c r="I24" s="268">
        <v>0.0486</v>
      </c>
      <c r="J24" s="266">
        <v>1000000</v>
      </c>
      <c r="K24" s="266">
        <v>106.03</v>
      </c>
      <c r="L24" s="266">
        <v>1060.31</v>
      </c>
      <c r="M24" s="268">
        <v>0.0017</v>
      </c>
      <c r="N24" s="268">
        <f>L24/סיכום!$B$42</f>
        <v>0.00324212857790075</v>
      </c>
    </row>
    <row r="25" spans="1:256">
      <c r="A25" s="265" t="str">
        <v>ערד 8780</v>
      </c>
      <c r="B25" s="265">
        <v>887800001</v>
      </c>
      <c r="C25" s="266" t="s">
        <v>224</v>
      </c>
      <c r="D25" s="266" t="s">
        <v>17</v>
      </c>
      <c r="E25" s="266" t="str">
        <v>30/06/2011</v>
      </c>
      <c r="F25" s="267">
        <v>9.58</v>
      </c>
      <c r="G25" s="266" t="s">
        <v>25</v>
      </c>
      <c r="H25" s="268">
        <v>0.048</v>
      </c>
      <c r="I25" s="268">
        <v>0.0485</v>
      </c>
      <c r="J25" s="266">
        <v>740000</v>
      </c>
      <c r="K25" s="266">
        <v>105.12</v>
      </c>
      <c r="L25" s="266">
        <v>777.91</v>
      </c>
      <c r="M25" s="268">
        <v>0.0074</v>
      </c>
      <c r="N25" s="268">
        <f>L25/סיכום!$B$42</f>
        <v>0.00237862911981852</v>
      </c>
    </row>
    <row r="26" spans="1:256">
      <c r="A26" s="265" t="str">
        <v>ערד 8781</v>
      </c>
      <c r="B26" s="265">
        <v>887810000</v>
      </c>
      <c r="C26" s="266" t="s">
        <v>224</v>
      </c>
      <c r="D26" s="266" t="s">
        <v>17</v>
      </c>
      <c r="E26" s="266" t="str">
        <v>1/08/2011</v>
      </c>
      <c r="F26" s="267">
        <v>9.66</v>
      </c>
      <c r="G26" s="266" t="s">
        <v>25</v>
      </c>
      <c r="H26" s="268">
        <v>0.048</v>
      </c>
      <c r="I26" s="268">
        <v>0.0485</v>
      </c>
      <c r="J26" s="266">
        <v>1309000</v>
      </c>
      <c r="K26" s="266">
        <v>104.3</v>
      </c>
      <c r="L26" s="266">
        <v>1365.25</v>
      </c>
      <c r="M26" s="268">
        <v>0.0026</v>
      </c>
      <c r="N26" s="268">
        <f>L26/סיכום!$B$42</f>
        <v>0.00417454899131292</v>
      </c>
    </row>
    <row r="27" spans="1:256">
      <c r="A27" s="265" t="str">
        <v>ערד 8782</v>
      </c>
      <c r="B27" s="265">
        <v>887820009</v>
      </c>
      <c r="C27" s="266" t="s">
        <v>224</v>
      </c>
      <c r="D27" s="266" t="s">
        <v>17</v>
      </c>
      <c r="E27" s="266" t="str">
        <v>1/09/2011</v>
      </c>
      <c r="F27" s="267">
        <v>9.74</v>
      </c>
      <c r="G27" s="266" t="s">
        <v>25</v>
      </c>
      <c r="H27" s="268">
        <v>0.048</v>
      </c>
      <c r="I27" s="268">
        <v>0.0486</v>
      </c>
      <c r="J27" s="266">
        <v>1139000</v>
      </c>
      <c r="K27" s="266">
        <v>104.18</v>
      </c>
      <c r="L27" s="266">
        <v>1186.56</v>
      </c>
      <c r="M27" s="268">
        <v>0.0023</v>
      </c>
      <c r="N27" s="268">
        <f>L27/סיכום!$B$42</f>
        <v>0.00362816542840671</v>
      </c>
    </row>
    <row r="28" spans="1:256">
      <c r="A28" s="265" t="str">
        <v>ערד 8783</v>
      </c>
      <c r="B28" s="265">
        <v>887830008</v>
      </c>
      <c r="C28" s="266" t="s">
        <v>224</v>
      </c>
      <c r="D28" s="266" t="s">
        <v>17</v>
      </c>
      <c r="E28" s="266" t="str">
        <v>2/10/2011</v>
      </c>
      <c r="F28" s="267">
        <v>9.6</v>
      </c>
      <c r="G28" s="266" t="s">
        <v>25</v>
      </c>
      <c r="H28" s="268">
        <v>0.048</v>
      </c>
      <c r="I28" s="268">
        <v>0.0485</v>
      </c>
      <c r="J28" s="266">
        <v>1000000</v>
      </c>
      <c r="K28" s="266">
        <v>105.74</v>
      </c>
      <c r="L28" s="266">
        <v>1057.4</v>
      </c>
      <c r="M28" s="268">
        <v>0.01</v>
      </c>
      <c r="N28" s="268">
        <f>L28/סיכום!$B$42</f>
        <v>0.00323323061960394</v>
      </c>
    </row>
    <row r="29" spans="1:256">
      <c r="A29" s="265" t="str">
        <v>ערד 8783 לקבל</v>
      </c>
      <c r="B29" s="265">
        <v>887830003</v>
      </c>
      <c r="C29" s="266" t="s">
        <v>224</v>
      </c>
      <c r="D29" s="266" t="s">
        <v>17</v>
      </c>
      <c r="E29" s="266" t="s">
        <v>225</v>
      </c>
      <c r="F29" s="267">
        <v>0</v>
      </c>
      <c r="G29" s="266" t="s">
        <v>25</v>
      </c>
      <c r="H29" s="268">
        <v>0</v>
      </c>
      <c r="I29" s="268">
        <v>0</v>
      </c>
      <c r="J29" s="266">
        <v>24787.62</v>
      </c>
      <c r="K29" s="266">
        <v>100</v>
      </c>
      <c r="L29" s="266">
        <v>24.79</v>
      </c>
      <c r="M29" s="268">
        <v>0</v>
      </c>
      <c r="N29" s="268">
        <f>L29/סיכום!$B$42</f>
        <v>7.5800819992417e-05</v>
      </c>
    </row>
    <row r="30" spans="1:256">
      <c r="A30" s="265" t="str">
        <v>ערד 8784</v>
      </c>
      <c r="B30" s="265">
        <v>887840007</v>
      </c>
      <c r="C30" s="266" t="s">
        <v>224</v>
      </c>
      <c r="D30" s="266" t="s">
        <v>17</v>
      </c>
      <c r="E30" s="266" t="str">
        <v>1/11/2011</v>
      </c>
      <c r="F30" s="267">
        <v>9.68</v>
      </c>
      <c r="G30" s="266" t="s">
        <v>25</v>
      </c>
      <c r="H30" s="268">
        <v>0.048</v>
      </c>
      <c r="I30" s="268">
        <v>0.0485</v>
      </c>
      <c r="J30" s="266">
        <v>1025000</v>
      </c>
      <c r="K30" s="266">
        <v>105.55</v>
      </c>
      <c r="L30" s="266">
        <v>1081.88</v>
      </c>
      <c r="M30" s="268">
        <v>0.0103</v>
      </c>
      <c r="N30" s="268">
        <f>L30/סיכום!$B$42</f>
        <v>0.00330808354713175</v>
      </c>
    </row>
    <row r="31" spans="1:256">
      <c r="A31" s="265" t="str">
        <v>ערד 8785</v>
      </c>
      <c r="B31" s="265">
        <v>887850006</v>
      </c>
      <c r="C31" s="266" t="s">
        <v>224</v>
      </c>
      <c r="D31" s="266" t="s">
        <v>17</v>
      </c>
      <c r="E31" s="266" t="str">
        <v>1/12/2011</v>
      </c>
      <c r="F31" s="267">
        <v>9.76</v>
      </c>
      <c r="G31" s="266" t="s">
        <v>25</v>
      </c>
      <c r="H31" s="268">
        <v>0.048</v>
      </c>
      <c r="I31" s="268">
        <v>0.0486</v>
      </c>
      <c r="J31" s="266">
        <v>1200000</v>
      </c>
      <c r="K31" s="266">
        <v>105.01</v>
      </c>
      <c r="L31" s="266">
        <v>1260.15</v>
      </c>
      <c r="M31" s="268">
        <v>0.012</v>
      </c>
      <c r="N31" s="268">
        <f>L31/סיכום!$B$42</f>
        <v>0.0038531828686343</v>
      </c>
    </row>
    <row r="32" spans="1:256">
      <c r="A32" s="265" t="str">
        <v>ערד 8786</v>
      </c>
      <c r="B32" s="265">
        <v>887860005</v>
      </c>
      <c r="C32" s="266" t="s">
        <v>224</v>
      </c>
      <c r="D32" s="266" t="s">
        <v>17</v>
      </c>
      <c r="E32" s="266" t="str">
        <v>1/01/2012</v>
      </c>
      <c r="F32" s="267">
        <v>9.94</v>
      </c>
      <c r="G32" s="266" t="s">
        <v>25</v>
      </c>
      <c r="H32" s="268">
        <v>0.048</v>
      </c>
      <c r="I32" s="268">
        <v>0.0469</v>
      </c>
      <c r="J32" s="266">
        <v>2618000</v>
      </c>
      <c r="K32" s="266">
        <v>104.68</v>
      </c>
      <c r="L32" s="266">
        <v>2740.45</v>
      </c>
      <c r="M32" s="268">
        <v>0.0262</v>
      </c>
      <c r="N32" s="268">
        <f>L32/סיכום!$B$42</f>
        <v>0.00837952227302216</v>
      </c>
    </row>
    <row r="33" spans="1:256">
      <c r="A33" s="265" t="str">
        <v>ערד 8787</v>
      </c>
      <c r="B33" s="265">
        <v>887870004</v>
      </c>
      <c r="C33" s="266" t="s">
        <v>224</v>
      </c>
      <c r="D33" s="266" t="s">
        <v>17</v>
      </c>
      <c r="E33" s="266" t="str">
        <v>1/02/2012</v>
      </c>
      <c r="F33" s="267">
        <v>9.93</v>
      </c>
      <c r="G33" s="266" t="s">
        <v>25</v>
      </c>
      <c r="H33" s="268">
        <v>0.048</v>
      </c>
      <c r="I33" s="268">
        <v>0.0485</v>
      </c>
      <c r="J33" s="266">
        <v>3171000</v>
      </c>
      <c r="K33" s="266">
        <v>104.3</v>
      </c>
      <c r="L33" s="266">
        <v>3307.25</v>
      </c>
      <c r="M33" s="268">
        <v>0.0317</v>
      </c>
      <c r="N33" s="268">
        <f>L33/סיכום!$B$42</f>
        <v>0.0101126366244422</v>
      </c>
    </row>
    <row r="34" spans="1:256">
      <c r="A34" s="265" t="str">
        <v>ערד 8788</v>
      </c>
      <c r="B34" s="265">
        <v>800000044</v>
      </c>
      <c r="C34" s="266" t="s">
        <v>224</v>
      </c>
      <c r="D34" s="266" t="s">
        <v>17</v>
      </c>
      <c r="E34" s="266" t="str">
        <v>1/03/2012</v>
      </c>
      <c r="F34" s="267">
        <v>10.01</v>
      </c>
      <c r="G34" s="266" t="s">
        <v>25</v>
      </c>
      <c r="H34" s="268">
        <v>0.048</v>
      </c>
      <c r="I34" s="268">
        <v>0.0486</v>
      </c>
      <c r="J34" s="266">
        <v>3882000</v>
      </c>
      <c r="K34" s="266">
        <v>103.88</v>
      </c>
      <c r="L34" s="266">
        <v>4032.43</v>
      </c>
      <c r="M34" s="268">
        <v>0.0388</v>
      </c>
      <c r="N34" s="268">
        <f>L34/סיכום!$B$42</f>
        <v>0.0123300322937484</v>
      </c>
    </row>
    <row r="35" spans="1:256">
      <c r="A35" s="265" t="str">
        <v>ערד 8789</v>
      </c>
      <c r="B35" s="265">
        <v>800000150</v>
      </c>
      <c r="C35" s="266" t="s">
        <v>224</v>
      </c>
      <c r="D35" s="266" t="s">
        <v>17</v>
      </c>
      <c r="E35" s="266" t="str">
        <v>1/04/2012</v>
      </c>
      <c r="F35" s="267">
        <v>9.96</v>
      </c>
      <c r="G35" s="266" t="s">
        <v>25</v>
      </c>
      <c r="H35" s="268">
        <v>0.048</v>
      </c>
      <c r="I35" s="268">
        <v>0.0469</v>
      </c>
      <c r="J35" s="266">
        <v>3495000</v>
      </c>
      <c r="K35" s="266">
        <v>105.86</v>
      </c>
      <c r="L35" s="266">
        <v>3699.83</v>
      </c>
      <c r="M35" s="268">
        <v>0</v>
      </c>
      <c r="N35" s="268">
        <f>L35/סיכום!$B$42</f>
        <v>0.0113130354107521</v>
      </c>
    </row>
    <row r="36" spans="1:256">
      <c r="A36" s="265" t="str">
        <v>ערד 8789 לקבל</v>
      </c>
      <c r="B36" s="265">
        <v>800000155</v>
      </c>
      <c r="C36" s="266" t="s">
        <v>224</v>
      </c>
      <c r="D36" s="266" t="s">
        <v>17</v>
      </c>
      <c r="E36" s="266" t="s">
        <v>225</v>
      </c>
      <c r="F36" s="267">
        <v>0</v>
      </c>
      <c r="G36" s="266" t="s">
        <v>25</v>
      </c>
      <c r="H36" s="268">
        <v>0</v>
      </c>
      <c r="I36" s="268">
        <v>0</v>
      </c>
      <c r="J36" s="266">
        <v>86799.34</v>
      </c>
      <c r="K36" s="266">
        <v>100</v>
      </c>
      <c r="L36" s="266">
        <v>86.8</v>
      </c>
      <c r="M36" s="268">
        <v>0</v>
      </c>
      <c r="N36" s="268">
        <f>L36/סיכום!$B$42</f>
        <v>0.000265409890090432</v>
      </c>
    </row>
    <row r="37" spans="1:256">
      <c r="A37" s="265" t="str">
        <v>ערד 8790</v>
      </c>
      <c r="B37" s="265">
        <v>800000275</v>
      </c>
      <c r="C37" s="266" t="s">
        <v>224</v>
      </c>
      <c r="D37" s="266" t="s">
        <v>17</v>
      </c>
      <c r="E37" s="266" t="str">
        <v>1/05/2012</v>
      </c>
      <c r="F37" s="267">
        <v>9.94</v>
      </c>
      <c r="G37" s="266" t="s">
        <v>25</v>
      </c>
      <c r="H37" s="268">
        <v>0.048</v>
      </c>
      <c r="I37" s="268">
        <v>0.0485</v>
      </c>
      <c r="J37" s="266">
        <v>3220000</v>
      </c>
      <c r="K37" s="266">
        <v>105.14</v>
      </c>
      <c r="L37" s="266">
        <v>3385.65</v>
      </c>
      <c r="M37" s="268">
        <v>0.0322</v>
      </c>
      <c r="N37" s="268">
        <f>L37/סיכום!$B$42</f>
        <v>0.0103523616864593</v>
      </c>
    </row>
    <row r="38" spans="1:256">
      <c r="A38" s="265" t="str">
        <v>ערד 8791</v>
      </c>
      <c r="B38" s="265">
        <v>800000440</v>
      </c>
      <c r="C38" s="266" t="s">
        <v>224</v>
      </c>
      <c r="D38" s="266" t="s">
        <v>17</v>
      </c>
      <c r="E38" s="266" t="str">
        <v>31/05/2012</v>
      </c>
      <c r="F38" s="267">
        <v>10.03</v>
      </c>
      <c r="G38" s="266" t="s">
        <v>25</v>
      </c>
      <c r="H38" s="268">
        <v>0.048</v>
      </c>
      <c r="I38" s="268">
        <v>0.0486</v>
      </c>
      <c r="J38" s="266">
        <v>1647000</v>
      </c>
      <c r="K38" s="266">
        <v>103.82</v>
      </c>
      <c r="L38" s="266">
        <v>1709.84</v>
      </c>
      <c r="M38" s="268">
        <v>0.0033</v>
      </c>
      <c r="N38" s="268">
        <f>L38/סיכום!$B$42</f>
        <v>0.00522820790866617</v>
      </c>
    </row>
    <row r="39" spans="1:256">
      <c r="A39" s="265" t="str">
        <v>ערד 8792</v>
      </c>
      <c r="B39" s="265">
        <v>800000564</v>
      </c>
      <c r="C39" s="266" t="s">
        <v>224</v>
      </c>
      <c r="D39" s="266" t="s">
        <v>17</v>
      </c>
      <c r="E39" s="266" t="str">
        <v>1/07/2012</v>
      </c>
      <c r="F39" s="267">
        <v>10.11</v>
      </c>
      <c r="G39" s="266" t="s">
        <v>25</v>
      </c>
      <c r="H39" s="268">
        <v>0.048</v>
      </c>
      <c r="I39" s="268">
        <v>0.0485</v>
      </c>
      <c r="J39" s="266">
        <v>3340000</v>
      </c>
      <c r="K39" s="266">
        <v>103.43</v>
      </c>
      <c r="L39" s="266">
        <v>3454.43</v>
      </c>
      <c r="M39" s="268">
        <v>0.0334</v>
      </c>
      <c r="N39" s="268">
        <f>L39/סיכום!$B$42</f>
        <v>0.0105626715048973</v>
      </c>
    </row>
    <row r="40" spans="1:256">
      <c r="A40" s="265" t="str">
        <v>ערד 8793</v>
      </c>
      <c r="B40" s="265">
        <v>800001778</v>
      </c>
      <c r="C40" s="266" t="s">
        <v>224</v>
      </c>
      <c r="D40" s="266" t="s">
        <v>17</v>
      </c>
      <c r="E40" s="266" t="str">
        <v>1/08/2012</v>
      </c>
      <c r="F40" s="267">
        <v>10.2</v>
      </c>
      <c r="G40" s="266" t="s">
        <v>25</v>
      </c>
      <c r="H40" s="268">
        <v>0.048</v>
      </c>
      <c r="I40" s="268">
        <v>0.0485</v>
      </c>
      <c r="J40" s="266">
        <v>5100000</v>
      </c>
      <c r="K40" s="266">
        <v>103.3</v>
      </c>
      <c r="L40" s="266">
        <v>5268.48</v>
      </c>
      <c r="M40" s="268">
        <v>0.051</v>
      </c>
      <c r="N40" s="268">
        <f>L40/סיכום!$B$42</f>
        <v>0.0161095241675534</v>
      </c>
    </row>
    <row r="41" spans="1:256">
      <c r="A41" s="265" t="str">
        <v>ערד 8794</v>
      </c>
      <c r="B41" s="265">
        <v>800001877</v>
      </c>
      <c r="C41" s="266" t="s">
        <v>224</v>
      </c>
      <c r="D41" s="266" t="s">
        <v>17</v>
      </c>
      <c r="E41" s="266" t="str">
        <v>2/09/2012</v>
      </c>
      <c r="F41" s="267">
        <v>10.35</v>
      </c>
      <c r="G41" s="266" t="s">
        <v>25</v>
      </c>
      <c r="H41" s="268">
        <v>0.048</v>
      </c>
      <c r="I41" s="268">
        <v>0.0474</v>
      </c>
      <c r="J41" s="266">
        <v>4920000</v>
      </c>
      <c r="K41" s="266">
        <v>102.77</v>
      </c>
      <c r="L41" s="266">
        <v>5056.07</v>
      </c>
      <c r="M41" s="268">
        <v>0.0492</v>
      </c>
      <c r="N41" s="268">
        <f>L41/סיכום!$B$42</f>
        <v>0.0154600343662388</v>
      </c>
    </row>
    <row r="42" spans="1:256">
      <c r="A42" s="265" t="str">
        <v>ערד 8796</v>
      </c>
      <c r="B42" s="265">
        <v>800060261</v>
      </c>
      <c r="C42" s="266" t="s">
        <v>224</v>
      </c>
      <c r="D42" s="266" t="s">
        <v>17</v>
      </c>
      <c r="E42" s="266" t="str">
        <v>1/11/2012</v>
      </c>
      <c r="F42" s="267">
        <v>10.24</v>
      </c>
      <c r="G42" s="266" t="s">
        <v>25</v>
      </c>
      <c r="H42" s="268">
        <v>0.048</v>
      </c>
      <c r="I42" s="268">
        <v>0.0479</v>
      </c>
      <c r="J42" s="266">
        <v>7601000</v>
      </c>
      <c r="K42" s="266">
        <v>103.34</v>
      </c>
      <c r="L42" s="266">
        <v>7854.54</v>
      </c>
      <c r="M42" s="268">
        <v>0.076</v>
      </c>
      <c r="N42" s="268">
        <f>L42/סיכום!$B$42</f>
        <v>0.0240169654160242</v>
      </c>
    </row>
    <row r="43" spans="1:256">
      <c r="A43" s="265" t="str">
        <v>ערד 8797</v>
      </c>
      <c r="B43" s="265">
        <v>800060386</v>
      </c>
      <c r="C43" s="266" t="s">
        <v>224</v>
      </c>
      <c r="D43" s="266" t="s">
        <v>17</v>
      </c>
      <c r="E43" s="266" t="str">
        <v>1/12/2012</v>
      </c>
      <c r="F43" s="267">
        <v>10.33</v>
      </c>
      <c r="G43" s="266" t="s">
        <v>25</v>
      </c>
      <c r="H43" s="268">
        <v>0.048</v>
      </c>
      <c r="I43" s="268">
        <v>0.0478</v>
      </c>
      <c r="J43" s="266">
        <v>3857000</v>
      </c>
      <c r="K43" s="266">
        <v>103.11</v>
      </c>
      <c r="L43" s="266">
        <v>3976.8</v>
      </c>
      <c r="M43" s="268">
        <v>0.0386</v>
      </c>
      <c r="N43" s="268">
        <f>L43/סיכום!$B$42</f>
        <v>0.0121599314621155</v>
      </c>
    </row>
    <row r="44" spans="1:256">
      <c r="A44" s="265" t="str">
        <v>ערד 8798</v>
      </c>
      <c r="B44" s="265">
        <v>800060758</v>
      </c>
      <c r="C44" s="266" t="s">
        <v>224</v>
      </c>
      <c r="D44" s="266" t="s">
        <v>17</v>
      </c>
      <c r="E44" s="266" t="str">
        <v>1/01/2013</v>
      </c>
      <c r="F44" s="267">
        <v>10.43</v>
      </c>
      <c r="G44" s="266" t="s">
        <v>25</v>
      </c>
      <c r="H44" s="268">
        <v>0.048</v>
      </c>
      <c r="I44" s="268">
        <v>0.0476</v>
      </c>
      <c r="J44" s="266">
        <v>4019000</v>
      </c>
      <c r="K44" s="266">
        <v>103.21</v>
      </c>
      <c r="L44" s="266">
        <v>4147.84</v>
      </c>
      <c r="M44" s="268">
        <v>0.1316</v>
      </c>
      <c r="N44" s="268">
        <f>L44/סיכום!$B$42</f>
        <v>0.0126829234851693</v>
      </c>
    </row>
    <row r="45" spans="1:256">
      <c r="A45" s="265" t="str">
        <v>ערד 8799</v>
      </c>
      <c r="B45" s="265">
        <v>800061087</v>
      </c>
      <c r="C45" s="266" t="s">
        <v>224</v>
      </c>
      <c r="D45" s="266" t="s">
        <v>17</v>
      </c>
      <c r="E45" s="266" t="str">
        <v>1/02/2013</v>
      </c>
      <c r="F45" s="267">
        <v>10.46</v>
      </c>
      <c r="G45" s="266" t="s">
        <v>25</v>
      </c>
      <c r="H45" s="268">
        <v>0.048</v>
      </c>
      <c r="I45" s="268">
        <v>0.0485</v>
      </c>
      <c r="J45" s="266">
        <v>5123000</v>
      </c>
      <c r="K45" s="266">
        <v>102.62</v>
      </c>
      <c r="L45" s="266">
        <v>5257.19</v>
      </c>
      <c r="M45" s="268">
        <v>0.0051</v>
      </c>
      <c r="N45" s="268">
        <f>L45/סיכום!$B$42</f>
        <v>0.0160750025355359</v>
      </c>
    </row>
    <row r="46" spans="1:256">
      <c r="A46" s="265" t="str">
        <v>ערד 8800</v>
      </c>
      <c r="B46" s="265">
        <v>800061186</v>
      </c>
      <c r="C46" s="266" t="s">
        <v>224</v>
      </c>
      <c r="D46" s="266" t="s">
        <v>17</v>
      </c>
      <c r="E46" s="266" t="str">
        <v>1/03/2013</v>
      </c>
      <c r="F46" s="267">
        <v>10.59</v>
      </c>
      <c r="G46" s="266" t="s">
        <v>25</v>
      </c>
      <c r="H46" s="268">
        <v>0.048</v>
      </c>
      <c r="I46" s="268">
        <v>0.0476</v>
      </c>
      <c r="J46" s="266">
        <v>3748000</v>
      </c>
      <c r="K46" s="266">
        <v>102.38</v>
      </c>
      <c r="L46" s="266">
        <v>3837.03</v>
      </c>
      <c r="M46" s="268">
        <v>0.0375</v>
      </c>
      <c r="N46" s="268">
        <f>L46/סיכום!$B$42</f>
        <v>0.0117325542692821</v>
      </c>
    </row>
    <row r="47" spans="1:256">
      <c r="A47" s="265" t="str">
        <v>ערד 8801</v>
      </c>
      <c r="B47" s="265">
        <v>800061327</v>
      </c>
      <c r="C47" s="266" t="s">
        <v>224</v>
      </c>
      <c r="D47" s="266" t="s">
        <v>17</v>
      </c>
      <c r="E47" s="266" t="str">
        <v>2/04/2013</v>
      </c>
      <c r="F47" s="267">
        <v>10.43</v>
      </c>
      <c r="G47" s="266" t="s">
        <v>25</v>
      </c>
      <c r="H47" s="268">
        <v>0.048</v>
      </c>
      <c r="I47" s="268">
        <v>0.0476</v>
      </c>
      <c r="J47" s="266">
        <v>4073000</v>
      </c>
      <c r="K47" s="266">
        <v>104.37</v>
      </c>
      <c r="L47" s="266">
        <v>4251.17</v>
      </c>
      <c r="M47" s="268">
        <v>0.0407</v>
      </c>
      <c r="N47" s="268">
        <f>L47/סיכום!$B$42</f>
        <v>0.0129988774476468</v>
      </c>
    </row>
    <row r="48" spans="1:256">
      <c r="A48" s="265" t="str">
        <v>ערד 8801 לקבל</v>
      </c>
      <c r="B48" s="265">
        <v>800061322</v>
      </c>
      <c r="C48" s="266" t="s">
        <v>224</v>
      </c>
      <c r="D48" s="266" t="s">
        <v>17</v>
      </c>
      <c r="E48" s="266" t="s">
        <v>225</v>
      </c>
      <c r="F48" s="267">
        <v>0</v>
      </c>
      <c r="G48" s="266" t="s">
        <v>25</v>
      </c>
      <c r="H48" s="268">
        <v>0</v>
      </c>
      <c r="I48" s="268">
        <v>0</v>
      </c>
      <c r="J48" s="266">
        <v>99701.17</v>
      </c>
      <c r="K48" s="266">
        <v>100</v>
      </c>
      <c r="L48" s="266">
        <v>99.7</v>
      </c>
      <c r="M48" s="268">
        <v>0</v>
      </c>
      <c r="N48" s="268">
        <f>L48/סיכום!$B$42</f>
        <v>0.000304854447488664</v>
      </c>
    </row>
    <row r="49" spans="1:256">
      <c r="A49" s="265" t="str">
        <v>ערד 8802</v>
      </c>
      <c r="B49" s="265">
        <v>800061426</v>
      </c>
      <c r="C49" s="266" t="s">
        <v>224</v>
      </c>
      <c r="D49" s="266" t="s">
        <v>17</v>
      </c>
      <c r="E49" s="266" t="str">
        <v>1/05/2013</v>
      </c>
      <c r="F49" s="267">
        <v>10.45</v>
      </c>
      <c r="G49" s="266" t="s">
        <v>25</v>
      </c>
      <c r="H49" s="268">
        <v>0.048</v>
      </c>
      <c r="I49" s="268">
        <v>0.0486</v>
      </c>
      <c r="J49" s="266">
        <v>5453000</v>
      </c>
      <c r="K49" s="266">
        <v>103.83</v>
      </c>
      <c r="L49" s="266">
        <v>5661.62</v>
      </c>
      <c r="M49" s="268">
        <v>0.0545</v>
      </c>
      <c r="N49" s="268">
        <f>L49/סיכום!$B$42</f>
        <v>0.0173116352757349</v>
      </c>
    </row>
    <row r="50" spans="1:256">
      <c r="A50" s="265" t="str">
        <v>ערד 8803</v>
      </c>
      <c r="B50" s="265">
        <v>800061533</v>
      </c>
      <c r="C50" s="266" t="s">
        <v>224</v>
      </c>
      <c r="D50" s="266" t="s">
        <v>17</v>
      </c>
      <c r="E50" s="266" t="str">
        <v>2/06/2013</v>
      </c>
      <c r="F50" s="267">
        <v>10.54</v>
      </c>
      <c r="G50" s="266" t="s">
        <v>25</v>
      </c>
      <c r="H50" s="268">
        <v>0.048</v>
      </c>
      <c r="I50" s="268">
        <v>0.0485</v>
      </c>
      <c r="J50" s="266">
        <v>5171000</v>
      </c>
      <c r="K50" s="266">
        <v>103</v>
      </c>
      <c r="L50" s="266">
        <v>5326.17</v>
      </c>
      <c r="M50" s="268">
        <v>0.0517</v>
      </c>
      <c r="N50" s="268">
        <f>L50/סיכום!$B$42</f>
        <v>0.0162859238974995</v>
      </c>
    </row>
    <row r="51" spans="1:256">
      <c r="A51" s="265" t="str">
        <v>ערד 8804</v>
      </c>
      <c r="B51" s="265">
        <v>800062259</v>
      </c>
      <c r="C51" s="266" t="s">
        <v>224</v>
      </c>
      <c r="D51" s="266" t="s">
        <v>17</v>
      </c>
      <c r="E51" s="266" t="str">
        <v>1/07/2013</v>
      </c>
      <c r="F51" s="267">
        <v>10.62</v>
      </c>
      <c r="G51" s="266" t="s">
        <v>25</v>
      </c>
      <c r="H51" s="268">
        <v>0.048</v>
      </c>
      <c r="I51" s="268">
        <v>0.0485</v>
      </c>
      <c r="J51" s="266">
        <v>2470000</v>
      </c>
      <c r="K51" s="266">
        <v>102.5</v>
      </c>
      <c r="L51" s="266">
        <v>2531.73</v>
      </c>
      <c r="M51" s="268">
        <v>0.0247</v>
      </c>
      <c r="N51" s="268">
        <f>L51/סיכום!$B$42</f>
        <v>0.00774131544975401</v>
      </c>
    </row>
    <row r="52" spans="1:256">
      <c r="A52" s="265" t="str">
        <v>ערד 8805</v>
      </c>
      <c r="B52" s="265">
        <v>800062663</v>
      </c>
      <c r="C52" s="266" t="s">
        <v>224</v>
      </c>
      <c r="D52" s="266" t="s">
        <v>17</v>
      </c>
      <c r="E52" s="266" t="str">
        <v>1/08/2013</v>
      </c>
      <c r="F52" s="267">
        <v>10.7</v>
      </c>
      <c r="G52" s="266" t="s">
        <v>25</v>
      </c>
      <c r="H52" s="268">
        <v>0.048</v>
      </c>
      <c r="I52" s="268">
        <v>0.0486</v>
      </c>
      <c r="J52" s="266">
        <v>5481000</v>
      </c>
      <c r="K52" s="266">
        <v>101.28</v>
      </c>
      <c r="L52" s="266">
        <v>5551.38</v>
      </c>
      <c r="M52" s="268">
        <v>0.0548</v>
      </c>
      <c r="N52" s="268">
        <f>L52/סיכום!$B$42</f>
        <v>0.0169745524844495</v>
      </c>
    </row>
    <row r="53" spans="1:256">
      <c r="A53" s="265" t="str">
        <v>ערד 8806</v>
      </c>
      <c r="B53" s="265">
        <v>800062770</v>
      </c>
      <c r="C53" s="266" t="s">
        <v>224</v>
      </c>
      <c r="D53" s="266" t="s">
        <v>17</v>
      </c>
      <c r="E53" s="266" t="str">
        <v>1/09/2013</v>
      </c>
      <c r="F53" s="267">
        <v>10.79</v>
      </c>
      <c r="G53" s="266" t="s">
        <v>25</v>
      </c>
      <c r="H53" s="268">
        <v>0.048</v>
      </c>
      <c r="I53" s="268">
        <v>0.0484</v>
      </c>
      <c r="J53" s="266">
        <v>3090000</v>
      </c>
      <c r="K53" s="266">
        <v>100.58</v>
      </c>
      <c r="L53" s="266">
        <v>3107.84</v>
      </c>
      <c r="M53" s="268">
        <v>0.0309</v>
      </c>
      <c r="N53" s="268">
        <f>L53/סיכום!$B$42</f>
        <v>0.00950289715228856</v>
      </c>
    </row>
    <row r="54" spans="1:256">
      <c r="A54" s="259" t="str">
        <v>סה"כ ערד</v>
      </c>
      <c r="B54" s="259"/>
      <c r="C54" s="260"/>
      <c r="D54" s="260"/>
      <c r="E54" s="260"/>
      <c r="F54" s="261">
        <v>10.26</v>
      </c>
      <c r="G54" s="260"/>
      <c r="H54" s="262"/>
      <c r="I54" s="262">
        <v>0.0481</v>
      </c>
      <c r="J54" s="263">
        <f>SUM(J23:J53)</f>
        <v>89403288.13</v>
      </c>
      <c r="K54" s="260"/>
      <c r="L54" s="263">
        <f>SUM(L23:L53)</f>
        <v>92479.77</v>
      </c>
      <c r="M54" s="262"/>
      <c r="N54" s="264">
        <f>SUM(N23:N53)</f>
        <v>0.282777022941111</v>
      </c>
    </row>
    <row r="56" spans="1:256">
      <c r="A56" s="259" t="str">
        <v>מירון</v>
      </c>
      <c r="B56" s="259">
        <v>0</v>
      </c>
      <c r="C56" s="260">
        <v>0</v>
      </c>
      <c r="D56" s="260">
        <v>0</v>
      </c>
      <c r="E56" s="260">
        <v>0</v>
      </c>
      <c r="F56" s="261">
        <v>0</v>
      </c>
      <c r="G56" s="260">
        <v>0</v>
      </c>
      <c r="H56" s="262">
        <v>0</v>
      </c>
      <c r="I56" s="262">
        <v>0</v>
      </c>
      <c r="J56" s="260">
        <v>0</v>
      </c>
      <c r="K56" s="260">
        <v>0</v>
      </c>
      <c r="L56" s="260">
        <v>0</v>
      </c>
      <c r="M56" s="262">
        <v>0</v>
      </c>
      <c r="N56" s="262">
        <v>0</v>
      </c>
    </row>
    <row r="57" spans="1:256">
      <c r="A57" s="259" t="str">
        <v>סה"כ מירון</v>
      </c>
      <c r="B57" s="259"/>
      <c r="C57" s="260"/>
      <c r="D57" s="260"/>
      <c r="E57" s="260"/>
      <c r="F57" s="261"/>
      <c r="G57" s="260"/>
      <c r="H57" s="262"/>
      <c r="I57" s="262"/>
      <c r="J57" s="263">
        <f>SUM(J56)</f>
        <v>0</v>
      </c>
      <c r="K57" s="260"/>
      <c r="L57" s="263">
        <f>SUM(L56)</f>
        <v>0</v>
      </c>
      <c r="M57" s="262"/>
      <c r="N57" s="264">
        <f>SUM(N56)</f>
        <v>0</v>
      </c>
    </row>
    <row r="59" spans="1:256">
      <c r="A59" s="259" t="str">
        <v>פקדונות חשכ"ל</v>
      </c>
      <c r="B59" s="259">
        <v>0</v>
      </c>
      <c r="C59" s="260">
        <v>0</v>
      </c>
      <c r="D59" s="260">
        <v>0</v>
      </c>
      <c r="E59" s="260">
        <v>0</v>
      </c>
      <c r="F59" s="261">
        <v>0</v>
      </c>
      <c r="G59" s="260">
        <v>0</v>
      </c>
      <c r="H59" s="262">
        <v>0</v>
      </c>
      <c r="I59" s="262">
        <v>0</v>
      </c>
      <c r="J59" s="260">
        <v>0</v>
      </c>
      <c r="K59" s="260">
        <v>0</v>
      </c>
      <c r="L59" s="260">
        <v>0</v>
      </c>
      <c r="M59" s="262">
        <v>0</v>
      </c>
      <c r="N59" s="262">
        <v>0</v>
      </c>
    </row>
    <row r="60" spans="1:256">
      <c r="A60" s="259" t="str">
        <v>סה"כ פקדונות חשכ"ל</v>
      </c>
      <c r="B60" s="259"/>
      <c r="C60" s="260"/>
      <c r="D60" s="260"/>
      <c r="E60" s="260"/>
      <c r="F60" s="261"/>
      <c r="G60" s="260"/>
      <c r="H60" s="262"/>
      <c r="I60" s="262"/>
      <c r="J60" s="263">
        <f>SUM(J59)</f>
        <v>0</v>
      </c>
      <c r="K60" s="260"/>
      <c r="L60" s="263">
        <f>SUM(L59)</f>
        <v>0</v>
      </c>
      <c r="M60" s="262"/>
      <c r="N60" s="264">
        <f>SUM(N59)</f>
        <v>0</v>
      </c>
    </row>
    <row r="62" spans="1:256">
      <c r="A62" s="259" t="str">
        <v>תעודות התחייבות ממשלתיות אחרות</v>
      </c>
      <c r="B62" s="259">
        <v>0</v>
      </c>
      <c r="C62" s="260">
        <v>0</v>
      </c>
      <c r="D62" s="260">
        <v>0</v>
      </c>
      <c r="E62" s="260">
        <v>0</v>
      </c>
      <c r="F62" s="261">
        <v>0</v>
      </c>
      <c r="G62" s="260">
        <v>0</v>
      </c>
      <c r="H62" s="262">
        <v>0</v>
      </c>
      <c r="I62" s="262">
        <v>0</v>
      </c>
      <c r="J62" s="260">
        <v>0</v>
      </c>
      <c r="K62" s="260">
        <v>0</v>
      </c>
      <c r="L62" s="260">
        <v>0</v>
      </c>
      <c r="M62" s="262">
        <v>0</v>
      </c>
      <c r="N62" s="262">
        <v>0</v>
      </c>
    </row>
    <row r="63" spans="1:256">
      <c r="A63" s="259" t="str">
        <v>סה"כ תעודות התחייבות ממשלתיות אחרות</v>
      </c>
      <c r="B63" s="259"/>
      <c r="C63" s="260"/>
      <c r="D63" s="260"/>
      <c r="E63" s="260"/>
      <c r="F63" s="261"/>
      <c r="G63" s="260"/>
      <c r="H63" s="262"/>
      <c r="I63" s="262"/>
      <c r="J63" s="263">
        <f>SUM(J62)</f>
        <v>0</v>
      </c>
      <c r="K63" s="260"/>
      <c r="L63" s="263">
        <f>SUM(L62)</f>
        <v>0</v>
      </c>
      <c r="M63" s="262"/>
      <c r="N63" s="264">
        <f>SUM(N62)</f>
        <v>0</v>
      </c>
    </row>
    <row r="65" spans="1:256">
      <c r="A65" s="251" t="str">
        <v>סה"כ תעודות התחייבות ממשלתיות בישראל</v>
      </c>
      <c r="B65" s="251"/>
      <c r="C65" s="252"/>
      <c r="D65" s="252"/>
      <c r="E65" s="252"/>
      <c r="F65" s="253">
        <v>10.26</v>
      </c>
      <c r="G65" s="252"/>
      <c r="H65" s="254"/>
      <c r="I65" s="254">
        <v>0.0481</v>
      </c>
      <c r="J65" s="269">
        <f>J63+J60+J57+J54+J20</f>
        <v>89403288.13</v>
      </c>
      <c r="K65" s="252"/>
      <c r="L65" s="269">
        <f>L63+L60+L57+L54+L20</f>
        <v>92479.77</v>
      </c>
      <c r="M65" s="254"/>
      <c r="N65" s="270">
        <f>N63+N60+N57+N54+N20</f>
        <v>0.282777022941111</v>
      </c>
    </row>
    <row r="68" spans="1:256">
      <c r="A68" s="251" t="str">
        <v>תעודות התחייבות ממשלתיות בחו"ל</v>
      </c>
      <c r="B68" s="251"/>
      <c r="C68" s="252"/>
      <c r="D68" s="252"/>
      <c r="E68" s="252"/>
      <c r="F68" s="253"/>
      <c r="G68" s="252"/>
      <c r="H68" s="254"/>
      <c r="I68" s="254"/>
      <c r="J68" s="252"/>
      <c r="K68" s="252"/>
      <c r="L68" s="252"/>
      <c r="M68" s="254"/>
      <c r="N68" s="254"/>
    </row>
    <row r="69" spans="1:256">
      <c r="A69" s="259" t="s">
        <v>41</v>
      </c>
      <c r="B69" s="259">
        <v>0</v>
      </c>
      <c r="C69" s="260">
        <v>0</v>
      </c>
      <c r="D69" s="260">
        <v>0</v>
      </c>
      <c r="E69" s="260">
        <v>0</v>
      </c>
      <c r="F69" s="261">
        <v>0</v>
      </c>
      <c r="G69" s="260">
        <v>0</v>
      </c>
      <c r="H69" s="262">
        <v>0</v>
      </c>
      <c r="I69" s="262">
        <v>0</v>
      </c>
      <c r="J69" s="260">
        <v>0</v>
      </c>
      <c r="K69" s="260">
        <v>0</v>
      </c>
      <c r="L69" s="260">
        <v>0</v>
      </c>
      <c r="M69" s="262">
        <v>0</v>
      </c>
      <c r="N69" s="262">
        <v>0</v>
      </c>
    </row>
    <row r="70" spans="1:256">
      <c r="A70" s="259" t="s">
        <v>42</v>
      </c>
      <c r="B70" s="259"/>
      <c r="C70" s="260"/>
      <c r="D70" s="260"/>
      <c r="E70" s="260"/>
      <c r="F70" s="261"/>
      <c r="G70" s="260"/>
      <c r="H70" s="262"/>
      <c r="I70" s="262"/>
      <c r="J70" s="263">
        <f>SUM(J69)</f>
        <v>0</v>
      </c>
      <c r="K70" s="260"/>
      <c r="L70" s="263">
        <f>SUM(L69)</f>
        <v>0</v>
      </c>
      <c r="M70" s="262"/>
      <c r="N70" s="264">
        <f>SUM(N69)</f>
        <v>0</v>
      </c>
    </row>
    <row r="72" spans="1:256">
      <c r="A72" s="259" t="str">
        <v>אג"ח לא סחיר שהנפיקו ממשלות זרות בחו"ל</v>
      </c>
      <c r="B72" s="259">
        <v>0</v>
      </c>
      <c r="C72" s="260">
        <v>0</v>
      </c>
      <c r="D72" s="260">
        <v>0</v>
      </c>
      <c r="E72" s="260">
        <v>0</v>
      </c>
      <c r="F72" s="261">
        <v>0</v>
      </c>
      <c r="G72" s="260">
        <v>0</v>
      </c>
      <c r="H72" s="262">
        <v>0</v>
      </c>
      <c r="I72" s="262">
        <v>0</v>
      </c>
      <c r="J72" s="260">
        <v>0</v>
      </c>
      <c r="K72" s="260">
        <v>0</v>
      </c>
      <c r="L72" s="260">
        <v>0</v>
      </c>
      <c r="M72" s="262">
        <v>0</v>
      </c>
      <c r="N72" s="262">
        <v>0</v>
      </c>
    </row>
    <row r="73" spans="1:256">
      <c r="A73" s="259" t="str">
        <v>סה"כ אג"ח לא סחיר שהנפיקו ממשלות זרות בחו"ל</v>
      </c>
      <c r="B73" s="259"/>
      <c r="C73" s="260"/>
      <c r="D73" s="260"/>
      <c r="E73" s="260"/>
      <c r="F73" s="261"/>
      <c r="G73" s="260"/>
      <c r="H73" s="262"/>
      <c r="I73" s="262"/>
      <c r="J73" s="263">
        <f>SUM(J72)</f>
        <v>0</v>
      </c>
      <c r="K73" s="260"/>
      <c r="L73" s="263">
        <f>SUM(L72)</f>
        <v>0</v>
      </c>
      <c r="M73" s="262"/>
      <c r="N73" s="264">
        <f>SUM(N72)</f>
        <v>0</v>
      </c>
    </row>
    <row r="75" spans="1:256">
      <c r="A75" s="251" t="str">
        <v>סה"כ תעודות התחייבות ממשלתיות בחו"ל</v>
      </c>
      <c r="B75" s="251"/>
      <c r="C75" s="252"/>
      <c r="D75" s="252"/>
      <c r="E75" s="252"/>
      <c r="F75" s="253"/>
      <c r="G75" s="252"/>
      <c r="H75" s="254"/>
      <c r="I75" s="254"/>
      <c r="J75" s="269">
        <f>J73+J70</f>
        <v>0</v>
      </c>
      <c r="K75" s="252"/>
      <c r="L75" s="269">
        <f>L73+L70</f>
        <v>0</v>
      </c>
      <c r="M75" s="254"/>
      <c r="N75" s="270">
        <f>N73+N70</f>
        <v>0</v>
      </c>
    </row>
    <row r="78" spans="1:256">
      <c r="A78" s="251" t="s">
        <v>43</v>
      </c>
      <c r="B78" s="251"/>
      <c r="C78" s="252"/>
      <c r="D78" s="252"/>
      <c r="E78" s="252"/>
      <c r="F78" s="253">
        <v>10.26</v>
      </c>
      <c r="G78" s="252"/>
      <c r="H78" s="254"/>
      <c r="I78" s="254">
        <v>0.0481</v>
      </c>
      <c r="J78" s="269">
        <f>J75+J65</f>
        <v>89403288.13</v>
      </c>
      <c r="K78" s="252"/>
      <c r="L78" s="269">
        <f>L75+L65</f>
        <v>92479.77</v>
      </c>
      <c r="M78" s="254"/>
      <c r="N78" s="270">
        <f>N75+N65</f>
        <v>0.282777022941111</v>
      </c>
    </row>
    <row r="81" spans="1:256">
      <c r="A81" s="265" t="s">
        <v>28</v>
      </c>
      <c r="B81" s="265"/>
      <c r="C81" s="266"/>
      <c r="D81" s="266"/>
      <c r="E81" s="266"/>
      <c r="F81" s="267"/>
      <c r="G81" s="266"/>
      <c r="H81" s="268"/>
      <c r="I81" s="268"/>
      <c r="J81" s="266"/>
      <c r="K81" s="266"/>
      <c r="L81" s="266"/>
      <c r="M81" s="268"/>
      <c r="N81" s="26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7"/>
  <sheetViews>
    <sheetView topLeftCell="C1" workbookViewId="0" rightToLeft="1">
      <pane ySplit="12" topLeftCell="A13" activePane="bottomLeft" state="frozen"/>
      <selection pane="bottomLeft" activeCell="A13" sqref="A13:IV13"/>
    </sheetView>
  </sheetViews>
  <sheetFormatPr defaultRowHeight="12.75"/>
  <cols>
    <col min="1" max="1" style="271" width="47.78578" customWidth="1"/>
    <col min="2" max="2" style="272" width="12.71939" customWidth="1"/>
    <col min="3" max="3" style="272" width="8.711805" customWidth="1"/>
    <col min="4" max="4" style="272" width="11.7175" customWidth="1"/>
    <col min="5" max="5" style="272" width="8.711805" customWidth="1"/>
    <col min="6" max="6" style="272" width="10.7156" customWidth="1"/>
    <col min="7" max="7" style="272" width="14.72319" customWidth="1"/>
    <col min="8" max="8" style="272" width="6.708012" customWidth="1"/>
    <col min="9" max="9" style="272" width="11.7175" customWidth="1"/>
    <col min="10" max="10" style="273" width="14.72319" customWidth="1"/>
    <col min="11" max="11" style="273" width="16.72698" customWidth="1"/>
    <col min="12" max="12" style="272" width="11.7175" customWidth="1"/>
    <col min="13" max="13" style="272" width="9.713702" customWidth="1"/>
    <col min="14" max="14" style="272" width="12.71939" customWidth="1"/>
    <col min="15" max="15" style="273" width="24.74215" customWidth="1"/>
    <col min="16" max="16" style="273" width="20.73457" customWidth="1"/>
    <col min="17" max="256" style="271" width="9.287113" bestFit="1" customWidth="1"/>
  </cols>
  <sheetData>
    <row r="2" spans="1:256">
      <c r="A2" s="274" t="s">
        <v>29</v>
      </c>
    </row>
    <row r="4" spans="1:256">
      <c r="A4" s="274" t="s">
        <v>226</v>
      </c>
    </row>
    <row r="6" spans="1:256">
      <c r="A6" s="275" t="s">
        <v>2</v>
      </c>
    </row>
    <row r="8" spans="1:256">
      <c r="A8" s="276" t="s">
        <v>3</v>
      </c>
    </row>
    <row r="11" spans="1:256">
      <c r="A11" s="277" t="s">
        <v>4</v>
      </c>
      <c r="B11" s="278" t="s">
        <v>5</v>
      </c>
      <c r="C11" s="278" t="s">
        <v>6</v>
      </c>
      <c r="D11" s="278" t="s">
        <v>45</v>
      </c>
      <c r="E11" s="278" t="s">
        <v>7</v>
      </c>
      <c r="F11" s="278" t="s">
        <v>8</v>
      </c>
      <c r="G11" s="278" t="s">
        <v>31</v>
      </c>
      <c r="H11" s="278" t="s">
        <v>32</v>
      </c>
      <c r="I11" s="278" t="s">
        <v>9</v>
      </c>
      <c r="J11" s="279" t="s">
        <v>10</v>
      </c>
      <c r="K11" s="279" t="s">
        <v>11</v>
      </c>
      <c r="L11" s="278" t="s">
        <v>33</v>
      </c>
      <c r="M11" s="278" t="s">
        <v>34</v>
      </c>
      <c r="N11" s="278" t="s">
        <v>223</v>
      </c>
      <c r="O11" s="279" t="s">
        <v>35</v>
      </c>
      <c r="P11" s="279" t="s">
        <v>13</v>
      </c>
    </row>
    <row r="12" spans="1:256">
      <c r="A12" s="280"/>
      <c r="B12" s="281"/>
      <c r="C12" s="281"/>
      <c r="D12" s="281"/>
      <c r="E12" s="281"/>
      <c r="F12" s="281"/>
      <c r="G12" s="281" t="s">
        <v>36</v>
      </c>
      <c r="H12" s="281" t="s">
        <v>37</v>
      </c>
      <c r="I12" s="281"/>
      <c r="J12" s="282" t="s">
        <v>14</v>
      </c>
      <c r="K12" s="282" t="s">
        <v>14</v>
      </c>
      <c r="L12" s="281" t="s">
        <v>38</v>
      </c>
      <c r="M12" s="281" t="s">
        <v>39</v>
      </c>
      <c r="N12" s="281" t="s">
        <v>15</v>
      </c>
      <c r="O12" s="282" t="s">
        <v>14</v>
      </c>
      <c r="P12" s="282" t="s">
        <v>14</v>
      </c>
    </row>
    <row r="15" spans="1:256">
      <c r="A15" s="277" t="str">
        <v>תעודות חוב מסחריות ל"ס</v>
      </c>
      <c r="B15" s="278"/>
      <c r="C15" s="278"/>
      <c r="D15" s="278"/>
      <c r="E15" s="278"/>
      <c r="F15" s="278"/>
      <c r="G15" s="278"/>
      <c r="H15" s="278"/>
      <c r="I15" s="278"/>
      <c r="J15" s="279"/>
      <c r="K15" s="279"/>
      <c r="L15" s="278"/>
      <c r="M15" s="278"/>
      <c r="N15" s="278"/>
      <c r="O15" s="279"/>
      <c r="P15" s="279"/>
    </row>
    <row r="18" spans="1:256">
      <c r="A18" s="277" t="str">
        <v>תעודות חוב מסחריות ל"ס בישראל</v>
      </c>
      <c r="B18" s="278"/>
      <c r="C18" s="278"/>
      <c r="D18" s="278"/>
      <c r="E18" s="278"/>
      <c r="F18" s="278"/>
      <c r="G18" s="278"/>
      <c r="H18" s="278"/>
      <c r="I18" s="278"/>
      <c r="J18" s="279"/>
      <c r="K18" s="279"/>
      <c r="L18" s="278"/>
      <c r="M18" s="278"/>
      <c r="N18" s="278"/>
      <c r="O18" s="279"/>
      <c r="P18" s="279"/>
    </row>
    <row r="19" spans="1:256">
      <c r="A19" s="283" t="str">
        <v>תעודות חוב מסחריות צמוד מדד</v>
      </c>
      <c r="B19" s="284">
        <v>0</v>
      </c>
      <c r="C19" s="284">
        <v>0</v>
      </c>
      <c r="D19" s="284">
        <v>0</v>
      </c>
      <c r="E19" s="284">
        <v>0</v>
      </c>
      <c r="F19" s="284">
        <v>0</v>
      </c>
      <c r="G19" s="284">
        <v>0</v>
      </c>
      <c r="H19" s="284">
        <v>0</v>
      </c>
      <c r="I19" s="284">
        <v>0</v>
      </c>
      <c r="J19" s="285">
        <v>0</v>
      </c>
      <c r="K19" s="285">
        <v>0</v>
      </c>
      <c r="L19" s="284">
        <v>0</v>
      </c>
      <c r="M19" s="284">
        <v>0</v>
      </c>
      <c r="N19" s="284">
        <v>0</v>
      </c>
      <c r="O19" s="285">
        <v>0</v>
      </c>
      <c r="P19" s="285">
        <v>0</v>
      </c>
    </row>
    <row r="20" spans="1:256">
      <c r="A20" s="283" t="str">
        <v>סה"כ תעודות חוב מסחריות צמוד מדד</v>
      </c>
      <c r="B20" s="284"/>
      <c r="C20" s="284"/>
      <c r="D20" s="284"/>
      <c r="E20" s="284"/>
      <c r="F20" s="284"/>
      <c r="G20" s="284"/>
      <c r="H20" s="284"/>
      <c r="I20" s="284"/>
      <c r="J20" s="285"/>
      <c r="K20" s="285"/>
      <c r="L20" s="286">
        <f>SUM(L19)</f>
        <v>0</v>
      </c>
      <c r="M20" s="284"/>
      <c r="N20" s="286">
        <f>SUM(N19)</f>
        <v>0</v>
      </c>
      <c r="O20" s="285"/>
      <c r="P20" s="287">
        <f>SUM(P19)</f>
        <v>0</v>
      </c>
    </row>
    <row r="22" spans="1:256">
      <c r="A22" s="283" t="str">
        <v>תעודות חוב מסחריות לא צמוד</v>
      </c>
      <c r="B22" s="284">
        <v>0</v>
      </c>
      <c r="C22" s="284">
        <v>0</v>
      </c>
      <c r="D22" s="284">
        <v>0</v>
      </c>
      <c r="E22" s="284">
        <v>0</v>
      </c>
      <c r="F22" s="284">
        <v>0</v>
      </c>
      <c r="G22" s="284">
        <v>0</v>
      </c>
      <c r="H22" s="284">
        <v>0</v>
      </c>
      <c r="I22" s="284">
        <v>0</v>
      </c>
      <c r="J22" s="285">
        <v>0</v>
      </c>
      <c r="K22" s="285">
        <v>0</v>
      </c>
      <c r="L22" s="284">
        <v>0</v>
      </c>
      <c r="M22" s="284">
        <v>0</v>
      </c>
      <c r="N22" s="284">
        <v>0</v>
      </c>
      <c r="O22" s="285">
        <v>0</v>
      </c>
      <c r="P22" s="285">
        <v>0</v>
      </c>
    </row>
    <row r="23" spans="1:256">
      <c r="A23" s="283" t="str">
        <v>סה"כ תעודות חוב מסחריות לא צמוד</v>
      </c>
      <c r="B23" s="284"/>
      <c r="C23" s="284"/>
      <c r="D23" s="284"/>
      <c r="E23" s="284"/>
      <c r="F23" s="284"/>
      <c r="G23" s="284"/>
      <c r="H23" s="284"/>
      <c r="I23" s="284"/>
      <c r="J23" s="285"/>
      <c r="K23" s="285"/>
      <c r="L23" s="286">
        <f>SUM(L22)</f>
        <v>0</v>
      </c>
      <c r="M23" s="284"/>
      <c r="N23" s="286">
        <f>SUM(N22)</f>
        <v>0</v>
      </c>
      <c r="O23" s="285"/>
      <c r="P23" s="287">
        <f>SUM(P22)</f>
        <v>0</v>
      </c>
    </row>
    <row r="25" spans="1:256">
      <c r="A25" s="283" t="s">
        <v>46</v>
      </c>
      <c r="B25" s="284">
        <v>0</v>
      </c>
      <c r="C25" s="284">
        <v>0</v>
      </c>
      <c r="D25" s="284">
        <v>0</v>
      </c>
      <c r="E25" s="284">
        <v>0</v>
      </c>
      <c r="F25" s="284">
        <v>0</v>
      </c>
      <c r="G25" s="284">
        <v>0</v>
      </c>
      <c r="H25" s="284">
        <v>0</v>
      </c>
      <c r="I25" s="284">
        <v>0</v>
      </c>
      <c r="J25" s="285">
        <v>0</v>
      </c>
      <c r="K25" s="285">
        <v>0</v>
      </c>
      <c r="L25" s="284">
        <v>0</v>
      </c>
      <c r="M25" s="284">
        <v>0</v>
      </c>
      <c r="N25" s="284">
        <v>0</v>
      </c>
      <c r="O25" s="285">
        <v>0</v>
      </c>
      <c r="P25" s="285">
        <v>0</v>
      </c>
    </row>
    <row r="26" spans="1:256">
      <c r="A26" s="283" t="s">
        <v>47</v>
      </c>
      <c r="B26" s="284"/>
      <c r="C26" s="284"/>
      <c r="D26" s="284"/>
      <c r="E26" s="284"/>
      <c r="F26" s="284"/>
      <c r="G26" s="284"/>
      <c r="H26" s="284"/>
      <c r="I26" s="284"/>
      <c r="J26" s="285"/>
      <c r="K26" s="285"/>
      <c r="L26" s="286">
        <f>SUM(L25)</f>
        <v>0</v>
      </c>
      <c r="M26" s="284"/>
      <c r="N26" s="286">
        <f>SUM(N25)</f>
        <v>0</v>
      </c>
      <c r="O26" s="285"/>
      <c r="P26" s="287">
        <f>SUM(P25)</f>
        <v>0</v>
      </c>
    </row>
    <row r="28" spans="1:256">
      <c r="A28" s="283" t="str">
        <v>תעודות חוב מסחריות אחר</v>
      </c>
      <c r="B28" s="284">
        <v>0</v>
      </c>
      <c r="C28" s="284">
        <v>0</v>
      </c>
      <c r="D28" s="284">
        <v>0</v>
      </c>
      <c r="E28" s="284">
        <v>0</v>
      </c>
      <c r="F28" s="284">
        <v>0</v>
      </c>
      <c r="G28" s="284">
        <v>0</v>
      </c>
      <c r="H28" s="284">
        <v>0</v>
      </c>
      <c r="I28" s="284">
        <v>0</v>
      </c>
      <c r="J28" s="285">
        <v>0</v>
      </c>
      <c r="K28" s="285">
        <v>0</v>
      </c>
      <c r="L28" s="284">
        <v>0</v>
      </c>
      <c r="M28" s="284">
        <v>0</v>
      </c>
      <c r="N28" s="284">
        <v>0</v>
      </c>
      <c r="O28" s="285">
        <v>0</v>
      </c>
      <c r="P28" s="285">
        <v>0</v>
      </c>
    </row>
    <row r="29" spans="1:256">
      <c r="A29" s="283" t="str">
        <v>סה"כ תעודות חוב מסחריות אחר</v>
      </c>
      <c r="B29" s="284"/>
      <c r="C29" s="284"/>
      <c r="D29" s="284"/>
      <c r="E29" s="284"/>
      <c r="F29" s="284"/>
      <c r="G29" s="284"/>
      <c r="H29" s="284"/>
      <c r="I29" s="284"/>
      <c r="J29" s="285"/>
      <c r="K29" s="285"/>
      <c r="L29" s="286">
        <f>SUM(L28)</f>
        <v>0</v>
      </c>
      <c r="M29" s="284"/>
      <c r="N29" s="286">
        <f>SUM(N28)</f>
        <v>0</v>
      </c>
      <c r="O29" s="285"/>
      <c r="P29" s="287">
        <f>SUM(P28)</f>
        <v>0</v>
      </c>
    </row>
    <row r="31" spans="1:256">
      <c r="A31" s="277" t="str">
        <v>סה"כ תעודות חוב מסחריות ל"ס בישראל</v>
      </c>
      <c r="B31" s="278"/>
      <c r="C31" s="278"/>
      <c r="D31" s="278"/>
      <c r="E31" s="278"/>
      <c r="F31" s="278"/>
      <c r="G31" s="278"/>
      <c r="H31" s="278"/>
      <c r="I31" s="278"/>
      <c r="J31" s="279"/>
      <c r="K31" s="279"/>
      <c r="L31" s="288">
        <f>L29+L26+L23+L20</f>
        <v>0</v>
      </c>
      <c r="M31" s="278"/>
      <c r="N31" s="288">
        <f>N29+N26+N23+N20</f>
        <v>0</v>
      </c>
      <c r="O31" s="279"/>
      <c r="P31" s="289">
        <f>P29+P26+P23+P20</f>
        <v>0</v>
      </c>
    </row>
    <row r="34" spans="1:256">
      <c r="A34" s="277" t="str">
        <v>תעודות חוב מסחריות ל"ס בחו"ל</v>
      </c>
      <c r="B34" s="278"/>
      <c r="C34" s="278"/>
      <c r="D34" s="278"/>
      <c r="E34" s="278"/>
      <c r="F34" s="278"/>
      <c r="G34" s="278"/>
      <c r="H34" s="278"/>
      <c r="I34" s="278"/>
      <c r="J34" s="279"/>
      <c r="K34" s="279"/>
      <c r="L34" s="278"/>
      <c r="M34" s="278"/>
      <c r="N34" s="278"/>
      <c r="O34" s="279"/>
      <c r="P34" s="279"/>
    </row>
    <row r="35" spans="1:256">
      <c r="A35" s="283" t="str">
        <v>תעודות חוב מסחריות של חברות ישראליות</v>
      </c>
      <c r="B35" s="284">
        <v>0</v>
      </c>
      <c r="C35" s="284">
        <v>0</v>
      </c>
      <c r="D35" s="284">
        <v>0</v>
      </c>
      <c r="E35" s="284">
        <v>0</v>
      </c>
      <c r="F35" s="284">
        <v>0</v>
      </c>
      <c r="G35" s="284">
        <v>0</v>
      </c>
      <c r="H35" s="284">
        <v>0</v>
      </c>
      <c r="I35" s="284">
        <v>0</v>
      </c>
      <c r="J35" s="285">
        <v>0</v>
      </c>
      <c r="K35" s="285">
        <v>0</v>
      </c>
      <c r="L35" s="284">
        <v>0</v>
      </c>
      <c r="M35" s="284">
        <v>0</v>
      </c>
      <c r="N35" s="284">
        <v>0</v>
      </c>
      <c r="O35" s="285">
        <v>0</v>
      </c>
      <c r="P35" s="285">
        <v>0</v>
      </c>
    </row>
    <row r="36" spans="1:256">
      <c r="A36" s="283" t="str">
        <v>סה"כ תעודות חוב מסחריות של חברות ישראליות</v>
      </c>
      <c r="B36" s="284"/>
      <c r="C36" s="284"/>
      <c r="D36" s="284"/>
      <c r="E36" s="284"/>
      <c r="F36" s="284"/>
      <c r="G36" s="284"/>
      <c r="H36" s="284"/>
      <c r="I36" s="284"/>
      <c r="J36" s="285"/>
      <c r="K36" s="285"/>
      <c r="L36" s="286">
        <f>SUM(L35)</f>
        <v>0</v>
      </c>
      <c r="M36" s="284"/>
      <c r="N36" s="286">
        <f>SUM(N35)</f>
        <v>0</v>
      </c>
      <c r="O36" s="285"/>
      <c r="P36" s="287">
        <f>SUM(P35)</f>
        <v>0</v>
      </c>
    </row>
    <row r="38" spans="1:256">
      <c r="A38" s="283" t="str">
        <v>תעודות חוב מסחריות של חברות זרות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5">
        <v>0</v>
      </c>
      <c r="K38" s="285">
        <v>0</v>
      </c>
      <c r="L38" s="284">
        <v>0</v>
      </c>
      <c r="M38" s="284">
        <v>0</v>
      </c>
      <c r="N38" s="284">
        <v>0</v>
      </c>
      <c r="O38" s="285">
        <v>0</v>
      </c>
      <c r="P38" s="285">
        <v>0</v>
      </c>
    </row>
    <row r="39" spans="1:256">
      <c r="A39" s="283" t="str">
        <v>סה"כ תעודות חוב מסחריות של חברות זרות</v>
      </c>
      <c r="B39" s="284"/>
      <c r="C39" s="284"/>
      <c r="D39" s="284"/>
      <c r="E39" s="284"/>
      <c r="F39" s="284"/>
      <c r="G39" s="284"/>
      <c r="H39" s="284"/>
      <c r="I39" s="284"/>
      <c r="J39" s="285"/>
      <c r="K39" s="285"/>
      <c r="L39" s="286">
        <f>SUM(L38)</f>
        <v>0</v>
      </c>
      <c r="M39" s="284"/>
      <c r="N39" s="286">
        <f>SUM(N38)</f>
        <v>0</v>
      </c>
      <c r="O39" s="285"/>
      <c r="P39" s="287">
        <f>SUM(P38)</f>
        <v>0</v>
      </c>
    </row>
    <row r="41" spans="1:256">
      <c r="A41" s="277" t="str">
        <v>סה"כ תעודות חוב מסחריות ל"ס בחו"ל</v>
      </c>
      <c r="B41" s="278"/>
      <c r="C41" s="278"/>
      <c r="D41" s="278"/>
      <c r="E41" s="278"/>
      <c r="F41" s="278"/>
      <c r="G41" s="278"/>
      <c r="H41" s="278"/>
      <c r="I41" s="278"/>
      <c r="J41" s="279"/>
      <c r="K41" s="279"/>
      <c r="L41" s="288">
        <f>L39+L36</f>
        <v>0</v>
      </c>
      <c r="M41" s="278"/>
      <c r="N41" s="288">
        <f>N39+N36</f>
        <v>0</v>
      </c>
      <c r="O41" s="279"/>
      <c r="P41" s="289">
        <f>P39+P36</f>
        <v>0</v>
      </c>
    </row>
    <row r="44" spans="1:256">
      <c r="A44" s="277" t="str">
        <v>סה"כ תעודות חוב מסחריות ל"ס</v>
      </c>
      <c r="B44" s="278"/>
      <c r="C44" s="278"/>
      <c r="D44" s="278"/>
      <c r="E44" s="278"/>
      <c r="F44" s="278"/>
      <c r="G44" s="278"/>
      <c r="H44" s="278"/>
      <c r="I44" s="278"/>
      <c r="J44" s="279"/>
      <c r="K44" s="279"/>
      <c r="L44" s="288">
        <f>L41+L31</f>
        <v>0</v>
      </c>
      <c r="M44" s="278"/>
      <c r="N44" s="288">
        <f>N41+N31</f>
        <v>0</v>
      </c>
      <c r="O44" s="279"/>
      <c r="P44" s="289">
        <f>P41+P31</f>
        <v>0</v>
      </c>
    </row>
    <row r="47" spans="1:256">
      <c r="A47" s="290" t="s">
        <v>28</v>
      </c>
      <c r="B47" s="291"/>
      <c r="C47" s="291"/>
      <c r="D47" s="291"/>
      <c r="E47" s="291"/>
      <c r="F47" s="291"/>
      <c r="G47" s="291"/>
      <c r="H47" s="291"/>
      <c r="I47" s="291"/>
      <c r="J47" s="292"/>
      <c r="K47" s="292"/>
      <c r="L47" s="291"/>
      <c r="M47" s="291"/>
      <c r="N47" s="291"/>
      <c r="O47" s="292"/>
      <c r="P47" s="29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7"/>
  <sheetViews>
    <sheetView topLeftCell="H1" workbookViewId="0" rightToLeft="1">
      <pane ySplit="12" topLeftCell="A22" activePane="bottomLeft" state="frozen"/>
      <selection pane="bottomLeft" activeCell="N23" sqref="N23"/>
    </sheetView>
  </sheetViews>
  <sheetFormatPr defaultRowHeight="12.75"/>
  <cols>
    <col min="1" max="1" style="293" width="40.7725" customWidth="1"/>
    <col min="2" max="2" style="294" width="12.71939" customWidth="1"/>
    <col min="3" max="3" style="294" width="8.711805" customWidth="1"/>
    <col min="4" max="4" style="294" width="11.7175" customWidth="1"/>
    <col min="5" max="5" style="294" width="8.711805" customWidth="1"/>
    <col min="6" max="6" style="294" width="10.7156" customWidth="1"/>
    <col min="7" max="7" style="294" width="14.72319" customWidth="1"/>
    <col min="8" max="8" style="294" width="6.708012" customWidth="1"/>
    <col min="9" max="9" style="294" width="11.7175" customWidth="1"/>
    <col min="10" max="10" style="294" width="14.72319" customWidth="1"/>
    <col min="11" max="11" style="294" width="16.72698" customWidth="1"/>
    <col min="12" max="12" style="294" width="11.7175" customWidth="1"/>
    <col min="13" max="13" style="294" width="9.713702" customWidth="1"/>
    <col min="14" max="14" style="294" width="12.71939" customWidth="1"/>
    <col min="15" max="15" style="294" width="24.74215" customWidth="1"/>
    <col min="16" max="16" style="295" width="20.73457" customWidth="1"/>
    <col min="17" max="256" style="293" width="9.287113" bestFit="1" customWidth="1"/>
  </cols>
  <sheetData>
    <row r="2" spans="1:256">
      <c r="A2" s="296" t="s">
        <v>29</v>
      </c>
    </row>
    <row r="4" spans="1:256">
      <c r="A4" s="296" t="str">
        <v>לא סחיר - אג"ח קונצרני</v>
      </c>
    </row>
    <row r="6" spans="1:256">
      <c r="A6" s="297" t="s">
        <v>2</v>
      </c>
    </row>
    <row r="8" spans="1:256">
      <c r="A8" s="298" t="s">
        <v>3</v>
      </c>
    </row>
    <row r="11" spans="1:256">
      <c r="A11" s="299" t="s">
        <v>4</v>
      </c>
      <c r="B11" s="300" t="s">
        <v>5</v>
      </c>
      <c r="C11" s="300" t="s">
        <v>6</v>
      </c>
      <c r="D11" s="300" t="s">
        <v>45</v>
      </c>
      <c r="E11" s="300" t="s">
        <v>7</v>
      </c>
      <c r="F11" s="300" t="s">
        <v>8</v>
      </c>
      <c r="G11" s="300" t="s">
        <v>31</v>
      </c>
      <c r="H11" s="300" t="s">
        <v>32</v>
      </c>
      <c r="I11" s="300" t="s">
        <v>9</v>
      </c>
      <c r="J11" s="300" t="s">
        <v>10</v>
      </c>
      <c r="K11" s="300" t="s">
        <v>11</v>
      </c>
      <c r="L11" s="300" t="s">
        <v>33</v>
      </c>
      <c r="M11" s="300" t="s">
        <v>34</v>
      </c>
      <c r="N11" s="300" t="s">
        <v>223</v>
      </c>
      <c r="O11" s="300" t="s">
        <v>35</v>
      </c>
      <c r="P11" s="301" t="s">
        <v>13</v>
      </c>
    </row>
    <row r="12" spans="1:256">
      <c r="A12" s="302"/>
      <c r="B12" s="303"/>
      <c r="C12" s="303"/>
      <c r="D12" s="303"/>
      <c r="E12" s="303"/>
      <c r="F12" s="303"/>
      <c r="G12" s="303" t="s">
        <v>36</v>
      </c>
      <c r="H12" s="303" t="s">
        <v>37</v>
      </c>
      <c r="I12" s="303"/>
      <c r="J12" s="303" t="s">
        <v>14</v>
      </c>
      <c r="K12" s="303" t="s">
        <v>14</v>
      </c>
      <c r="L12" s="303" t="s">
        <v>38</v>
      </c>
      <c r="M12" s="303" t="s">
        <v>39</v>
      </c>
      <c r="N12" s="303" t="s">
        <v>15</v>
      </c>
      <c r="O12" s="303" t="s">
        <v>14</v>
      </c>
      <c r="P12" s="304" t="s">
        <v>14</v>
      </c>
    </row>
    <row r="15" spans="1:256">
      <c r="A15" s="299" t="str">
        <v>אג"ח קונצרני ל"ס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1"/>
    </row>
    <row r="18" spans="1:256">
      <c r="A18" s="299" t="str">
        <v>אג"ח קונצרני ל"ס בישראל</v>
      </c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1"/>
    </row>
    <row r="19" spans="1:256">
      <c r="A19" s="305" t="str">
        <v>אג"ח קונצרני צמוד מדד</v>
      </c>
      <c r="B19" s="306">
        <v>0</v>
      </c>
      <c r="C19" s="306">
        <v>0</v>
      </c>
      <c r="D19" s="306">
        <v>0</v>
      </c>
      <c r="E19" s="306">
        <v>0</v>
      </c>
      <c r="F19" s="306">
        <v>0</v>
      </c>
      <c r="G19" s="306">
        <v>0</v>
      </c>
      <c r="H19" s="306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306">
        <v>0</v>
      </c>
      <c r="O19" s="306">
        <v>0</v>
      </c>
      <c r="P19" s="307">
        <v>0</v>
      </c>
    </row>
    <row r="20" spans="1:256">
      <c r="A20" s="305" t="str">
        <v>סה"כ אג"ח קונצרני צמוד מדד</v>
      </c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8">
        <f>SUM(L19)</f>
        <v>0</v>
      </c>
      <c r="M20" s="306"/>
      <c r="N20" s="308">
        <f>SUM(N19)</f>
        <v>0</v>
      </c>
      <c r="O20" s="306"/>
      <c r="P20" s="309">
        <f>SUM(P19)</f>
        <v>0</v>
      </c>
    </row>
    <row r="22" spans="1:256">
      <c r="A22" s="305" t="str">
        <v>אג"ח קונצרני לא צמוד</v>
      </c>
      <c r="B22" s="306">
        <v>0</v>
      </c>
      <c r="C22" s="306">
        <v>0</v>
      </c>
      <c r="D22" s="306">
        <v>0</v>
      </c>
      <c r="E22" s="306">
        <v>0</v>
      </c>
      <c r="F22" s="306">
        <v>0</v>
      </c>
      <c r="G22" s="306">
        <v>0</v>
      </c>
      <c r="H22" s="306">
        <v>0</v>
      </c>
      <c r="I22" s="306">
        <v>0</v>
      </c>
      <c r="J22" s="306">
        <v>0</v>
      </c>
      <c r="K22" s="306">
        <v>0</v>
      </c>
      <c r="L22" s="306">
        <v>0</v>
      </c>
      <c r="M22" s="306">
        <v>0</v>
      </c>
      <c r="N22" s="306">
        <v>0</v>
      </c>
      <c r="O22" s="306">
        <v>0</v>
      </c>
      <c r="P22" s="307">
        <v>0</v>
      </c>
    </row>
    <row r="23" spans="1:256">
      <c r="A23" s="305" t="str">
        <v>סה"כ אג"ח קונצרני לא צמוד</v>
      </c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8">
        <f>SUM(L22)</f>
        <v>0</v>
      </c>
      <c r="M23" s="306"/>
      <c r="N23" s="308">
        <f>SUM(N22)</f>
        <v>0</v>
      </c>
      <c r="O23" s="306"/>
      <c r="P23" s="309">
        <f>SUM(P22)</f>
        <v>0</v>
      </c>
    </row>
    <row r="25" spans="1:256">
      <c r="A25" s="305" t="str">
        <v>אג"ח קונצרני צמודות למט"ח</v>
      </c>
      <c r="B25" s="306">
        <v>0</v>
      </c>
      <c r="C25" s="306">
        <v>0</v>
      </c>
      <c r="D25" s="306">
        <v>0</v>
      </c>
      <c r="E25" s="306">
        <v>0</v>
      </c>
      <c r="F25" s="306">
        <v>0</v>
      </c>
      <c r="G25" s="306">
        <v>0</v>
      </c>
      <c r="H25" s="306">
        <v>0</v>
      </c>
      <c r="I25" s="306">
        <v>0</v>
      </c>
      <c r="J25" s="306">
        <v>0</v>
      </c>
      <c r="K25" s="306">
        <v>0</v>
      </c>
      <c r="L25" s="306">
        <v>0</v>
      </c>
      <c r="M25" s="306">
        <v>0</v>
      </c>
      <c r="N25" s="306">
        <v>0</v>
      </c>
      <c r="O25" s="306">
        <v>0</v>
      </c>
      <c r="P25" s="307">
        <v>0</v>
      </c>
    </row>
    <row r="26" spans="1:256">
      <c r="A26" s="305" t="str">
        <v>סה"כ אג"ח קונצרני צמודות למט"ח</v>
      </c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8">
        <f>SUM(L25)</f>
        <v>0</v>
      </c>
      <c r="M26" s="306"/>
      <c r="N26" s="308">
        <f>SUM(N25)</f>
        <v>0</v>
      </c>
      <c r="O26" s="306"/>
      <c r="P26" s="309">
        <f>SUM(P25)</f>
        <v>0</v>
      </c>
    </row>
    <row r="28" spans="1:256">
      <c r="A28" s="305" t="str">
        <v>אג"ח קונצרני אחר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v>0</v>
      </c>
      <c r="H28" s="306">
        <v>0</v>
      </c>
      <c r="I28" s="306">
        <v>0</v>
      </c>
      <c r="J28" s="306">
        <v>0</v>
      </c>
      <c r="K28" s="306">
        <v>0</v>
      </c>
      <c r="L28" s="306">
        <v>0</v>
      </c>
      <c r="M28" s="306">
        <v>0</v>
      </c>
      <c r="N28" s="306">
        <v>0</v>
      </c>
      <c r="O28" s="306">
        <v>0</v>
      </c>
      <c r="P28" s="307">
        <v>0</v>
      </c>
    </row>
    <row r="29" spans="1:256">
      <c r="A29" s="305" t="str">
        <v>סה"כ אג"ח קונצרני אחר</v>
      </c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8">
        <f>SUM(L28)</f>
        <v>0</v>
      </c>
      <c r="M29" s="306"/>
      <c r="N29" s="308">
        <f>SUM(N28)</f>
        <v>0</v>
      </c>
      <c r="O29" s="306"/>
      <c r="P29" s="309">
        <f>SUM(P28)</f>
        <v>0</v>
      </c>
    </row>
    <row r="31" spans="1:256">
      <c r="A31" s="299" t="str">
        <v>סה"כ אג"ח קונצרני ל"ס בישראל</v>
      </c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10">
        <f>L29+L26+L23+L20</f>
        <v>0</v>
      </c>
      <c r="M31" s="300"/>
      <c r="N31" s="310">
        <f>N29+N26+N23+N20</f>
        <v>0</v>
      </c>
      <c r="O31" s="300"/>
      <c r="P31" s="311">
        <f>P29+P26+P23+P20</f>
        <v>0</v>
      </c>
    </row>
    <row r="34" spans="1:256">
      <c r="A34" s="299" t="str">
        <v>אג"ח קונצרני ל"ס בחו"ל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1"/>
    </row>
    <row r="35" spans="1:256">
      <c r="A35" s="305" t="str">
        <v>אג"ח קונצרני של חברות ישראליות</v>
      </c>
      <c r="B35" s="306">
        <v>0</v>
      </c>
      <c r="C35" s="306">
        <v>0</v>
      </c>
      <c r="D35" s="306">
        <v>0</v>
      </c>
      <c r="E35" s="306">
        <v>0</v>
      </c>
      <c r="F35" s="306">
        <v>0</v>
      </c>
      <c r="G35" s="306">
        <v>0</v>
      </c>
      <c r="H35" s="306">
        <v>0</v>
      </c>
      <c r="I35" s="306">
        <v>0</v>
      </c>
      <c r="J35" s="306">
        <v>0</v>
      </c>
      <c r="K35" s="306">
        <v>0</v>
      </c>
      <c r="L35" s="306">
        <v>0</v>
      </c>
      <c r="M35" s="306">
        <v>0</v>
      </c>
      <c r="N35" s="306">
        <v>0</v>
      </c>
      <c r="O35" s="306">
        <v>0</v>
      </c>
      <c r="P35" s="307">
        <v>0</v>
      </c>
    </row>
    <row r="36" spans="1:256">
      <c r="A36" s="305" t="str">
        <v>סה"כ אג"ח קונצרני של חברות ישראליות</v>
      </c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8">
        <f>SUM(L35)</f>
        <v>0</v>
      </c>
      <c r="M36" s="306"/>
      <c r="N36" s="308">
        <f>SUM(N35)</f>
        <v>0</v>
      </c>
      <c r="O36" s="306"/>
      <c r="P36" s="309">
        <f>SUM(P35)</f>
        <v>0</v>
      </c>
    </row>
    <row r="38" spans="1:256">
      <c r="A38" s="305" t="str">
        <v>אג"ח קונצרני של חברות זרות</v>
      </c>
      <c r="B38" s="306">
        <v>0</v>
      </c>
      <c r="C38" s="306">
        <v>0</v>
      </c>
      <c r="D38" s="306">
        <v>0</v>
      </c>
      <c r="E38" s="306">
        <v>0</v>
      </c>
      <c r="F38" s="306">
        <v>0</v>
      </c>
      <c r="G38" s="306">
        <v>0</v>
      </c>
      <c r="H38" s="306">
        <v>0</v>
      </c>
      <c r="I38" s="306">
        <v>0</v>
      </c>
      <c r="J38" s="306">
        <v>0</v>
      </c>
      <c r="K38" s="306">
        <v>0</v>
      </c>
      <c r="L38" s="306">
        <v>0</v>
      </c>
      <c r="M38" s="306">
        <v>0</v>
      </c>
      <c r="N38" s="306">
        <v>0</v>
      </c>
      <c r="O38" s="306">
        <v>0</v>
      </c>
      <c r="P38" s="307">
        <v>0</v>
      </c>
    </row>
    <row r="39" spans="1:256">
      <c r="A39" s="305" t="str">
        <v>סה"כ אג"ח קונצרני של חברות זרות</v>
      </c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8">
        <f>SUM(L38)</f>
        <v>0</v>
      </c>
      <c r="M39" s="306"/>
      <c r="N39" s="308">
        <f>SUM(N38)</f>
        <v>0</v>
      </c>
      <c r="O39" s="306"/>
      <c r="P39" s="309">
        <f>SUM(P38)</f>
        <v>0</v>
      </c>
    </row>
    <row r="41" spans="1:256">
      <c r="A41" s="299" t="str">
        <v>סה"כ אג"ח קונצרני ל"ס בחו"ל</v>
      </c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10">
        <f>L39+L36</f>
        <v>0</v>
      </c>
      <c r="M41" s="300"/>
      <c r="N41" s="310">
        <f>N39+N36</f>
        <v>0</v>
      </c>
      <c r="O41" s="300"/>
      <c r="P41" s="311">
        <f>P39+P36</f>
        <v>0</v>
      </c>
    </row>
    <row r="44" spans="1:256">
      <c r="A44" s="299" t="str">
        <v>סה"כ אג"ח קונצרני ל"ס</v>
      </c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10">
        <f>L41+L31</f>
        <v>0</v>
      </c>
      <c r="M44" s="300"/>
      <c r="N44" s="310">
        <f>N41+N31</f>
        <v>0</v>
      </c>
      <c r="O44" s="300"/>
      <c r="P44" s="311">
        <f>P41+P31</f>
        <v>0</v>
      </c>
    </row>
    <row r="47" spans="1:256">
      <c r="A47" s="312" t="s">
        <v>28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8"/>
  <sheetViews>
    <sheetView workbookViewId="0" rightToLeft="1">
      <selection activeCell="I17" sqref="I17:I33"/>
    </sheetView>
  </sheetViews>
  <sheetFormatPr defaultRowHeight="12.75"/>
  <cols>
    <col min="1" max="1" style="315" width="36.76491" customWidth="1"/>
    <col min="2" max="2" style="316" width="12.71939" customWidth="1"/>
    <col min="3" max="3" style="316" width="8.711805" customWidth="1"/>
    <col min="4" max="6" style="316" width="11.7175" customWidth="1"/>
    <col min="7" max="7" style="316" width="9.713702" customWidth="1"/>
    <col min="8" max="8" style="316" width="12.71939" customWidth="1"/>
    <col min="9" max="9" style="317" width="24.74215" customWidth="1"/>
    <col min="10" max="10" style="317" width="20.73457" customWidth="1"/>
    <col min="11" max="256" style="315" width="9.287113" bestFit="1" customWidth="1"/>
  </cols>
  <sheetData>
    <row r="2" spans="1:256">
      <c r="A2" s="318" t="s">
        <v>29</v>
      </c>
    </row>
    <row r="4" spans="1:256">
      <c r="A4" s="318" t="s">
        <v>227</v>
      </c>
    </row>
    <row r="6" spans="1:256">
      <c r="A6" s="319" t="s">
        <v>2</v>
      </c>
    </row>
    <row r="8" spans="1:256">
      <c r="A8" s="320" t="s">
        <v>3</v>
      </c>
    </row>
    <row r="11" spans="1:256">
      <c r="A11" s="321" t="s">
        <v>4</v>
      </c>
      <c r="B11" s="322" t="s">
        <v>5</v>
      </c>
      <c r="C11" s="322" t="s">
        <v>6</v>
      </c>
      <c r="D11" s="322" t="s">
        <v>45</v>
      </c>
      <c r="E11" s="322" t="s">
        <v>9</v>
      </c>
      <c r="F11" s="322" t="s">
        <v>33</v>
      </c>
      <c r="G11" s="322" t="s">
        <v>34</v>
      </c>
      <c r="H11" s="322" t="s">
        <v>223</v>
      </c>
      <c r="I11" s="323" t="s">
        <v>35</v>
      </c>
      <c r="J11" s="323" t="s">
        <v>13</v>
      </c>
    </row>
    <row r="12" spans="1:256">
      <c r="A12" s="324"/>
      <c r="B12" s="325"/>
      <c r="C12" s="325"/>
      <c r="D12" s="325"/>
      <c r="E12" s="325"/>
      <c r="F12" s="325" t="s">
        <v>38</v>
      </c>
      <c r="G12" s="325" t="s">
        <v>39</v>
      </c>
      <c r="H12" s="325" t="s">
        <v>15</v>
      </c>
      <c r="I12" s="326" t="s">
        <v>14</v>
      </c>
      <c r="J12" s="326" t="s">
        <v>14</v>
      </c>
    </row>
    <row r="15" spans="1:256">
      <c r="A15" s="321" t="str">
        <v>מניות ל"ס</v>
      </c>
      <c r="B15" s="322"/>
      <c r="C15" s="322"/>
      <c r="D15" s="322"/>
      <c r="E15" s="322"/>
      <c r="F15" s="322"/>
      <c r="G15" s="322"/>
      <c r="H15" s="322"/>
      <c r="I15" s="323"/>
      <c r="J15" s="323"/>
    </row>
    <row r="17" spans="1:256">
      <c r="I17" s="316"/>
    </row>
    <row r="18" spans="1:256">
      <c r="A18" s="321" t="str">
        <v>מניות ל"ס בישראל</v>
      </c>
      <c r="B18" s="322"/>
      <c r="C18" s="322"/>
      <c r="D18" s="322"/>
      <c r="E18" s="322"/>
      <c r="F18" s="322"/>
      <c r="G18" s="322"/>
      <c r="H18" s="322"/>
      <c r="I18" s="322"/>
      <c r="J18" s="323"/>
    </row>
    <row r="19" spans="1:256">
      <c r="A19" s="327" t="s">
        <v>134</v>
      </c>
      <c r="B19" s="328">
        <v>0</v>
      </c>
      <c r="C19" s="328">
        <v>0</v>
      </c>
      <c r="D19" s="328">
        <v>0</v>
      </c>
      <c r="E19" s="328">
        <v>0</v>
      </c>
      <c r="F19" s="328">
        <v>0</v>
      </c>
      <c r="G19" s="328">
        <v>0</v>
      </c>
      <c r="H19" s="328">
        <v>0</v>
      </c>
      <c r="I19" s="328">
        <v>0</v>
      </c>
      <c r="J19" s="329">
        <v>0</v>
      </c>
    </row>
    <row r="20" spans="1:256">
      <c r="A20" s="327" t="s">
        <v>144</v>
      </c>
      <c r="B20" s="328"/>
      <c r="C20" s="328"/>
      <c r="D20" s="328"/>
      <c r="E20" s="328"/>
      <c r="F20" s="330">
        <f>SUM(F19)</f>
        <v>0</v>
      </c>
      <c r="G20" s="328"/>
      <c r="H20" s="330">
        <f>SUM(H19)</f>
        <v>0</v>
      </c>
      <c r="I20" s="328"/>
      <c r="J20" s="331">
        <f>SUM(J19)</f>
        <v>0</v>
      </c>
    </row>
    <row r="21" spans="1:256">
      <c r="I21" s="316"/>
    </row>
    <row r="22" spans="1:256">
      <c r="A22" s="321" t="str">
        <v>סה"כ מניות ל"ס בישראל</v>
      </c>
      <c r="B22" s="322"/>
      <c r="C22" s="322"/>
      <c r="D22" s="322"/>
      <c r="E22" s="322"/>
      <c r="F22" s="332">
        <f>+F20</f>
        <v>0</v>
      </c>
      <c r="G22" s="322"/>
      <c r="H22" s="332">
        <f>+H20</f>
        <v>0</v>
      </c>
      <c r="I22" s="322"/>
      <c r="J22" s="333">
        <f>+J20</f>
        <v>0</v>
      </c>
    </row>
    <row r="23" spans="1:256">
      <c r="I23" s="316"/>
    </row>
    <row r="24" spans="1:256">
      <c r="I24" s="316"/>
    </row>
    <row r="25" spans="1:256">
      <c r="A25" s="321" t="str">
        <v>מניות ל"ס בחו"ל</v>
      </c>
      <c r="B25" s="322"/>
      <c r="C25" s="322"/>
      <c r="D25" s="322"/>
      <c r="E25" s="322"/>
      <c r="F25" s="322"/>
      <c r="G25" s="322"/>
      <c r="H25" s="322"/>
      <c r="I25" s="322"/>
      <c r="J25" s="323"/>
    </row>
    <row r="26" spans="1:256">
      <c r="A26" s="327" t="s">
        <v>145</v>
      </c>
      <c r="B26" s="328">
        <v>0</v>
      </c>
      <c r="C26" s="328">
        <v>0</v>
      </c>
      <c r="D26" s="328">
        <v>0</v>
      </c>
      <c r="E26" s="328">
        <v>0</v>
      </c>
      <c r="F26" s="328">
        <v>0</v>
      </c>
      <c r="G26" s="328">
        <v>0</v>
      </c>
      <c r="H26" s="328">
        <v>0</v>
      </c>
      <c r="I26" s="328">
        <v>0</v>
      </c>
      <c r="J26" s="329">
        <v>0</v>
      </c>
    </row>
    <row r="27" spans="1:256">
      <c r="A27" s="327" t="s">
        <v>146</v>
      </c>
      <c r="B27" s="328"/>
      <c r="C27" s="328"/>
      <c r="D27" s="328"/>
      <c r="E27" s="328"/>
      <c r="F27" s="330">
        <f>SUM(F26)</f>
        <v>0</v>
      </c>
      <c r="G27" s="328"/>
      <c r="H27" s="330">
        <f>SUM(H26)</f>
        <v>0</v>
      </c>
      <c r="I27" s="328"/>
      <c r="J27" s="331">
        <f>SUM(J26)</f>
        <v>0</v>
      </c>
    </row>
    <row r="28" spans="1:256">
      <c r="I28" s="316"/>
    </row>
    <row r="29" spans="1:256">
      <c r="A29" s="327" t="s">
        <v>147</v>
      </c>
      <c r="B29" s="328">
        <v>0</v>
      </c>
      <c r="C29" s="328">
        <v>0</v>
      </c>
      <c r="D29" s="328">
        <v>0</v>
      </c>
      <c r="E29" s="328">
        <v>0</v>
      </c>
      <c r="F29" s="328">
        <v>0</v>
      </c>
      <c r="G29" s="328">
        <v>0</v>
      </c>
      <c r="H29" s="328">
        <v>0</v>
      </c>
      <c r="I29" s="328">
        <v>0</v>
      </c>
      <c r="J29" s="329">
        <v>0</v>
      </c>
    </row>
    <row r="30" spans="1:256">
      <c r="A30" s="327" t="s">
        <v>161</v>
      </c>
      <c r="B30" s="328"/>
      <c r="C30" s="328"/>
      <c r="D30" s="328"/>
      <c r="E30" s="328"/>
      <c r="F30" s="330">
        <f>SUM(F29)</f>
        <v>0</v>
      </c>
      <c r="G30" s="328"/>
      <c r="H30" s="330">
        <f>SUM(H29)</f>
        <v>0</v>
      </c>
      <c r="I30" s="328"/>
      <c r="J30" s="331">
        <f>SUM(J29)</f>
        <v>0</v>
      </c>
    </row>
    <row r="31" spans="1:256">
      <c r="I31" s="316"/>
    </row>
    <row r="32" spans="1:256">
      <c r="A32" s="321" t="str">
        <v>סה"כ מניות ל"ס בחו"ל</v>
      </c>
      <c r="B32" s="322"/>
      <c r="C32" s="322"/>
      <c r="D32" s="322"/>
      <c r="E32" s="322"/>
      <c r="F32" s="332">
        <f>F30+F27</f>
        <v>0</v>
      </c>
      <c r="G32" s="322"/>
      <c r="H32" s="332">
        <f>H30+H27</f>
        <v>0</v>
      </c>
      <c r="I32" s="322"/>
      <c r="J32" s="333">
        <f>J30+J27</f>
        <v>0</v>
      </c>
    </row>
    <row r="33" spans="1:256">
      <c r="I33" s="316"/>
    </row>
    <row r="35" spans="1:256">
      <c r="A35" s="321" t="str">
        <v>סה"כ מניות ל"ס</v>
      </c>
      <c r="B35" s="322"/>
      <c r="C35" s="322"/>
      <c r="D35" s="322"/>
      <c r="E35" s="322"/>
      <c r="F35" s="332">
        <f>F32+F22</f>
        <v>0</v>
      </c>
      <c r="G35" s="322"/>
      <c r="H35" s="332">
        <f>H32+H22</f>
        <v>0</v>
      </c>
      <c r="I35" s="323"/>
      <c r="J35" s="333">
        <f>J32+J22</f>
        <v>0</v>
      </c>
    </row>
    <row r="38" spans="1:256">
      <c r="A38" s="334" t="s">
        <v>28</v>
      </c>
      <c r="B38" s="335"/>
      <c r="C38" s="335"/>
      <c r="D38" s="335"/>
      <c r="E38" s="335"/>
      <c r="F38" s="335"/>
      <c r="G38" s="335"/>
      <c r="H38" s="335"/>
      <c r="I38" s="336"/>
      <c r="J38" s="33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0"/>
  <sheetViews>
    <sheetView topLeftCell="A7" workbookViewId="0" rightToLeft="1">
      <selection activeCell="D43" sqref="D43"/>
    </sheetView>
  </sheetViews>
  <sheetFormatPr defaultRowHeight="12.75"/>
  <cols>
    <col min="1" max="1" style="337" width="32.75733" customWidth="1"/>
    <col min="2" max="2" style="337" width="15.72508" customWidth="1"/>
    <col min="3" max="3" style="337" width="14.72319" customWidth="1"/>
    <col min="4" max="4" style="337" width="12.71939" customWidth="1"/>
    <col min="5" max="5" style="337" width="13.72129" customWidth="1"/>
    <col min="6" max="6" style="337" width="14.72319" customWidth="1"/>
    <col min="7" max="7" style="338" width="13.72129" customWidth="1"/>
    <col min="8" max="8" style="338" width="11.7175" customWidth="1"/>
    <col min="9" max="9" style="338" width="12.71939" customWidth="1"/>
    <col min="10" max="10" style="339" width="24.74215" customWidth="1"/>
    <col min="11" max="11" style="337" width="20.73457" customWidth="1"/>
    <col min="12" max="256" style="337" width="9.287113" bestFit="1" customWidth="1"/>
  </cols>
  <sheetData>
    <row r="2" spans="1:256">
      <c r="A2" s="340" t="s">
        <v>29</v>
      </c>
    </row>
    <row r="4" spans="1:256">
      <c r="A4" s="340" t="s">
        <v>228</v>
      </c>
    </row>
    <row r="6" spans="1:256">
      <c r="A6" s="341" t="s">
        <v>2</v>
      </c>
    </row>
    <row r="8" spans="1:256">
      <c r="A8" s="342" t="s">
        <v>3</v>
      </c>
    </row>
    <row r="11" spans="1:256">
      <c r="A11" s="343" t="s">
        <v>4</v>
      </c>
      <c r="B11" s="343" t="s">
        <v>5</v>
      </c>
      <c r="C11" s="343" t="s">
        <v>6</v>
      </c>
      <c r="D11" s="343" t="s">
        <v>45</v>
      </c>
      <c r="E11" s="343" t="s">
        <v>9</v>
      </c>
      <c r="F11" s="343" t="s">
        <v>31</v>
      </c>
      <c r="G11" s="344" t="s">
        <v>33</v>
      </c>
      <c r="H11" s="344" t="s">
        <v>34</v>
      </c>
      <c r="I11" s="344" t="s">
        <v>223</v>
      </c>
      <c r="J11" s="345" t="s">
        <v>35</v>
      </c>
      <c r="K11" s="343" t="s">
        <v>13</v>
      </c>
    </row>
    <row r="12" spans="1:256">
      <c r="A12" s="346"/>
      <c r="B12" s="346"/>
      <c r="C12" s="346"/>
      <c r="D12" s="346"/>
      <c r="E12" s="346"/>
      <c r="F12" s="346" t="s">
        <v>36</v>
      </c>
      <c r="G12" s="347" t="s">
        <v>38</v>
      </c>
      <c r="H12" s="347" t="s">
        <v>39</v>
      </c>
      <c r="I12" s="347" t="s">
        <v>15</v>
      </c>
      <c r="J12" s="348" t="s">
        <v>14</v>
      </c>
      <c r="K12" s="346" t="s">
        <v>14</v>
      </c>
    </row>
    <row r="15" spans="1:256">
      <c r="A15" s="343" t="str">
        <v>קרנות השקעה ל"ס</v>
      </c>
      <c r="B15" s="343"/>
      <c r="C15" s="343"/>
      <c r="D15" s="343"/>
      <c r="E15" s="343"/>
      <c r="F15" s="343"/>
      <c r="G15" s="344"/>
      <c r="H15" s="344"/>
      <c r="I15" s="344"/>
      <c r="J15" s="345"/>
      <c r="K15" s="343"/>
    </row>
    <row r="18" spans="1:256">
      <c r="A18" s="343" t="str">
        <v>קרנות השקעה ל"ס בישראל</v>
      </c>
      <c r="B18" s="343"/>
      <c r="C18" s="343"/>
      <c r="D18" s="343"/>
      <c r="E18" s="343"/>
      <c r="F18" s="343"/>
      <c r="G18" s="344"/>
      <c r="H18" s="344"/>
      <c r="I18" s="344"/>
      <c r="J18" s="345"/>
      <c r="K18" s="343"/>
    </row>
    <row r="19" spans="1:256">
      <c r="A19" s="349" t="s">
        <v>229</v>
      </c>
      <c r="B19" s="349"/>
      <c r="C19" s="349"/>
      <c r="D19" s="349"/>
      <c r="E19" s="349"/>
      <c r="F19" s="349"/>
      <c r="G19" s="350"/>
      <c r="H19" s="350"/>
      <c r="I19" s="350"/>
      <c r="J19" s="351"/>
      <c r="K19" s="349"/>
    </row>
    <row r="20" spans="1:256">
      <c r="A20" s="349" t="s">
        <v>230</v>
      </c>
      <c r="B20" s="349"/>
      <c r="C20" s="349"/>
      <c r="D20" s="349"/>
      <c r="E20" s="349"/>
      <c r="F20" s="349"/>
      <c r="G20" s="352" t="s">
        <v>204</v>
      </c>
      <c r="H20" s="350"/>
      <c r="I20" s="352" t="s">
        <v>204</v>
      </c>
      <c r="J20" s="351"/>
      <c r="K20" s="353" t="str">
        <v>0.00%</v>
      </c>
    </row>
    <row r="22" spans="1:256">
      <c r="A22" s="349" t="s">
        <v>231</v>
      </c>
      <c r="B22" s="349"/>
      <c r="C22" s="349"/>
      <c r="D22" s="349"/>
      <c r="E22" s="349"/>
      <c r="F22" s="349"/>
      <c r="G22" s="350"/>
      <c r="H22" s="350"/>
      <c r="I22" s="350"/>
      <c r="J22" s="351"/>
      <c r="K22" s="349"/>
    </row>
    <row r="23" spans="1:256">
      <c r="A23" s="354" t="str">
        <v>אלפא קרן גידור</v>
      </c>
      <c r="B23" s="354">
        <v>892136201</v>
      </c>
      <c r="C23" s="355">
        <v>0</v>
      </c>
      <c r="D23" s="354" t="s">
        <v>232</v>
      </c>
      <c r="E23" s="354" t="s">
        <v>25</v>
      </c>
      <c r="F23" s="354" t="str">
        <v>12/04/2007</v>
      </c>
      <c r="G23" s="356">
        <v>349127</v>
      </c>
      <c r="H23" s="356">
        <v>110.8</v>
      </c>
      <c r="I23" s="356">
        <v>386.83</v>
      </c>
      <c r="J23" s="357">
        <v>0</v>
      </c>
      <c r="K23" s="357">
        <f>I23/סיכום!$B$42</f>
        <v>0.00118281690995025</v>
      </c>
    </row>
    <row r="24" spans="1:256">
      <c r="A24" s="349" t="s">
        <v>233</v>
      </c>
      <c r="B24" s="349"/>
      <c r="C24" s="349"/>
      <c r="D24" s="349"/>
      <c r="E24" s="349"/>
      <c r="F24" s="349"/>
      <c r="G24" s="352">
        <f>SUM(G23)</f>
        <v>349127</v>
      </c>
      <c r="H24" s="350"/>
      <c r="I24" s="352">
        <f>SUM(I23)</f>
        <v>386.83</v>
      </c>
      <c r="J24" s="351"/>
      <c r="K24" s="358">
        <f>I24/סיכום!$B$42</f>
        <v>0.00118281690995025</v>
      </c>
    </row>
    <row r="26" spans="1:256">
      <c r="A26" s="349" t="s">
        <v>234</v>
      </c>
      <c r="B26" s="349"/>
      <c r="C26" s="349"/>
      <c r="D26" s="349"/>
      <c r="E26" s="349"/>
      <c r="F26" s="349"/>
      <c r="G26" s="350"/>
      <c r="H26" s="350"/>
      <c r="I26" s="350"/>
      <c r="J26" s="351"/>
      <c r="K26" s="349"/>
    </row>
    <row r="27" spans="1:256">
      <c r="A27" s="349" t="s">
        <v>235</v>
      </c>
      <c r="B27" s="349"/>
      <c r="C27" s="349"/>
      <c r="D27" s="349"/>
      <c r="E27" s="349"/>
      <c r="F27" s="349"/>
      <c r="G27" s="352" t="s">
        <v>204</v>
      </c>
      <c r="H27" s="350"/>
      <c r="I27" s="352" t="s">
        <v>204</v>
      </c>
      <c r="J27" s="351"/>
      <c r="K27" s="358">
        <f>I27/סיכום!$B$42</f>
        <v>0</v>
      </c>
    </row>
    <row r="29" spans="1:256">
      <c r="A29" s="349" t="s">
        <v>236</v>
      </c>
      <c r="B29" s="349"/>
      <c r="C29" s="349"/>
      <c r="D29" s="349"/>
      <c r="E29" s="349"/>
      <c r="F29" s="349"/>
      <c r="G29" s="350"/>
      <c r="H29" s="350"/>
      <c r="I29" s="350"/>
      <c r="J29" s="351"/>
      <c r="K29" s="349"/>
    </row>
    <row r="30" spans="1:256">
      <c r="A30" s="349" t="s">
        <v>237</v>
      </c>
      <c r="B30" s="349"/>
      <c r="C30" s="349"/>
      <c r="D30" s="349"/>
      <c r="E30" s="349"/>
      <c r="F30" s="349"/>
      <c r="G30" s="352" t="s">
        <v>204</v>
      </c>
      <c r="H30" s="350"/>
      <c r="I30" s="352" t="s">
        <v>204</v>
      </c>
      <c r="J30" s="351"/>
      <c r="K30" s="358">
        <f>I30/סיכום!$B$42</f>
        <v>0</v>
      </c>
    </row>
    <row r="32" spans="1:256">
      <c r="A32" s="343" t="str">
        <v>סה"כ קרנות השקעה ל"ס בישראל</v>
      </c>
      <c r="B32" s="343"/>
      <c r="C32" s="343"/>
      <c r="D32" s="343"/>
      <c r="E32" s="343"/>
      <c r="F32" s="343"/>
      <c r="G32" s="359">
        <f>+G20+G24+G27+G30</f>
        <v>349127</v>
      </c>
      <c r="H32" s="344"/>
      <c r="I32" s="359">
        <f>+I20+I24+I27+I30</f>
        <v>386.83</v>
      </c>
      <c r="J32" s="345"/>
      <c r="K32" s="360">
        <f>+K20+K24+K27+K30</f>
        <v>0.00118281690995025</v>
      </c>
    </row>
    <row r="35" spans="1:256">
      <c r="A35" s="343" t="str">
        <v>קרנות השקעה ל"ס בחו"ל</v>
      </c>
      <c r="B35" s="343"/>
      <c r="C35" s="343"/>
      <c r="D35" s="343"/>
      <c r="E35" s="343"/>
      <c r="F35" s="343"/>
      <c r="G35" s="344"/>
      <c r="H35" s="344"/>
      <c r="I35" s="344"/>
      <c r="J35" s="345"/>
      <c r="K35" s="343"/>
    </row>
    <row r="36" spans="1:256">
      <c r="A36" s="349" t="s">
        <v>229</v>
      </c>
      <c r="B36" s="349"/>
      <c r="C36" s="349"/>
      <c r="D36" s="349"/>
      <c r="E36" s="349"/>
      <c r="F36" s="349"/>
      <c r="G36" s="350"/>
      <c r="H36" s="350"/>
      <c r="I36" s="350"/>
      <c r="J36" s="351"/>
      <c r="K36" s="349"/>
    </row>
    <row r="37" spans="1:256">
      <c r="A37" s="349" t="s">
        <v>230</v>
      </c>
      <c r="B37" s="349"/>
      <c r="C37" s="349"/>
      <c r="D37" s="349"/>
      <c r="E37" s="349"/>
      <c r="F37" s="349"/>
      <c r="G37" s="352" t="s">
        <v>204</v>
      </c>
      <c r="H37" s="350"/>
      <c r="I37" s="352" t="s">
        <v>204</v>
      </c>
      <c r="J37" s="351"/>
      <c r="K37" s="358">
        <f>I37/סיכום!$B$42</f>
        <v>0</v>
      </c>
    </row>
    <row r="39" spans="1:256">
      <c r="A39" s="349" t="s">
        <v>231</v>
      </c>
      <c r="B39" s="349"/>
      <c r="C39" s="349"/>
      <c r="D39" s="349"/>
      <c r="E39" s="349"/>
      <c r="F39" s="349"/>
      <c r="G39" s="350"/>
      <c r="H39" s="350"/>
      <c r="I39" s="350"/>
      <c r="J39" s="351"/>
      <c r="K39" s="349"/>
    </row>
    <row r="40" spans="1:256">
      <c r="A40" s="354" t="s">
        <v>238</v>
      </c>
      <c r="B40" s="354">
        <v>80061301</v>
      </c>
      <c r="C40" s="354" t="s">
        <v>238</v>
      </c>
      <c r="D40" s="354" t="s">
        <v>232</v>
      </c>
      <c r="E40" s="354" t="s">
        <v>239</v>
      </c>
      <c r="F40" s="354" t="str">
        <v>27/03/2013</v>
      </c>
      <c r="G40" s="356">
        <v>2830</v>
      </c>
      <c r="H40" s="356">
        <v>37863.31</v>
      </c>
      <c r="I40" s="356" t="str">
        <v>1,071.53</v>
      </c>
      <c r="J40" s="357">
        <v>0</v>
      </c>
      <c r="K40" s="357">
        <f>I40/סיכום!$B$42</f>
        <v>0.00327643616968433</v>
      </c>
    </row>
    <row r="41" spans="1:256">
      <c r="A41" s="354" t="str">
        <v>גולדן טרי</v>
      </c>
      <c r="B41" s="354" t="str">
        <v>XS222555XXXX</v>
      </c>
      <c r="C41" s="354" t="str">
        <v>GOLDEN TREE</v>
      </c>
      <c r="D41" s="354" t="s">
        <v>232</v>
      </c>
      <c r="E41" s="354" t="s">
        <v>239</v>
      </c>
      <c r="F41" s="361">
        <v>41331</v>
      </c>
      <c r="G41" s="356">
        <v>283000</v>
      </c>
      <c r="H41" s="356">
        <v>373.85</v>
      </c>
      <c r="I41" s="356" t="str">
        <v>1,058.01</v>
      </c>
      <c r="J41" s="357">
        <v>0</v>
      </c>
      <c r="K41" s="357">
        <f>I41/סיכום!$B$42</f>
        <v>0.00323509582735688</v>
      </c>
    </row>
    <row r="42" spans="1:256">
      <c r="A42" s="349" t="s">
        <v>233</v>
      </c>
      <c r="B42" s="349"/>
      <c r="C42" s="349"/>
      <c r="D42" s="349"/>
      <c r="E42" s="349"/>
      <c r="F42" s="349"/>
      <c r="G42" s="352" t="str">
        <v>285,830.00</v>
      </c>
      <c r="H42" s="350"/>
      <c r="I42" s="352" t="str">
        <v>2,129.54</v>
      </c>
      <c r="J42" s="351"/>
      <c r="K42" s="358">
        <f>I42/סיכום!$B$42</f>
        <v>0.00651153199704122</v>
      </c>
    </row>
    <row r="44" spans="1:256">
      <c r="A44" s="349" t="s">
        <v>234</v>
      </c>
      <c r="B44" s="349"/>
      <c r="C44" s="349"/>
      <c r="D44" s="349"/>
      <c r="E44" s="349"/>
      <c r="F44" s="349"/>
      <c r="G44" s="350"/>
      <c r="H44" s="350"/>
      <c r="I44" s="350"/>
      <c r="J44" s="351"/>
      <c r="K44" s="349"/>
    </row>
    <row r="45" spans="1:256">
      <c r="A45" s="349" t="s">
        <v>235</v>
      </c>
      <c r="B45" s="349"/>
      <c r="C45" s="349"/>
      <c r="D45" s="349"/>
      <c r="E45" s="349"/>
      <c r="F45" s="349"/>
      <c r="G45" s="352" t="s">
        <v>204</v>
      </c>
      <c r="H45" s="350"/>
      <c r="I45" s="352" t="s">
        <v>204</v>
      </c>
      <c r="J45" s="351"/>
      <c r="K45" s="358">
        <f>I45/סיכום!$B$42</f>
        <v>0</v>
      </c>
    </row>
    <row r="47" spans="1:256">
      <c r="A47" s="349" t="s">
        <v>236</v>
      </c>
      <c r="B47" s="349"/>
      <c r="C47" s="349"/>
      <c r="D47" s="349"/>
      <c r="E47" s="349"/>
      <c r="F47" s="349"/>
      <c r="G47" s="350"/>
      <c r="H47" s="350"/>
      <c r="I47" s="350"/>
      <c r="J47" s="351"/>
      <c r="K47" s="349"/>
    </row>
    <row r="48" spans="1:256">
      <c r="A48" s="349" t="s">
        <v>237</v>
      </c>
      <c r="B48" s="349"/>
      <c r="C48" s="349"/>
      <c r="D48" s="349"/>
      <c r="E48" s="349"/>
      <c r="F48" s="349"/>
      <c r="G48" s="352" t="s">
        <v>204</v>
      </c>
      <c r="H48" s="350"/>
      <c r="I48" s="352" t="s">
        <v>204</v>
      </c>
      <c r="J48" s="351"/>
      <c r="K48" s="358">
        <f>I48/סיכום!$B$42</f>
        <v>0</v>
      </c>
    </row>
    <row r="50" spans="1:256">
      <c r="A50" s="343" t="str">
        <v>סה"כ קרנות השקעה ל"ס בחו"ל</v>
      </c>
      <c r="B50" s="343"/>
      <c r="C50" s="343"/>
      <c r="D50" s="343"/>
      <c r="E50" s="343"/>
      <c r="F50" s="343"/>
      <c r="G50" s="359">
        <f>+G42+G45+G48</f>
        <v>285830</v>
      </c>
      <c r="H50" s="344"/>
      <c r="I50" s="359">
        <f>+I42+I45+I48</f>
        <v>2129.54</v>
      </c>
      <c r="J50" s="345"/>
      <c r="K50" s="360">
        <f>+K42+K45+K48</f>
        <v>0.00651153199704122</v>
      </c>
    </row>
    <row r="53" spans="1:256">
      <c r="A53" s="343" t="str">
        <v>סה"כ קרנות השקעה ל"ס</v>
      </c>
      <c r="B53" s="343"/>
      <c r="C53" s="343"/>
      <c r="D53" s="343"/>
      <c r="E53" s="343"/>
      <c r="F53" s="343"/>
      <c r="G53" s="359">
        <f>+G32+G50</f>
        <v>634957</v>
      </c>
      <c r="H53" s="344"/>
      <c r="I53" s="359">
        <f>+I32+I50</f>
        <v>2516.37</v>
      </c>
      <c r="J53" s="345"/>
      <c r="K53" s="360">
        <f>+K32+K50</f>
        <v>0.00769434890699147</v>
      </c>
    </row>
    <row r="56" spans="1:256">
      <c r="A56" s="354" t="s">
        <v>28</v>
      </c>
      <c r="B56" s="354"/>
      <c r="C56" s="354"/>
      <c r="D56" s="354"/>
      <c r="E56" s="354"/>
      <c r="F56" s="354"/>
      <c r="G56" s="356"/>
      <c r="H56" s="356"/>
      <c r="I56" s="356"/>
      <c r="J56" s="357"/>
      <c r="K56" s="354"/>
    </row>
    <row r="60" spans="1:256">
      <c r="A60" s="341" t="str">
        <v>הופק בתוכנת פריים זהב, מהדורה 5.20, פריים מערכות, טלפון 03-7760600, www.primesys.co.il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5"/>
  <sheetViews>
    <sheetView workbookViewId="0" rightToLeft="1">
      <selection activeCell="I32" sqref="I32"/>
    </sheetView>
  </sheetViews>
  <sheetFormatPr defaultRowHeight="12.75"/>
  <cols>
    <col min="1" max="1" style="362" width="32.75733" customWidth="1"/>
    <col min="2" max="2" style="363" width="12.71939" customWidth="1"/>
    <col min="3" max="3" style="363" width="8.711805" customWidth="1"/>
    <col min="4" max="5" style="363" width="11.7175" customWidth="1"/>
    <col min="6" max="6" style="363" width="14.72319" customWidth="1"/>
    <col min="7" max="7" style="363" width="11.7175" customWidth="1"/>
    <col min="8" max="8" style="363" width="9.713702" customWidth="1"/>
    <col min="9" max="9" style="363" width="12.71939" customWidth="1"/>
    <col min="10" max="10" style="364" width="24.74215" customWidth="1"/>
    <col min="11" max="11" style="364" width="20.73457" customWidth="1"/>
    <col min="12" max="256" style="362" width="9.287113" bestFit="1" customWidth="1"/>
  </cols>
  <sheetData>
    <row r="2" spans="1:256">
      <c r="A2" s="365" t="s">
        <v>29</v>
      </c>
    </row>
    <row r="4" spans="1:256">
      <c r="A4" s="365" t="s">
        <v>240</v>
      </c>
    </row>
    <row r="6" spans="1:256">
      <c r="A6" s="366" t="s">
        <v>2</v>
      </c>
    </row>
    <row r="8" spans="1:256">
      <c r="A8" s="367" t="s">
        <v>3</v>
      </c>
    </row>
    <row r="11" spans="1:256">
      <c r="A11" s="368" t="s">
        <v>4</v>
      </c>
      <c r="B11" s="369" t="s">
        <v>5</v>
      </c>
      <c r="C11" s="369" t="s">
        <v>6</v>
      </c>
      <c r="D11" s="369" t="s">
        <v>45</v>
      </c>
      <c r="E11" s="369" t="s">
        <v>9</v>
      </c>
      <c r="F11" s="369" t="s">
        <v>31</v>
      </c>
      <c r="G11" s="369" t="s">
        <v>33</v>
      </c>
      <c r="H11" s="369" t="s">
        <v>34</v>
      </c>
      <c r="I11" s="369" t="s">
        <v>223</v>
      </c>
      <c r="J11" s="370" t="s">
        <v>35</v>
      </c>
      <c r="K11" s="370" t="s">
        <v>13</v>
      </c>
    </row>
    <row r="12" spans="1:256">
      <c r="A12" s="371"/>
      <c r="B12" s="372"/>
      <c r="C12" s="372"/>
      <c r="D12" s="372"/>
      <c r="E12" s="372"/>
      <c r="F12" s="372" t="s">
        <v>36</v>
      </c>
      <c r="G12" s="372" t="s">
        <v>38</v>
      </c>
      <c r="H12" s="372" t="s">
        <v>39</v>
      </c>
      <c r="I12" s="372" t="s">
        <v>15</v>
      </c>
      <c r="J12" s="373" t="s">
        <v>14</v>
      </c>
      <c r="K12" s="373" t="s">
        <v>14</v>
      </c>
    </row>
    <row r="15" spans="1:256">
      <c r="A15" s="368" t="str">
        <v>כתבי אופציה ל"ס</v>
      </c>
      <c r="B15" s="369"/>
      <c r="C15" s="369"/>
      <c r="D15" s="369"/>
      <c r="E15" s="369"/>
      <c r="F15" s="369"/>
      <c r="G15" s="369"/>
      <c r="H15" s="369"/>
      <c r="I15" s="369"/>
      <c r="J15" s="370"/>
      <c r="K15" s="370"/>
    </row>
    <row r="18" spans="1:256">
      <c r="A18" s="368" t="str">
        <v>כתבי אופציה ל"ס בישראל</v>
      </c>
      <c r="B18" s="369"/>
      <c r="C18" s="369"/>
      <c r="D18" s="369"/>
      <c r="E18" s="369"/>
      <c r="F18" s="369"/>
      <c r="G18" s="369"/>
      <c r="H18" s="369"/>
      <c r="I18" s="369"/>
      <c r="J18" s="370"/>
      <c r="K18" s="370"/>
    </row>
    <row r="19" spans="1:256">
      <c r="A19" s="374" t="s">
        <v>192</v>
      </c>
      <c r="B19" s="375">
        <v>0</v>
      </c>
      <c r="C19" s="375">
        <v>0</v>
      </c>
      <c r="D19" s="375">
        <v>0</v>
      </c>
      <c r="E19" s="375">
        <v>0</v>
      </c>
      <c r="F19" s="375">
        <v>0</v>
      </c>
      <c r="G19" s="375">
        <v>0</v>
      </c>
      <c r="H19" s="375">
        <v>0</v>
      </c>
      <c r="I19" s="375">
        <v>0</v>
      </c>
      <c r="J19" s="376">
        <v>0</v>
      </c>
      <c r="K19" s="376">
        <v>0</v>
      </c>
    </row>
    <row r="20" spans="1:256">
      <c r="A20" s="374" t="s">
        <v>193</v>
      </c>
      <c r="B20" s="375"/>
      <c r="C20" s="375"/>
      <c r="D20" s="375"/>
      <c r="E20" s="375"/>
      <c r="F20" s="375"/>
      <c r="G20" s="377">
        <f>SUM(G19)</f>
        <v>0</v>
      </c>
      <c r="H20" s="375"/>
      <c r="I20" s="377">
        <f>SUM(I19)</f>
        <v>0</v>
      </c>
      <c r="J20" s="376"/>
      <c r="K20" s="378">
        <f>SUM(K19)</f>
        <v>0</v>
      </c>
    </row>
    <row r="22" spans="1:256">
      <c r="A22" s="368" t="str">
        <v>סה"כ כתבי אופציה ל"ס בישראל</v>
      </c>
      <c r="B22" s="369"/>
      <c r="C22" s="369"/>
      <c r="D22" s="369"/>
      <c r="E22" s="369"/>
      <c r="F22" s="369"/>
      <c r="G22" s="379">
        <f>+G20</f>
        <v>0</v>
      </c>
      <c r="H22" s="369"/>
      <c r="I22" s="379">
        <f>+I20</f>
        <v>0</v>
      </c>
      <c r="J22" s="370"/>
      <c r="K22" s="380">
        <f>+K20</f>
        <v>0</v>
      </c>
    </row>
    <row r="25" spans="1:256">
      <c r="A25" s="368" t="str">
        <v>כתבי אופציה ל"ס בחו"ל</v>
      </c>
      <c r="B25" s="369"/>
      <c r="C25" s="369"/>
      <c r="D25" s="369"/>
      <c r="E25" s="369"/>
      <c r="F25" s="369"/>
      <c r="G25" s="369"/>
      <c r="H25" s="369"/>
      <c r="I25" s="369"/>
      <c r="J25" s="370"/>
      <c r="K25" s="370"/>
    </row>
    <row r="26" spans="1:256">
      <c r="A26" s="374" t="s">
        <v>194</v>
      </c>
      <c r="B26" s="375">
        <v>0</v>
      </c>
      <c r="C26" s="375">
        <v>0</v>
      </c>
      <c r="D26" s="375">
        <v>0</v>
      </c>
      <c r="E26" s="375">
        <v>0</v>
      </c>
      <c r="F26" s="375">
        <v>0</v>
      </c>
      <c r="G26" s="375">
        <v>0</v>
      </c>
      <c r="H26" s="375">
        <v>0</v>
      </c>
      <c r="I26" s="375">
        <v>0</v>
      </c>
      <c r="J26" s="376">
        <v>0</v>
      </c>
      <c r="K26" s="376">
        <v>0</v>
      </c>
    </row>
    <row r="27" spans="1:256">
      <c r="A27" s="374" t="s">
        <v>195</v>
      </c>
      <c r="B27" s="375"/>
      <c r="C27" s="375"/>
      <c r="D27" s="375"/>
      <c r="E27" s="375"/>
      <c r="F27" s="375"/>
      <c r="G27" s="377">
        <f>SUM(G26)</f>
        <v>0</v>
      </c>
      <c r="H27" s="375"/>
      <c r="I27" s="377">
        <f>SUM(I26)</f>
        <v>0</v>
      </c>
      <c r="J27" s="376"/>
      <c r="K27" s="378">
        <f>SUM(K26)</f>
        <v>0</v>
      </c>
    </row>
    <row r="29" spans="1:256">
      <c r="A29" s="368" t="str">
        <v>סה"כ כתבי אופציה ל"ס בחו"ל</v>
      </c>
      <c r="B29" s="369"/>
      <c r="C29" s="369"/>
      <c r="D29" s="369"/>
      <c r="E29" s="369"/>
      <c r="F29" s="369"/>
      <c r="G29" s="379">
        <f>+G27</f>
        <v>0</v>
      </c>
      <c r="H29" s="369"/>
      <c r="I29" s="379">
        <f>+I27</f>
        <v>0</v>
      </c>
      <c r="J29" s="370"/>
      <c r="K29" s="380">
        <f>+K27</f>
        <v>0</v>
      </c>
    </row>
    <row r="32" spans="1:256">
      <c r="A32" s="368" t="str">
        <v>סה"כ כתבי אופציה ל"ס</v>
      </c>
      <c r="B32" s="369"/>
      <c r="C32" s="369"/>
      <c r="D32" s="369"/>
      <c r="E32" s="369"/>
      <c r="F32" s="369"/>
      <c r="G32" s="379">
        <f>G29+G22</f>
        <v>0</v>
      </c>
      <c r="H32" s="369"/>
      <c r="I32" s="379">
        <f>I29+I22</f>
        <v>0</v>
      </c>
      <c r="J32" s="370"/>
      <c r="K32" s="380">
        <f>K29+K22</f>
        <v>0</v>
      </c>
    </row>
    <row r="35" spans="1:256">
      <c r="A35" s="381" t="s">
        <v>28</v>
      </c>
      <c r="B35" s="382"/>
      <c r="C35" s="382"/>
      <c r="D35" s="382"/>
      <c r="E35" s="382"/>
      <c r="F35" s="382"/>
      <c r="G35" s="382"/>
      <c r="H35" s="382"/>
      <c r="I35" s="382"/>
      <c r="J35" s="383"/>
      <c r="K35" s="38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9"/>
  <sheetViews>
    <sheetView workbookViewId="0" rightToLeft="1">
      <pane ySplit="12" topLeftCell="A13" activePane="bottomLeft" state="frozen"/>
      <selection pane="bottomLeft" activeCell="I45" sqref="I45"/>
    </sheetView>
  </sheetViews>
  <sheetFormatPr defaultRowHeight="12.75"/>
  <cols>
    <col min="1" max="1" style="384" width="34.76112" customWidth="1"/>
    <col min="2" max="2" style="385" width="12.71939" customWidth="1"/>
    <col min="3" max="3" style="385" width="8.711805" customWidth="1"/>
    <col min="4" max="4" style="385" width="11.7175" customWidth="1"/>
    <col min="5" max="5" style="385" width="14.72319" customWidth="1"/>
    <col min="6" max="7" style="385" width="11.7175" customWidth="1"/>
    <col min="8" max="8" style="385" width="9.713702" customWidth="1"/>
    <col min="9" max="9" style="385" width="12.71939" customWidth="1"/>
    <col min="10" max="10" style="386" width="24.74215" customWidth="1"/>
    <col min="11" max="11" style="386" width="20.73457" customWidth="1"/>
    <col min="12" max="256" style="384" width="9.287113" bestFit="1" customWidth="1"/>
  </cols>
  <sheetData>
    <row r="2" spans="1:256">
      <c r="A2" s="387" t="s">
        <v>29</v>
      </c>
    </row>
    <row r="4" spans="1:256">
      <c r="A4" s="387" t="s">
        <v>241</v>
      </c>
    </row>
    <row r="6" spans="1:256">
      <c r="A6" s="388" t="s">
        <v>2</v>
      </c>
    </row>
    <row r="8" spans="1:256">
      <c r="A8" s="389" t="s">
        <v>3</v>
      </c>
    </row>
    <row r="11" spans="1:256">
      <c r="A11" s="390" t="s">
        <v>4</v>
      </c>
      <c r="B11" s="391" t="s">
        <v>5</v>
      </c>
      <c r="C11" s="391" t="s">
        <v>6</v>
      </c>
      <c r="D11" s="391" t="s">
        <v>45</v>
      </c>
      <c r="E11" s="391" t="s">
        <v>31</v>
      </c>
      <c r="F11" s="391" t="s">
        <v>9</v>
      </c>
      <c r="G11" s="391" t="s">
        <v>33</v>
      </c>
      <c r="H11" s="391" t="s">
        <v>34</v>
      </c>
      <c r="I11" s="391" t="s">
        <v>223</v>
      </c>
      <c r="J11" s="392" t="s">
        <v>35</v>
      </c>
      <c r="K11" s="392" t="s">
        <v>13</v>
      </c>
    </row>
    <row r="12" spans="1:256">
      <c r="A12" s="393"/>
      <c r="B12" s="394"/>
      <c r="C12" s="394"/>
      <c r="D12" s="394"/>
      <c r="E12" s="394" t="s">
        <v>36</v>
      </c>
      <c r="F12" s="394"/>
      <c r="G12" s="394" t="s">
        <v>38</v>
      </c>
      <c r="H12" s="394" t="s">
        <v>39</v>
      </c>
      <c r="I12" s="394" t="s">
        <v>15</v>
      </c>
      <c r="J12" s="395" t="s">
        <v>14</v>
      </c>
      <c r="K12" s="395" t="s">
        <v>14</v>
      </c>
    </row>
    <row r="15" spans="1:256">
      <c r="A15" s="390" t="str">
        <v>אופציות ל"ס</v>
      </c>
      <c r="B15" s="391"/>
      <c r="C15" s="391"/>
      <c r="D15" s="391"/>
      <c r="E15" s="391"/>
      <c r="F15" s="391"/>
      <c r="G15" s="391"/>
      <c r="H15" s="391"/>
      <c r="I15" s="391"/>
      <c r="J15" s="392"/>
      <c r="K15" s="392"/>
    </row>
    <row r="18" spans="1:256">
      <c r="A18" s="390" t="str">
        <v>אופציות ל"ס בישראל</v>
      </c>
      <c r="B18" s="391"/>
      <c r="C18" s="391"/>
      <c r="D18" s="391"/>
      <c r="E18" s="391"/>
      <c r="F18" s="391"/>
      <c r="G18" s="391"/>
      <c r="H18" s="391"/>
      <c r="I18" s="391"/>
      <c r="J18" s="392"/>
      <c r="K18" s="392"/>
    </row>
    <row r="19" spans="1:256">
      <c r="A19" s="396" t="s">
        <v>242</v>
      </c>
      <c r="B19" s="397">
        <v>0</v>
      </c>
      <c r="C19" s="397">
        <v>0</v>
      </c>
      <c r="D19" s="397">
        <v>0</v>
      </c>
      <c r="E19" s="397">
        <v>0</v>
      </c>
      <c r="F19" s="397">
        <v>0</v>
      </c>
      <c r="G19" s="397">
        <v>0</v>
      </c>
      <c r="H19" s="397">
        <v>0</v>
      </c>
      <c r="I19" s="397">
        <v>0</v>
      </c>
      <c r="J19" s="398">
        <v>0</v>
      </c>
      <c r="K19" s="398">
        <v>0</v>
      </c>
    </row>
    <row r="20" spans="1:256">
      <c r="A20" s="396" t="s">
        <v>243</v>
      </c>
      <c r="B20" s="397"/>
      <c r="C20" s="397"/>
      <c r="D20" s="397"/>
      <c r="E20" s="397"/>
      <c r="F20" s="397"/>
      <c r="G20" s="399">
        <f>SUM(G19)</f>
        <v>0</v>
      </c>
      <c r="H20" s="397"/>
      <c r="I20" s="399">
        <f>SUM(I19)</f>
        <v>0</v>
      </c>
      <c r="J20" s="398"/>
      <c r="K20" s="400">
        <f>SUM(K19)</f>
        <v>0</v>
      </c>
    </row>
    <row r="22" spans="1:256">
      <c r="A22" s="396" t="str">
        <v>אופציות ₪ / מט"ח</v>
      </c>
      <c r="B22" s="397">
        <v>0</v>
      </c>
      <c r="C22" s="397">
        <v>0</v>
      </c>
      <c r="D22" s="397">
        <v>0</v>
      </c>
      <c r="E22" s="397">
        <v>0</v>
      </c>
      <c r="F22" s="397">
        <v>0</v>
      </c>
      <c r="G22" s="397">
        <v>0</v>
      </c>
      <c r="H22" s="397">
        <v>0</v>
      </c>
      <c r="I22" s="397">
        <v>0</v>
      </c>
      <c r="J22" s="398">
        <v>0</v>
      </c>
      <c r="K22" s="398">
        <v>0</v>
      </c>
    </row>
    <row r="23" spans="1:256">
      <c r="A23" s="396" t="str">
        <v>סה"כ אופציות ₪ / מט"ח</v>
      </c>
      <c r="B23" s="397"/>
      <c r="C23" s="397"/>
      <c r="D23" s="397"/>
      <c r="E23" s="397"/>
      <c r="F23" s="397"/>
      <c r="G23" s="399">
        <f>SUM(G22)</f>
        <v>0</v>
      </c>
      <c r="H23" s="397"/>
      <c r="I23" s="399">
        <f>SUM(I22)</f>
        <v>0</v>
      </c>
      <c r="J23" s="398"/>
      <c r="K23" s="400">
        <f>SUM(K22)</f>
        <v>0</v>
      </c>
    </row>
    <row r="25" spans="1:256">
      <c r="A25" s="396" t="str">
        <v>אופציות מט"ח/ מט"ח</v>
      </c>
      <c r="B25" s="397">
        <v>0</v>
      </c>
      <c r="C25" s="397">
        <v>0</v>
      </c>
      <c r="D25" s="397">
        <v>0</v>
      </c>
      <c r="E25" s="397">
        <v>0</v>
      </c>
      <c r="F25" s="397">
        <v>0</v>
      </c>
      <c r="G25" s="397">
        <v>0</v>
      </c>
      <c r="H25" s="397">
        <v>0</v>
      </c>
      <c r="I25" s="397">
        <v>0</v>
      </c>
      <c r="J25" s="398">
        <v>0</v>
      </c>
      <c r="K25" s="398">
        <v>0</v>
      </c>
    </row>
    <row r="26" spans="1:256">
      <c r="A26" s="396" t="str">
        <v>סה"כ אופציות מט"ח/ מט"ח</v>
      </c>
      <c r="B26" s="397"/>
      <c r="C26" s="397"/>
      <c r="D26" s="397"/>
      <c r="E26" s="397"/>
      <c r="F26" s="397"/>
      <c r="G26" s="399">
        <f>SUM(G25)</f>
        <v>0</v>
      </c>
      <c r="H26" s="397"/>
      <c r="I26" s="399">
        <f>SUM(I25)</f>
        <v>0</v>
      </c>
      <c r="J26" s="398"/>
      <c r="K26" s="400">
        <f>SUM(K25)</f>
        <v>0</v>
      </c>
    </row>
    <row r="28" spans="1:256">
      <c r="A28" s="396" t="s">
        <v>244</v>
      </c>
      <c r="B28" s="397">
        <v>0</v>
      </c>
      <c r="C28" s="397">
        <v>0</v>
      </c>
      <c r="D28" s="397">
        <v>0</v>
      </c>
      <c r="E28" s="397">
        <v>0</v>
      </c>
      <c r="F28" s="397">
        <v>0</v>
      </c>
      <c r="G28" s="397">
        <v>0</v>
      </c>
      <c r="H28" s="397">
        <v>0</v>
      </c>
      <c r="I28" s="397">
        <v>0</v>
      </c>
      <c r="J28" s="398">
        <v>0</v>
      </c>
      <c r="K28" s="398">
        <v>0</v>
      </c>
    </row>
    <row r="29" spans="1:256">
      <c r="A29" s="396" t="s">
        <v>245</v>
      </c>
      <c r="B29" s="397"/>
      <c r="C29" s="397"/>
      <c r="D29" s="397"/>
      <c r="E29" s="397"/>
      <c r="F29" s="397"/>
      <c r="G29" s="399">
        <f>SUM(G28)</f>
        <v>0</v>
      </c>
      <c r="H29" s="397"/>
      <c r="I29" s="399">
        <f>SUM(I28)</f>
        <v>0</v>
      </c>
      <c r="J29" s="398"/>
      <c r="K29" s="400">
        <f>SUM(K28)</f>
        <v>0</v>
      </c>
    </row>
    <row r="31" spans="1:256">
      <c r="A31" s="396" t="s">
        <v>246</v>
      </c>
      <c r="B31" s="397">
        <v>0</v>
      </c>
      <c r="C31" s="397">
        <v>0</v>
      </c>
      <c r="D31" s="397">
        <v>0</v>
      </c>
      <c r="E31" s="397">
        <v>0</v>
      </c>
      <c r="F31" s="397">
        <v>0</v>
      </c>
      <c r="G31" s="397">
        <v>0</v>
      </c>
      <c r="H31" s="397">
        <v>0</v>
      </c>
      <c r="I31" s="397">
        <v>0</v>
      </c>
      <c r="J31" s="398">
        <v>0</v>
      </c>
      <c r="K31" s="398">
        <v>0</v>
      </c>
    </row>
    <row r="32" spans="1:256">
      <c r="A32" s="396" t="s">
        <v>247</v>
      </c>
      <c r="B32" s="397"/>
      <c r="C32" s="397"/>
      <c r="D32" s="397"/>
      <c r="E32" s="397"/>
      <c r="F32" s="397"/>
      <c r="G32" s="399">
        <f>SUM(G31)</f>
        <v>0</v>
      </c>
      <c r="H32" s="397"/>
      <c r="I32" s="399">
        <f>SUM(I31)</f>
        <v>0</v>
      </c>
      <c r="J32" s="398"/>
      <c r="K32" s="400">
        <f>SUM(K31)</f>
        <v>0</v>
      </c>
    </row>
    <row r="34" spans="1:256">
      <c r="A34" s="390" t="str">
        <v>סה"כ אופציות ל"ס בישראל</v>
      </c>
      <c r="B34" s="391"/>
      <c r="C34" s="391"/>
      <c r="D34" s="391"/>
      <c r="E34" s="391"/>
      <c r="F34" s="391"/>
      <c r="G34" s="401">
        <f>G32+G29+G26+G23+G20</f>
        <v>0</v>
      </c>
      <c r="H34" s="391"/>
      <c r="I34" s="401">
        <f>I32+I29+I26+I23+I20</f>
        <v>0</v>
      </c>
      <c r="J34" s="392"/>
      <c r="K34" s="402">
        <f>K32+K29+K26+K23+K20</f>
        <v>0</v>
      </c>
    </row>
    <row r="37" spans="1:256">
      <c r="A37" s="390" t="str">
        <v>אופציות ל"ס בחו"ל</v>
      </c>
      <c r="B37" s="391"/>
      <c r="C37" s="391"/>
      <c r="D37" s="391"/>
      <c r="E37" s="391"/>
      <c r="F37" s="391"/>
      <c r="G37" s="391"/>
      <c r="H37" s="391"/>
      <c r="I37" s="391"/>
      <c r="J37" s="392"/>
      <c r="K37" s="392"/>
    </row>
    <row r="38" spans="1:256">
      <c r="A38" s="396" t="s">
        <v>242</v>
      </c>
      <c r="B38" s="397">
        <v>0</v>
      </c>
      <c r="C38" s="397">
        <v>0</v>
      </c>
      <c r="D38" s="397">
        <v>0</v>
      </c>
      <c r="E38" s="397">
        <v>0</v>
      </c>
      <c r="F38" s="397">
        <v>0</v>
      </c>
      <c r="G38" s="397">
        <v>0</v>
      </c>
      <c r="H38" s="397">
        <v>0</v>
      </c>
      <c r="I38" s="397">
        <v>0</v>
      </c>
      <c r="J38" s="398">
        <v>0</v>
      </c>
      <c r="K38" s="398">
        <v>0</v>
      </c>
    </row>
    <row r="39" spans="1:256">
      <c r="A39" s="396" t="s">
        <v>243</v>
      </c>
      <c r="B39" s="397"/>
      <c r="C39" s="397"/>
      <c r="D39" s="397"/>
      <c r="E39" s="397"/>
      <c r="F39" s="397"/>
      <c r="G39" s="399">
        <f>SUM(G38)</f>
        <v>0</v>
      </c>
      <c r="H39" s="397"/>
      <c r="I39" s="399">
        <f>SUM(I38)</f>
        <v>0</v>
      </c>
      <c r="J39" s="398"/>
      <c r="K39" s="400">
        <f>SUM(K38)</f>
        <v>0</v>
      </c>
    </row>
    <row r="41" spans="1:256">
      <c r="A41" s="396" t="str">
        <v>אופציות מטבע</v>
      </c>
      <c r="B41" s="397">
        <v>0</v>
      </c>
      <c r="C41" s="397">
        <v>0</v>
      </c>
      <c r="D41" s="397">
        <v>0</v>
      </c>
      <c r="E41" s="397">
        <v>0</v>
      </c>
      <c r="F41" s="397">
        <v>0</v>
      </c>
      <c r="G41" s="397">
        <v>0</v>
      </c>
      <c r="H41" s="397">
        <v>0</v>
      </c>
      <c r="I41" s="397">
        <v>0</v>
      </c>
      <c r="J41" s="398">
        <v>0</v>
      </c>
      <c r="K41" s="398">
        <v>0</v>
      </c>
    </row>
    <row r="42" spans="1:256">
      <c r="A42" s="396" t="str">
        <v>סה"כ אופציות מטבע</v>
      </c>
      <c r="B42" s="397"/>
      <c r="C42" s="397"/>
      <c r="D42" s="397"/>
      <c r="E42" s="397"/>
      <c r="F42" s="397"/>
      <c r="G42" s="399">
        <f>SUM(G41)</f>
        <v>0</v>
      </c>
      <c r="H42" s="397"/>
      <c r="I42" s="399">
        <f>SUM(I41)</f>
        <v>0</v>
      </c>
      <c r="J42" s="398"/>
      <c r="K42" s="400">
        <f>SUM(K41)</f>
        <v>0</v>
      </c>
    </row>
    <row r="44" spans="1:256">
      <c r="A44" s="396" t="s">
        <v>244</v>
      </c>
      <c r="B44" s="397">
        <v>0</v>
      </c>
      <c r="C44" s="397">
        <v>0</v>
      </c>
      <c r="D44" s="397">
        <v>0</v>
      </c>
      <c r="E44" s="397">
        <v>0</v>
      </c>
      <c r="F44" s="397">
        <v>0</v>
      </c>
      <c r="G44" s="397">
        <v>0</v>
      </c>
      <c r="H44" s="397">
        <v>0</v>
      </c>
      <c r="I44" s="397">
        <v>0</v>
      </c>
      <c r="J44" s="398">
        <v>0</v>
      </c>
      <c r="K44" s="398">
        <v>0</v>
      </c>
    </row>
    <row r="45" spans="1:256">
      <c r="A45" s="396" t="s">
        <v>245</v>
      </c>
      <c r="B45" s="397"/>
      <c r="C45" s="397"/>
      <c r="D45" s="397"/>
      <c r="E45" s="397"/>
      <c r="F45" s="397"/>
      <c r="G45" s="399">
        <f>SUM(G44)</f>
        <v>0</v>
      </c>
      <c r="H45" s="397"/>
      <c r="I45" s="399">
        <f>SUM(I44)</f>
        <v>0</v>
      </c>
      <c r="J45" s="398"/>
      <c r="K45" s="400">
        <f>SUM(K44)</f>
        <v>0</v>
      </c>
    </row>
    <row r="47" spans="1:256">
      <c r="A47" s="396" t="str">
        <v>אופציות סחורות</v>
      </c>
      <c r="B47" s="397">
        <v>0</v>
      </c>
      <c r="C47" s="397">
        <v>0</v>
      </c>
      <c r="D47" s="397">
        <v>0</v>
      </c>
      <c r="E47" s="397">
        <v>0</v>
      </c>
      <c r="F47" s="397">
        <v>0</v>
      </c>
      <c r="G47" s="397">
        <v>0</v>
      </c>
      <c r="H47" s="397">
        <v>0</v>
      </c>
      <c r="I47" s="397">
        <v>0</v>
      </c>
      <c r="J47" s="398">
        <v>0</v>
      </c>
      <c r="K47" s="398">
        <v>0</v>
      </c>
    </row>
    <row r="48" spans="1:256">
      <c r="A48" s="396" t="str">
        <v>סה"כ אופציות סחורות</v>
      </c>
      <c r="B48" s="397"/>
      <c r="C48" s="397"/>
      <c r="D48" s="397"/>
      <c r="E48" s="397"/>
      <c r="F48" s="397"/>
      <c r="G48" s="399">
        <f>SUM(G47)</f>
        <v>0</v>
      </c>
      <c r="H48" s="397"/>
      <c r="I48" s="399">
        <f>SUM(I47)</f>
        <v>0</v>
      </c>
      <c r="J48" s="398"/>
      <c r="K48" s="400">
        <f>SUM(K47)</f>
        <v>0</v>
      </c>
    </row>
    <row r="50" spans="1:256">
      <c r="A50" s="396" t="s">
        <v>246</v>
      </c>
      <c r="B50" s="397">
        <v>0</v>
      </c>
      <c r="C50" s="397">
        <v>0</v>
      </c>
      <c r="D50" s="397">
        <v>0</v>
      </c>
      <c r="E50" s="397">
        <v>0</v>
      </c>
      <c r="F50" s="397">
        <v>0</v>
      </c>
      <c r="G50" s="397">
        <v>0</v>
      </c>
      <c r="H50" s="397">
        <v>0</v>
      </c>
      <c r="I50" s="397">
        <v>0</v>
      </c>
      <c r="J50" s="398">
        <v>0</v>
      </c>
      <c r="K50" s="398">
        <v>0</v>
      </c>
    </row>
    <row r="51" spans="1:256">
      <c r="A51" s="396" t="s">
        <v>247</v>
      </c>
      <c r="B51" s="397"/>
      <c r="C51" s="397"/>
      <c r="D51" s="397"/>
      <c r="E51" s="397"/>
      <c r="F51" s="397"/>
      <c r="G51" s="399">
        <f>SUM(G50)</f>
        <v>0</v>
      </c>
      <c r="H51" s="397"/>
      <c r="I51" s="399">
        <f>SUM(I50)</f>
        <v>0</v>
      </c>
      <c r="J51" s="398"/>
      <c r="K51" s="400">
        <f>SUM(K50)</f>
        <v>0</v>
      </c>
    </row>
    <row r="53" spans="1:256">
      <c r="A53" s="390" t="str">
        <v>סה"כ אופציות ל"ס בחו"ל</v>
      </c>
      <c r="B53" s="391"/>
      <c r="C53" s="391"/>
      <c r="D53" s="391"/>
      <c r="E53" s="391"/>
      <c r="F53" s="391"/>
      <c r="G53" s="401">
        <f>G51+G48+G45+G42+G39</f>
        <v>0</v>
      </c>
      <c r="H53" s="391"/>
      <c r="I53" s="401">
        <f>I51+I48+I45+I42+I39</f>
        <v>0</v>
      </c>
      <c r="J53" s="392"/>
      <c r="K53" s="402">
        <f>K51+K48+K45+K42+K39</f>
        <v>0</v>
      </c>
    </row>
    <row r="56" spans="1:256">
      <c r="A56" s="390" t="str">
        <v>סה"כ אופציות ל"ס</v>
      </c>
      <c r="B56" s="391"/>
      <c r="C56" s="391"/>
      <c r="D56" s="391"/>
      <c r="E56" s="391"/>
      <c r="F56" s="391"/>
      <c r="G56" s="401">
        <f>G53+G34</f>
        <v>0</v>
      </c>
      <c r="H56" s="391"/>
      <c r="I56" s="401">
        <f>I53+I34</f>
        <v>0</v>
      </c>
      <c r="J56" s="392"/>
      <c r="K56" s="402">
        <f>K53+K34</f>
        <v>0</v>
      </c>
    </row>
    <row r="59" spans="1:256">
      <c r="A59" s="403" t="s">
        <v>28</v>
      </c>
      <c r="B59" s="404"/>
      <c r="C59" s="404"/>
      <c r="D59" s="404"/>
      <c r="E59" s="404"/>
      <c r="F59" s="404"/>
      <c r="G59" s="404"/>
      <c r="H59" s="404"/>
      <c r="I59" s="404"/>
      <c r="J59" s="405"/>
      <c r="K59" s="40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5"/>
  <sheetViews>
    <sheetView workbookViewId="0" rightToLeft="1">
      <pane ySplit="12" topLeftCell="A13" activePane="bottomLeft" state="frozen"/>
      <selection pane="bottomLeft" activeCell="D34" sqref="D34"/>
    </sheetView>
  </sheetViews>
  <sheetFormatPr defaultRowHeight="12.75"/>
  <cols>
    <col min="1" max="1" style="406" width="34.76112" customWidth="1"/>
    <col min="2" max="2" style="406" width="12.71939" customWidth="1"/>
    <col min="3" max="3" style="407" width="13.43559" bestFit="1" customWidth="1"/>
    <col min="4" max="4" style="407" width="11.7175" customWidth="1"/>
    <col min="5" max="5" style="407" width="14.72319" customWidth="1"/>
    <col min="6" max="6" style="407" width="11.7175" customWidth="1"/>
    <col min="7" max="7" style="407" width="17.72888" customWidth="1"/>
    <col min="8" max="8" style="407" width="9.713702" customWidth="1"/>
    <col min="9" max="9" style="407" width="12.71939" customWidth="1"/>
    <col min="10" max="10" style="408" width="20.73457" customWidth="1"/>
    <col min="11" max="256" style="406" width="9.287113" bestFit="1" customWidth="1"/>
  </cols>
  <sheetData>
    <row r="2" spans="1:256">
      <c r="A2" s="409" t="s">
        <v>29</v>
      </c>
    </row>
    <row r="4" spans="1:256">
      <c r="A4" s="409" t="s">
        <v>248</v>
      </c>
    </row>
    <row r="6" spans="1:256">
      <c r="A6" s="410" t="s">
        <v>2</v>
      </c>
    </row>
    <row r="8" spans="1:256">
      <c r="A8" s="411" t="s">
        <v>3</v>
      </c>
    </row>
    <row r="11" spans="1:256">
      <c r="A11" s="412" t="s">
        <v>4</v>
      </c>
      <c r="B11" s="412" t="s">
        <v>5</v>
      </c>
      <c r="C11" s="413" t="s">
        <v>6</v>
      </c>
      <c r="D11" s="413" t="s">
        <v>45</v>
      </c>
      <c r="E11" s="413" t="s">
        <v>31</v>
      </c>
      <c r="F11" s="413" t="s">
        <v>9</v>
      </c>
      <c r="G11" s="413" t="s">
        <v>33</v>
      </c>
      <c r="H11" s="413" t="s">
        <v>34</v>
      </c>
      <c r="I11" s="413" t="s">
        <v>223</v>
      </c>
      <c r="J11" s="414" t="s">
        <v>13</v>
      </c>
    </row>
    <row r="12" spans="1:256">
      <c r="A12" s="415"/>
      <c r="B12" s="415"/>
      <c r="C12" s="416"/>
      <c r="D12" s="416"/>
      <c r="E12" s="416" t="s">
        <v>36</v>
      </c>
      <c r="F12" s="416"/>
      <c r="G12" s="416" t="s">
        <v>38</v>
      </c>
      <c r="H12" s="416" t="s">
        <v>39</v>
      </c>
      <c r="I12" s="416" t="s">
        <v>15</v>
      </c>
      <c r="J12" s="417" t="s">
        <v>14</v>
      </c>
    </row>
    <row r="15" spans="1:256">
      <c r="A15" s="412" t="str">
        <v>חוזים עתידיים ל"ס</v>
      </c>
      <c r="B15" s="412"/>
      <c r="C15" s="413"/>
      <c r="D15" s="413"/>
      <c r="E15" s="413"/>
      <c r="F15" s="413"/>
      <c r="G15" s="413"/>
      <c r="H15" s="413"/>
      <c r="I15" s="413"/>
      <c r="J15" s="414"/>
    </row>
    <row r="18" spans="1:256">
      <c r="A18" s="412" t="str">
        <v>חוזים עתידיים ל"ס בישראל</v>
      </c>
      <c r="B18" s="412"/>
      <c r="C18" s="413"/>
      <c r="D18" s="413"/>
      <c r="E18" s="413"/>
      <c r="F18" s="413"/>
      <c r="G18" s="413"/>
      <c r="H18" s="413"/>
      <c r="I18" s="413"/>
      <c r="J18" s="414"/>
    </row>
    <row r="19" spans="1:256">
      <c r="A19" s="418" t="s">
        <v>249</v>
      </c>
      <c r="B19" s="418">
        <v>0</v>
      </c>
      <c r="C19" s="419">
        <v>0</v>
      </c>
      <c r="D19" s="419">
        <v>0</v>
      </c>
      <c r="E19" s="419">
        <v>0</v>
      </c>
      <c r="F19" s="419">
        <v>0</v>
      </c>
      <c r="G19" s="419">
        <v>0</v>
      </c>
      <c r="H19" s="419">
        <v>0</v>
      </c>
      <c r="I19" s="419">
        <v>0</v>
      </c>
      <c r="J19" s="420">
        <v>0</v>
      </c>
    </row>
    <row r="20" spans="1:256">
      <c r="A20" s="418" t="s">
        <v>250</v>
      </c>
      <c r="B20" s="418"/>
      <c r="C20" s="419"/>
      <c r="D20" s="419"/>
      <c r="E20" s="419"/>
      <c r="F20" s="419"/>
      <c r="G20" s="421">
        <f>SUM(G19)</f>
        <v>0</v>
      </c>
      <c r="H20" s="419"/>
      <c r="I20" s="421">
        <f>SUM(I19)</f>
        <v>0</v>
      </c>
      <c r="J20" s="422">
        <f>SUM(J19)</f>
        <v>0</v>
      </c>
    </row>
    <row r="22" spans="1:256">
      <c r="A22" s="418" t="str">
        <v>חוזים ₪ / מט"ח</v>
      </c>
      <c r="B22" s="418"/>
      <c r="C22" s="419"/>
      <c r="D22" s="419"/>
      <c r="E22" s="419"/>
      <c r="F22" s="419"/>
      <c r="G22" s="419"/>
      <c r="H22" s="419"/>
      <c r="I22" s="419"/>
      <c r="J22" s="420"/>
    </row>
    <row r="23" spans="1:256">
      <c r="A23" s="423" t="str">
        <v>FORWARD 10.04.14</v>
      </c>
      <c r="B23" s="423">
        <v>915525851</v>
      </c>
      <c r="C23" s="424" t="s">
        <v>251</v>
      </c>
      <c r="D23" s="424">
        <v>0</v>
      </c>
      <c r="E23" s="424" t="str">
        <v>10/04/2013</v>
      </c>
      <c r="F23" s="424" t="s">
        <v>25</v>
      </c>
      <c r="G23" s="424">
        <v>-1700000</v>
      </c>
      <c r="H23" s="424">
        <v>-2.3</v>
      </c>
      <c r="I23" s="424">
        <v>39.13</v>
      </c>
      <c r="J23" s="425">
        <f>I23/סיכום!$B$42</f>
        <v>0.000119648490774638</v>
      </c>
    </row>
    <row r="24" spans="1:256">
      <c r="A24" s="423" t="str">
        <v>FORWARD 12.06.14</v>
      </c>
      <c r="B24" s="423">
        <v>915562622</v>
      </c>
      <c r="C24" s="424" t="s">
        <v>251</v>
      </c>
      <c r="D24" s="424">
        <v>0</v>
      </c>
      <c r="E24" s="424" t="str">
        <v>12/06/2013</v>
      </c>
      <c r="F24" s="424" t="s">
        <v>25</v>
      </c>
      <c r="G24" s="424">
        <v>-5890000</v>
      </c>
      <c r="H24" s="424">
        <v>-10.27</v>
      </c>
      <c r="I24" s="424">
        <v>605.16</v>
      </c>
      <c r="J24" s="425">
        <f>I24/סיכום!$B$42</f>
        <v>0.00185040839962126</v>
      </c>
    </row>
    <row r="25" spans="1:256">
      <c r="A25" s="423" t="s">
        <v>252</v>
      </c>
      <c r="B25" s="423">
        <v>915600997</v>
      </c>
      <c r="C25" s="424" t="s">
        <v>251</v>
      </c>
      <c r="D25" s="424">
        <v>0</v>
      </c>
      <c r="E25" s="424" t="str">
        <v>15/08/2013</v>
      </c>
      <c r="F25" s="424" t="s">
        <v>25</v>
      </c>
      <c r="G25" s="424">
        <v>-55000000</v>
      </c>
      <c r="H25" s="424">
        <v>0</v>
      </c>
      <c r="I25" s="424">
        <v>0.78</v>
      </c>
      <c r="J25" s="425">
        <f>I25/סיכום!$B$42</f>
        <v>2.38501974966056e-06</v>
      </c>
    </row>
    <row r="26" spans="1:256">
      <c r="A26" s="423" t="s">
        <v>252</v>
      </c>
      <c r="B26" s="423">
        <v>915579611</v>
      </c>
      <c r="C26" s="424" t="s">
        <v>251</v>
      </c>
      <c r="D26" s="424">
        <v>0</v>
      </c>
      <c r="E26" s="424" t="str">
        <v>10/07/2013</v>
      </c>
      <c r="F26" s="424" t="s">
        <v>25</v>
      </c>
      <c r="G26" s="424">
        <v>-160000</v>
      </c>
      <c r="H26" s="424">
        <v>9.04</v>
      </c>
      <c r="I26" s="424">
        <v>-14.46</v>
      </c>
      <c r="J26" s="425">
        <f>I26/סיכום!$B$42</f>
        <v>-4.42145968975535e-05</v>
      </c>
    </row>
    <row r="27" spans="1:256">
      <c r="A27" s="423" t="s">
        <v>252</v>
      </c>
      <c r="B27" s="423">
        <v>915594582</v>
      </c>
      <c r="C27" s="424" t="s">
        <v>251</v>
      </c>
      <c r="D27" s="424">
        <v>0</v>
      </c>
      <c r="E27" s="424" t="str">
        <v>6/08/2013</v>
      </c>
      <c r="F27" s="424" t="s">
        <v>25</v>
      </c>
      <c r="G27" s="424">
        <v>-1300000</v>
      </c>
      <c r="H27" s="424">
        <v>-1.74</v>
      </c>
      <c r="I27" s="424">
        <v>22.56</v>
      </c>
      <c r="J27" s="425">
        <f>I27/סיכום!$B$42</f>
        <v>6.898210968249e-05</v>
      </c>
    </row>
    <row r="28" spans="1:256">
      <c r="A28" s="423" t="s">
        <v>253</v>
      </c>
      <c r="B28" s="423">
        <v>915535245</v>
      </c>
      <c r="C28" s="424" t="s">
        <v>251</v>
      </c>
      <c r="D28" s="424">
        <v>0</v>
      </c>
      <c r="E28" s="424" t="str">
        <v>29/04/2013</v>
      </c>
      <c r="F28" s="424" t="s">
        <v>25</v>
      </c>
      <c r="G28" s="424">
        <v>-660000</v>
      </c>
      <c r="H28" s="424">
        <v>-6.82</v>
      </c>
      <c r="I28" s="424">
        <v>44.99</v>
      </c>
      <c r="J28" s="425">
        <f>I28/סיכום!$B$42</f>
        <v>0.00013756671607337</v>
      </c>
    </row>
    <row r="29" spans="1:256">
      <c r="A29" s="423" t="s">
        <v>253</v>
      </c>
      <c r="B29" s="423">
        <v>915486045</v>
      </c>
      <c r="C29" s="424" t="s">
        <v>251</v>
      </c>
      <c r="D29" s="424">
        <v>0</v>
      </c>
      <c r="E29" s="424" t="str">
        <v>29/01/2013</v>
      </c>
      <c r="F29" s="424" t="s">
        <v>25</v>
      </c>
      <c r="G29" s="424">
        <v>-110000</v>
      </c>
      <c r="H29" s="424">
        <v>-18.2</v>
      </c>
      <c r="I29" s="424">
        <v>20.02</v>
      </c>
      <c r="J29" s="425">
        <f>I29/סיכום!$B$42</f>
        <v>6.12155069079544e-05</v>
      </c>
    </row>
    <row r="30" spans="1:256">
      <c r="A30" s="423" t="s">
        <v>253</v>
      </c>
      <c r="B30" s="423">
        <v>915552426</v>
      </c>
      <c r="C30" s="424" t="s">
        <v>251</v>
      </c>
      <c r="D30" s="424">
        <v>0</v>
      </c>
      <c r="E30" s="424" t="str">
        <v>28/05/2013</v>
      </c>
      <c r="F30" s="424" t="s">
        <v>25</v>
      </c>
      <c r="G30" s="424">
        <v>-63300</v>
      </c>
      <c r="H30" s="424">
        <v>6.36</v>
      </c>
      <c r="I30" s="424">
        <v>-4.02</v>
      </c>
      <c r="J30" s="425">
        <f>I30/סיכום!$B$42</f>
        <v>-1.22920248636352e-05</v>
      </c>
    </row>
    <row r="31" spans="1:256">
      <c r="A31" s="423" t="str">
        <v>FX SWAP</v>
      </c>
      <c r="B31" s="423">
        <v>915599772</v>
      </c>
      <c r="C31" s="424" t="s">
        <v>251</v>
      </c>
      <c r="D31" s="424">
        <v>0</v>
      </c>
      <c r="E31" s="424" t="str">
        <v>14/08/2013</v>
      </c>
      <c r="F31" s="424" t="s">
        <v>25</v>
      </c>
      <c r="G31" s="424">
        <v>-200000</v>
      </c>
      <c r="H31" s="424">
        <v>2.08</v>
      </c>
      <c r="I31" s="424">
        <v>-4.16</v>
      </c>
      <c r="J31" s="425">
        <f>I31/סיכום!$B$42</f>
        <v>-1.2720105331523e-05</v>
      </c>
    </row>
    <row r="32" spans="1:256">
      <c r="A32" s="418" t="str">
        <v>סה"כ חוזים ₪ / מט"ח</v>
      </c>
      <c r="B32" s="418"/>
      <c r="C32" s="419"/>
      <c r="D32" s="419"/>
      <c r="E32" s="419"/>
      <c r="F32" s="419"/>
      <c r="G32" s="421">
        <f>SUM(G23:G31)</f>
        <v>-65083300</v>
      </c>
      <c r="H32" s="419"/>
      <c r="I32" s="421">
        <f>SUM(I23:I31)</f>
        <v>710</v>
      </c>
      <c r="J32" s="422">
        <f>SUM(J23:J31)</f>
        <v>0.00217097951571666</v>
      </c>
    </row>
    <row r="34" spans="1:256">
      <c r="A34" s="418" t="str">
        <v>חוזים מט"ח/ מט"ח</v>
      </c>
      <c r="B34" s="418">
        <v>0</v>
      </c>
      <c r="C34" s="419">
        <v>0</v>
      </c>
      <c r="D34" s="419">
        <v>0</v>
      </c>
      <c r="E34" s="419">
        <v>0</v>
      </c>
      <c r="F34" s="419">
        <v>0</v>
      </c>
      <c r="G34" s="419">
        <v>0</v>
      </c>
      <c r="H34" s="419">
        <v>0</v>
      </c>
      <c r="I34" s="419">
        <v>0</v>
      </c>
      <c r="J34" s="420">
        <v>0</v>
      </c>
    </row>
    <row r="35" spans="1:256">
      <c r="A35" s="418" t="str">
        <v>סה"כ חוזים מט"ח/ מט"ח</v>
      </c>
      <c r="B35" s="418"/>
      <c r="C35" s="419"/>
      <c r="D35" s="419"/>
      <c r="E35" s="419"/>
      <c r="F35" s="419"/>
      <c r="G35" s="421">
        <f>SUM(G34)</f>
        <v>0</v>
      </c>
      <c r="H35" s="419"/>
      <c r="I35" s="421">
        <f>SUM(I34)</f>
        <v>0</v>
      </c>
      <c r="J35" s="422">
        <f>SUM(J34)</f>
        <v>0</v>
      </c>
    </row>
    <row r="37" spans="1:256">
      <c r="A37" s="418" t="s">
        <v>254</v>
      </c>
      <c r="B37" s="418">
        <v>0</v>
      </c>
      <c r="C37" s="419">
        <v>0</v>
      </c>
      <c r="D37" s="419">
        <v>0</v>
      </c>
      <c r="E37" s="419">
        <v>0</v>
      </c>
      <c r="F37" s="419">
        <v>0</v>
      </c>
      <c r="G37" s="419">
        <v>0</v>
      </c>
      <c r="H37" s="419">
        <v>0</v>
      </c>
      <c r="I37" s="419">
        <v>0</v>
      </c>
      <c r="J37" s="420">
        <v>0</v>
      </c>
    </row>
    <row r="38" spans="1:256">
      <c r="A38" s="418" t="s">
        <v>255</v>
      </c>
      <c r="B38" s="418"/>
      <c r="C38" s="419"/>
      <c r="D38" s="419"/>
      <c r="E38" s="419"/>
      <c r="F38" s="419"/>
      <c r="G38" s="421">
        <f>SUM(G37)</f>
        <v>0</v>
      </c>
      <c r="H38" s="419"/>
      <c r="I38" s="421">
        <f>SUM(I37)</f>
        <v>0</v>
      </c>
      <c r="J38" s="422">
        <f>SUM(J37)</f>
        <v>0</v>
      </c>
    </row>
    <row r="40" spans="1:256">
      <c r="A40" s="418" t="s">
        <v>256</v>
      </c>
      <c r="B40" s="418">
        <v>0</v>
      </c>
      <c r="C40" s="419">
        <v>0</v>
      </c>
      <c r="D40" s="419">
        <v>0</v>
      </c>
      <c r="E40" s="419">
        <v>0</v>
      </c>
      <c r="F40" s="419">
        <v>0</v>
      </c>
      <c r="G40" s="419">
        <v>0</v>
      </c>
      <c r="H40" s="419">
        <v>0</v>
      </c>
      <c r="I40" s="419">
        <v>0</v>
      </c>
      <c r="J40" s="420">
        <v>0</v>
      </c>
    </row>
    <row r="41" spans="1:256">
      <c r="A41" s="418" t="s">
        <v>257</v>
      </c>
      <c r="B41" s="418"/>
      <c r="C41" s="419"/>
      <c r="D41" s="419"/>
      <c r="E41" s="419"/>
      <c r="F41" s="419"/>
      <c r="G41" s="421">
        <f>SUM(G40)</f>
        <v>0</v>
      </c>
      <c r="H41" s="419"/>
      <c r="I41" s="421">
        <f>SUM(I40)</f>
        <v>0</v>
      </c>
      <c r="J41" s="422">
        <f>SUM(J40)</f>
        <v>0</v>
      </c>
    </row>
    <row r="43" spans="1:256">
      <c r="A43" s="412" t="str">
        <v>סה"כ חוזים עתידיים ל"ס בישראל</v>
      </c>
      <c r="B43" s="412"/>
      <c r="C43" s="413"/>
      <c r="D43" s="413"/>
      <c r="E43" s="413"/>
      <c r="F43" s="413"/>
      <c r="G43" s="426">
        <f>G41+G38+G35+G32+G20</f>
        <v>-65083300</v>
      </c>
      <c r="H43" s="413"/>
      <c r="I43" s="426">
        <f>I41+I38+I35+I32+I20</f>
        <v>710</v>
      </c>
      <c r="J43" s="427">
        <f>J41+J38+J35+J32+J20</f>
        <v>0.00217097951571666</v>
      </c>
    </row>
    <row r="46" spans="1:256">
      <c r="A46" s="412" t="str">
        <v>חוזים עתידיים ל"ס בחו"ל</v>
      </c>
      <c r="B46" s="412"/>
      <c r="C46" s="413"/>
      <c r="D46" s="413"/>
      <c r="E46" s="413"/>
      <c r="F46" s="413"/>
      <c r="G46" s="413"/>
      <c r="H46" s="413"/>
      <c r="I46" s="413"/>
      <c r="J46" s="414"/>
    </row>
    <row r="47" spans="1:256">
      <c r="A47" s="418" t="s">
        <v>249</v>
      </c>
      <c r="B47" s="418">
        <v>0</v>
      </c>
      <c r="C47" s="419">
        <v>0</v>
      </c>
      <c r="D47" s="419">
        <v>0</v>
      </c>
      <c r="E47" s="419">
        <v>0</v>
      </c>
      <c r="F47" s="419">
        <v>0</v>
      </c>
      <c r="G47" s="419">
        <v>0</v>
      </c>
      <c r="H47" s="419">
        <v>0</v>
      </c>
      <c r="I47" s="419">
        <v>0</v>
      </c>
      <c r="J47" s="420">
        <v>0</v>
      </c>
    </row>
    <row r="48" spans="1:256">
      <c r="A48" s="418" t="s">
        <v>250</v>
      </c>
      <c r="B48" s="418"/>
      <c r="C48" s="419"/>
      <c r="D48" s="419"/>
      <c r="E48" s="419"/>
      <c r="F48" s="419"/>
      <c r="G48" s="421">
        <f>SUM(G47)</f>
        <v>0</v>
      </c>
      <c r="H48" s="419"/>
      <c r="I48" s="421">
        <f>SUM(I47)</f>
        <v>0</v>
      </c>
      <c r="J48" s="422">
        <f>SUM(J47)</f>
        <v>0</v>
      </c>
    </row>
    <row r="50" spans="1:256">
      <c r="A50" s="418" t="str">
        <v>חוזים מטבע</v>
      </c>
      <c r="B50" s="418">
        <v>0</v>
      </c>
      <c r="C50" s="419">
        <v>0</v>
      </c>
      <c r="D50" s="419">
        <v>0</v>
      </c>
      <c r="E50" s="419">
        <v>0</v>
      </c>
      <c r="F50" s="419">
        <v>0</v>
      </c>
      <c r="G50" s="419">
        <v>0</v>
      </c>
      <c r="H50" s="419">
        <v>0</v>
      </c>
      <c r="I50" s="419">
        <v>0</v>
      </c>
      <c r="J50" s="420">
        <v>0</v>
      </c>
    </row>
    <row r="51" spans="1:256">
      <c r="A51" s="418" t="str">
        <v>סה"כ חוזים מטבע</v>
      </c>
      <c r="B51" s="418"/>
      <c r="C51" s="419"/>
      <c r="D51" s="419"/>
      <c r="E51" s="419"/>
      <c r="F51" s="419"/>
      <c r="G51" s="421">
        <f>SUM(G50)</f>
        <v>0</v>
      </c>
      <c r="H51" s="419"/>
      <c r="I51" s="421">
        <f>SUM(I50)</f>
        <v>0</v>
      </c>
      <c r="J51" s="422">
        <f>SUM(J50)</f>
        <v>0</v>
      </c>
    </row>
    <row r="53" spans="1:256">
      <c r="A53" s="418" t="s">
        <v>254</v>
      </c>
      <c r="B53" s="418">
        <v>0</v>
      </c>
      <c r="C53" s="419">
        <v>0</v>
      </c>
      <c r="D53" s="419">
        <v>0</v>
      </c>
      <c r="E53" s="419">
        <v>0</v>
      </c>
      <c r="F53" s="419">
        <v>0</v>
      </c>
      <c r="G53" s="419">
        <v>0</v>
      </c>
      <c r="H53" s="419">
        <v>0</v>
      </c>
      <c r="I53" s="419">
        <v>0</v>
      </c>
      <c r="J53" s="420">
        <v>0</v>
      </c>
    </row>
    <row r="54" spans="1:256">
      <c r="A54" s="418" t="s">
        <v>255</v>
      </c>
      <c r="B54" s="418"/>
      <c r="C54" s="419"/>
      <c r="D54" s="419"/>
      <c r="E54" s="419"/>
      <c r="F54" s="419"/>
      <c r="G54" s="421">
        <f>SUM(G53)</f>
        <v>0</v>
      </c>
      <c r="H54" s="419"/>
      <c r="I54" s="421">
        <f>SUM(I53)</f>
        <v>0</v>
      </c>
      <c r="J54" s="422">
        <f>SUM(J53)</f>
        <v>0</v>
      </c>
    </row>
    <row r="56" spans="1:256">
      <c r="A56" s="418" t="s">
        <v>256</v>
      </c>
      <c r="B56" s="418">
        <v>0</v>
      </c>
      <c r="C56" s="419">
        <v>0</v>
      </c>
      <c r="D56" s="419">
        <v>0</v>
      </c>
      <c r="E56" s="419">
        <v>0</v>
      </c>
      <c r="F56" s="419">
        <v>0</v>
      </c>
      <c r="G56" s="419">
        <v>0</v>
      </c>
      <c r="H56" s="419">
        <v>0</v>
      </c>
      <c r="I56" s="419">
        <v>0</v>
      </c>
      <c r="J56" s="420">
        <v>0</v>
      </c>
    </row>
    <row r="57" spans="1:256">
      <c r="A57" s="418" t="s">
        <v>257</v>
      </c>
      <c r="B57" s="418"/>
      <c r="C57" s="419"/>
      <c r="D57" s="419"/>
      <c r="E57" s="419"/>
      <c r="F57" s="419"/>
      <c r="G57" s="421">
        <f>SUM(G56)</f>
        <v>0</v>
      </c>
      <c r="H57" s="419"/>
      <c r="I57" s="421">
        <f>SUM(I56)</f>
        <v>0</v>
      </c>
      <c r="J57" s="422">
        <f>SUM(J56)</f>
        <v>0</v>
      </c>
    </row>
    <row r="59" spans="1:256">
      <c r="A59" s="412" t="str">
        <v>סה"כ חוזים עתידיים ל"ס בחו"ל</v>
      </c>
      <c r="B59" s="412"/>
      <c r="C59" s="413"/>
      <c r="D59" s="413"/>
      <c r="E59" s="413"/>
      <c r="F59" s="413"/>
      <c r="G59" s="426">
        <f>G57+G54+G51+G48</f>
        <v>0</v>
      </c>
      <c r="H59" s="413"/>
      <c r="I59" s="426">
        <f>I57+I54+I51+I48</f>
        <v>0</v>
      </c>
      <c r="J59" s="427">
        <f>J57+J54+J51+J48</f>
        <v>0</v>
      </c>
    </row>
    <row r="62" spans="1:256">
      <c r="A62" s="412" t="str">
        <v>סה"כ חוזים עתידיים ל"ס</v>
      </c>
      <c r="B62" s="412"/>
      <c r="C62" s="413"/>
      <c r="D62" s="413"/>
      <c r="E62" s="413"/>
      <c r="F62" s="413"/>
      <c r="G62" s="426">
        <f>G59+G43</f>
        <v>-65083300</v>
      </c>
      <c r="H62" s="413"/>
      <c r="I62" s="426">
        <f>I59+I43</f>
        <v>710</v>
      </c>
      <c r="J62" s="427">
        <f>J59+J43</f>
        <v>0.00217097951571666</v>
      </c>
    </row>
    <row r="65" spans="1:256">
      <c r="A65" s="423" t="s">
        <v>28</v>
      </c>
      <c r="B65" s="423"/>
      <c r="C65" s="424"/>
      <c r="D65" s="424"/>
      <c r="E65" s="424"/>
      <c r="F65" s="424"/>
      <c r="G65" s="424"/>
      <c r="H65" s="424"/>
      <c r="I65" s="424"/>
      <c r="J65" s="42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1"/>
  <sheetViews>
    <sheetView workbookViewId="0" rightToLeft="1">
      <pane ySplit="12" topLeftCell="A13" activePane="bottomLeft" state="frozen"/>
      <selection pane="bottomLeft" activeCell="D30" sqref="D30"/>
    </sheetView>
  </sheetViews>
  <sheetFormatPr defaultRowHeight="12.75"/>
  <cols>
    <col min="1" max="1" style="24" width="44.78009" customWidth="1"/>
    <col min="2" max="2" style="24" width="12.71939" customWidth="1"/>
    <col min="3" max="3" style="25" width="8.711805" customWidth="1"/>
    <col min="4" max="4" style="25" width="10.7156" customWidth="1"/>
    <col min="5" max="5" style="25" width="14.72319" customWidth="1"/>
    <col min="6" max="6" style="25" width="6.708012" customWidth="1"/>
    <col min="7" max="7" style="25" width="11.7175" customWidth="1"/>
    <col min="8" max="8" style="26" width="14.72319" customWidth="1"/>
    <col min="9" max="9" style="26" width="16.72698" customWidth="1"/>
    <col min="10" max="10" style="25" width="16.72698" customWidth="1"/>
    <col min="11" max="11" style="25" width="9.713702" customWidth="1"/>
    <col min="12" max="12" style="25" width="12.71939" customWidth="1"/>
    <col min="13" max="13" style="26" width="24.74215" customWidth="1"/>
    <col min="14" max="14" style="26" width="20.73457" customWidth="1"/>
    <col min="15" max="256" style="24" width="9.287113" bestFit="1" customWidth="1"/>
  </cols>
  <sheetData>
    <row r="2" spans="1:256">
      <c r="A2" s="27" t="s">
        <v>29</v>
      </c>
    </row>
    <row r="4" spans="1:256">
      <c r="A4" s="27" t="s">
        <v>30</v>
      </c>
    </row>
    <row r="6" spans="1:256">
      <c r="A6" s="28" t="s">
        <v>2</v>
      </c>
    </row>
    <row r="8" spans="1:256">
      <c r="A8" s="29" t="s">
        <v>3</v>
      </c>
    </row>
    <row r="11" spans="1:256">
      <c r="A11" s="30" t="s">
        <v>4</v>
      </c>
      <c r="B11" s="30" t="s">
        <v>5</v>
      </c>
      <c r="C11" s="31" t="s">
        <v>7</v>
      </c>
      <c r="D11" s="31" t="s">
        <v>8</v>
      </c>
      <c r="E11" s="31" t="s">
        <v>31</v>
      </c>
      <c r="F11" s="31" t="s">
        <v>32</v>
      </c>
      <c r="G11" s="31" t="s">
        <v>9</v>
      </c>
      <c r="H11" s="32" t="s">
        <v>10</v>
      </c>
      <c r="I11" s="32" t="s">
        <v>11</v>
      </c>
      <c r="J11" s="31" t="s">
        <v>33</v>
      </c>
      <c r="K11" s="31" t="s">
        <v>34</v>
      </c>
      <c r="L11" s="31" t="s">
        <v>12</v>
      </c>
      <c r="M11" s="32" t="s">
        <v>35</v>
      </c>
      <c r="N11" s="32" t="s">
        <v>13</v>
      </c>
    </row>
    <row r="12" spans="1:256">
      <c r="A12" s="33"/>
      <c r="B12" s="33"/>
      <c r="C12" s="34"/>
      <c r="D12" s="34"/>
      <c r="E12" s="34" t="s">
        <v>36</v>
      </c>
      <c r="F12" s="34" t="s">
        <v>37</v>
      </c>
      <c r="G12" s="34"/>
      <c r="H12" s="35" t="s">
        <v>14</v>
      </c>
      <c r="I12" s="35" t="s">
        <v>14</v>
      </c>
      <c r="J12" s="34" t="s">
        <v>38</v>
      </c>
      <c r="K12" s="34" t="s">
        <v>39</v>
      </c>
      <c r="L12" s="34" t="s">
        <v>15</v>
      </c>
      <c r="M12" s="35" t="s">
        <v>14</v>
      </c>
      <c r="N12" s="35" t="s">
        <v>14</v>
      </c>
    </row>
    <row r="15" spans="1:256">
      <c r="A15" s="30" t="s">
        <v>40</v>
      </c>
      <c r="B15" s="30"/>
      <c r="C15" s="31"/>
      <c r="D15" s="31"/>
      <c r="E15" s="31"/>
      <c r="F15" s="31"/>
      <c r="G15" s="31"/>
      <c r="H15" s="32"/>
      <c r="I15" s="32"/>
      <c r="J15" s="31"/>
      <c r="K15" s="31"/>
      <c r="L15" s="31"/>
      <c r="M15" s="32"/>
      <c r="N15" s="32"/>
    </row>
    <row r="18" spans="1:256">
      <c r="A18" s="30" t="str">
        <v>אג"ח ממשלתי בישראל</v>
      </c>
      <c r="B18" s="30"/>
      <c r="C18" s="31"/>
      <c r="D18" s="31"/>
      <c r="E18" s="31"/>
      <c r="F18" s="31"/>
      <c r="G18" s="31"/>
      <c r="H18" s="32"/>
      <c r="I18" s="32"/>
      <c r="J18" s="31"/>
      <c r="K18" s="31"/>
      <c r="L18" s="31"/>
      <c r="M18" s="32"/>
      <c r="N18" s="32"/>
    </row>
    <row r="19" spans="1:256">
      <c r="A19" s="36" t="str">
        <v>ממשלתי צמוד מדד</v>
      </c>
      <c r="B19" s="36"/>
      <c r="C19" s="37"/>
      <c r="D19" s="37"/>
      <c r="E19" s="37"/>
      <c r="F19" s="37"/>
      <c r="G19" s="37"/>
      <c r="H19" s="38"/>
      <c r="I19" s="38"/>
      <c r="J19" s="37"/>
      <c r="K19" s="37"/>
      <c r="L19" s="37"/>
      <c r="M19" s="38"/>
      <c r="N19" s="38"/>
    </row>
    <row r="20" spans="1:256">
      <c r="A20" s="39" t="str">
        <v>גליל 5472</v>
      </c>
      <c r="B20" s="39">
        <v>9547233</v>
      </c>
      <c r="C20" s="40" t="s">
        <v>17</v>
      </c>
      <c r="D20" s="40" t="s">
        <v>17</v>
      </c>
      <c r="E20" s="40">
        <v>0</v>
      </c>
      <c r="F20" s="40">
        <v>1.53</v>
      </c>
      <c r="G20" s="40" t="s">
        <v>25</v>
      </c>
      <c r="H20" s="41">
        <v>0.05</v>
      </c>
      <c r="I20" s="41">
        <v>-0.0014</v>
      </c>
      <c r="J20" s="40">
        <v>1271399</v>
      </c>
      <c r="K20" s="40">
        <v>147.49</v>
      </c>
      <c r="L20" s="40">
        <v>1875.19</v>
      </c>
      <c r="M20" s="41">
        <v>0.0001</v>
      </c>
      <c r="N20" s="41">
        <f>L20/סיכום!$B$42</f>
        <v>0.00573380151841793</v>
      </c>
    </row>
    <row r="21" spans="1:256">
      <c r="A21" s="39" t="str">
        <v>ממשל צמודה 0922</v>
      </c>
      <c r="B21" s="39">
        <v>1124056</v>
      </c>
      <c r="C21" s="40" t="s">
        <v>17</v>
      </c>
      <c r="D21" s="40" t="s">
        <v>17</v>
      </c>
      <c r="E21" s="40">
        <v>0</v>
      </c>
      <c r="F21" s="40">
        <v>8.15</v>
      </c>
      <c r="G21" s="40" t="s">
        <v>25</v>
      </c>
      <c r="H21" s="41">
        <v>0.0275</v>
      </c>
      <c r="I21" s="41">
        <v>0.0143</v>
      </c>
      <c r="J21" s="40">
        <v>6849</v>
      </c>
      <c r="K21" s="40">
        <v>115.4</v>
      </c>
      <c r="L21" s="40">
        <v>7.9</v>
      </c>
      <c r="M21" s="41">
        <v>0</v>
      </c>
      <c r="N21" s="41">
        <f>L21/סיכום!$B$42</f>
        <v>2.41559692593826e-05</v>
      </c>
    </row>
    <row r="22" spans="1:256">
      <c r="A22" s="36" t="str">
        <v>סה"כ ממשלתי צמוד מדד</v>
      </c>
      <c r="B22" s="36"/>
      <c r="C22" s="37"/>
      <c r="D22" s="37"/>
      <c r="E22" s="37"/>
      <c r="F22" s="37">
        <v>1.56</v>
      </c>
      <c r="G22" s="37"/>
      <c r="H22" s="38"/>
      <c r="I22" s="38">
        <v>-0.0013</v>
      </c>
      <c r="J22" s="42">
        <f>SUM(J20:J21)</f>
        <v>1278248</v>
      </c>
      <c r="K22" s="37"/>
      <c r="L22" s="42">
        <f>SUM(L20:L21)</f>
        <v>1883.09</v>
      </c>
      <c r="M22" s="38"/>
      <c r="N22" s="43">
        <f>SUM(N20:N21)</f>
        <v>0.00575795748767731</v>
      </c>
    </row>
    <row r="24" spans="1:256">
      <c r="A24" s="36" t="str">
        <v>ממשלתי לא צמוד</v>
      </c>
      <c r="B24" s="36"/>
      <c r="C24" s="37"/>
      <c r="D24" s="37"/>
      <c r="E24" s="37"/>
      <c r="F24" s="37"/>
      <c r="G24" s="37"/>
      <c r="H24" s="38"/>
      <c r="I24" s="38"/>
      <c r="J24" s="37"/>
      <c r="K24" s="37"/>
      <c r="L24" s="37"/>
      <c r="M24" s="38"/>
      <c r="N24" s="38"/>
    </row>
    <row r="25" spans="1:256">
      <c r="A25" s="39" t="str">
        <v>מ.ק.מ 614</v>
      </c>
      <c r="B25" s="39">
        <v>8140618</v>
      </c>
      <c r="C25" s="40" t="s">
        <v>17</v>
      </c>
      <c r="D25" s="40" t="s">
        <v>17</v>
      </c>
      <c r="E25" s="40">
        <v>0</v>
      </c>
      <c r="F25" s="40">
        <v>0.67</v>
      </c>
      <c r="G25" s="40" t="s">
        <v>25</v>
      </c>
      <c r="H25" s="41">
        <v>0</v>
      </c>
      <c r="I25" s="41">
        <v>0.0102</v>
      </c>
      <c r="J25" s="40">
        <v>146876</v>
      </c>
      <c r="K25" s="40">
        <v>99.32</v>
      </c>
      <c r="L25" s="40">
        <v>145.88</v>
      </c>
      <c r="M25" s="41">
        <v>0</v>
      </c>
      <c r="N25" s="41">
        <f>L25/סיכום!$B$42</f>
        <v>0.00044605984753908</v>
      </c>
    </row>
    <row r="26" spans="1:256">
      <c r="A26" s="39" t="str">
        <v>מקמ 524</v>
      </c>
      <c r="B26" s="39">
        <v>8140527</v>
      </c>
      <c r="C26" s="40" t="s">
        <v>17</v>
      </c>
      <c r="D26" s="40" t="s">
        <v>17</v>
      </c>
      <c r="E26" s="40">
        <v>0</v>
      </c>
      <c r="F26" s="40">
        <v>0.6</v>
      </c>
      <c r="G26" s="40" t="s">
        <v>25</v>
      </c>
      <c r="H26" s="41">
        <v>0</v>
      </c>
      <c r="I26" s="41">
        <v>0.0099</v>
      </c>
      <c r="J26" s="40">
        <v>381688</v>
      </c>
      <c r="K26" s="40">
        <v>99.41</v>
      </c>
      <c r="L26" s="40">
        <v>379.44</v>
      </c>
      <c r="M26" s="41">
        <v>0</v>
      </c>
      <c r="N26" s="41">
        <f>L26/סיכום!$B$42</f>
        <v>0.00116022037668103</v>
      </c>
    </row>
    <row r="27" spans="1:256">
      <c r="A27" s="39" t="str">
        <v>מקמ 714</v>
      </c>
      <c r="B27" s="39">
        <v>8140717</v>
      </c>
      <c r="C27" s="40" t="s">
        <v>17</v>
      </c>
      <c r="D27" s="40" t="s">
        <v>17</v>
      </c>
      <c r="E27" s="40">
        <v>0</v>
      </c>
      <c r="F27" s="40">
        <v>0.75</v>
      </c>
      <c r="G27" s="40" t="s">
        <v>25</v>
      </c>
      <c r="H27" s="41">
        <v>0</v>
      </c>
      <c r="I27" s="41">
        <v>0.0103</v>
      </c>
      <c r="J27" s="40">
        <v>347802</v>
      </c>
      <c r="K27" s="40">
        <v>99.23</v>
      </c>
      <c r="L27" s="40">
        <v>345.12</v>
      </c>
      <c r="M27" s="41">
        <v>0</v>
      </c>
      <c r="N27" s="41">
        <f>L27/סיכום!$B$42</f>
        <v>0.00105527950769596</v>
      </c>
    </row>
    <row r="28" spans="1:256">
      <c r="A28" s="39" t="str">
        <v>מקמ124</v>
      </c>
      <c r="B28" s="39">
        <v>8140121</v>
      </c>
      <c r="C28" s="40" t="s">
        <v>17</v>
      </c>
      <c r="D28" s="40" t="s">
        <v>17</v>
      </c>
      <c r="E28" s="40">
        <v>0</v>
      </c>
      <c r="F28" s="40">
        <v>0.27</v>
      </c>
      <c r="G28" s="40" t="s">
        <v>25</v>
      </c>
      <c r="H28" s="41">
        <v>0</v>
      </c>
      <c r="I28" s="41">
        <v>0.0092</v>
      </c>
      <c r="J28" s="40">
        <v>592698</v>
      </c>
      <c r="K28" s="40">
        <v>99.75</v>
      </c>
      <c r="L28" s="40">
        <v>591.22</v>
      </c>
      <c r="M28" s="41">
        <v>0.0001</v>
      </c>
      <c r="N28" s="41">
        <f>L28/סיכום!$B$42</f>
        <v>0.00180778381589015</v>
      </c>
    </row>
    <row r="29" spans="1:256">
      <c r="A29" s="39" t="str">
        <v>מקמ814</v>
      </c>
      <c r="B29" s="39">
        <v>8140816</v>
      </c>
      <c r="C29" s="40" t="s">
        <v>17</v>
      </c>
      <c r="D29" s="40" t="s">
        <v>17</v>
      </c>
      <c r="E29" s="40">
        <v>0</v>
      </c>
      <c r="F29" s="40">
        <v>0.85</v>
      </c>
      <c r="G29" s="40" t="s">
        <v>25</v>
      </c>
      <c r="H29" s="41">
        <v>0</v>
      </c>
      <c r="I29" s="41">
        <v>0.0103</v>
      </c>
      <c r="J29" s="40">
        <v>207543</v>
      </c>
      <c r="K29" s="40">
        <v>99.13</v>
      </c>
      <c r="L29" s="40">
        <v>205.74</v>
      </c>
      <c r="M29" s="41">
        <v>0</v>
      </c>
      <c r="N29" s="41">
        <f>L29/סיכום!$B$42</f>
        <v>0.000629094824737389</v>
      </c>
    </row>
    <row r="30" spans="1:256">
      <c r="A30" s="39" t="str">
        <v>ממשלתי שקלי 0115</v>
      </c>
      <c r="B30" s="39">
        <v>1114297</v>
      </c>
      <c r="C30" s="40" t="s">
        <v>17</v>
      </c>
      <c r="D30" s="40" t="s">
        <v>17</v>
      </c>
      <c r="E30" s="40">
        <v>0</v>
      </c>
      <c r="F30" s="40">
        <v>1.29</v>
      </c>
      <c r="G30" s="40" t="s">
        <v>25</v>
      </c>
      <c r="H30" s="41">
        <v>0.045</v>
      </c>
      <c r="I30" s="41">
        <v>0.0112</v>
      </c>
      <c r="J30" s="40">
        <v>500000</v>
      </c>
      <c r="K30" s="40">
        <v>107.44</v>
      </c>
      <c r="L30" s="40">
        <v>537.2</v>
      </c>
      <c r="M30" s="41">
        <v>0</v>
      </c>
      <c r="N30" s="41">
        <f>L30/סיכום!$B$42</f>
        <v>0.00164260590963802</v>
      </c>
    </row>
    <row r="31" spans="1:256">
      <c r="A31" s="39" t="str">
        <v>ממשלתי שקלי 0120</v>
      </c>
      <c r="B31" s="39">
        <v>1115773</v>
      </c>
      <c r="C31" s="40" t="s">
        <v>17</v>
      </c>
      <c r="D31" s="40" t="s">
        <v>17</v>
      </c>
      <c r="E31" s="40">
        <v>0</v>
      </c>
      <c r="F31" s="40">
        <v>5.48</v>
      </c>
      <c r="G31" s="40" t="s">
        <v>25</v>
      </c>
      <c r="H31" s="41">
        <v>0.05</v>
      </c>
      <c r="I31" s="41">
        <v>0.0296</v>
      </c>
      <c r="J31" s="40">
        <v>1315446</v>
      </c>
      <c r="K31" s="40">
        <v>114.92</v>
      </c>
      <c r="L31" s="40">
        <v>1511.71</v>
      </c>
      <c r="M31" s="41">
        <v>0.0001</v>
      </c>
      <c r="N31" s="41">
        <f>L31/סיכום!$B$42</f>
        <v>0.00462238231507611</v>
      </c>
    </row>
    <row r="32" spans="1:256">
      <c r="A32" s="39" t="str">
        <v>ממשלתי שקלי 0122</v>
      </c>
      <c r="B32" s="39">
        <v>1123272</v>
      </c>
      <c r="C32" s="40" t="s">
        <v>17</v>
      </c>
      <c r="D32" s="40" t="s">
        <v>17</v>
      </c>
      <c r="E32" s="40">
        <v>0</v>
      </c>
      <c r="F32" s="40">
        <v>6.8</v>
      </c>
      <c r="G32" s="40" t="s">
        <v>25</v>
      </c>
      <c r="H32" s="41">
        <v>0.055</v>
      </c>
      <c r="I32" s="41">
        <v>0.0353</v>
      </c>
      <c r="J32" s="40">
        <v>1400240</v>
      </c>
      <c r="K32" s="40">
        <v>117.64</v>
      </c>
      <c r="L32" s="40">
        <v>1647.24</v>
      </c>
      <c r="M32" s="41">
        <v>0.0001</v>
      </c>
      <c r="N32" s="41">
        <f>L32/סיכום!$B$42</f>
        <v>0.00503679478516777</v>
      </c>
    </row>
    <row r="33" spans="1:256">
      <c r="A33" s="39" t="str">
        <v>ממשלתי שקלי 0217</v>
      </c>
      <c r="B33" s="39">
        <v>1101575</v>
      </c>
      <c r="C33" s="40" t="s">
        <v>17</v>
      </c>
      <c r="D33" s="40" t="s">
        <v>17</v>
      </c>
      <c r="E33" s="40">
        <v>0</v>
      </c>
      <c r="F33" s="40">
        <v>3.13</v>
      </c>
      <c r="G33" s="40" t="s">
        <v>25</v>
      </c>
      <c r="H33" s="41">
        <v>0.055</v>
      </c>
      <c r="I33" s="41">
        <v>0.019</v>
      </c>
      <c r="J33" s="40">
        <v>2225000</v>
      </c>
      <c r="K33" s="40">
        <v>115.01</v>
      </c>
      <c r="L33" s="40">
        <v>2558.97</v>
      </c>
      <c r="M33" s="41">
        <v>0.0001</v>
      </c>
      <c r="N33" s="41">
        <f>L33/סיכום!$B$42</f>
        <v>0.00782460767793447</v>
      </c>
    </row>
    <row r="34" spans="1:256">
      <c r="A34" s="39" t="str">
        <v>ממשלתי שקלי 0219</v>
      </c>
      <c r="B34" s="39">
        <v>1110907</v>
      </c>
      <c r="C34" s="40" t="s">
        <v>17</v>
      </c>
      <c r="D34" s="40" t="s">
        <v>17</v>
      </c>
      <c r="E34" s="40">
        <v>0</v>
      </c>
      <c r="F34" s="40">
        <v>4.7</v>
      </c>
      <c r="G34" s="40" t="s">
        <v>25</v>
      </c>
      <c r="H34" s="41">
        <v>0.06</v>
      </c>
      <c r="I34" s="41">
        <v>0.0261</v>
      </c>
      <c r="J34" s="40">
        <v>6295878</v>
      </c>
      <c r="K34" s="40">
        <v>120.43</v>
      </c>
      <c r="L34" s="40">
        <v>7582.13</v>
      </c>
      <c r="M34" s="41">
        <v>0.0003</v>
      </c>
      <c r="N34" s="41">
        <f>L34/סיכום!$B$42</f>
        <v>0.0231840125570434</v>
      </c>
    </row>
    <row r="35" spans="1:256">
      <c r="A35" s="39" t="str">
        <v>ממשלתי שקלי 0323</v>
      </c>
      <c r="B35" s="39">
        <v>1126747</v>
      </c>
      <c r="C35" s="40" t="s">
        <v>17</v>
      </c>
      <c r="D35" s="40" t="s">
        <v>17</v>
      </c>
      <c r="E35" s="40">
        <v>0</v>
      </c>
      <c r="F35" s="40">
        <v>7.89</v>
      </c>
      <c r="G35" s="40" t="s">
        <v>25</v>
      </c>
      <c r="H35" s="41">
        <v>0.0425</v>
      </c>
      <c r="I35" s="41">
        <v>0.0377</v>
      </c>
      <c r="J35" s="40">
        <v>2063627</v>
      </c>
      <c r="K35" s="40">
        <v>105.9</v>
      </c>
      <c r="L35" s="40">
        <v>2185.38</v>
      </c>
      <c r="M35" s="41">
        <v>0.0001</v>
      </c>
      <c r="N35" s="41">
        <f>L35/סיכום!$B$42</f>
        <v>0.00668227494937589</v>
      </c>
    </row>
    <row r="36" spans="1:256">
      <c r="A36" s="39" t="str">
        <v>ממשלתי שקלי 1026</v>
      </c>
      <c r="B36" s="39">
        <v>1099456</v>
      </c>
      <c r="C36" s="40" t="s">
        <v>17</v>
      </c>
      <c r="D36" s="40" t="s">
        <v>17</v>
      </c>
      <c r="E36" s="40">
        <v>0</v>
      </c>
      <c r="F36" s="40">
        <v>9.23</v>
      </c>
      <c r="G36" s="40" t="s">
        <v>25</v>
      </c>
      <c r="H36" s="41">
        <v>0.0625</v>
      </c>
      <c r="I36" s="41">
        <v>0.0424</v>
      </c>
      <c r="J36" s="40">
        <v>453908</v>
      </c>
      <c r="K36" s="40">
        <v>125.66</v>
      </c>
      <c r="L36" s="40">
        <v>570.38</v>
      </c>
      <c r="M36" s="41">
        <v>0</v>
      </c>
      <c r="N36" s="41">
        <f>L36/סיכום!$B$42</f>
        <v>0.00174406098052742</v>
      </c>
    </row>
    <row r="37" spans="1:256">
      <c r="A37" s="39" t="str">
        <v>ממשק0816</v>
      </c>
      <c r="B37" s="39">
        <v>1122019</v>
      </c>
      <c r="C37" s="40" t="s">
        <v>17</v>
      </c>
      <c r="D37" s="40" t="s">
        <v>17</v>
      </c>
      <c r="E37" s="40">
        <v>0</v>
      </c>
      <c r="F37" s="40">
        <v>2.8</v>
      </c>
      <c r="G37" s="40" t="s">
        <v>25</v>
      </c>
      <c r="H37" s="41">
        <v>0.0425</v>
      </c>
      <c r="I37" s="41">
        <v>0.017</v>
      </c>
      <c r="J37" s="40">
        <v>213543</v>
      </c>
      <c r="K37" s="40">
        <v>107.55</v>
      </c>
      <c r="L37" s="40">
        <v>229.67</v>
      </c>
      <c r="M37" s="41">
        <v>0</v>
      </c>
      <c r="N37" s="41">
        <f>L37/סיכום!$B$42</f>
        <v>0.000702266007569924</v>
      </c>
    </row>
    <row r="38" spans="1:256">
      <c r="A38" s="39" t="str">
        <v>שחר 2682</v>
      </c>
      <c r="B38" s="39">
        <v>9268236</v>
      </c>
      <c r="C38" s="40" t="s">
        <v>17</v>
      </c>
      <c r="D38" s="40" t="s">
        <v>17</v>
      </c>
      <c r="E38" s="40">
        <v>0</v>
      </c>
      <c r="F38" s="40">
        <v>0.5</v>
      </c>
      <c r="G38" s="40" t="s">
        <v>25</v>
      </c>
      <c r="H38" s="41">
        <v>0.075</v>
      </c>
      <c r="I38" s="41">
        <v>0.0103</v>
      </c>
      <c r="J38" s="40">
        <v>400802</v>
      </c>
      <c r="K38" s="40">
        <v>106.95</v>
      </c>
      <c r="L38" s="40">
        <v>428.66</v>
      </c>
      <c r="M38" s="41">
        <v>0</v>
      </c>
      <c r="N38" s="41">
        <f>L38/סיכום!$B$42</f>
        <v>0.00131072123831987</v>
      </c>
    </row>
    <row r="39" spans="1:256">
      <c r="A39" s="39" t="str">
        <v>שחר2683</v>
      </c>
      <c r="B39" s="39">
        <v>9268335</v>
      </c>
      <c r="C39" s="40" t="s">
        <v>17</v>
      </c>
      <c r="D39" s="40" t="s">
        <v>17</v>
      </c>
      <c r="E39" s="40">
        <v>0</v>
      </c>
      <c r="F39" s="40">
        <v>2.17</v>
      </c>
      <c r="G39" s="40" t="s">
        <v>25</v>
      </c>
      <c r="H39" s="41">
        <v>0.065</v>
      </c>
      <c r="I39" s="41">
        <v>0.0146</v>
      </c>
      <c r="J39" s="40">
        <v>3555000</v>
      </c>
      <c r="K39" s="40">
        <v>115.8</v>
      </c>
      <c r="L39" s="40">
        <v>4116.69</v>
      </c>
      <c r="M39" s="41">
        <v>0.0003</v>
      </c>
      <c r="N39" s="41">
        <f>L39/סיכום!$B$42</f>
        <v>0.0125876755810643</v>
      </c>
    </row>
    <row r="40" spans="1:256">
      <c r="A40" s="36" t="str">
        <v>סה"כ ממשלתי לא צמוד</v>
      </c>
      <c r="B40" s="36"/>
      <c r="C40" s="37"/>
      <c r="D40" s="37"/>
      <c r="E40" s="37"/>
      <c r="F40" s="37">
        <v>4.21</v>
      </c>
      <c r="G40" s="37"/>
      <c r="H40" s="38"/>
      <c r="I40" s="38">
        <v>0.0237</v>
      </c>
      <c r="J40" s="42">
        <f>SUM(J25:J39)</f>
        <v>20100051</v>
      </c>
      <c r="K40" s="37"/>
      <c r="L40" s="42">
        <f>SUM(L25:L39)</f>
        <v>23035.43</v>
      </c>
      <c r="M40" s="38"/>
      <c r="N40" s="43">
        <f>SUM(N25:N39)</f>
        <v>0.0704358403742607</v>
      </c>
    </row>
    <row r="42" spans="1:256">
      <c r="A42" s="36" t="str">
        <v>ממשלתי צמוד מט"ח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8">
        <v>0</v>
      </c>
      <c r="I42" s="38">
        <v>0</v>
      </c>
      <c r="J42" s="37">
        <v>0</v>
      </c>
      <c r="K42" s="37">
        <v>0</v>
      </c>
      <c r="L42" s="37">
        <v>0</v>
      </c>
      <c r="M42" s="38">
        <v>0</v>
      </c>
      <c r="N42" s="38">
        <v>0</v>
      </c>
    </row>
    <row r="43" spans="1:256">
      <c r="A43" s="36" t="str">
        <v>סה"כ ממשלתי צמוד מט"ח</v>
      </c>
      <c r="B43" s="37"/>
      <c r="C43" s="37"/>
      <c r="D43" s="37"/>
      <c r="E43" s="37"/>
      <c r="F43" s="37"/>
      <c r="G43" s="37"/>
      <c r="H43" s="38"/>
      <c r="I43" s="38"/>
      <c r="J43" s="42">
        <f>SUM(J42)</f>
        <v>0</v>
      </c>
      <c r="K43" s="37"/>
      <c r="L43" s="42">
        <f>SUM(L42)</f>
        <v>0</v>
      </c>
      <c r="M43" s="38"/>
      <c r="N43" s="43">
        <f>SUM(N42)</f>
        <v>0</v>
      </c>
    </row>
    <row r="44" spans="1:256">
      <c r="B44" s="25"/>
    </row>
    <row r="45" spans="1:256">
      <c r="A45" s="30" t="str">
        <v>סה"כ אג"ח ממשלתי בישראל</v>
      </c>
      <c r="B45" s="31"/>
      <c r="C45" s="31"/>
      <c r="D45" s="31"/>
      <c r="E45" s="31"/>
      <c r="F45" s="31">
        <v>4.01</v>
      </c>
      <c r="G45" s="31"/>
      <c r="H45" s="32"/>
      <c r="I45" s="32">
        <v>0.0218</v>
      </c>
      <c r="J45" s="44">
        <f>J43+J40+J22</f>
        <v>21378299</v>
      </c>
      <c r="K45" s="31"/>
      <c r="L45" s="44">
        <f>L43+L40+L22</f>
        <v>24918.52</v>
      </c>
      <c r="M45" s="32"/>
      <c r="N45" s="45">
        <f>N43+N40+N22</f>
        <v>0.076193797861938</v>
      </c>
    </row>
    <row r="46" spans="1:256">
      <c r="B46" s="25"/>
    </row>
    <row r="47" spans="1:256">
      <c r="B47" s="25"/>
    </row>
    <row r="48" spans="1:256">
      <c r="A48" s="30" t="str">
        <v>ממשלתי חו"ל</v>
      </c>
      <c r="B48" s="31"/>
      <c r="C48" s="31"/>
      <c r="D48" s="31"/>
      <c r="E48" s="31"/>
      <c r="F48" s="31"/>
      <c r="G48" s="31"/>
      <c r="H48" s="32"/>
      <c r="I48" s="32"/>
      <c r="J48" s="31"/>
      <c r="K48" s="31"/>
      <c r="L48" s="31"/>
      <c r="M48" s="32"/>
      <c r="N48" s="32"/>
    </row>
    <row r="49" spans="1:256">
      <c r="A49" s="36" t="s">
        <v>41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8">
        <v>0</v>
      </c>
      <c r="I49" s="38">
        <v>0</v>
      </c>
      <c r="J49" s="37">
        <v>0</v>
      </c>
      <c r="K49" s="37">
        <v>0</v>
      </c>
      <c r="L49" s="37">
        <v>0</v>
      </c>
      <c r="M49" s="38">
        <v>0</v>
      </c>
      <c r="N49" s="38">
        <v>0</v>
      </c>
    </row>
    <row r="50" spans="1:256">
      <c r="A50" s="36" t="s">
        <v>42</v>
      </c>
      <c r="B50" s="37"/>
      <c r="C50" s="37"/>
      <c r="D50" s="37"/>
      <c r="E50" s="37"/>
      <c r="F50" s="37"/>
      <c r="G50" s="37"/>
      <c r="H50" s="38"/>
      <c r="I50" s="38"/>
      <c r="J50" s="42">
        <f>SUM(J49)</f>
        <v>0</v>
      </c>
      <c r="K50" s="37"/>
      <c r="L50" s="42">
        <f>SUM(L49)</f>
        <v>0</v>
      </c>
      <c r="M50" s="38"/>
      <c r="N50" s="43">
        <f>SUM(N49)</f>
        <v>0</v>
      </c>
    </row>
    <row r="51" spans="1:256">
      <c r="B51" s="25"/>
    </row>
    <row r="52" spans="1:256">
      <c r="A52" s="36" t="str">
        <v>אג"ח שהנפיקו ממשלות זרות בחו"ל</v>
      </c>
      <c r="B52" s="3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8">
        <v>0</v>
      </c>
      <c r="I52" s="38">
        <v>0</v>
      </c>
      <c r="J52" s="37">
        <v>0</v>
      </c>
      <c r="K52" s="37">
        <v>0</v>
      </c>
      <c r="L52" s="37">
        <v>0</v>
      </c>
      <c r="M52" s="38">
        <v>0</v>
      </c>
      <c r="N52" s="38">
        <v>0</v>
      </c>
    </row>
    <row r="53" spans="1:256">
      <c r="A53" s="36" t="str">
        <v>סה"כ אג"ח שהנפיקו ממשלות זרות בחו"ל</v>
      </c>
      <c r="B53" s="37"/>
      <c r="C53" s="37"/>
      <c r="D53" s="37"/>
      <c r="E53" s="37"/>
      <c r="F53" s="37"/>
      <c r="G53" s="37"/>
      <c r="H53" s="38"/>
      <c r="I53" s="38"/>
      <c r="J53" s="42">
        <f>SUM(J52)</f>
        <v>0</v>
      </c>
      <c r="K53" s="37"/>
      <c r="L53" s="42">
        <f>SUM(L52)</f>
        <v>0</v>
      </c>
      <c r="M53" s="38"/>
      <c r="N53" s="43">
        <f>SUM(N52)</f>
        <v>0</v>
      </c>
    </row>
    <row r="54" spans="1:256">
      <c r="B54" s="25"/>
    </row>
    <row r="55" spans="1:256">
      <c r="A55" s="30" t="str">
        <v>סה"כ ממשלתי חו"ל</v>
      </c>
      <c r="B55" s="31"/>
      <c r="C55" s="31"/>
      <c r="D55" s="31"/>
      <c r="E55" s="31"/>
      <c r="F55" s="31"/>
      <c r="G55" s="31"/>
      <c r="H55" s="32"/>
      <c r="I55" s="32"/>
      <c r="J55" s="44">
        <f>J53+J50</f>
        <v>0</v>
      </c>
      <c r="K55" s="31"/>
      <c r="L55" s="44">
        <f>L53+L50</f>
        <v>0</v>
      </c>
      <c r="M55" s="32"/>
      <c r="N55" s="45">
        <f>N53+N50</f>
        <v>0</v>
      </c>
    </row>
    <row r="56" spans="1:256">
      <c r="B56" s="25"/>
    </row>
    <row r="58" spans="1:256">
      <c r="A58" s="30" t="s">
        <v>43</v>
      </c>
      <c r="B58" s="30"/>
      <c r="C58" s="31"/>
      <c r="D58" s="31"/>
      <c r="E58" s="31"/>
      <c r="F58" s="31">
        <v>4.01</v>
      </c>
      <c r="G58" s="31"/>
      <c r="H58" s="32"/>
      <c r="I58" s="32">
        <v>0.0218</v>
      </c>
      <c r="J58" s="44">
        <f>J55+J45</f>
        <v>21378299</v>
      </c>
      <c r="K58" s="31"/>
      <c r="L58" s="44">
        <f>L55+L45</f>
        <v>24918.52</v>
      </c>
      <c r="M58" s="32"/>
      <c r="N58" s="45">
        <f>N55+N45</f>
        <v>0.076193797861938</v>
      </c>
    </row>
    <row r="61" spans="1:256">
      <c r="A61" s="39" t="s">
        <v>28</v>
      </c>
      <c r="B61" s="39"/>
      <c r="C61" s="40"/>
      <c r="D61" s="40"/>
      <c r="E61" s="40"/>
      <c r="F61" s="40"/>
      <c r="G61" s="40"/>
      <c r="H61" s="41"/>
      <c r="I61" s="41"/>
      <c r="J61" s="40"/>
      <c r="K61" s="40"/>
      <c r="L61" s="40"/>
      <c r="M61" s="41"/>
      <c r="N61" s="4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5"/>
  <sheetViews>
    <sheetView topLeftCell="C1" workbookViewId="0" rightToLeft="1">
      <pane ySplit="12" topLeftCell="A13" activePane="bottomLeft" state="frozen"/>
      <selection pane="bottomLeft" activeCell="A13" sqref="A13:IV13"/>
    </sheetView>
  </sheetViews>
  <sheetFormatPr defaultRowHeight="12.75"/>
  <cols>
    <col min="1" max="1" style="428" width="62.81423" customWidth="1"/>
    <col min="2" max="2" style="429" width="12.71939" customWidth="1"/>
    <col min="3" max="3" style="429" width="8.711805" customWidth="1"/>
    <col min="4" max="4" style="429" width="11.7175" customWidth="1"/>
    <col min="5" max="5" style="429" width="8.711805" customWidth="1"/>
    <col min="6" max="6" style="429" width="10.7156" customWidth="1"/>
    <col min="7" max="7" style="429" width="14.72319" customWidth="1"/>
    <col min="8" max="8" style="429" width="6.708012" customWidth="1"/>
    <col min="9" max="9" style="429" width="11.7175" customWidth="1"/>
    <col min="10" max="10" style="430" width="14.72319" customWidth="1"/>
    <col min="11" max="11" style="430" width="16.72698" customWidth="1"/>
    <col min="12" max="12" style="429" width="11.7175" customWidth="1"/>
    <col min="13" max="13" style="429" width="9.713702" customWidth="1"/>
    <col min="14" max="14" style="429" width="12.71939" customWidth="1"/>
    <col min="15" max="15" style="430" width="24.74215" customWidth="1"/>
    <col min="16" max="16" style="430" width="20.73457" customWidth="1"/>
    <col min="17" max="256" style="428" width="9.287113" bestFit="1" customWidth="1"/>
  </cols>
  <sheetData>
    <row r="2" spans="1:256">
      <c r="A2" s="431" t="s">
        <v>29</v>
      </c>
    </row>
    <row r="4" spans="1:256">
      <c r="A4" s="431" t="s">
        <v>258</v>
      </c>
    </row>
    <row r="6" spans="1:256">
      <c r="A6" s="432" t="s">
        <v>2</v>
      </c>
    </row>
    <row r="8" spans="1:256">
      <c r="A8" s="433" t="s">
        <v>3</v>
      </c>
    </row>
    <row r="11" spans="1:256">
      <c r="A11" s="434" t="s">
        <v>4</v>
      </c>
      <c r="B11" s="435" t="s">
        <v>5</v>
      </c>
      <c r="C11" s="435" t="s">
        <v>6</v>
      </c>
      <c r="D11" s="435" t="s">
        <v>209</v>
      </c>
      <c r="E11" s="435" t="s">
        <v>7</v>
      </c>
      <c r="F11" s="435" t="s">
        <v>8</v>
      </c>
      <c r="G11" s="435" t="s">
        <v>31</v>
      </c>
      <c r="H11" s="435" t="s">
        <v>32</v>
      </c>
      <c r="I11" s="435" t="s">
        <v>9</v>
      </c>
      <c r="J11" s="436" t="s">
        <v>10</v>
      </c>
      <c r="K11" s="436" t="s">
        <v>11</v>
      </c>
      <c r="L11" s="435" t="s">
        <v>33</v>
      </c>
      <c r="M11" s="435" t="s">
        <v>34</v>
      </c>
      <c r="N11" s="435" t="s">
        <v>223</v>
      </c>
      <c r="O11" s="436" t="s">
        <v>35</v>
      </c>
      <c r="P11" s="436" t="s">
        <v>13</v>
      </c>
    </row>
    <row r="12" spans="1:256">
      <c r="A12" s="437"/>
      <c r="B12" s="438"/>
      <c r="C12" s="438"/>
      <c r="D12" s="438"/>
      <c r="E12" s="438"/>
      <c r="F12" s="438"/>
      <c r="G12" s="438" t="s">
        <v>36</v>
      </c>
      <c r="H12" s="438" t="s">
        <v>37</v>
      </c>
      <c r="I12" s="438"/>
      <c r="J12" s="439" t="s">
        <v>14</v>
      </c>
      <c r="K12" s="439" t="s">
        <v>14</v>
      </c>
      <c r="L12" s="438" t="s">
        <v>38</v>
      </c>
      <c r="M12" s="438" t="s">
        <v>39</v>
      </c>
      <c r="N12" s="438" t="s">
        <v>15</v>
      </c>
      <c r="O12" s="439" t="s">
        <v>14</v>
      </c>
      <c r="P12" s="439" t="s">
        <v>14</v>
      </c>
    </row>
    <row r="15" spans="1:256">
      <c r="A15" s="434" t="str">
        <v>מוצרים מובנים ל"ס</v>
      </c>
      <c r="B15" s="435"/>
      <c r="C15" s="435"/>
      <c r="D15" s="435"/>
      <c r="E15" s="435"/>
      <c r="F15" s="435"/>
      <c r="G15" s="435"/>
      <c r="H15" s="435"/>
      <c r="I15" s="435"/>
      <c r="J15" s="436"/>
      <c r="K15" s="436"/>
      <c r="L15" s="435"/>
      <c r="M15" s="435"/>
      <c r="N15" s="435"/>
      <c r="O15" s="436"/>
      <c r="P15" s="436"/>
    </row>
    <row r="18" spans="1:256">
      <c r="A18" s="434" t="str">
        <v>מוצרים מובנים ל"ס בישראל</v>
      </c>
      <c r="B18" s="435"/>
      <c r="C18" s="435"/>
      <c r="D18" s="435"/>
      <c r="E18" s="435"/>
      <c r="F18" s="435"/>
      <c r="G18" s="435"/>
      <c r="H18" s="435"/>
      <c r="I18" s="435"/>
      <c r="J18" s="436"/>
      <c r="K18" s="436"/>
      <c r="L18" s="435"/>
      <c r="M18" s="435"/>
      <c r="N18" s="435"/>
      <c r="O18" s="436"/>
      <c r="P18" s="436"/>
    </row>
    <row r="19" spans="1:256">
      <c r="A19" s="440" t="s">
        <v>210</v>
      </c>
      <c r="B19" s="441">
        <v>0</v>
      </c>
      <c r="C19" s="441">
        <v>0</v>
      </c>
      <c r="D19" s="441">
        <v>0</v>
      </c>
      <c r="E19" s="441">
        <v>0</v>
      </c>
      <c r="F19" s="441">
        <v>0</v>
      </c>
      <c r="G19" s="441">
        <v>0</v>
      </c>
      <c r="H19" s="441">
        <v>0</v>
      </c>
      <c r="I19" s="441">
        <v>0</v>
      </c>
      <c r="J19" s="442">
        <v>0</v>
      </c>
      <c r="K19" s="442">
        <v>0</v>
      </c>
      <c r="L19" s="441">
        <v>0</v>
      </c>
      <c r="M19" s="441">
        <v>0</v>
      </c>
      <c r="N19" s="441">
        <v>0</v>
      </c>
      <c r="O19" s="442">
        <v>0</v>
      </c>
      <c r="P19" s="442">
        <v>0</v>
      </c>
    </row>
    <row r="20" spans="1:256">
      <c r="A20" s="440" t="s">
        <v>211</v>
      </c>
      <c r="B20" s="441"/>
      <c r="C20" s="441"/>
      <c r="D20" s="441"/>
      <c r="E20" s="441"/>
      <c r="F20" s="441"/>
      <c r="G20" s="441"/>
      <c r="H20" s="441"/>
      <c r="I20" s="441"/>
      <c r="J20" s="442"/>
      <c r="K20" s="442"/>
      <c r="L20" s="443">
        <f>SUM(L19)</f>
        <v>0</v>
      </c>
      <c r="M20" s="441"/>
      <c r="N20" s="443">
        <f>SUM(N19)</f>
        <v>0</v>
      </c>
      <c r="O20" s="442"/>
      <c r="P20" s="444">
        <f>SUM(P19)</f>
        <v>0</v>
      </c>
    </row>
    <row r="22" spans="1:256">
      <c r="A22" s="440" t="s">
        <v>212</v>
      </c>
      <c r="B22" s="441">
        <v>0</v>
      </c>
      <c r="C22" s="441">
        <v>0</v>
      </c>
      <c r="D22" s="441">
        <v>0</v>
      </c>
      <c r="E22" s="441">
        <v>0</v>
      </c>
      <c r="F22" s="441">
        <v>0</v>
      </c>
      <c r="G22" s="441">
        <v>0</v>
      </c>
      <c r="H22" s="441">
        <v>0</v>
      </c>
      <c r="I22" s="441">
        <v>0</v>
      </c>
      <c r="J22" s="442">
        <v>0</v>
      </c>
      <c r="K22" s="442">
        <v>0</v>
      </c>
      <c r="L22" s="441">
        <v>0</v>
      </c>
      <c r="M22" s="441">
        <v>0</v>
      </c>
      <c r="N22" s="441">
        <v>0</v>
      </c>
      <c r="O22" s="442">
        <v>0</v>
      </c>
      <c r="P22" s="442">
        <v>0</v>
      </c>
    </row>
    <row r="23" spans="1:256">
      <c r="A23" s="440" t="s">
        <v>213</v>
      </c>
      <c r="B23" s="441"/>
      <c r="C23" s="441"/>
      <c r="D23" s="441"/>
      <c r="E23" s="441"/>
      <c r="F23" s="441"/>
      <c r="G23" s="441"/>
      <c r="H23" s="441"/>
      <c r="I23" s="441"/>
      <c r="J23" s="442"/>
      <c r="K23" s="442"/>
      <c r="L23" s="443">
        <f>SUM(L22)</f>
        <v>0</v>
      </c>
      <c r="M23" s="441"/>
      <c r="N23" s="443">
        <f>SUM(N22)</f>
        <v>0</v>
      </c>
      <c r="O23" s="442"/>
      <c r="P23" s="444">
        <f>SUM(P22)</f>
        <v>0</v>
      </c>
    </row>
    <row r="25" spans="1:256">
      <c r="A25" s="440" t="s">
        <v>214</v>
      </c>
      <c r="B25" s="441">
        <v>0</v>
      </c>
      <c r="C25" s="441">
        <v>0</v>
      </c>
      <c r="D25" s="441">
        <v>0</v>
      </c>
      <c r="E25" s="441">
        <v>0</v>
      </c>
      <c r="F25" s="441">
        <v>0</v>
      </c>
      <c r="G25" s="441">
        <v>0</v>
      </c>
      <c r="H25" s="441">
        <v>0</v>
      </c>
      <c r="I25" s="441">
        <v>0</v>
      </c>
      <c r="J25" s="442">
        <v>0</v>
      </c>
      <c r="K25" s="442">
        <v>0</v>
      </c>
      <c r="L25" s="441">
        <v>0</v>
      </c>
      <c r="M25" s="441">
        <v>0</v>
      </c>
      <c r="N25" s="441">
        <v>0</v>
      </c>
      <c r="O25" s="442">
        <v>0</v>
      </c>
      <c r="P25" s="442">
        <v>0</v>
      </c>
    </row>
    <row r="26" spans="1:256">
      <c r="A26" s="440" t="s">
        <v>215</v>
      </c>
      <c r="B26" s="441"/>
      <c r="C26" s="441"/>
      <c r="D26" s="441"/>
      <c r="E26" s="441"/>
      <c r="F26" s="441"/>
      <c r="G26" s="441"/>
      <c r="H26" s="441"/>
      <c r="I26" s="441"/>
      <c r="J26" s="442"/>
      <c r="K26" s="442"/>
      <c r="L26" s="443">
        <f>SUM(L25)</f>
        <v>0</v>
      </c>
      <c r="M26" s="441"/>
      <c r="N26" s="443">
        <f>SUM(N25)</f>
        <v>0</v>
      </c>
      <c r="O26" s="442"/>
      <c r="P26" s="444">
        <f>SUM(P25)</f>
        <v>0</v>
      </c>
    </row>
    <row r="28" spans="1:256">
      <c r="A28" s="440" t="s">
        <v>216</v>
      </c>
      <c r="B28" s="441">
        <v>0</v>
      </c>
      <c r="C28" s="441">
        <v>0</v>
      </c>
      <c r="D28" s="441">
        <v>0</v>
      </c>
      <c r="E28" s="441">
        <v>0</v>
      </c>
      <c r="F28" s="441">
        <v>0</v>
      </c>
      <c r="G28" s="441">
        <v>0</v>
      </c>
      <c r="H28" s="441">
        <v>0</v>
      </c>
      <c r="I28" s="441">
        <v>0</v>
      </c>
      <c r="J28" s="442">
        <v>0</v>
      </c>
      <c r="K28" s="442">
        <v>0</v>
      </c>
      <c r="L28" s="441">
        <v>0</v>
      </c>
      <c r="M28" s="441">
        <v>0</v>
      </c>
      <c r="N28" s="441">
        <v>0</v>
      </c>
      <c r="O28" s="442">
        <v>0</v>
      </c>
      <c r="P28" s="442">
        <v>0</v>
      </c>
    </row>
    <row r="29" spans="1:256">
      <c r="A29" s="440" t="s">
        <v>217</v>
      </c>
      <c r="B29" s="441"/>
      <c r="C29" s="441"/>
      <c r="D29" s="441"/>
      <c r="E29" s="441"/>
      <c r="F29" s="441"/>
      <c r="G29" s="441"/>
      <c r="H29" s="441"/>
      <c r="I29" s="441"/>
      <c r="J29" s="442"/>
      <c r="K29" s="442"/>
      <c r="L29" s="443">
        <f>SUM(L28)</f>
        <v>0</v>
      </c>
      <c r="M29" s="441"/>
      <c r="N29" s="443">
        <f>SUM(N28)</f>
        <v>0</v>
      </c>
      <c r="O29" s="442"/>
      <c r="P29" s="444">
        <f>SUM(P28)</f>
        <v>0</v>
      </c>
    </row>
    <row r="31" spans="1:256">
      <c r="A31" s="440" t="s">
        <v>218</v>
      </c>
      <c r="B31" s="441">
        <v>0</v>
      </c>
      <c r="C31" s="441">
        <v>0</v>
      </c>
      <c r="D31" s="441">
        <v>0</v>
      </c>
      <c r="E31" s="441">
        <v>0</v>
      </c>
      <c r="F31" s="441">
        <v>0</v>
      </c>
      <c r="G31" s="441">
        <v>0</v>
      </c>
      <c r="H31" s="441">
        <v>0</v>
      </c>
      <c r="I31" s="441">
        <v>0</v>
      </c>
      <c r="J31" s="442">
        <v>0</v>
      </c>
      <c r="K31" s="442">
        <v>0</v>
      </c>
      <c r="L31" s="441">
        <v>0</v>
      </c>
      <c r="M31" s="441">
        <v>0</v>
      </c>
      <c r="N31" s="441">
        <v>0</v>
      </c>
      <c r="O31" s="442">
        <v>0</v>
      </c>
      <c r="P31" s="442">
        <v>0</v>
      </c>
    </row>
    <row r="32" spans="1:256">
      <c r="A32" s="440" t="s">
        <v>219</v>
      </c>
      <c r="B32" s="441"/>
      <c r="C32" s="441"/>
      <c r="D32" s="441"/>
      <c r="E32" s="441"/>
      <c r="F32" s="441"/>
      <c r="G32" s="441"/>
      <c r="H32" s="441"/>
      <c r="I32" s="441"/>
      <c r="J32" s="442"/>
      <c r="K32" s="442"/>
      <c r="L32" s="443">
        <f>SUM(L31)</f>
        <v>0</v>
      </c>
      <c r="M32" s="441"/>
      <c r="N32" s="443">
        <f>SUM(N31)</f>
        <v>0</v>
      </c>
      <c r="O32" s="442"/>
      <c r="P32" s="444">
        <f>SUM(P31)</f>
        <v>0</v>
      </c>
    </row>
    <row r="34" spans="1:256">
      <c r="A34" s="440" t="s">
        <v>220</v>
      </c>
      <c r="B34" s="441">
        <v>0</v>
      </c>
      <c r="C34" s="441">
        <v>0</v>
      </c>
      <c r="D34" s="441">
        <v>0</v>
      </c>
      <c r="E34" s="441">
        <v>0</v>
      </c>
      <c r="F34" s="441">
        <v>0</v>
      </c>
      <c r="G34" s="441">
        <v>0</v>
      </c>
      <c r="H34" s="441">
        <v>0</v>
      </c>
      <c r="I34" s="441">
        <v>0</v>
      </c>
      <c r="J34" s="442">
        <v>0</v>
      </c>
      <c r="K34" s="442">
        <v>0</v>
      </c>
      <c r="L34" s="441">
        <v>0</v>
      </c>
      <c r="M34" s="441">
        <v>0</v>
      </c>
      <c r="N34" s="441">
        <v>0</v>
      </c>
      <c r="O34" s="442">
        <v>0</v>
      </c>
      <c r="P34" s="442">
        <v>0</v>
      </c>
    </row>
    <row r="35" spans="1:256">
      <c r="A35" s="440" t="s">
        <v>221</v>
      </c>
      <c r="B35" s="441"/>
      <c r="C35" s="441"/>
      <c r="D35" s="441"/>
      <c r="E35" s="441"/>
      <c r="F35" s="441"/>
      <c r="G35" s="441"/>
      <c r="H35" s="441"/>
      <c r="I35" s="441"/>
      <c r="J35" s="442"/>
      <c r="K35" s="442"/>
      <c r="L35" s="443">
        <f>SUM(L34)</f>
        <v>0</v>
      </c>
      <c r="M35" s="441"/>
      <c r="N35" s="443">
        <f>SUM(N34)</f>
        <v>0</v>
      </c>
      <c r="O35" s="442"/>
      <c r="P35" s="444">
        <f>SUM(P34)</f>
        <v>0</v>
      </c>
    </row>
    <row r="37" spans="1:256">
      <c r="A37" s="434" t="str">
        <v>סה"כ מוצרים מובנים ל"ס בישראל</v>
      </c>
      <c r="B37" s="435"/>
      <c r="C37" s="435"/>
      <c r="D37" s="435"/>
      <c r="E37" s="435"/>
      <c r="F37" s="435"/>
      <c r="G37" s="435"/>
      <c r="H37" s="435"/>
      <c r="I37" s="435"/>
      <c r="J37" s="436"/>
      <c r="K37" s="436"/>
      <c r="L37" s="445">
        <f>L35+L32+L29+L26+L23+L20</f>
        <v>0</v>
      </c>
      <c r="M37" s="435"/>
      <c r="N37" s="445">
        <f>N35+N32+N29+N26+N23+N20</f>
        <v>0</v>
      </c>
      <c r="O37" s="436"/>
      <c r="P37" s="446">
        <f>P35+P32+P29+P26+P23+P20</f>
        <v>0</v>
      </c>
    </row>
    <row r="40" spans="1:256">
      <c r="A40" s="434" t="str">
        <v>מוצרים מובנים ל"ס בחו"ל</v>
      </c>
      <c r="B40" s="435"/>
      <c r="C40" s="435"/>
      <c r="D40" s="435"/>
      <c r="E40" s="435"/>
      <c r="F40" s="435"/>
      <c r="G40" s="435"/>
      <c r="H40" s="435"/>
      <c r="I40" s="435"/>
      <c r="J40" s="436"/>
      <c r="K40" s="436"/>
      <c r="L40" s="435"/>
      <c r="M40" s="435"/>
      <c r="N40" s="435"/>
      <c r="O40" s="436"/>
      <c r="P40" s="436"/>
    </row>
    <row r="41" spans="1:256">
      <c r="A41" s="440" t="s">
        <v>210</v>
      </c>
      <c r="B41" s="441">
        <v>0</v>
      </c>
      <c r="C41" s="441">
        <v>0</v>
      </c>
      <c r="D41" s="441">
        <v>0</v>
      </c>
      <c r="E41" s="441">
        <v>0</v>
      </c>
      <c r="F41" s="441">
        <v>0</v>
      </c>
      <c r="G41" s="441">
        <v>0</v>
      </c>
      <c r="H41" s="441">
        <v>0</v>
      </c>
      <c r="I41" s="441">
        <v>0</v>
      </c>
      <c r="J41" s="442">
        <v>0</v>
      </c>
      <c r="K41" s="442">
        <v>0</v>
      </c>
      <c r="L41" s="441">
        <v>0</v>
      </c>
      <c r="M41" s="441">
        <v>0</v>
      </c>
      <c r="N41" s="441">
        <v>0</v>
      </c>
      <c r="O41" s="442">
        <v>0</v>
      </c>
      <c r="P41" s="442">
        <v>0</v>
      </c>
    </row>
    <row r="42" spans="1:256">
      <c r="A42" s="440" t="s">
        <v>211</v>
      </c>
      <c r="B42" s="441"/>
      <c r="C42" s="441"/>
      <c r="D42" s="441"/>
      <c r="E42" s="441"/>
      <c r="F42" s="441"/>
      <c r="G42" s="441"/>
      <c r="H42" s="441"/>
      <c r="I42" s="441"/>
      <c r="J42" s="442"/>
      <c r="K42" s="442"/>
      <c r="L42" s="443">
        <f>SUM(L41)</f>
        <v>0</v>
      </c>
      <c r="M42" s="441"/>
      <c r="N42" s="443">
        <f>SUM(N41)</f>
        <v>0</v>
      </c>
      <c r="O42" s="442"/>
      <c r="P42" s="444">
        <f>SUM(P41)</f>
        <v>0</v>
      </c>
    </row>
    <row r="44" spans="1:256">
      <c r="A44" s="440" t="s">
        <v>212</v>
      </c>
      <c r="B44" s="441">
        <v>0</v>
      </c>
      <c r="C44" s="441">
        <v>0</v>
      </c>
      <c r="D44" s="441">
        <v>0</v>
      </c>
      <c r="E44" s="441">
        <v>0</v>
      </c>
      <c r="F44" s="441">
        <v>0</v>
      </c>
      <c r="G44" s="441">
        <v>0</v>
      </c>
      <c r="H44" s="441">
        <v>0</v>
      </c>
      <c r="I44" s="441">
        <v>0</v>
      </c>
      <c r="J44" s="442">
        <v>0</v>
      </c>
      <c r="K44" s="442">
        <v>0</v>
      </c>
      <c r="L44" s="441">
        <v>0</v>
      </c>
      <c r="M44" s="441">
        <v>0</v>
      </c>
      <c r="N44" s="441">
        <v>0</v>
      </c>
      <c r="O44" s="442">
        <v>0</v>
      </c>
      <c r="P44" s="442">
        <v>0</v>
      </c>
    </row>
    <row r="45" spans="1:256">
      <c r="A45" s="440" t="s">
        <v>213</v>
      </c>
      <c r="B45" s="441"/>
      <c r="C45" s="441"/>
      <c r="D45" s="441"/>
      <c r="E45" s="441"/>
      <c r="F45" s="441"/>
      <c r="G45" s="441"/>
      <c r="H45" s="441"/>
      <c r="I45" s="441"/>
      <c r="J45" s="442"/>
      <c r="K45" s="442"/>
      <c r="L45" s="443">
        <f>SUM(L44)</f>
        <v>0</v>
      </c>
      <c r="M45" s="441"/>
      <c r="N45" s="443">
        <f>SUM(N44)</f>
        <v>0</v>
      </c>
      <c r="O45" s="442"/>
      <c r="P45" s="444">
        <f>SUM(P44)</f>
        <v>0</v>
      </c>
    </row>
    <row r="47" spans="1:256">
      <c r="A47" s="440" t="s">
        <v>214</v>
      </c>
      <c r="B47" s="441">
        <v>0</v>
      </c>
      <c r="C47" s="441">
        <v>0</v>
      </c>
      <c r="D47" s="441">
        <v>0</v>
      </c>
      <c r="E47" s="441">
        <v>0</v>
      </c>
      <c r="F47" s="441">
        <v>0</v>
      </c>
      <c r="G47" s="441">
        <v>0</v>
      </c>
      <c r="H47" s="441">
        <v>0</v>
      </c>
      <c r="I47" s="441">
        <v>0</v>
      </c>
      <c r="J47" s="442">
        <v>0</v>
      </c>
      <c r="K47" s="442">
        <v>0</v>
      </c>
      <c r="L47" s="441">
        <v>0</v>
      </c>
      <c r="M47" s="441">
        <v>0</v>
      </c>
      <c r="N47" s="441">
        <v>0</v>
      </c>
      <c r="O47" s="442">
        <v>0</v>
      </c>
      <c r="P47" s="442">
        <v>0</v>
      </c>
    </row>
    <row r="48" spans="1:256">
      <c r="A48" s="440" t="s">
        <v>215</v>
      </c>
      <c r="B48" s="441"/>
      <c r="C48" s="441"/>
      <c r="D48" s="441"/>
      <c r="E48" s="441"/>
      <c r="F48" s="441"/>
      <c r="G48" s="441"/>
      <c r="H48" s="441"/>
      <c r="I48" s="441"/>
      <c r="J48" s="442"/>
      <c r="K48" s="442"/>
      <c r="L48" s="443">
        <f>SUM(L47)</f>
        <v>0</v>
      </c>
      <c r="M48" s="441"/>
      <c r="N48" s="443">
        <f>SUM(N47)</f>
        <v>0</v>
      </c>
      <c r="O48" s="442"/>
      <c r="P48" s="444">
        <f>SUM(P47)</f>
        <v>0</v>
      </c>
    </row>
    <row r="50" spans="1:256">
      <c r="A50" s="440" t="s">
        <v>216</v>
      </c>
      <c r="B50" s="441">
        <v>0</v>
      </c>
      <c r="C50" s="441">
        <v>0</v>
      </c>
      <c r="D50" s="441">
        <v>0</v>
      </c>
      <c r="E50" s="441">
        <v>0</v>
      </c>
      <c r="F50" s="441">
        <v>0</v>
      </c>
      <c r="G50" s="441">
        <v>0</v>
      </c>
      <c r="H50" s="441">
        <v>0</v>
      </c>
      <c r="I50" s="441">
        <v>0</v>
      </c>
      <c r="J50" s="442">
        <v>0</v>
      </c>
      <c r="K50" s="442">
        <v>0</v>
      </c>
      <c r="L50" s="441">
        <v>0</v>
      </c>
      <c r="M50" s="441">
        <v>0</v>
      </c>
      <c r="N50" s="441">
        <v>0</v>
      </c>
      <c r="O50" s="442">
        <v>0</v>
      </c>
      <c r="P50" s="442">
        <v>0</v>
      </c>
    </row>
    <row r="51" spans="1:256">
      <c r="A51" s="440" t="s">
        <v>217</v>
      </c>
      <c r="B51" s="441"/>
      <c r="C51" s="441"/>
      <c r="D51" s="441"/>
      <c r="E51" s="441"/>
      <c r="F51" s="441"/>
      <c r="G51" s="441"/>
      <c r="H51" s="441"/>
      <c r="I51" s="441"/>
      <c r="J51" s="442"/>
      <c r="K51" s="442"/>
      <c r="L51" s="443">
        <f>SUM(L50)</f>
        <v>0</v>
      </c>
      <c r="M51" s="441"/>
      <c r="N51" s="443">
        <f>SUM(N50)</f>
        <v>0</v>
      </c>
      <c r="O51" s="442"/>
      <c r="P51" s="444">
        <f>SUM(P50)</f>
        <v>0</v>
      </c>
    </row>
    <row r="53" spans="1:256">
      <c r="A53" s="440" t="s">
        <v>218</v>
      </c>
      <c r="B53" s="441">
        <v>0</v>
      </c>
      <c r="C53" s="441">
        <v>0</v>
      </c>
      <c r="D53" s="441">
        <v>0</v>
      </c>
      <c r="E53" s="441">
        <v>0</v>
      </c>
      <c r="F53" s="441">
        <v>0</v>
      </c>
      <c r="G53" s="441">
        <v>0</v>
      </c>
      <c r="H53" s="441">
        <v>0</v>
      </c>
      <c r="I53" s="441">
        <v>0</v>
      </c>
      <c r="J53" s="442">
        <v>0</v>
      </c>
      <c r="K53" s="442">
        <v>0</v>
      </c>
      <c r="L53" s="441">
        <v>0</v>
      </c>
      <c r="M53" s="441">
        <v>0</v>
      </c>
      <c r="N53" s="441">
        <v>0</v>
      </c>
      <c r="O53" s="442">
        <v>0</v>
      </c>
      <c r="P53" s="442">
        <v>0</v>
      </c>
    </row>
    <row r="54" spans="1:256">
      <c r="A54" s="440" t="s">
        <v>219</v>
      </c>
      <c r="B54" s="441"/>
      <c r="C54" s="441"/>
      <c r="D54" s="441"/>
      <c r="E54" s="441"/>
      <c r="F54" s="441"/>
      <c r="G54" s="441"/>
      <c r="H54" s="441"/>
      <c r="I54" s="441"/>
      <c r="J54" s="442"/>
      <c r="K54" s="442"/>
      <c r="L54" s="443">
        <f>SUM(L53)</f>
        <v>0</v>
      </c>
      <c r="M54" s="441"/>
      <c r="N54" s="443">
        <f>SUM(N53)</f>
        <v>0</v>
      </c>
      <c r="O54" s="442"/>
      <c r="P54" s="444">
        <f>SUM(P53)</f>
        <v>0</v>
      </c>
    </row>
    <row r="56" spans="1:256">
      <c r="A56" s="440" t="s">
        <v>220</v>
      </c>
      <c r="B56" s="441">
        <v>0</v>
      </c>
      <c r="C56" s="441">
        <v>0</v>
      </c>
      <c r="D56" s="441">
        <v>0</v>
      </c>
      <c r="E56" s="441">
        <v>0</v>
      </c>
      <c r="F56" s="441">
        <v>0</v>
      </c>
      <c r="G56" s="441">
        <v>0</v>
      </c>
      <c r="H56" s="441">
        <v>0</v>
      </c>
      <c r="I56" s="441">
        <v>0</v>
      </c>
      <c r="J56" s="442">
        <v>0</v>
      </c>
      <c r="K56" s="442">
        <v>0</v>
      </c>
      <c r="L56" s="441">
        <v>0</v>
      </c>
      <c r="M56" s="441">
        <v>0</v>
      </c>
      <c r="N56" s="441">
        <v>0</v>
      </c>
      <c r="O56" s="442">
        <v>0</v>
      </c>
      <c r="P56" s="442">
        <v>0</v>
      </c>
    </row>
    <row r="57" spans="1:256">
      <c r="A57" s="440" t="s">
        <v>221</v>
      </c>
      <c r="B57" s="441"/>
      <c r="C57" s="441"/>
      <c r="D57" s="441"/>
      <c r="E57" s="441"/>
      <c r="F57" s="441"/>
      <c r="G57" s="441"/>
      <c r="H57" s="441"/>
      <c r="I57" s="441"/>
      <c r="J57" s="442"/>
      <c r="K57" s="442"/>
      <c r="L57" s="443">
        <f>SUM(L56)</f>
        <v>0</v>
      </c>
      <c r="M57" s="441"/>
      <c r="N57" s="443">
        <f>SUM(N56)</f>
        <v>0</v>
      </c>
      <c r="O57" s="442"/>
      <c r="P57" s="444">
        <f>SUM(P56)</f>
        <v>0</v>
      </c>
    </row>
    <row r="59" spans="1:256">
      <c r="A59" s="434" t="str">
        <v>סה"כ מוצרים מובנים ל"ס בחו"ל</v>
      </c>
      <c r="B59" s="435"/>
      <c r="C59" s="435"/>
      <c r="D59" s="435"/>
      <c r="E59" s="435"/>
      <c r="F59" s="435"/>
      <c r="G59" s="435"/>
      <c r="H59" s="435"/>
      <c r="I59" s="435"/>
      <c r="J59" s="436"/>
      <c r="K59" s="436"/>
      <c r="L59" s="445">
        <f>L57+L54+L51+L48+L45+L42</f>
        <v>0</v>
      </c>
      <c r="M59" s="435"/>
      <c r="N59" s="445">
        <f>N57+N54+N51+N48+N45+N42</f>
        <v>0</v>
      </c>
      <c r="O59" s="436"/>
      <c r="P59" s="446">
        <f>P57+P54+P51+P48+P45+P42</f>
        <v>0</v>
      </c>
    </row>
    <row r="62" spans="1:256">
      <c r="A62" s="434" t="str">
        <v>סה"כ מוצרים מובנים ל"ס</v>
      </c>
      <c r="B62" s="435"/>
      <c r="C62" s="435"/>
      <c r="D62" s="435"/>
      <c r="E62" s="435"/>
      <c r="F62" s="435"/>
      <c r="G62" s="435"/>
      <c r="H62" s="435"/>
      <c r="I62" s="435"/>
      <c r="J62" s="436"/>
      <c r="K62" s="436"/>
      <c r="L62" s="445">
        <f>L59+L37</f>
        <v>0</v>
      </c>
      <c r="M62" s="435"/>
      <c r="N62" s="445">
        <f>N59+N37</f>
        <v>0</v>
      </c>
      <c r="O62" s="436"/>
      <c r="P62" s="446">
        <f>P59+P37</f>
        <v>0</v>
      </c>
    </row>
    <row r="65" spans="1:256">
      <c r="A65" s="447" t="s">
        <v>28</v>
      </c>
      <c r="B65" s="448"/>
      <c r="C65" s="448"/>
      <c r="D65" s="448"/>
      <c r="E65" s="448"/>
      <c r="F65" s="448"/>
      <c r="G65" s="448"/>
      <c r="H65" s="448"/>
      <c r="I65" s="448"/>
      <c r="J65" s="449"/>
      <c r="K65" s="449"/>
      <c r="L65" s="448"/>
      <c r="M65" s="448"/>
      <c r="N65" s="448"/>
      <c r="O65" s="449"/>
      <c r="P65" s="44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9"/>
  <sheetViews>
    <sheetView workbookViewId="0" rightToLeft="1">
      <pane ySplit="12" topLeftCell="A13" activePane="bottomLeft" state="frozen"/>
      <selection pane="bottomLeft" activeCell="E30" sqref="E30"/>
    </sheetView>
  </sheetViews>
  <sheetFormatPr defaultRowHeight="12.75"/>
  <cols>
    <col min="1" max="1" style="450" width="57.80475" customWidth="1"/>
    <col min="2" max="2" style="450" width="12.71939" customWidth="1"/>
    <col min="3" max="3" style="451" width="18.73077" customWidth="1"/>
    <col min="4" max="4" style="451" width="8.711805" customWidth="1"/>
    <col min="5" max="5" style="451" width="15.72508" customWidth="1"/>
    <col min="6" max="6" style="451" width="6.708012" customWidth="1"/>
    <col min="7" max="7" style="451" width="11.7175" customWidth="1"/>
    <col min="8" max="8" style="452" width="14.72319" customWidth="1"/>
    <col min="9" max="9" style="452" width="16.72698" customWidth="1"/>
    <col min="10" max="10" style="451" width="13.72129" customWidth="1"/>
    <col min="11" max="11" style="451" width="9.713702" customWidth="1"/>
    <col min="12" max="12" style="451" width="12.71939" customWidth="1"/>
    <col min="13" max="13" style="452" width="20.73457" customWidth="1"/>
    <col min="14" max="256" style="450" width="9.287113" bestFit="1" customWidth="1"/>
  </cols>
  <sheetData>
    <row r="2" spans="1:256">
      <c r="A2" s="453" t="s">
        <v>29</v>
      </c>
    </row>
    <row r="4" spans="1:256">
      <c r="A4" s="453" t="s">
        <v>259</v>
      </c>
    </row>
    <row r="6" spans="1:256">
      <c r="A6" s="454" t="s">
        <v>2</v>
      </c>
    </row>
    <row r="8" spans="1:256">
      <c r="A8" s="455" t="s">
        <v>3</v>
      </c>
    </row>
    <row r="11" spans="1:256">
      <c r="A11" s="456" t="s">
        <v>4</v>
      </c>
      <c r="B11" s="456" t="s">
        <v>5</v>
      </c>
      <c r="C11" s="457" t="s">
        <v>6</v>
      </c>
      <c r="D11" s="457" t="s">
        <v>7</v>
      </c>
      <c r="E11" s="457" t="s">
        <v>8</v>
      </c>
      <c r="F11" s="457" t="s">
        <v>32</v>
      </c>
      <c r="G11" s="457" t="s">
        <v>9</v>
      </c>
      <c r="H11" s="458" t="s">
        <v>10</v>
      </c>
      <c r="I11" s="458" t="s">
        <v>11</v>
      </c>
      <c r="J11" s="457" t="s">
        <v>33</v>
      </c>
      <c r="K11" s="457" t="s">
        <v>34</v>
      </c>
      <c r="L11" s="457" t="s">
        <v>223</v>
      </c>
      <c r="M11" s="458" t="s">
        <v>13</v>
      </c>
    </row>
    <row r="12" spans="1:256">
      <c r="A12" s="459"/>
      <c r="B12" s="459"/>
      <c r="C12" s="460"/>
      <c r="D12" s="460"/>
      <c r="E12" s="460"/>
      <c r="F12" s="460" t="s">
        <v>37</v>
      </c>
      <c r="G12" s="460"/>
      <c r="H12" s="461" t="s">
        <v>14</v>
      </c>
      <c r="I12" s="461" t="s">
        <v>14</v>
      </c>
      <c r="J12" s="460" t="s">
        <v>38</v>
      </c>
      <c r="K12" s="460" t="s">
        <v>39</v>
      </c>
      <c r="L12" s="460" t="s">
        <v>15</v>
      </c>
      <c r="M12" s="461" t="s">
        <v>14</v>
      </c>
    </row>
    <row r="15" spans="1:256">
      <c r="A15" s="456" t="s">
        <v>259</v>
      </c>
      <c r="B15" s="456"/>
      <c r="C15" s="457"/>
      <c r="D15" s="457"/>
      <c r="E15" s="457"/>
      <c r="F15" s="457"/>
      <c r="G15" s="457"/>
      <c r="H15" s="458"/>
      <c r="I15" s="458"/>
      <c r="J15" s="457"/>
      <c r="K15" s="457"/>
      <c r="L15" s="457"/>
      <c r="M15" s="458"/>
    </row>
    <row r="18" spans="1:256">
      <c r="A18" s="456" t="str">
        <v>הלוואות בישראל</v>
      </c>
      <c r="B18" s="456"/>
      <c r="C18" s="457"/>
      <c r="D18" s="457"/>
      <c r="E18" s="457"/>
      <c r="F18" s="457"/>
      <c r="G18" s="457"/>
      <c r="H18" s="458"/>
      <c r="I18" s="458"/>
      <c r="J18" s="457"/>
      <c r="K18" s="457"/>
      <c r="L18" s="457"/>
      <c r="M18" s="458"/>
    </row>
    <row r="19" spans="1:256">
      <c r="A19" s="462" t="str">
        <v>הלוואות כנגד חסכון עמיתים/מבוטחים</v>
      </c>
      <c r="B19" s="462"/>
      <c r="C19" s="463"/>
      <c r="D19" s="463"/>
      <c r="E19" s="463"/>
      <c r="F19" s="463"/>
      <c r="G19" s="463"/>
      <c r="H19" s="464"/>
      <c r="I19" s="464"/>
      <c r="J19" s="463"/>
      <c r="K19" s="463"/>
      <c r="L19" s="463"/>
      <c r="M19" s="464"/>
    </row>
    <row r="20" spans="1:256">
      <c r="A20" s="465" t="str">
        <v>הלוואות - עמיתיים</v>
      </c>
      <c r="B20" s="465">
        <v>1000002</v>
      </c>
      <c r="C20" s="466" t="str">
        <v>הלוואות עמיתיים</v>
      </c>
      <c r="D20" s="466" t="str">
        <v>ללא דירוג</v>
      </c>
      <c r="E20" s="466" t="s">
        <v>17</v>
      </c>
      <c r="F20" s="466">
        <v>2.5523</v>
      </c>
      <c r="G20" s="466" t="s">
        <v>25</v>
      </c>
      <c r="H20" s="467">
        <v>0</v>
      </c>
      <c r="I20" s="467">
        <v>0</v>
      </c>
      <c r="J20" s="466">
        <v>585021.31</v>
      </c>
      <c r="K20" s="466">
        <v>100</v>
      </c>
      <c r="L20" s="466">
        <v>585.02</v>
      </c>
      <c r="M20" s="467">
        <v>0.0018</v>
      </c>
    </row>
    <row r="21" spans="1:256">
      <c r="A21" s="462" t="str">
        <v>סה"כ הלוואות כנגד חסכון עמיתים/מבוטחים</v>
      </c>
      <c r="B21" s="462"/>
      <c r="C21" s="463"/>
      <c r="D21" s="463"/>
      <c r="E21" s="463"/>
      <c r="F21" s="463"/>
      <c r="G21" s="463"/>
      <c r="H21" s="464"/>
      <c r="I21" s="464"/>
      <c r="J21" s="468">
        <f>SUM(J20)</f>
        <v>585021.31</v>
      </c>
      <c r="K21" s="463"/>
      <c r="L21" s="468">
        <f>SUM(L20)</f>
        <v>585.02</v>
      </c>
      <c r="M21" s="469">
        <f>SUM(M20)</f>
        <v>0.0018</v>
      </c>
    </row>
    <row r="23" spans="1:256">
      <c r="A23" s="462" t="str">
        <v>הלוואות מובטחות במשכנתא או תיקי משכנתאות</v>
      </c>
      <c r="B23" s="463">
        <v>0</v>
      </c>
      <c r="C23" s="463">
        <v>0</v>
      </c>
      <c r="D23" s="463">
        <v>0</v>
      </c>
      <c r="E23" s="463">
        <v>0</v>
      </c>
      <c r="F23" s="463">
        <v>0</v>
      </c>
      <c r="G23" s="463">
        <v>0</v>
      </c>
      <c r="H23" s="464">
        <v>0</v>
      </c>
      <c r="I23" s="464">
        <v>0</v>
      </c>
      <c r="J23" s="463">
        <v>0</v>
      </c>
      <c r="K23" s="463">
        <v>0</v>
      </c>
      <c r="L23" s="463">
        <v>0</v>
      </c>
      <c r="M23" s="464">
        <v>0</v>
      </c>
    </row>
    <row r="24" spans="1:256">
      <c r="A24" s="462" t="str">
        <v>סה"כ הלוואות מובטחות במשכנתא או תיקי משכנתאות</v>
      </c>
      <c r="B24" s="463"/>
      <c r="C24" s="463"/>
      <c r="D24" s="463"/>
      <c r="E24" s="463"/>
      <c r="F24" s="463"/>
      <c r="G24" s="463"/>
      <c r="H24" s="464"/>
      <c r="I24" s="464"/>
      <c r="J24" s="468">
        <f>SUM(J23)</f>
        <v>0</v>
      </c>
      <c r="K24" s="463"/>
      <c r="L24" s="468">
        <f>SUM(L23)</f>
        <v>0</v>
      </c>
      <c r="M24" s="469">
        <f>SUM(M23)</f>
        <v>0</v>
      </c>
    </row>
    <row r="25" spans="1:256">
      <c r="B25" s="451"/>
    </row>
    <row r="26" spans="1:256">
      <c r="A26" s="462" t="str">
        <v>הלוואות מובטחות בערבות בנקאית</v>
      </c>
      <c r="B26" s="463">
        <v>0</v>
      </c>
      <c r="C26" s="463">
        <v>0</v>
      </c>
      <c r="D26" s="463">
        <v>0</v>
      </c>
      <c r="E26" s="463">
        <v>0</v>
      </c>
      <c r="F26" s="463">
        <v>0</v>
      </c>
      <c r="G26" s="463">
        <v>0</v>
      </c>
      <c r="H26" s="464">
        <v>0</v>
      </c>
      <c r="I26" s="464">
        <v>0</v>
      </c>
      <c r="J26" s="463">
        <v>0</v>
      </c>
      <c r="K26" s="463">
        <v>0</v>
      </c>
      <c r="L26" s="463">
        <v>0</v>
      </c>
      <c r="M26" s="464">
        <v>0</v>
      </c>
    </row>
    <row r="27" spans="1:256">
      <c r="A27" s="462" t="str">
        <v>סה"כ הלוואות מובטחות בערבות בנקאית</v>
      </c>
      <c r="B27" s="463"/>
      <c r="C27" s="463"/>
      <c r="D27" s="463"/>
      <c r="E27" s="463"/>
      <c r="F27" s="463"/>
      <c r="G27" s="463"/>
      <c r="H27" s="464"/>
      <c r="I27" s="464"/>
      <c r="J27" s="468">
        <f>SUM(J26)</f>
        <v>0</v>
      </c>
      <c r="K27" s="463"/>
      <c r="L27" s="468">
        <f>SUM(L26)</f>
        <v>0</v>
      </c>
      <c r="M27" s="469">
        <f>SUM(M26)</f>
        <v>0</v>
      </c>
    </row>
    <row r="28" spans="1:256">
      <c r="B28" s="451"/>
    </row>
    <row r="29" spans="1:256">
      <c r="A29" s="462" t="str">
        <v>הלוואות מובטחות בבטחונות אחרים</v>
      </c>
      <c r="B29" s="463">
        <v>0</v>
      </c>
      <c r="C29" s="463">
        <v>0</v>
      </c>
      <c r="D29" s="463">
        <v>0</v>
      </c>
      <c r="E29" s="463">
        <v>0</v>
      </c>
      <c r="F29" s="463">
        <v>0</v>
      </c>
      <c r="G29" s="463">
        <v>0</v>
      </c>
      <c r="H29" s="464">
        <v>0</v>
      </c>
      <c r="I29" s="464">
        <v>0</v>
      </c>
      <c r="J29" s="463">
        <v>0</v>
      </c>
      <c r="K29" s="463">
        <v>0</v>
      </c>
      <c r="L29" s="463">
        <v>0</v>
      </c>
      <c r="M29" s="464">
        <v>0</v>
      </c>
    </row>
    <row r="30" spans="1:256">
      <c r="A30" s="462" t="str">
        <v>סה"כ הלוואות מובטחות בבטחונות אחרים</v>
      </c>
      <c r="B30" s="463"/>
      <c r="C30" s="463"/>
      <c r="D30" s="463"/>
      <c r="E30" s="463"/>
      <c r="F30" s="463"/>
      <c r="G30" s="463"/>
      <c r="H30" s="464"/>
      <c r="I30" s="464"/>
      <c r="J30" s="468">
        <f>SUM(J29)</f>
        <v>0</v>
      </c>
      <c r="K30" s="463"/>
      <c r="L30" s="468">
        <f>SUM(L29)</f>
        <v>0</v>
      </c>
      <c r="M30" s="469">
        <f>SUM(M29)</f>
        <v>0</v>
      </c>
    </row>
    <row r="31" spans="1:256">
      <c r="B31" s="451"/>
    </row>
    <row r="32" spans="1:256">
      <c r="A32" s="462" t="str">
        <v>הלוואות מובטחות בשעבוד כלי רכב</v>
      </c>
      <c r="B32" s="463">
        <v>0</v>
      </c>
      <c r="C32" s="463">
        <v>0</v>
      </c>
      <c r="D32" s="463">
        <v>0</v>
      </c>
      <c r="E32" s="463">
        <v>0</v>
      </c>
      <c r="F32" s="463">
        <v>0</v>
      </c>
      <c r="G32" s="463">
        <v>0</v>
      </c>
      <c r="H32" s="464">
        <v>0</v>
      </c>
      <c r="I32" s="464">
        <v>0</v>
      </c>
      <c r="J32" s="463">
        <v>0</v>
      </c>
      <c r="K32" s="463">
        <v>0</v>
      </c>
      <c r="L32" s="463">
        <v>0</v>
      </c>
      <c r="M32" s="464">
        <v>0</v>
      </c>
    </row>
    <row r="33" spans="1:256">
      <c r="A33" s="462" t="str">
        <v>סה"כ הלוואות מובטחות בשעבוד כלי רכב</v>
      </c>
      <c r="B33" s="463"/>
      <c r="C33" s="463"/>
      <c r="D33" s="463"/>
      <c r="E33" s="463"/>
      <c r="F33" s="463"/>
      <c r="G33" s="463"/>
      <c r="H33" s="464"/>
      <c r="I33" s="464"/>
      <c r="J33" s="468">
        <f>SUM(J32)</f>
        <v>0</v>
      </c>
      <c r="K33" s="463"/>
      <c r="L33" s="468">
        <f>SUM(L32)</f>
        <v>0</v>
      </c>
      <c r="M33" s="469">
        <f>SUM(M32)</f>
        <v>0</v>
      </c>
    </row>
    <row r="34" spans="1:256">
      <c r="B34" s="451"/>
    </row>
    <row r="35" spans="1:256">
      <c r="A35" s="462" t="str">
        <v>הלוואות לסוכנים מובטחות בתזרים עמלות</v>
      </c>
      <c r="B35" s="463">
        <v>0</v>
      </c>
      <c r="C35" s="463">
        <v>0</v>
      </c>
      <c r="D35" s="463">
        <v>0</v>
      </c>
      <c r="E35" s="463">
        <v>0</v>
      </c>
      <c r="F35" s="463">
        <v>0</v>
      </c>
      <c r="G35" s="463">
        <v>0</v>
      </c>
      <c r="H35" s="464">
        <v>0</v>
      </c>
      <c r="I35" s="464">
        <v>0</v>
      </c>
      <c r="J35" s="463">
        <v>0</v>
      </c>
      <c r="K35" s="463">
        <v>0</v>
      </c>
      <c r="L35" s="463">
        <v>0</v>
      </c>
      <c r="M35" s="464">
        <v>0</v>
      </c>
    </row>
    <row r="36" spans="1:256">
      <c r="A36" s="462" t="str">
        <v>סה"כ הלוואות לסוכנים מובטחות בתזרים עמלות</v>
      </c>
      <c r="B36" s="463"/>
      <c r="C36" s="463"/>
      <c r="D36" s="463"/>
      <c r="E36" s="463"/>
      <c r="F36" s="463"/>
      <c r="G36" s="463"/>
      <c r="H36" s="464"/>
      <c r="I36" s="464"/>
      <c r="J36" s="468">
        <f>SUM(J35)</f>
        <v>0</v>
      </c>
      <c r="K36" s="463"/>
      <c r="L36" s="468">
        <f>SUM(L35)</f>
        <v>0</v>
      </c>
      <c r="M36" s="469">
        <f>SUM(M35)</f>
        <v>0</v>
      </c>
    </row>
    <row r="37" spans="1:256">
      <c r="B37" s="451"/>
    </row>
    <row r="38" spans="1:256">
      <c r="A38" s="462" t="str">
        <v>הלוואות לסוכנים בטחונות אחרים</v>
      </c>
      <c r="B38" s="463">
        <v>0</v>
      </c>
      <c r="C38" s="463">
        <v>0</v>
      </c>
      <c r="D38" s="463">
        <v>0</v>
      </c>
      <c r="E38" s="463">
        <v>0</v>
      </c>
      <c r="F38" s="463">
        <v>0</v>
      </c>
      <c r="G38" s="463">
        <v>0</v>
      </c>
      <c r="H38" s="464">
        <v>0</v>
      </c>
      <c r="I38" s="464">
        <v>0</v>
      </c>
      <c r="J38" s="463">
        <v>0</v>
      </c>
      <c r="K38" s="463">
        <v>0</v>
      </c>
      <c r="L38" s="463">
        <v>0</v>
      </c>
      <c r="M38" s="464">
        <v>0</v>
      </c>
    </row>
    <row r="39" spans="1:256">
      <c r="A39" s="462" t="str">
        <v>סה"כ הלוואות לסוכנים בטחונות אחרים</v>
      </c>
      <c r="B39" s="463"/>
      <c r="C39" s="463"/>
      <c r="D39" s="463"/>
      <c r="E39" s="463"/>
      <c r="F39" s="463"/>
      <c r="G39" s="463"/>
      <c r="H39" s="464"/>
      <c r="I39" s="464"/>
      <c r="J39" s="468">
        <f>SUM(J38)</f>
        <v>0</v>
      </c>
      <c r="K39" s="463"/>
      <c r="L39" s="468">
        <f>SUM(L38)</f>
        <v>0</v>
      </c>
      <c r="M39" s="469">
        <f>SUM(M38)</f>
        <v>0</v>
      </c>
    </row>
    <row r="40" spans="1:256">
      <c r="B40" s="451"/>
    </row>
    <row r="41" spans="1:256">
      <c r="A41" s="462" t="str">
        <v>הלוואות הלוואות לעובדים ונושאי משרה</v>
      </c>
      <c r="B41" s="463">
        <v>0</v>
      </c>
      <c r="C41" s="463">
        <v>0</v>
      </c>
      <c r="D41" s="463">
        <v>0</v>
      </c>
      <c r="E41" s="463">
        <v>0</v>
      </c>
      <c r="F41" s="463">
        <v>0</v>
      </c>
      <c r="G41" s="463">
        <v>0</v>
      </c>
      <c r="H41" s="464">
        <v>0</v>
      </c>
      <c r="I41" s="464">
        <v>0</v>
      </c>
      <c r="J41" s="463">
        <v>0</v>
      </c>
      <c r="K41" s="463">
        <v>0</v>
      </c>
      <c r="L41" s="463">
        <v>0</v>
      </c>
      <c r="M41" s="464">
        <v>0</v>
      </c>
    </row>
    <row r="42" spans="1:256">
      <c r="A42" s="462" t="str">
        <v>סה"כ הלוואות הלוואות לעובדים ונושאי משרה</v>
      </c>
      <c r="B42" s="463"/>
      <c r="C42" s="463"/>
      <c r="D42" s="463"/>
      <c r="E42" s="463"/>
      <c r="F42" s="463"/>
      <c r="G42" s="463"/>
      <c r="H42" s="464"/>
      <c r="I42" s="464"/>
      <c r="J42" s="468">
        <f>SUM(J41)</f>
        <v>0</v>
      </c>
      <c r="K42" s="463"/>
      <c r="L42" s="468">
        <f>SUM(L41)</f>
        <v>0</v>
      </c>
      <c r="M42" s="469">
        <f>SUM(M41)</f>
        <v>0</v>
      </c>
    </row>
    <row r="43" spans="1:256">
      <c r="B43" s="451"/>
    </row>
    <row r="44" spans="1:256">
      <c r="A44" s="462" t="str">
        <v>הלוואות לא מובטחות</v>
      </c>
      <c r="B44" s="463">
        <v>0</v>
      </c>
      <c r="C44" s="463">
        <v>0</v>
      </c>
      <c r="D44" s="463">
        <v>0</v>
      </c>
      <c r="E44" s="463">
        <v>0</v>
      </c>
      <c r="F44" s="463">
        <v>0</v>
      </c>
      <c r="G44" s="463">
        <v>0</v>
      </c>
      <c r="H44" s="464">
        <v>0</v>
      </c>
      <c r="I44" s="464">
        <v>0</v>
      </c>
      <c r="J44" s="463">
        <v>0</v>
      </c>
      <c r="K44" s="463">
        <v>0</v>
      </c>
      <c r="L44" s="463">
        <v>0</v>
      </c>
      <c r="M44" s="464">
        <v>0</v>
      </c>
    </row>
    <row r="45" spans="1:256">
      <c r="A45" s="462" t="str">
        <v>סה"כ הלוואות לא מובטחות</v>
      </c>
      <c r="B45" s="463"/>
      <c r="C45" s="463"/>
      <c r="D45" s="463"/>
      <c r="E45" s="463"/>
      <c r="F45" s="463"/>
      <c r="G45" s="463"/>
      <c r="H45" s="464"/>
      <c r="I45" s="464"/>
      <c r="J45" s="468">
        <f>SUM(J44)</f>
        <v>0</v>
      </c>
      <c r="K45" s="463"/>
      <c r="L45" s="468">
        <f>SUM(L44)</f>
        <v>0</v>
      </c>
      <c r="M45" s="469">
        <f>SUM(M44)</f>
        <v>0</v>
      </c>
    </row>
    <row r="46" spans="1:256">
      <c r="B46" s="451"/>
    </row>
    <row r="47" spans="1:256">
      <c r="A47" s="456" t="str">
        <v>סה"כ הלוואות בישראל</v>
      </c>
      <c r="B47" s="457"/>
      <c r="C47" s="457"/>
      <c r="D47" s="457"/>
      <c r="E47" s="457"/>
      <c r="F47" s="457"/>
      <c r="G47" s="457"/>
      <c r="H47" s="458"/>
      <c r="I47" s="458"/>
      <c r="J47" s="470">
        <f>J45+J42+J39+J36+J33+J30+J27+J24+J21</f>
        <v>585021.31</v>
      </c>
      <c r="K47" s="457"/>
      <c r="L47" s="470">
        <f>L45+L42+L39+L36+L33+L30+L27+L24+L21</f>
        <v>585.02</v>
      </c>
      <c r="M47" s="471">
        <f>M45+M42+M39+M36+M33+M30+M27+M24+M21</f>
        <v>0.0018</v>
      </c>
    </row>
    <row r="48" spans="1:256">
      <c r="B48" s="451"/>
    </row>
    <row r="49" spans="1:256">
      <c r="B49" s="451"/>
    </row>
    <row r="50" spans="1:256">
      <c r="A50" s="456" t="str">
        <v>הלוואות בחו"ל</v>
      </c>
      <c r="B50" s="457"/>
      <c r="C50" s="457"/>
      <c r="D50" s="457"/>
      <c r="E50" s="457"/>
      <c r="F50" s="457"/>
      <c r="G50" s="457"/>
      <c r="H50" s="458"/>
      <c r="I50" s="458"/>
      <c r="J50" s="457"/>
      <c r="K50" s="457"/>
      <c r="L50" s="457"/>
      <c r="M50" s="458"/>
    </row>
    <row r="51" spans="1:256">
      <c r="A51" s="462" t="str">
        <v>הלוואות מובטחות במשכנתא או תיקי משכנתאות בחול</v>
      </c>
      <c r="B51" s="463">
        <v>0</v>
      </c>
      <c r="C51" s="463">
        <v>0</v>
      </c>
      <c r="D51" s="463">
        <v>0</v>
      </c>
      <c r="E51" s="463">
        <v>0</v>
      </c>
      <c r="F51" s="463">
        <v>0</v>
      </c>
      <c r="G51" s="463">
        <v>0</v>
      </c>
      <c r="H51" s="464">
        <v>0</v>
      </c>
      <c r="I51" s="464">
        <v>0</v>
      </c>
      <c r="J51" s="463">
        <v>0</v>
      </c>
      <c r="K51" s="463">
        <v>0</v>
      </c>
      <c r="L51" s="463">
        <v>0</v>
      </c>
      <c r="M51" s="464">
        <v>0</v>
      </c>
    </row>
    <row r="52" spans="1:256">
      <c r="A52" s="462" t="str">
        <v>סה"כ הלוואות מובטחות במשכנתא או תיקי משכנתאות בחול</v>
      </c>
      <c r="B52" s="463"/>
      <c r="C52" s="463"/>
      <c r="D52" s="463"/>
      <c r="E52" s="463"/>
      <c r="F52" s="463"/>
      <c r="G52" s="463"/>
      <c r="H52" s="464"/>
      <c r="I52" s="464"/>
      <c r="J52" s="468">
        <f>SUM(J51)</f>
        <v>0</v>
      </c>
      <c r="K52" s="463"/>
      <c r="L52" s="468">
        <f>SUM(L51)</f>
        <v>0</v>
      </c>
      <c r="M52" s="469">
        <f>SUM(M51)</f>
        <v>0</v>
      </c>
    </row>
    <row r="53" spans="1:256">
      <c r="B53" s="451"/>
    </row>
    <row r="54" spans="1:256">
      <c r="A54" s="462" t="str">
        <v>הלוואות מובטחות בערבות בנקאית בחול</v>
      </c>
      <c r="B54" s="463">
        <v>0</v>
      </c>
      <c r="C54" s="463">
        <v>0</v>
      </c>
      <c r="D54" s="463">
        <v>0</v>
      </c>
      <c r="E54" s="463">
        <v>0</v>
      </c>
      <c r="F54" s="463">
        <v>0</v>
      </c>
      <c r="G54" s="463">
        <v>0</v>
      </c>
      <c r="H54" s="464">
        <v>0</v>
      </c>
      <c r="I54" s="464">
        <v>0</v>
      </c>
      <c r="J54" s="463">
        <v>0</v>
      </c>
      <c r="K54" s="463">
        <v>0</v>
      </c>
      <c r="L54" s="463">
        <v>0</v>
      </c>
      <c r="M54" s="464">
        <v>0</v>
      </c>
    </row>
    <row r="55" spans="1:256">
      <c r="A55" s="462" t="str">
        <v>סה"כ הלוואות מובטחות בערבות בנקאית בחול</v>
      </c>
      <c r="B55" s="463"/>
      <c r="C55" s="463"/>
      <c r="D55" s="463"/>
      <c r="E55" s="463"/>
      <c r="F55" s="463"/>
      <c r="G55" s="463"/>
      <c r="H55" s="464"/>
      <c r="I55" s="464"/>
      <c r="J55" s="468">
        <f>SUM(J54)</f>
        <v>0</v>
      </c>
      <c r="K55" s="463"/>
      <c r="L55" s="468">
        <f>SUM(L54)</f>
        <v>0</v>
      </c>
      <c r="M55" s="469">
        <f>SUM(M54)</f>
        <v>0</v>
      </c>
    </row>
    <row r="56" spans="1:256">
      <c r="B56" s="451"/>
    </row>
    <row r="57" spans="1:256">
      <c r="A57" s="462" t="str">
        <v>הלוואות מובטחות בבטחונות אחרים בחול</v>
      </c>
      <c r="B57" s="463">
        <v>0</v>
      </c>
      <c r="C57" s="463">
        <v>0</v>
      </c>
      <c r="D57" s="463">
        <v>0</v>
      </c>
      <c r="E57" s="463">
        <v>0</v>
      </c>
      <c r="F57" s="463">
        <v>0</v>
      </c>
      <c r="G57" s="463">
        <v>0</v>
      </c>
      <c r="H57" s="464">
        <v>0</v>
      </c>
      <c r="I57" s="464">
        <v>0</v>
      </c>
      <c r="J57" s="463">
        <v>0</v>
      </c>
      <c r="K57" s="463">
        <v>0</v>
      </c>
      <c r="L57" s="463">
        <v>0</v>
      </c>
      <c r="M57" s="464">
        <v>0</v>
      </c>
    </row>
    <row r="58" spans="1:256">
      <c r="A58" s="462" t="str">
        <v>סה"כ הלוואות מובטחות בבטחונות אחרים בחול</v>
      </c>
      <c r="B58" s="463"/>
      <c r="C58" s="463"/>
      <c r="D58" s="463"/>
      <c r="E58" s="463"/>
      <c r="F58" s="463"/>
      <c r="G58" s="463"/>
      <c r="H58" s="464"/>
      <c r="I58" s="464"/>
      <c r="J58" s="468">
        <f>SUM(J57)</f>
        <v>0</v>
      </c>
      <c r="K58" s="463"/>
      <c r="L58" s="468">
        <f>SUM(L57)</f>
        <v>0</v>
      </c>
      <c r="M58" s="469">
        <f>SUM(M57)</f>
        <v>0</v>
      </c>
    </row>
    <row r="59" spans="1:256">
      <c r="B59" s="451"/>
    </row>
    <row r="60" spans="1:256">
      <c r="A60" s="462" t="str">
        <v>הלוואות לא מובטחות בחול</v>
      </c>
      <c r="B60" s="463">
        <v>0</v>
      </c>
      <c r="C60" s="463">
        <v>0</v>
      </c>
      <c r="D60" s="463">
        <v>0</v>
      </c>
      <c r="E60" s="463">
        <v>0</v>
      </c>
      <c r="F60" s="463">
        <v>0</v>
      </c>
      <c r="G60" s="463">
        <v>0</v>
      </c>
      <c r="H60" s="464">
        <v>0</v>
      </c>
      <c r="I60" s="464">
        <v>0</v>
      </c>
      <c r="J60" s="463">
        <v>0</v>
      </c>
      <c r="K60" s="463">
        <v>0</v>
      </c>
      <c r="L60" s="463">
        <v>0</v>
      </c>
      <c r="M60" s="464">
        <v>0</v>
      </c>
    </row>
    <row r="61" spans="1:256">
      <c r="A61" s="462" t="str">
        <v>סה"כ הלוואות לא מובטחות בחול</v>
      </c>
      <c r="B61" s="463"/>
      <c r="C61" s="463"/>
      <c r="D61" s="463"/>
      <c r="E61" s="463"/>
      <c r="F61" s="463"/>
      <c r="G61" s="463"/>
      <c r="H61" s="464"/>
      <c r="I61" s="464"/>
      <c r="J61" s="468">
        <f>SUM(J60)</f>
        <v>0</v>
      </c>
      <c r="K61" s="463"/>
      <c r="L61" s="468">
        <f>SUM(L60)</f>
        <v>0</v>
      </c>
      <c r="M61" s="469">
        <f>SUM(M60)</f>
        <v>0</v>
      </c>
    </row>
    <row r="63" spans="1:256">
      <c r="A63" s="456" t="str">
        <v>סה"כ הלוואות בחו"ל</v>
      </c>
      <c r="B63" s="456"/>
      <c r="C63" s="457"/>
      <c r="D63" s="457"/>
      <c r="E63" s="457"/>
      <c r="F63" s="457"/>
      <c r="G63" s="457"/>
      <c r="H63" s="458"/>
      <c r="I63" s="458"/>
      <c r="J63" s="470">
        <f>J61+J58+J55+J52</f>
        <v>0</v>
      </c>
      <c r="K63" s="457"/>
      <c r="L63" s="470">
        <f>L61+L58+L55+L52</f>
        <v>0</v>
      </c>
      <c r="M63" s="471">
        <f>M61+M58+M55+M52</f>
        <v>0</v>
      </c>
    </row>
    <row r="66" spans="1:256">
      <c r="A66" s="456" t="str">
        <v>סה"כ הלוואות</v>
      </c>
      <c r="B66" s="456"/>
      <c r="C66" s="457"/>
      <c r="D66" s="457"/>
      <c r="E66" s="457"/>
      <c r="F66" s="457"/>
      <c r="G66" s="457"/>
      <c r="H66" s="458"/>
      <c r="I66" s="458"/>
      <c r="J66" s="470">
        <f>J63+J47</f>
        <v>585021.31</v>
      </c>
      <c r="K66" s="457"/>
      <c r="L66" s="470">
        <f>L63+L47</f>
        <v>585.02</v>
      </c>
      <c r="M66" s="471">
        <f>M63+M47</f>
        <v>0.0018</v>
      </c>
    </row>
    <row r="69" spans="1:256">
      <c r="A69" s="465" t="s">
        <v>28</v>
      </c>
      <c r="B69" s="465"/>
      <c r="C69" s="466"/>
      <c r="D69" s="466"/>
      <c r="E69" s="466"/>
      <c r="F69" s="466"/>
      <c r="G69" s="466"/>
      <c r="H69" s="467"/>
      <c r="I69" s="467"/>
      <c r="J69" s="466"/>
      <c r="K69" s="466"/>
      <c r="L69" s="466"/>
      <c r="M69" s="46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7"/>
  <sheetViews>
    <sheetView workbookViewId="0" rightToLeft="1">
      <pane ySplit="12" topLeftCell="A13" activePane="bottomLeft" state="frozen"/>
      <selection pane="bottomLeft" activeCell="A13" sqref="A13:IV13"/>
    </sheetView>
  </sheetViews>
  <sheetFormatPr defaultRowHeight="12.75"/>
  <cols>
    <col min="1" max="1" style="472" width="27.74784" customWidth="1"/>
    <col min="2" max="2" style="473" width="12.71939" customWidth="1"/>
    <col min="3" max="4" style="473" width="8.711805" customWidth="1"/>
    <col min="5" max="5" style="473" width="10.7156" customWidth="1"/>
    <col min="6" max="6" style="473" width="6.708012" customWidth="1"/>
    <col min="7" max="7" style="473" width="11.7175" customWidth="1"/>
    <col min="8" max="8" style="474" width="14.72319" customWidth="1"/>
    <col min="9" max="9" style="474" width="16.72698" customWidth="1"/>
    <col min="10" max="10" style="473" width="11.7175" customWidth="1"/>
    <col min="11" max="11" style="473" width="9.713702" customWidth="1"/>
    <col min="12" max="12" style="473" width="12.71939" customWidth="1"/>
    <col min="13" max="13" style="474" width="20.73457" customWidth="1"/>
    <col min="14" max="256" style="472" width="9.287113" bestFit="1" customWidth="1"/>
  </cols>
  <sheetData>
    <row r="2" spans="1:256">
      <c r="A2" s="475" t="s">
        <v>29</v>
      </c>
    </row>
    <row r="4" spans="1:256">
      <c r="A4" s="475" t="s">
        <v>260</v>
      </c>
    </row>
    <row r="6" spans="1:256">
      <c r="A6" s="476" t="s">
        <v>2</v>
      </c>
    </row>
    <row r="8" spans="1:256">
      <c r="A8" s="477" t="s">
        <v>3</v>
      </c>
    </row>
    <row r="11" spans="1:256">
      <c r="A11" s="478" t="s">
        <v>4</v>
      </c>
      <c r="B11" s="479" t="s">
        <v>5</v>
      </c>
      <c r="C11" s="479" t="s">
        <v>6</v>
      </c>
      <c r="D11" s="479" t="s">
        <v>7</v>
      </c>
      <c r="E11" s="479" t="s">
        <v>8</v>
      </c>
      <c r="F11" s="479" t="s">
        <v>32</v>
      </c>
      <c r="G11" s="479" t="s">
        <v>9</v>
      </c>
      <c r="H11" s="480" t="s">
        <v>10</v>
      </c>
      <c r="I11" s="480" t="s">
        <v>11</v>
      </c>
      <c r="J11" s="479" t="s">
        <v>33</v>
      </c>
      <c r="K11" s="479" t="s">
        <v>34</v>
      </c>
      <c r="L11" s="479" t="s">
        <v>223</v>
      </c>
      <c r="M11" s="480" t="s">
        <v>13</v>
      </c>
    </row>
    <row r="12" spans="1:256">
      <c r="A12" s="481"/>
      <c r="B12" s="482"/>
      <c r="C12" s="482"/>
      <c r="D12" s="482"/>
      <c r="E12" s="482"/>
      <c r="F12" s="482" t="s">
        <v>37</v>
      </c>
      <c r="G12" s="482"/>
      <c r="H12" s="483" t="s">
        <v>14</v>
      </c>
      <c r="I12" s="483" t="s">
        <v>14</v>
      </c>
      <c r="J12" s="482" t="s">
        <v>38</v>
      </c>
      <c r="K12" s="482" t="s">
        <v>39</v>
      </c>
      <c r="L12" s="482" t="s">
        <v>15</v>
      </c>
      <c r="M12" s="483" t="s">
        <v>14</v>
      </c>
    </row>
    <row r="15" spans="1:256">
      <c r="A15" s="478" t="s">
        <v>260</v>
      </c>
      <c r="B15" s="479"/>
      <c r="C15" s="479"/>
      <c r="D15" s="479"/>
      <c r="E15" s="479"/>
      <c r="F15" s="479"/>
      <c r="G15" s="479"/>
      <c r="H15" s="480"/>
      <c r="I15" s="480"/>
      <c r="J15" s="479"/>
      <c r="K15" s="479"/>
      <c r="L15" s="479"/>
      <c r="M15" s="480"/>
    </row>
    <row r="18" spans="1:256">
      <c r="A18" s="478" t="str">
        <v>פקדונות בישראל</v>
      </c>
      <c r="B18" s="479"/>
      <c r="C18" s="479"/>
      <c r="D18" s="479"/>
      <c r="E18" s="479"/>
      <c r="F18" s="479"/>
      <c r="G18" s="479"/>
      <c r="H18" s="480"/>
      <c r="I18" s="480"/>
      <c r="J18" s="479"/>
      <c r="K18" s="479"/>
      <c r="L18" s="479"/>
      <c r="M18" s="480"/>
    </row>
    <row r="19" spans="1:256">
      <c r="A19" s="484" t="str">
        <v>פקדונות צמוד למדד</v>
      </c>
      <c r="B19" s="485">
        <v>0</v>
      </c>
      <c r="C19" s="485">
        <v>0</v>
      </c>
      <c r="D19" s="485">
        <v>0</v>
      </c>
      <c r="E19" s="485">
        <v>0</v>
      </c>
      <c r="F19" s="485">
        <v>0</v>
      </c>
      <c r="G19" s="485">
        <v>0</v>
      </c>
      <c r="H19" s="486">
        <v>0</v>
      </c>
      <c r="I19" s="486">
        <v>0</v>
      </c>
      <c r="J19" s="485">
        <v>0</v>
      </c>
      <c r="K19" s="485">
        <v>0</v>
      </c>
      <c r="L19" s="485">
        <v>0</v>
      </c>
      <c r="M19" s="486">
        <v>0</v>
      </c>
    </row>
    <row r="20" spans="1:256">
      <c r="A20" s="484" t="str">
        <v>סה"כ פקדונות צמוד למדד</v>
      </c>
      <c r="B20" s="485"/>
      <c r="C20" s="485"/>
      <c r="D20" s="485"/>
      <c r="E20" s="485"/>
      <c r="F20" s="485"/>
      <c r="G20" s="485"/>
      <c r="H20" s="486"/>
      <c r="I20" s="486"/>
      <c r="J20" s="487">
        <f>SUM(J19)</f>
        <v>0</v>
      </c>
      <c r="K20" s="485"/>
      <c r="L20" s="487">
        <f>SUM(L19)</f>
        <v>0</v>
      </c>
      <c r="M20" s="488">
        <f>SUM(M19)</f>
        <v>0</v>
      </c>
    </row>
    <row r="22" spans="1:256">
      <c r="A22" s="484" t="str">
        <v>פקדונות לא צמוד</v>
      </c>
      <c r="B22" s="485">
        <v>0</v>
      </c>
      <c r="C22" s="485">
        <v>0</v>
      </c>
      <c r="D22" s="485">
        <v>0</v>
      </c>
      <c r="E22" s="485">
        <v>0</v>
      </c>
      <c r="F22" s="485">
        <v>0</v>
      </c>
      <c r="G22" s="485">
        <v>0</v>
      </c>
      <c r="H22" s="486">
        <v>0</v>
      </c>
      <c r="I22" s="486">
        <v>0</v>
      </c>
      <c r="J22" s="485">
        <v>0</v>
      </c>
      <c r="K22" s="485">
        <v>0</v>
      </c>
      <c r="L22" s="485">
        <v>0</v>
      </c>
      <c r="M22" s="486">
        <v>0</v>
      </c>
    </row>
    <row r="23" spans="1:256">
      <c r="A23" s="484" t="str">
        <v>סה"כ פקדונות לא צמוד</v>
      </c>
      <c r="B23" s="485"/>
      <c r="C23" s="485"/>
      <c r="D23" s="485"/>
      <c r="E23" s="485"/>
      <c r="F23" s="485"/>
      <c r="G23" s="485"/>
      <c r="H23" s="486"/>
      <c r="I23" s="486"/>
      <c r="J23" s="487">
        <f>SUM(J22)</f>
        <v>0</v>
      </c>
      <c r="K23" s="485"/>
      <c r="L23" s="487">
        <f>SUM(L22)</f>
        <v>0</v>
      </c>
      <c r="M23" s="488">
        <f>SUM(M22)</f>
        <v>0</v>
      </c>
    </row>
    <row r="25" spans="1:256">
      <c r="A25" s="484" t="str">
        <v>פקדונות נקוב במט"ח</v>
      </c>
      <c r="B25" s="485">
        <v>0</v>
      </c>
      <c r="C25" s="485">
        <v>0</v>
      </c>
      <c r="D25" s="485">
        <v>0</v>
      </c>
      <c r="E25" s="485">
        <v>0</v>
      </c>
      <c r="F25" s="485">
        <v>0</v>
      </c>
      <c r="G25" s="485">
        <v>0</v>
      </c>
      <c r="H25" s="486">
        <v>0</v>
      </c>
      <c r="I25" s="486">
        <v>0</v>
      </c>
      <c r="J25" s="485">
        <v>0</v>
      </c>
      <c r="K25" s="485">
        <v>0</v>
      </c>
      <c r="L25" s="485">
        <v>0</v>
      </c>
      <c r="M25" s="486">
        <v>0</v>
      </c>
    </row>
    <row r="26" spans="1:256">
      <c r="A26" s="484" t="str">
        <v>סה"כ פקדונות נקוב במט"ח</v>
      </c>
      <c r="B26" s="485"/>
      <c r="C26" s="485"/>
      <c r="D26" s="485"/>
      <c r="E26" s="485"/>
      <c r="F26" s="485"/>
      <c r="G26" s="485"/>
      <c r="H26" s="486"/>
      <c r="I26" s="486"/>
      <c r="J26" s="487">
        <f>SUM(J25)</f>
        <v>0</v>
      </c>
      <c r="K26" s="485"/>
      <c r="L26" s="487">
        <f>SUM(L25)</f>
        <v>0</v>
      </c>
      <c r="M26" s="488">
        <f>SUM(M25)</f>
        <v>0</v>
      </c>
    </row>
    <row r="28" spans="1:256">
      <c r="A28" s="484" t="str">
        <v>פקדונות צמוד למט"ח</v>
      </c>
      <c r="B28" s="485">
        <v>0</v>
      </c>
      <c r="C28" s="485">
        <v>0</v>
      </c>
      <c r="D28" s="485">
        <v>0</v>
      </c>
      <c r="E28" s="485">
        <v>0</v>
      </c>
      <c r="F28" s="485">
        <v>0</v>
      </c>
      <c r="G28" s="485">
        <v>0</v>
      </c>
      <c r="H28" s="486">
        <v>0</v>
      </c>
      <c r="I28" s="486">
        <v>0</v>
      </c>
      <c r="J28" s="485">
        <v>0</v>
      </c>
      <c r="K28" s="485">
        <v>0</v>
      </c>
      <c r="L28" s="485">
        <v>0</v>
      </c>
      <c r="M28" s="486">
        <v>0</v>
      </c>
    </row>
    <row r="29" spans="1:256">
      <c r="A29" s="484" t="str">
        <v>סה"כ פקדונות צמוד למט"ח</v>
      </c>
      <c r="B29" s="485"/>
      <c r="C29" s="485"/>
      <c r="D29" s="485"/>
      <c r="E29" s="485"/>
      <c r="F29" s="485"/>
      <c r="G29" s="485"/>
      <c r="H29" s="486"/>
      <c r="I29" s="486"/>
      <c r="J29" s="487">
        <f>SUM(J28)</f>
        <v>0</v>
      </c>
      <c r="K29" s="485"/>
      <c r="L29" s="487">
        <f>SUM(L28)</f>
        <v>0</v>
      </c>
      <c r="M29" s="488">
        <f>SUM(M28)</f>
        <v>0</v>
      </c>
    </row>
    <row r="31" spans="1:256">
      <c r="A31" s="484" t="str">
        <v>פקדונות אחר</v>
      </c>
      <c r="B31" s="485">
        <v>0</v>
      </c>
      <c r="C31" s="485">
        <v>0</v>
      </c>
      <c r="D31" s="485">
        <v>0</v>
      </c>
      <c r="E31" s="485">
        <v>0</v>
      </c>
      <c r="F31" s="485">
        <v>0</v>
      </c>
      <c r="G31" s="485">
        <v>0</v>
      </c>
      <c r="H31" s="486">
        <v>0</v>
      </c>
      <c r="I31" s="486">
        <v>0</v>
      </c>
      <c r="J31" s="485">
        <v>0</v>
      </c>
      <c r="K31" s="485">
        <v>0</v>
      </c>
      <c r="L31" s="485">
        <v>0</v>
      </c>
      <c r="M31" s="486">
        <v>0</v>
      </c>
    </row>
    <row r="32" spans="1:256">
      <c r="A32" s="484" t="str">
        <v>סה"כ פקדונות אחר</v>
      </c>
      <c r="B32" s="485"/>
      <c r="C32" s="485"/>
      <c r="D32" s="485"/>
      <c r="E32" s="485"/>
      <c r="F32" s="485"/>
      <c r="G32" s="485"/>
      <c r="H32" s="486"/>
      <c r="I32" s="486"/>
      <c r="J32" s="487">
        <f>SUM(J31)</f>
        <v>0</v>
      </c>
      <c r="K32" s="485"/>
      <c r="L32" s="487">
        <f>SUM(L31)</f>
        <v>0</v>
      </c>
      <c r="M32" s="488">
        <f>SUM(M31)</f>
        <v>0</v>
      </c>
    </row>
    <row r="34" spans="1:256">
      <c r="A34" s="478" t="str">
        <v>סה"כ פקדונות בישראל</v>
      </c>
      <c r="B34" s="479"/>
      <c r="C34" s="479"/>
      <c r="D34" s="479"/>
      <c r="E34" s="479"/>
      <c r="F34" s="479"/>
      <c r="G34" s="479"/>
      <c r="H34" s="480"/>
      <c r="I34" s="480"/>
      <c r="J34" s="489">
        <f>J32+J29+J26+J23+J20</f>
        <v>0</v>
      </c>
      <c r="K34" s="479"/>
      <c r="L34" s="489">
        <f>L32+L29+L26+L23+L20</f>
        <v>0</v>
      </c>
      <c r="M34" s="490">
        <f>M32+M29+M26+M23+M20</f>
        <v>0</v>
      </c>
    </row>
    <row r="37" spans="1:256">
      <c r="A37" s="478" t="s">
        <v>261</v>
      </c>
      <c r="B37" s="479"/>
      <c r="C37" s="479"/>
      <c r="D37" s="479"/>
      <c r="E37" s="479"/>
      <c r="F37" s="479"/>
      <c r="G37" s="479"/>
      <c r="H37" s="480"/>
      <c r="I37" s="480"/>
      <c r="J37" s="479"/>
      <c r="K37" s="479"/>
      <c r="L37" s="479"/>
      <c r="M37" s="480"/>
    </row>
    <row r="38" spans="1:256">
      <c r="A38" s="484" t="s">
        <v>261</v>
      </c>
      <c r="B38" s="485">
        <v>0</v>
      </c>
      <c r="C38" s="485">
        <v>0</v>
      </c>
      <c r="D38" s="485">
        <v>0</v>
      </c>
      <c r="E38" s="485">
        <v>0</v>
      </c>
      <c r="F38" s="485">
        <v>0</v>
      </c>
      <c r="G38" s="485">
        <v>0</v>
      </c>
      <c r="H38" s="486">
        <v>0</v>
      </c>
      <c r="I38" s="486">
        <v>0</v>
      </c>
      <c r="J38" s="485">
        <v>0</v>
      </c>
      <c r="K38" s="485">
        <v>0</v>
      </c>
      <c r="L38" s="485">
        <v>0</v>
      </c>
      <c r="M38" s="486">
        <v>0</v>
      </c>
    </row>
    <row r="39" spans="1:256">
      <c r="A39" s="484" t="s">
        <v>262</v>
      </c>
      <c r="B39" s="485"/>
      <c r="C39" s="485"/>
      <c r="D39" s="485"/>
      <c r="E39" s="485"/>
      <c r="F39" s="485"/>
      <c r="G39" s="485"/>
      <c r="H39" s="486"/>
      <c r="I39" s="486"/>
      <c r="J39" s="487">
        <f>SUM(J38)</f>
        <v>0</v>
      </c>
      <c r="K39" s="485"/>
      <c r="L39" s="487">
        <f>SUM(L38)</f>
        <v>0</v>
      </c>
      <c r="M39" s="488">
        <f>SUM(M38)</f>
        <v>0</v>
      </c>
    </row>
    <row r="41" spans="1:256">
      <c r="A41" s="478" t="s">
        <v>262</v>
      </c>
      <c r="B41" s="479"/>
      <c r="C41" s="479"/>
      <c r="D41" s="479"/>
      <c r="E41" s="479"/>
      <c r="F41" s="479"/>
      <c r="G41" s="479"/>
      <c r="H41" s="480"/>
      <c r="I41" s="480"/>
      <c r="J41" s="489">
        <f>+J39</f>
        <v>0</v>
      </c>
      <c r="K41" s="479"/>
      <c r="L41" s="489">
        <f>+L39</f>
        <v>0</v>
      </c>
      <c r="M41" s="490">
        <f>+M39</f>
        <v>0</v>
      </c>
    </row>
    <row r="44" spans="1:256">
      <c r="A44" s="478" t="str">
        <v>סה"כ פקדונות</v>
      </c>
      <c r="B44" s="479"/>
      <c r="C44" s="479"/>
      <c r="D44" s="479"/>
      <c r="E44" s="479"/>
      <c r="F44" s="479"/>
      <c r="G44" s="479"/>
      <c r="H44" s="480"/>
      <c r="I44" s="480"/>
      <c r="J44" s="489">
        <f>J41+J34</f>
        <v>0</v>
      </c>
      <c r="K44" s="479"/>
      <c r="L44" s="489">
        <f>L41+L34</f>
        <v>0</v>
      </c>
      <c r="M44" s="490">
        <f>M41+M34</f>
        <v>0</v>
      </c>
    </row>
    <row r="47" spans="1:256">
      <c r="A47" s="491" t="s">
        <v>28</v>
      </c>
      <c r="B47" s="492"/>
      <c r="C47" s="492"/>
      <c r="D47" s="492"/>
      <c r="E47" s="492"/>
      <c r="F47" s="492"/>
      <c r="G47" s="492"/>
      <c r="H47" s="493"/>
      <c r="I47" s="493"/>
      <c r="J47" s="492"/>
      <c r="K47" s="492"/>
      <c r="L47" s="492"/>
      <c r="M47" s="49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1"/>
  <sheetViews>
    <sheetView workbookViewId="0" rightToLeft="1">
      <selection activeCell="G39" sqref="G39"/>
    </sheetView>
  </sheetViews>
  <sheetFormatPr defaultRowHeight="12.75"/>
  <cols>
    <col min="1" max="1" style="494" width="31.75543" customWidth="1"/>
    <col min="2" max="2" style="495" width="12.71939" customWidth="1"/>
    <col min="3" max="3" style="495" width="8.711805" customWidth="1"/>
    <col min="4" max="4" style="495" width="21.73646" customWidth="1"/>
    <col min="5" max="5" style="495" width="12.71939" customWidth="1"/>
    <col min="6" max="6" style="496" width="30.75353" customWidth="1"/>
    <col min="7" max="7" style="495" width="12.71939" customWidth="1"/>
    <col min="8" max="8" style="496" width="20.73457" customWidth="1"/>
    <col min="9" max="256" style="494" width="9.287113" bestFit="1" customWidth="1"/>
  </cols>
  <sheetData>
    <row r="2" spans="1:256">
      <c r="A2" s="497" t="s">
        <v>29</v>
      </c>
    </row>
    <row r="4" spans="1:256">
      <c r="A4" s="497" t="s">
        <v>263</v>
      </c>
    </row>
    <row r="6" spans="1:256">
      <c r="A6" s="498" t="s">
        <v>2</v>
      </c>
    </row>
    <row r="8" spans="1:256">
      <c r="A8" s="499" t="s">
        <v>3</v>
      </c>
    </row>
    <row r="11" spans="1:256">
      <c r="A11" s="500" t="s">
        <v>4</v>
      </c>
      <c r="B11" s="501" t="s">
        <v>5</v>
      </c>
      <c r="C11" s="501" t="s">
        <v>6</v>
      </c>
      <c r="D11" s="501" t="str">
        <v>תאריך שערוך אחרון</v>
      </c>
      <c r="E11" s="501" t="str">
        <v>אופי הנכס</v>
      </c>
      <c r="F11" s="502" t="str">
        <v>שיעור התשואה במהלך התקופה</v>
      </c>
      <c r="G11" s="501" t="s">
        <v>223</v>
      </c>
      <c r="H11" s="502" t="s">
        <v>13</v>
      </c>
    </row>
    <row r="12" spans="1:256">
      <c r="A12" s="503"/>
      <c r="B12" s="504"/>
      <c r="C12" s="504"/>
      <c r="D12" s="504" t="s">
        <v>36</v>
      </c>
      <c r="E12" s="504"/>
      <c r="F12" s="505" t="s">
        <v>14</v>
      </c>
      <c r="G12" s="504" t="s">
        <v>15</v>
      </c>
      <c r="H12" s="505" t="s">
        <v>14</v>
      </c>
    </row>
    <row r="15" spans="1:256">
      <c r="A15" s="500" t="s">
        <v>263</v>
      </c>
      <c r="B15" s="501"/>
      <c r="C15" s="501"/>
      <c r="D15" s="501"/>
      <c r="E15" s="501"/>
      <c r="F15" s="502"/>
      <c r="G15" s="501"/>
      <c r="H15" s="502"/>
    </row>
    <row r="18" spans="1:256">
      <c r="A18" s="500" t="str">
        <v>זכויות מקרקעין בישראל</v>
      </c>
      <c r="B18" s="501"/>
      <c r="C18" s="501"/>
      <c r="D18" s="501"/>
      <c r="E18" s="501"/>
      <c r="F18" s="502"/>
      <c r="G18" s="501"/>
      <c r="H18" s="502"/>
    </row>
    <row r="19" spans="1:256">
      <c r="A19" s="506" t="str">
        <v>מקרקעין מניב</v>
      </c>
      <c r="B19" s="507">
        <v>0</v>
      </c>
      <c r="C19" s="507">
        <v>0</v>
      </c>
      <c r="D19" s="507">
        <v>0</v>
      </c>
      <c r="E19" s="507">
        <v>0</v>
      </c>
      <c r="F19" s="508">
        <v>0</v>
      </c>
      <c r="G19" s="507">
        <v>0</v>
      </c>
      <c r="H19" s="508">
        <v>0</v>
      </c>
    </row>
    <row r="20" spans="1:256">
      <c r="A20" s="506" t="str">
        <v>סה"כ מקרקעין מניב</v>
      </c>
      <c r="B20" s="507"/>
      <c r="C20" s="507"/>
      <c r="D20" s="507"/>
      <c r="E20" s="507"/>
      <c r="F20" s="508"/>
      <c r="G20" s="509">
        <f>SUM(G19)</f>
        <v>0</v>
      </c>
      <c r="H20" s="510">
        <f>SUM(H19)</f>
        <v>0</v>
      </c>
    </row>
    <row r="22" spans="1:256">
      <c r="A22" s="506" t="str">
        <v>מקרקעין לא מניב</v>
      </c>
      <c r="B22" s="507">
        <v>0</v>
      </c>
      <c r="C22" s="507">
        <v>0</v>
      </c>
      <c r="D22" s="507">
        <v>0</v>
      </c>
      <c r="E22" s="507">
        <v>0</v>
      </c>
      <c r="F22" s="508">
        <v>0</v>
      </c>
      <c r="G22" s="507">
        <v>0</v>
      </c>
      <c r="H22" s="508">
        <v>0</v>
      </c>
    </row>
    <row r="23" spans="1:256">
      <c r="A23" s="506" t="str">
        <v>סה"כ מקרקעין לא מניב</v>
      </c>
      <c r="B23" s="507"/>
      <c r="C23" s="507"/>
      <c r="D23" s="507"/>
      <c r="E23" s="507"/>
      <c r="F23" s="508"/>
      <c r="G23" s="509">
        <f>SUM(G22)</f>
        <v>0</v>
      </c>
      <c r="H23" s="510">
        <f>SUM(H22)</f>
        <v>0</v>
      </c>
    </row>
    <row r="25" spans="1:256">
      <c r="A25" s="500" t="str">
        <v>סה"כ זכויות מקרקעין בישראל</v>
      </c>
      <c r="B25" s="501"/>
      <c r="C25" s="501"/>
      <c r="D25" s="501"/>
      <c r="E25" s="501"/>
      <c r="F25" s="502"/>
      <c r="G25" s="511">
        <f>G23+G20</f>
        <v>0</v>
      </c>
      <c r="H25" s="512">
        <f>H23+H20</f>
        <v>0</v>
      </c>
    </row>
    <row r="28" spans="1:256">
      <c r="A28" s="500" t="str">
        <v>זכויות מקרקעין בחו"ל</v>
      </c>
      <c r="B28" s="501"/>
      <c r="C28" s="501"/>
      <c r="D28" s="501"/>
      <c r="E28" s="501"/>
      <c r="F28" s="502"/>
      <c r="G28" s="501"/>
      <c r="H28" s="502"/>
    </row>
    <row r="29" spans="1:256">
      <c r="A29" s="506" t="str">
        <v>מקרקעין מניב בחול</v>
      </c>
      <c r="B29" s="507">
        <v>0</v>
      </c>
      <c r="C29" s="507">
        <v>0</v>
      </c>
      <c r="D29" s="507">
        <v>0</v>
      </c>
      <c r="E29" s="507">
        <v>0</v>
      </c>
      <c r="F29" s="508">
        <v>0</v>
      </c>
      <c r="G29" s="507">
        <v>0</v>
      </c>
      <c r="H29" s="508">
        <v>0</v>
      </c>
    </row>
    <row r="30" spans="1:256">
      <c r="A30" s="506" t="str">
        <v>סה"כ מקרקעין מניב בחול</v>
      </c>
      <c r="B30" s="507"/>
      <c r="C30" s="507"/>
      <c r="D30" s="507"/>
      <c r="E30" s="507"/>
      <c r="F30" s="508"/>
      <c r="G30" s="509">
        <f>SUM(G29)</f>
        <v>0</v>
      </c>
      <c r="H30" s="510">
        <f>SUM(H29)</f>
        <v>0</v>
      </c>
    </row>
    <row r="32" spans="1:256">
      <c r="A32" s="506" t="str">
        <v>מקרקעין לא מניב בחול</v>
      </c>
      <c r="B32" s="507">
        <v>0</v>
      </c>
      <c r="C32" s="507">
        <v>0</v>
      </c>
      <c r="D32" s="507">
        <v>0</v>
      </c>
      <c r="E32" s="507">
        <v>0</v>
      </c>
      <c r="F32" s="508">
        <v>0</v>
      </c>
      <c r="G32" s="507">
        <v>0</v>
      </c>
      <c r="H32" s="508">
        <v>0</v>
      </c>
    </row>
    <row r="33" spans="1:256">
      <c r="A33" s="506" t="str">
        <v>סה"כ מקרקעין לא מניב בחול</v>
      </c>
      <c r="B33" s="507"/>
      <c r="C33" s="507"/>
      <c r="D33" s="507"/>
      <c r="E33" s="507"/>
      <c r="F33" s="508"/>
      <c r="G33" s="509">
        <f>SUM(G32)</f>
        <v>0</v>
      </c>
      <c r="H33" s="510">
        <f>SUM(H32)</f>
        <v>0</v>
      </c>
    </row>
    <row r="35" spans="1:256">
      <c r="A35" s="500" t="str">
        <v>סה"כ זכויות מקרקעין בחו"ל</v>
      </c>
      <c r="B35" s="501"/>
      <c r="C35" s="501"/>
      <c r="D35" s="501"/>
      <c r="E35" s="501"/>
      <c r="F35" s="502"/>
      <c r="G35" s="511">
        <f>G33+G30</f>
        <v>0</v>
      </c>
      <c r="H35" s="512">
        <f>H33+H30</f>
        <v>0</v>
      </c>
    </row>
    <row r="38" spans="1:256">
      <c r="A38" s="500" t="str">
        <v>סה"כ זכויות מקרקעין</v>
      </c>
      <c r="B38" s="501"/>
      <c r="C38" s="501"/>
      <c r="D38" s="501"/>
      <c r="E38" s="501"/>
      <c r="F38" s="502"/>
      <c r="G38" s="511">
        <f>G35+G25</f>
        <v>0</v>
      </c>
      <c r="H38" s="512">
        <f>H35+H25</f>
        <v>0</v>
      </c>
    </row>
    <row r="41" spans="1:256">
      <c r="A41" s="513" t="s">
        <v>28</v>
      </c>
      <c r="B41" s="514"/>
      <c r="C41" s="514"/>
      <c r="D41" s="514"/>
      <c r="E41" s="514"/>
      <c r="F41" s="515"/>
      <c r="G41" s="514"/>
      <c r="H41" s="51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6"/>
  <sheetViews>
    <sheetView workbookViewId="0" rightToLeft="1">
      <selection activeCell="H22" sqref="H22"/>
    </sheetView>
  </sheetViews>
  <sheetFormatPr defaultRowHeight="12.75"/>
  <cols>
    <col min="1" max="1" style="516" width="28.74974" customWidth="1"/>
    <col min="2" max="2" style="517" width="12.71939" customWidth="1"/>
    <col min="3" max="3" style="517" width="9.858507" customWidth="1"/>
    <col min="4" max="4" style="517" width="12.4337" customWidth="1"/>
    <col min="5" max="5" style="517" width="10.7156" customWidth="1"/>
    <col min="6" max="6" style="518" width="14.72319" customWidth="1"/>
    <col min="7" max="7" style="518" width="16.72698" customWidth="1"/>
    <col min="8" max="8" style="517" width="12.71939" customWidth="1"/>
    <col min="9" max="9" style="518" width="20.73457" customWidth="1"/>
    <col min="10" max="256" style="516" width="9.287113" bestFit="1" customWidth="1"/>
  </cols>
  <sheetData>
    <row r="2" spans="1:256">
      <c r="A2" s="519" t="s">
        <v>29</v>
      </c>
    </row>
    <row r="4" spans="1:256">
      <c r="A4" s="519" t="s">
        <v>264</v>
      </c>
    </row>
    <row r="6" spans="1:256">
      <c r="A6" s="520" t="s">
        <v>2</v>
      </c>
    </row>
    <row r="8" spans="1:256">
      <c r="A8" s="521" t="s">
        <v>3</v>
      </c>
    </row>
    <row r="11" spans="1:256">
      <c r="A11" s="522" t="s">
        <v>4</v>
      </c>
      <c r="B11" s="523" t="s">
        <v>5</v>
      </c>
      <c r="C11" s="523" t="s">
        <v>6</v>
      </c>
      <c r="D11" s="523" t="s">
        <v>7</v>
      </c>
      <c r="E11" s="523" t="s">
        <v>8</v>
      </c>
      <c r="F11" s="524" t="s">
        <v>10</v>
      </c>
      <c r="G11" s="524" t="s">
        <v>11</v>
      </c>
      <c r="H11" s="523" t="s">
        <v>223</v>
      </c>
      <c r="I11" s="524" t="s">
        <v>13</v>
      </c>
    </row>
    <row r="12" spans="1:256">
      <c r="A12" s="525"/>
      <c r="B12" s="526"/>
      <c r="C12" s="526"/>
      <c r="D12" s="526"/>
      <c r="E12" s="526"/>
      <c r="F12" s="527" t="s">
        <v>14</v>
      </c>
      <c r="G12" s="527" t="s">
        <v>14</v>
      </c>
      <c r="H12" s="526" t="s">
        <v>15</v>
      </c>
      <c r="I12" s="527" t="s">
        <v>14</v>
      </c>
    </row>
    <row r="15" spans="1:256">
      <c r="A15" s="522" t="s">
        <v>264</v>
      </c>
      <c r="B15" s="523"/>
      <c r="C15" s="523"/>
      <c r="D15" s="523"/>
      <c r="E15" s="523"/>
      <c r="F15" s="524"/>
      <c r="G15" s="524"/>
      <c r="H15" s="523"/>
      <c r="I15" s="524"/>
    </row>
    <row r="18" spans="1:256">
      <c r="A18" s="522" t="s">
        <v>265</v>
      </c>
      <c r="B18" s="523"/>
      <c r="C18" s="523"/>
      <c r="D18" s="523"/>
      <c r="E18" s="523"/>
      <c r="F18" s="524"/>
      <c r="G18" s="524"/>
      <c r="H18" s="523"/>
      <c r="I18" s="524"/>
    </row>
    <row r="19" spans="1:256">
      <c r="A19" s="528" t="s">
        <v>265</v>
      </c>
      <c r="B19" s="529"/>
      <c r="C19" s="529"/>
      <c r="D19" s="529"/>
      <c r="E19" s="529"/>
      <c r="F19" s="530"/>
      <c r="G19" s="530"/>
      <c r="H19" s="529"/>
      <c r="I19" s="530"/>
    </row>
    <row r="20" spans="1:256">
      <c r="A20" s="531" t="str">
        <v> חייבים - שוניים  </v>
      </c>
      <c r="B20" s="531">
        <v>9999999</v>
      </c>
      <c r="C20" s="532" t="str">
        <v>  שונות  </v>
      </c>
      <c r="D20" s="532" t="str">
        <v>  לא מדורג  </v>
      </c>
      <c r="E20" s="532" t="s">
        <v>266</v>
      </c>
      <c r="F20" s="533" t="s">
        <v>266</v>
      </c>
      <c r="G20" s="533" t="s">
        <v>266</v>
      </c>
      <c r="H20">
        <v>-1044.073</v>
      </c>
      <c r="I20">
        <f>H20/סיכום!B42</f>
        <v>-0.00319248041677865</v>
      </c>
    </row>
    <row r="21" spans="1:256">
      <c r="A21" s="528" t="s">
        <v>267</v>
      </c>
      <c r="B21" s="529"/>
      <c r="C21" s="529"/>
      <c r="D21" s="529"/>
      <c r="E21" s="529"/>
      <c r="F21" s="530"/>
      <c r="G21" s="530"/>
      <c r="H21" s="534">
        <f>+H20</f>
        <v>-1044.073</v>
      </c>
      <c r="I21" s="535">
        <f>+I20</f>
        <v>-0.00319248041677865</v>
      </c>
    </row>
    <row r="23" spans="1:256">
      <c r="A23" s="522" t="s">
        <v>267</v>
      </c>
      <c r="B23" s="523"/>
      <c r="C23" s="523"/>
      <c r="D23" s="523"/>
      <c r="E23" s="523"/>
      <c r="F23" s="524"/>
      <c r="G23" s="524"/>
      <c r="H23" s="536">
        <f>+H21</f>
        <v>-1044.073</v>
      </c>
      <c r="I23" s="537">
        <f>+I21</f>
        <v>-0.00319248041677865</v>
      </c>
    </row>
    <row r="26" spans="1:256">
      <c r="A26" s="522" t="s">
        <v>268</v>
      </c>
      <c r="B26" s="523"/>
      <c r="C26" s="523"/>
      <c r="D26" s="523"/>
      <c r="E26" s="523"/>
      <c r="F26" s="524"/>
      <c r="G26" s="524"/>
      <c r="H26" s="523"/>
      <c r="I26" s="524"/>
    </row>
    <row r="27" spans="1:256">
      <c r="A27" s="528" t="s">
        <v>268</v>
      </c>
      <c r="B27" s="529">
        <v>0</v>
      </c>
      <c r="C27" s="529">
        <v>0</v>
      </c>
      <c r="D27" s="529">
        <v>0</v>
      </c>
      <c r="E27" s="529">
        <v>0</v>
      </c>
      <c r="F27" s="530">
        <v>0</v>
      </c>
      <c r="G27" s="530">
        <v>0</v>
      </c>
      <c r="H27" s="529">
        <v>0</v>
      </c>
      <c r="I27" s="530">
        <v>0</v>
      </c>
    </row>
    <row r="28" spans="1:256">
      <c r="A28" s="528" t="s">
        <v>269</v>
      </c>
      <c r="B28" s="529"/>
      <c r="C28" s="529"/>
      <c r="D28" s="529"/>
      <c r="E28" s="529"/>
      <c r="F28" s="530"/>
      <c r="G28" s="530"/>
      <c r="H28" s="534">
        <f>SUM(H27)</f>
        <v>0</v>
      </c>
      <c r="I28" s="535">
        <f>SUM(I27)</f>
        <v>0</v>
      </c>
    </row>
    <row r="30" spans="1:256">
      <c r="A30" s="522" t="s">
        <v>269</v>
      </c>
      <c r="B30" s="523"/>
      <c r="C30" s="523"/>
      <c r="D30" s="523"/>
      <c r="E30" s="523"/>
      <c r="F30" s="524"/>
      <c r="G30" s="524"/>
      <c r="H30" s="536">
        <f>+H28</f>
        <v>0</v>
      </c>
      <c r="I30" s="537">
        <f>+I28</f>
        <v>0</v>
      </c>
    </row>
    <row r="33" spans="1:256">
      <c r="A33" s="522" t="str">
        <v>סה"כ השקעות אחרות</v>
      </c>
      <c r="B33" s="523"/>
      <c r="C33" s="523"/>
      <c r="D33" s="523"/>
      <c r="E33" s="523"/>
      <c r="F33" s="524"/>
      <c r="G33" s="524"/>
      <c r="H33" s="536">
        <f>H30+H23</f>
        <v>-1044.073</v>
      </c>
      <c r="I33" s="537">
        <f>I30+I23</f>
        <v>-0.00319248041677865</v>
      </c>
    </row>
    <row r="35" spans="1:256">
      <c r="H35" s="538"/>
      <c r="I35" s="539"/>
    </row>
    <row r="36" spans="1:256">
      <c r="A36" s="540" t="s">
        <v>28</v>
      </c>
      <c r="B36" s="538"/>
      <c r="C36" s="538"/>
      <c r="D36" s="538"/>
      <c r="E36" s="538"/>
      <c r="F36" s="539"/>
      <c r="G36" s="5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5"/>
  <sheetViews>
    <sheetView workbookViewId="0" rightToLeft="1">
      <selection activeCell="D35" sqref="D35"/>
    </sheetView>
  </sheetViews>
  <sheetFormatPr defaultRowHeight="12.75"/>
  <cols>
    <col min="1" max="1" style="541" width="38.76871" customWidth="1"/>
    <col min="2" max="2" style="542" width="12.71939" customWidth="1"/>
    <col min="3" max="3" style="542" width="8.711805" customWidth="1"/>
    <col min="4" max="4" style="542" width="24.74215" customWidth="1"/>
    <col min="5" max="5" style="542" width="12.71939" customWidth="1"/>
    <col min="6" max="256" style="541" width="9.287113" bestFit="1" customWidth="1"/>
  </cols>
  <sheetData>
    <row r="2" spans="1:256">
      <c r="A2" s="543" t="s">
        <v>29</v>
      </c>
    </row>
    <row r="4" spans="1:256">
      <c r="A4" s="543" t="s">
        <v>270</v>
      </c>
    </row>
    <row r="6" spans="1:256">
      <c r="A6" s="544" t="s">
        <v>2</v>
      </c>
    </row>
    <row r="8" spans="1:256">
      <c r="A8" s="545" t="s">
        <v>3</v>
      </c>
    </row>
    <row r="11" spans="1:256">
      <c r="A11" s="546" t="s">
        <v>4</v>
      </c>
      <c r="B11" s="547" t="s">
        <v>5</v>
      </c>
      <c r="C11" s="547" t="s">
        <v>6</v>
      </c>
      <c r="D11" s="547" t="str">
        <v>תאריך סיום ההתחייבות</v>
      </c>
      <c r="E11" s="547" t="s">
        <v>223</v>
      </c>
    </row>
    <row r="12" spans="1:256">
      <c r="A12" s="548"/>
      <c r="B12" s="549"/>
      <c r="C12" s="549"/>
      <c r="D12" s="549" t="s">
        <v>36</v>
      </c>
      <c r="E12" s="549" t="s">
        <v>15</v>
      </c>
    </row>
    <row r="15" spans="1:256">
      <c r="A15" s="546" t="str">
        <v>התחייבות</v>
      </c>
      <c r="B15" s="547"/>
      <c r="C15" s="547"/>
      <c r="D15" s="547"/>
      <c r="E15" s="547"/>
    </row>
    <row r="18" spans="1:256">
      <c r="A18" s="546" t="str">
        <v>התחייבות בישראל</v>
      </c>
      <c r="B18" s="547"/>
      <c r="C18" s="547"/>
      <c r="D18" s="547"/>
      <c r="E18" s="547"/>
    </row>
    <row r="19" spans="1:256">
      <c r="A19" s="550" t="str">
        <v>יתרות התחייבות להשקעה בישראל</v>
      </c>
      <c r="B19" s="551">
        <v>0</v>
      </c>
      <c r="C19" s="551">
        <v>0</v>
      </c>
      <c r="D19" s="551">
        <v>0</v>
      </c>
      <c r="E19" s="551">
        <v>0</v>
      </c>
    </row>
    <row r="20" spans="1:256">
      <c r="A20" s="550" t="str">
        <v>סה"כ יתרות התחייבות להשקעה בישראל</v>
      </c>
      <c r="B20" s="551"/>
      <c r="C20" s="551"/>
      <c r="D20" s="551"/>
      <c r="E20" s="552">
        <f>SUM(E19)</f>
        <v>0</v>
      </c>
    </row>
    <row r="22" spans="1:256">
      <c r="A22" s="546" t="str">
        <v>סה"כ התחייבות בישראל</v>
      </c>
      <c r="B22" s="547"/>
      <c r="C22" s="547"/>
      <c r="D22" s="547"/>
      <c r="E22" s="553">
        <f>+E20</f>
        <v>0</v>
      </c>
    </row>
    <row r="25" spans="1:256">
      <c r="A25" s="546" t="str">
        <v>התחייבות בחו"ל</v>
      </c>
      <c r="B25" s="547"/>
      <c r="C25" s="547"/>
      <c r="D25" s="547"/>
      <c r="E25" s="547"/>
    </row>
    <row r="26" spans="1:256">
      <c r="A26" s="550" t="str">
        <v>יתרות התחייבות להשקעה בחו"ל</v>
      </c>
      <c r="B26" s="551">
        <v>0</v>
      </c>
      <c r="C26" s="551">
        <v>0</v>
      </c>
      <c r="D26" s="551">
        <v>0</v>
      </c>
      <c r="E26" s="551">
        <v>0</v>
      </c>
    </row>
    <row r="27" spans="1:256">
      <c r="A27" s="550" t="str">
        <v>סה"כ יתרות התחייבות להשקעה בחו"ל</v>
      </c>
      <c r="B27" s="551"/>
      <c r="C27" s="551"/>
      <c r="D27" s="551"/>
      <c r="E27" s="552">
        <f>SUM(E26)</f>
        <v>0</v>
      </c>
    </row>
    <row r="29" spans="1:256">
      <c r="A29" s="546" t="str">
        <v>סה"כ התחייבות בחו"ל</v>
      </c>
      <c r="B29" s="547"/>
      <c r="C29" s="547"/>
      <c r="D29" s="547"/>
      <c r="E29" s="553">
        <f>+E27</f>
        <v>0</v>
      </c>
    </row>
    <row r="32" spans="1:256">
      <c r="A32" s="546" t="str">
        <v>סה"כ התחייבות</v>
      </c>
      <c r="B32" s="547"/>
      <c r="C32" s="547"/>
      <c r="D32" s="547"/>
      <c r="E32" s="553">
        <f>E29+E22</f>
        <v>0</v>
      </c>
    </row>
    <row r="35" spans="1:256">
      <c r="A35" s="554" t="s">
        <v>28</v>
      </c>
      <c r="B35" s="555"/>
      <c r="C35" s="555"/>
      <c r="D35" s="555"/>
      <c r="E35" s="5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V79"/>
  <sheetViews>
    <sheetView workbookViewId="0" rightToLeft="1" tabSelected="1">
      <selection activeCell="C30" sqref="C30"/>
    </sheetView>
  </sheetViews>
  <sheetFormatPr defaultRowHeight="12.75"/>
  <cols>
    <col min="1" max="1" style="556" width="37.76681" customWidth="1"/>
    <col min="2" max="2" style="556" width="23.74026" customWidth="1"/>
    <col min="3" max="3" style="556" width="16.72698" customWidth="1"/>
    <col min="4" max="256" style="556" width="9.287113" bestFit="1" customWidth="1"/>
  </cols>
  <sheetData>
    <row r="2" spans="1:256">
      <c r="A2" s="557" t="s">
        <v>29</v>
      </c>
    </row>
    <row r="4" spans="1:256">
      <c r="A4" s="557" t="s">
        <v>271</v>
      </c>
    </row>
    <row r="6" spans="1:256">
      <c r="A6" s="558" t="s">
        <v>2</v>
      </c>
    </row>
    <row r="8" spans="1:256">
      <c r="A8" s="559" t="s">
        <v>3</v>
      </c>
    </row>
    <row r="10" spans="1:256">
      <c r="A10" s="560" t="str">
        <v>שם קופה: מקיפה - כללי, מספר אישור: 1531, קידוד: 513765347-00000000001531-0001, תאריך הפקת דוח: 22/10/2013</v>
      </c>
    </row>
    <row r="13" spans="1:256">
      <c r="A13" s="561" t="str">
        <v>סוג נכס</v>
      </c>
      <c r="B13" s="561" t="str">
        <v>שווי הוגן באלפי ש"ח</v>
      </c>
      <c r="C13" s="561" t="str">
        <v>שיעור מהנכסים</v>
      </c>
    </row>
    <row r="14" spans="1:256">
      <c r="A14" s="562"/>
      <c r="B14" s="562"/>
      <c r="C14" s="562"/>
    </row>
    <row r="15" spans="1:256">
      <c r="A15" s="563" t="str">
        <v>א. מזומנים</v>
      </c>
      <c r="B15" s="564">
        <f>+'מזומנים ושווי מזומנים'!I59</f>
        <v>21151.62</v>
      </c>
      <c r="C15" s="565">
        <f>B15/$B$42</f>
        <v>0.0646756813298914</v>
      </c>
    </row>
    <row r="16" spans="1:256">
      <c r="A16" s="563" t="str">
        <v>ב. ניירות ערך סחירים</v>
      </c>
      <c r="B16" s="564">
        <f>+B17+B18+B19+B20+B21+B22+B23+B24+B25+B26</f>
        <v>210642.61</v>
      </c>
      <c r="C16" s="565">
        <f>B16/$B$42</f>
        <v>0.64408562175647</v>
      </c>
    </row>
    <row r="17" spans="1:256">
      <c r="A17" s="563" t="s">
        <v>272</v>
      </c>
      <c r="B17" s="564">
        <f>+'סחיר - תעודות התחייבות ממשלתיות'!L58</f>
        <v>24918.52</v>
      </c>
      <c r="C17" s="565">
        <f>B17/$B$42</f>
        <v>0.076193797861938</v>
      </c>
    </row>
    <row r="18" spans="1:256">
      <c r="A18" s="563" t="str">
        <v>(2) תעודות חוב מסחריות</v>
      </c>
      <c r="B18" s="564">
        <f>+'סחיר - תעודות חוב מסחריות'!N44</f>
        <v>0</v>
      </c>
      <c r="C18" s="565">
        <f>B18/$B$42</f>
        <v>0</v>
      </c>
    </row>
    <row r="19" spans="1:256">
      <c r="A19" s="563" t="str">
        <v>(3) אג"ח קונצרני</v>
      </c>
      <c r="B19" s="564">
        <f>+'סחיר - אגח קונצרני'!N196</f>
        <v>53355.9</v>
      </c>
      <c r="C19" s="565">
        <f>B19/$B$42</f>
        <v>0.163147275975531</v>
      </c>
    </row>
    <row r="20" spans="1:256">
      <c r="A20" s="563" t="str">
        <v>(4) מניות</v>
      </c>
      <c r="B20" s="564">
        <f>+'סחיר - מניות'!H112</f>
        <v>34922.59</v>
      </c>
      <c r="C20" s="565">
        <f>B20/$B$42</f>
        <v>0.106783419050383</v>
      </c>
    </row>
    <row r="21" spans="1:256">
      <c r="A21" s="563" t="str">
        <v>(5) תעודות סל</v>
      </c>
      <c r="B21" s="564">
        <f>+'סחיר - תעודות סל'!G97</f>
        <v>73148.34</v>
      </c>
      <c r="C21" s="565">
        <f>B21/$B$42</f>
        <v>0.22366696866011</v>
      </c>
    </row>
    <row r="22" spans="1:256">
      <c r="A22" s="563" t="str">
        <v>(6) תעודות השתתפות בקרנות נאמנות</v>
      </c>
      <c r="B22" s="564">
        <f>+'סחיר - קרנות נאמנות'!J52</f>
        <v>24228.82</v>
      </c>
      <c r="C22" s="565">
        <f>B22/$B$42</f>
        <v>0.0740848900140651</v>
      </c>
    </row>
    <row r="23" spans="1:256">
      <c r="A23" s="563" t="str">
        <v>(7) כתבי אופציה</v>
      </c>
      <c r="B23" s="564">
        <f>+'סחיר - כתבי אופציה'!H32</f>
        <v>0</v>
      </c>
      <c r="C23" s="565">
        <f>B23/$B$42</f>
        <v>0</v>
      </c>
    </row>
    <row r="24" spans="1:256">
      <c r="A24" s="563" t="str">
        <v>(8) אופציות</v>
      </c>
      <c r="B24" s="564">
        <f>+'סחיר - אופציות'!H53</f>
        <v>0</v>
      </c>
      <c r="C24" s="565">
        <f>B24/$B$42</f>
        <v>0</v>
      </c>
    </row>
    <row r="25" spans="1:256">
      <c r="A25" s="563" t="str">
        <v>(9) חוזים עתידיים</v>
      </c>
      <c r="B25" s="564">
        <f>+'סחיר - חוזים עתידיים'!H36</f>
        <v>68.44</v>
      </c>
      <c r="C25" s="565">
        <f>B25/$B$42</f>
        <v>0.000209270194444575</v>
      </c>
    </row>
    <row r="26" spans="1:256">
      <c r="A26" s="563" t="str">
        <v>(10) מוצרים מובנים</v>
      </c>
      <c r="B26" s="564">
        <f>+'סחיר - מוצרים מובנים'!N62</f>
        <v>0</v>
      </c>
      <c r="C26" s="565">
        <f>B26/$B$42</f>
        <v>0</v>
      </c>
    </row>
    <row r="27" spans="1:256">
      <c r="A27" s="563" t="str">
        <v>ג. ניירות ערך לא סחירים</v>
      </c>
      <c r="B27" s="564">
        <f>+B28+B29+B30+B31+B32+B33+B34+B35+B36</f>
        <v>95706.14</v>
      </c>
      <c r="C27" s="565">
        <f>B27/$B$42</f>
        <v>0.292642351363819</v>
      </c>
    </row>
    <row r="28" spans="1:256">
      <c r="A28" s="563" t="s">
        <v>272</v>
      </c>
      <c r="B28" s="564">
        <f>+'לא סחיר - תעודות התחייבות ממשלה'!L78</f>
        <v>92479.77</v>
      </c>
      <c r="C28" s="565">
        <f>B28/$B$42</f>
        <v>0.28277702294111</v>
      </c>
    </row>
    <row r="29" spans="1:256">
      <c r="A29" s="563" t="str">
        <v>(2) תעודות חוב מסחריות ל"ס</v>
      </c>
      <c r="B29" s="564">
        <f>+'לא סחיר - תעודות חוב מסחריות'!N44</f>
        <v>0</v>
      </c>
      <c r="C29" s="565">
        <f>B29/$B$42</f>
        <v>0</v>
      </c>
    </row>
    <row r="30" spans="1:256">
      <c r="A30" s="563" t="str">
        <v>(3) אג"ח קונצרני ל"ס</v>
      </c>
      <c r="B30" s="564">
        <f>+'לא סחיר - אגח קונצרני'!N44</f>
        <v>0</v>
      </c>
      <c r="C30" s="565">
        <f>B30/$B$42</f>
        <v>0</v>
      </c>
    </row>
    <row r="31" spans="1:256">
      <c r="A31" s="563" t="str">
        <v>(4) מניות ל"ס</v>
      </c>
      <c r="B31" s="564">
        <f>+'לא סחיר - מניות'!H35</f>
        <v>0</v>
      </c>
      <c r="C31" s="565">
        <f>B31/$B$42</f>
        <v>0</v>
      </c>
    </row>
    <row r="32" spans="1:256">
      <c r="A32" s="563" t="str">
        <v>(5) קרנות השקעה ל"ס</v>
      </c>
      <c r="B32" s="564">
        <f>+'לא סחיר - קרנות השקעה'!I53</f>
        <v>2516.37</v>
      </c>
      <c r="C32" s="565">
        <f>B32/$B$42</f>
        <v>0.00769434890699147</v>
      </c>
    </row>
    <row r="33" spans="1:256">
      <c r="A33" s="563" t="str">
        <v>(6) כתבי אופציה ל"ס</v>
      </c>
      <c r="B33" s="564">
        <f>+'לא סחיר - כתבי אופציה'!I32</f>
        <v>0</v>
      </c>
      <c r="C33" s="565">
        <f>B33/$B$42</f>
        <v>0</v>
      </c>
    </row>
    <row r="34" spans="1:256">
      <c r="A34" s="563" t="str">
        <v>(7) אופציות ל"ס</v>
      </c>
      <c r="B34" s="564">
        <f>+'לא סחיר - אופציות'!I56</f>
        <v>0</v>
      </c>
      <c r="C34" s="565">
        <f>B34/$B$42</f>
        <v>0</v>
      </c>
    </row>
    <row r="35" spans="1:256">
      <c r="A35" s="563" t="str">
        <v>(8) חוזים עתידיים ל"ס</v>
      </c>
      <c r="B35" s="564">
        <f>+'לא סחיר - חוזים עתידיים'!I62</f>
        <v>710</v>
      </c>
      <c r="C35" s="565">
        <f>B35/$B$42</f>
        <v>0.00217097951571666</v>
      </c>
    </row>
    <row r="36" spans="1:256">
      <c r="A36" s="563" t="str">
        <v>(9) מוצרים מובנים ל"ס</v>
      </c>
      <c r="B36" s="564">
        <f>+'לא סחיר - מוצרים מובנים'!N62</f>
        <v>0</v>
      </c>
      <c r="C36" s="565">
        <f>B36/$B$42</f>
        <v>0</v>
      </c>
    </row>
    <row r="37" spans="1:256">
      <c r="A37" s="563" t="str">
        <v>ד. הלוואות</v>
      </c>
      <c r="B37" s="564">
        <f>+הלוואות!L66</f>
        <v>585.02</v>
      </c>
      <c r="C37" s="565">
        <f>B37/$B$42</f>
        <v>0.00178882596659798</v>
      </c>
    </row>
    <row r="38" spans="1:256">
      <c r="A38" s="563" t="str">
        <v>ה. פקדונות</v>
      </c>
      <c r="B38" s="564">
        <f>+פקדונות!L44</f>
        <v>0</v>
      </c>
      <c r="C38" s="565">
        <f>B38/$B$42</f>
        <v>0</v>
      </c>
    </row>
    <row r="39" spans="1:256">
      <c r="A39" s="563" t="str">
        <v>ו. זכויות מקרקעין</v>
      </c>
      <c r="B39" s="564">
        <f>+'זכויות מקרקעין'!G38</f>
        <v>0</v>
      </c>
      <c r="C39" s="565">
        <f>B39/$B$42</f>
        <v>0</v>
      </c>
    </row>
    <row r="40" spans="1:256">
      <c r="A40" s="563" t="str">
        <v>ז. השקעות אחרות</v>
      </c>
      <c r="B40" s="564">
        <f>+'השקעות אחרות'!H33</f>
        <v>-1044.073</v>
      </c>
      <c r="C40" s="565">
        <f>B40/$B$42</f>
        <v>-0.00319248041677865</v>
      </c>
    </row>
    <row r="41" spans="1:256">
      <c r="A41" s="566"/>
      <c r="B41" s="566"/>
      <c r="C41" s="566"/>
    </row>
    <row r="42" spans="1:256">
      <c r="A42" s="561" t="str">
        <v>סה"כ סכום נכסי הקופה</v>
      </c>
      <c r="B42" s="567">
        <f>+B15+B16+B27+B37+B38+B39+B40</f>
        <v>327041.317</v>
      </c>
      <c r="C42" s="568">
        <v>1</v>
      </c>
    </row>
    <row r="46" spans="1:256">
      <c r="A46" s="569" t="str">
        <v>מטבע</v>
      </c>
      <c r="B46" s="569" t="s">
        <v>34</v>
      </c>
      <c r="C46" s="569"/>
    </row>
    <row r="48" spans="1:256">
      <c r="A48" s="563" t="s">
        <v>20</v>
      </c>
      <c r="B48" s="570">
        <v>3.537</v>
      </c>
    </row>
    <row r="49" spans="1:256">
      <c r="A49" s="563" t="s">
        <v>21</v>
      </c>
      <c r="B49" s="570">
        <v>3.6248</v>
      </c>
    </row>
    <row r="50" spans="1:256">
      <c r="A50" s="563" t="s">
        <v>22</v>
      </c>
      <c r="B50" s="570">
        <v>5.7068</v>
      </c>
    </row>
    <row r="51" spans="1:256">
      <c r="A51" s="563" t="str">
        <v>פרנק שוצרי</v>
      </c>
      <c r="B51" s="570">
        <v>3.906</v>
      </c>
    </row>
    <row r="52" spans="1:256">
      <c r="A52" s="563" t="str">
        <v>סל</v>
      </c>
      <c r="B52" s="570">
        <v>4.0676</v>
      </c>
    </row>
    <row r="53" spans="1:256">
      <c r="A53" s="563" t="str">
        <v>דולר קנדי</v>
      </c>
      <c r="B53" s="570">
        <v>3.4316</v>
      </c>
    </row>
    <row r="54" spans="1:256">
      <c r="A54" s="563" t="s">
        <v>18</v>
      </c>
      <c r="B54" s="570">
        <v>4.7734</v>
      </c>
    </row>
    <row r="55" spans="1:256">
      <c r="A55" s="563" t="str">
        <v>כתר שוודי</v>
      </c>
      <c r="B55" s="570">
        <v>0.5514</v>
      </c>
    </row>
    <row r="56" spans="1:256">
      <c r="A56" s="563" t="str">
        <v>דינר ידרני</v>
      </c>
      <c r="B56" s="570">
        <v>4.9921</v>
      </c>
    </row>
    <row r="57" spans="1:256">
      <c r="A57" s="563" t="str">
        <v>כתר דני</v>
      </c>
      <c r="B57" s="570">
        <v>0.64</v>
      </c>
    </row>
    <row r="58" spans="1:256">
      <c r="A58" s="563" t="str">
        <v>רנד דרא"פ</v>
      </c>
      <c r="B58" s="570">
        <v>0.3507</v>
      </c>
    </row>
    <row r="59" spans="1:256">
      <c r="A59" s="563" t="s">
        <v>19</v>
      </c>
      <c r="B59" s="570">
        <v>3.2983</v>
      </c>
    </row>
    <row r="60" spans="1:256">
      <c r="A60" s="563" t="str">
        <v>קורונה סלוברית</v>
      </c>
      <c r="B60" s="570">
        <v>0.1637</v>
      </c>
    </row>
    <row r="61" spans="1:256">
      <c r="A61" s="563" t="str">
        <v>לירה קפריסאית</v>
      </c>
      <c r="B61" s="570">
        <v>8.8718</v>
      </c>
    </row>
    <row r="62" spans="1:256">
      <c r="A62" s="563" t="str">
        <v>כתר נורבגי</v>
      </c>
      <c r="B62" s="570">
        <v>0.5877</v>
      </c>
    </row>
    <row r="63" spans="1:256">
      <c r="A63" s="563" t="str">
        <v>קונה קרואטי</v>
      </c>
      <c r="B63" s="570">
        <v>0.6272</v>
      </c>
    </row>
    <row r="64" spans="1:256">
      <c r="A64" s="563" t="str">
        <v>פזו מקסיקני</v>
      </c>
      <c r="B64" s="570">
        <v>0.2677</v>
      </c>
    </row>
    <row r="65" spans="1:256">
      <c r="A65" s="563" t="str">
        <v>רובל רוסי</v>
      </c>
      <c r="B65" s="570">
        <v>0.1089</v>
      </c>
    </row>
    <row r="66" spans="1:256">
      <c r="A66" s="563" t="str">
        <v>ריאל ברזיל</v>
      </c>
      <c r="B66" s="570">
        <v>1.5786</v>
      </c>
    </row>
    <row r="67" spans="1:256">
      <c r="A67" s="563" t="str">
        <v>קורונה איסלנד</v>
      </c>
      <c r="B67" s="570">
        <v>0.2076</v>
      </c>
    </row>
    <row r="68" spans="1:256">
      <c r="A68" s="563" t="str">
        <v>רופיה הודית</v>
      </c>
      <c r="B68" s="570">
        <v>5.6365</v>
      </c>
    </row>
    <row r="69" spans="1:256">
      <c r="A69" s="563" t="str">
        <v>בט תאילנד</v>
      </c>
      <c r="B69" s="570">
        <v>1.1283</v>
      </c>
    </row>
    <row r="70" spans="1:256">
      <c r="A70" s="563" t="str">
        <v>בוליבר ונצואלה</v>
      </c>
      <c r="B70" s="570">
        <v>560.8185</v>
      </c>
    </row>
    <row r="71" spans="1:256">
      <c r="A71" s="563" t="str">
        <v>דולר ניו זילנד</v>
      </c>
      <c r="B71" s="570">
        <v>2.9267</v>
      </c>
    </row>
    <row r="72" spans="1:256">
      <c r="A72" s="563" t="str">
        <v>לירה טורקית</v>
      </c>
      <c r="B72" s="570">
        <v>1.7396</v>
      </c>
    </row>
    <row r="73" spans="1:256">
      <c r="A73" s="563" t="str">
        <v>דולר הונג קונג</v>
      </c>
      <c r="B73" s="570">
        <v>0.455</v>
      </c>
    </row>
    <row r="74" spans="1:256">
      <c r="A74" s="563" t="str">
        <v>דולר סינגפור</v>
      </c>
      <c r="B74" s="570">
        <v>2.8112</v>
      </c>
    </row>
    <row r="75" spans="1:256">
      <c r="A75" s="563" t="str">
        <v>יואן סיני</v>
      </c>
      <c r="B75" s="570">
        <v>0.5765</v>
      </c>
    </row>
    <row r="76" spans="1:256">
      <c r="A76" s="563" t="str">
        <v>זלוטי פולני</v>
      </c>
      <c r="B76" s="570">
        <v>1.1288</v>
      </c>
    </row>
    <row r="77" spans="1:256">
      <c r="A77" s="563" t="str">
        <v>פרוינט הונגרי</v>
      </c>
      <c r="B77" s="570">
        <v>1.6041</v>
      </c>
    </row>
    <row r="78" spans="1:256">
      <c r="A78" s="563" t="str">
        <v>קורונה צכי</v>
      </c>
      <c r="B78" s="570">
        <v>1.8583</v>
      </c>
    </row>
    <row r="79" spans="1:256">
      <c r="A79" s="563" t="s">
        <v>239</v>
      </c>
      <c r="B79" s="570">
        <v>1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48" right="0.748" top="0.9843" bottom="0.9843" header="0.5118" footer="0.5118"/>
  <pageSetup blackAndWhite="0" cellComments="none" copies="1" draft="0" errors="displayed" firstPageNumber="1" fitToWidth="1" orientation="portrait" pageOrder="downThenOver" paperSize="9" scale="76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7"/>
  <sheetViews>
    <sheetView topLeftCell="D1" workbookViewId="0" rightToLeft="1">
      <pane ySplit="12" topLeftCell="A13" activePane="bottomLeft" state="frozen"/>
      <selection pane="bottomLeft" activeCell="A13" sqref="A13:IV13"/>
    </sheetView>
  </sheetViews>
  <sheetFormatPr defaultRowHeight="12.75"/>
  <cols>
    <col min="1" max="1" style="46" width="50.79147" customWidth="1"/>
    <col min="2" max="2" style="47" width="12.71939" customWidth="1"/>
    <col min="3" max="3" style="47" width="8.711805" customWidth="1"/>
    <col min="4" max="4" style="47" width="11.7175" customWidth="1"/>
    <col min="5" max="5" style="47" width="8.711805" customWidth="1"/>
    <col min="6" max="6" style="47" width="10.7156" customWidth="1"/>
    <col min="7" max="7" style="47" width="14.72319" customWidth="1"/>
    <col min="8" max="8" style="47" width="6.708012" customWidth="1"/>
    <col min="9" max="9" style="47" width="11.7175" customWidth="1"/>
    <col min="10" max="10" style="48" width="14.72319" customWidth="1"/>
    <col min="11" max="11" style="48" width="16.72698" customWidth="1"/>
    <col min="12" max="12" style="47" width="11.7175" customWidth="1"/>
    <col min="13" max="13" style="47" width="9.713702" customWidth="1"/>
    <col min="14" max="14" style="47" width="11.7175" customWidth="1"/>
    <col min="15" max="15" style="48" width="24.74215" customWidth="1"/>
    <col min="16" max="16" style="48" width="20.73457" customWidth="1"/>
    <col min="17" max="256" style="46" width="9.287113" bestFit="1" customWidth="1"/>
  </cols>
  <sheetData>
    <row r="2" spans="1:256">
      <c r="A2" s="49" t="s">
        <v>29</v>
      </c>
    </row>
    <row r="4" spans="1:256">
      <c r="A4" s="49" t="s">
        <v>44</v>
      </c>
    </row>
    <row r="6" spans="1:256">
      <c r="A6" s="50" t="s">
        <v>2</v>
      </c>
    </row>
    <row r="8" spans="1:256">
      <c r="A8" s="51" t="s">
        <v>3</v>
      </c>
    </row>
    <row r="11" spans="1:256">
      <c r="A11" s="52" t="s">
        <v>4</v>
      </c>
      <c r="B11" s="53" t="s">
        <v>5</v>
      </c>
      <c r="C11" s="53" t="s">
        <v>6</v>
      </c>
      <c r="D11" s="53" t="s">
        <v>45</v>
      </c>
      <c r="E11" s="53" t="s">
        <v>7</v>
      </c>
      <c r="F11" s="53" t="s">
        <v>8</v>
      </c>
      <c r="G11" s="53" t="s">
        <v>31</v>
      </c>
      <c r="H11" s="53" t="s">
        <v>32</v>
      </c>
      <c r="I11" s="53" t="s">
        <v>9</v>
      </c>
      <c r="J11" s="54" t="s">
        <v>10</v>
      </c>
      <c r="K11" s="54" t="s">
        <v>11</v>
      </c>
      <c r="L11" s="53" t="s">
        <v>33</v>
      </c>
      <c r="M11" s="53" t="s">
        <v>34</v>
      </c>
      <c r="N11" s="53" t="s">
        <v>12</v>
      </c>
      <c r="O11" s="54" t="s">
        <v>35</v>
      </c>
      <c r="P11" s="54" t="s">
        <v>13</v>
      </c>
    </row>
    <row r="12" spans="1:256">
      <c r="A12" s="55"/>
      <c r="B12" s="56"/>
      <c r="C12" s="56"/>
      <c r="D12" s="56"/>
      <c r="E12" s="56"/>
      <c r="F12" s="56"/>
      <c r="G12" s="56" t="s">
        <v>36</v>
      </c>
      <c r="H12" s="56" t="s">
        <v>37</v>
      </c>
      <c r="I12" s="56"/>
      <c r="J12" s="57" t="s">
        <v>14</v>
      </c>
      <c r="K12" s="57" t="s">
        <v>14</v>
      </c>
      <c r="L12" s="56" t="s">
        <v>38</v>
      </c>
      <c r="M12" s="56" t="s">
        <v>39</v>
      </c>
      <c r="N12" s="56" t="s">
        <v>15</v>
      </c>
      <c r="O12" s="57" t="s">
        <v>14</v>
      </c>
      <c r="P12" s="57" t="s">
        <v>14</v>
      </c>
    </row>
    <row r="15" spans="1:256">
      <c r="A15" s="52" t="str">
        <v>תעודות חוב מסחריות</v>
      </c>
      <c r="B15" s="53"/>
      <c r="C15" s="53"/>
      <c r="D15" s="53"/>
      <c r="E15" s="53"/>
      <c r="F15" s="53"/>
      <c r="G15" s="53"/>
      <c r="H15" s="53"/>
      <c r="I15" s="53"/>
      <c r="J15" s="54"/>
      <c r="K15" s="54"/>
      <c r="L15" s="53"/>
      <c r="M15" s="53"/>
      <c r="N15" s="53"/>
      <c r="O15" s="54"/>
      <c r="P15" s="54"/>
    </row>
    <row r="18" spans="1:256">
      <c r="A18" s="52" t="str">
        <v>תעודות חוב מסחריות בישראל</v>
      </c>
      <c r="B18" s="53"/>
      <c r="C18" s="53"/>
      <c r="D18" s="53"/>
      <c r="E18" s="53"/>
      <c r="F18" s="53"/>
      <c r="G18" s="53"/>
      <c r="H18" s="53"/>
      <c r="I18" s="53"/>
      <c r="J18" s="54"/>
      <c r="K18" s="54"/>
      <c r="L18" s="53"/>
      <c r="M18" s="53"/>
      <c r="N18" s="53"/>
      <c r="O18" s="54"/>
      <c r="P18" s="54"/>
    </row>
    <row r="19" spans="1:256">
      <c r="A19" s="58" t="str">
        <v>תעודות חוב מסחריות צמודות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60">
        <v>0</v>
      </c>
      <c r="K19" s="60">
        <v>0</v>
      </c>
      <c r="L19" s="59">
        <v>0</v>
      </c>
      <c r="M19" s="59">
        <v>0</v>
      </c>
      <c r="N19" s="59">
        <v>0</v>
      </c>
      <c r="O19" s="60">
        <v>0</v>
      </c>
      <c r="P19" s="60">
        <v>0</v>
      </c>
    </row>
    <row r="20" spans="1:256">
      <c r="A20" s="58" t="str">
        <v>סה"כ תעודות חוב מסחריות צמודות</v>
      </c>
      <c r="B20" s="59"/>
      <c r="C20" s="59"/>
      <c r="D20" s="59"/>
      <c r="E20" s="59"/>
      <c r="F20" s="59"/>
      <c r="G20" s="59"/>
      <c r="H20" s="59"/>
      <c r="I20" s="59"/>
      <c r="J20" s="60"/>
      <c r="K20" s="60"/>
      <c r="L20" s="61">
        <v>0</v>
      </c>
      <c r="M20" s="59"/>
      <c r="N20" s="61">
        <f>SUM(N19)</f>
        <v>0</v>
      </c>
      <c r="O20" s="60"/>
      <c r="P20" s="62">
        <f>SUM(P19)</f>
        <v>0</v>
      </c>
    </row>
    <row r="22" spans="1:256">
      <c r="A22" s="58" t="str">
        <v>תעודות חוב מסחריות לא צמודות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60">
        <v>0</v>
      </c>
      <c r="K22" s="60">
        <v>0</v>
      </c>
      <c r="L22" s="59">
        <v>0</v>
      </c>
      <c r="M22" s="59">
        <v>0</v>
      </c>
      <c r="N22" s="59">
        <v>0</v>
      </c>
      <c r="O22" s="60">
        <v>0</v>
      </c>
      <c r="P22" s="60">
        <v>0</v>
      </c>
    </row>
    <row r="23" spans="1:256">
      <c r="A23" s="58" t="str">
        <v>סה"כ תעודות חוב מסחריות לא צמודות</v>
      </c>
      <c r="B23" s="59"/>
      <c r="C23" s="59"/>
      <c r="D23" s="59"/>
      <c r="E23" s="59"/>
      <c r="F23" s="59"/>
      <c r="G23" s="59"/>
      <c r="H23" s="59"/>
      <c r="I23" s="59"/>
      <c r="J23" s="60"/>
      <c r="K23" s="60"/>
      <c r="L23" s="61">
        <v>0</v>
      </c>
      <c r="M23" s="59"/>
      <c r="N23" s="61">
        <f>SUM(N22)</f>
        <v>0</v>
      </c>
      <c r="O23" s="60"/>
      <c r="P23" s="62">
        <f>SUM(P22)</f>
        <v>0</v>
      </c>
    </row>
    <row r="25" spans="1:256">
      <c r="A25" s="58" t="s">
        <v>46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60">
        <v>0</v>
      </c>
      <c r="K25" s="60">
        <v>0</v>
      </c>
      <c r="L25" s="59">
        <v>0</v>
      </c>
      <c r="M25" s="59">
        <v>0</v>
      </c>
      <c r="N25" s="59">
        <v>0</v>
      </c>
      <c r="O25" s="60">
        <v>0</v>
      </c>
      <c r="P25" s="60">
        <v>0</v>
      </c>
    </row>
    <row r="26" spans="1:256">
      <c r="A26" s="58" t="s">
        <v>47</v>
      </c>
      <c r="B26" s="59"/>
      <c r="C26" s="59"/>
      <c r="D26" s="59"/>
      <c r="E26" s="59"/>
      <c r="F26" s="59"/>
      <c r="G26" s="59"/>
      <c r="H26" s="59"/>
      <c r="I26" s="59"/>
      <c r="J26" s="60"/>
      <c r="K26" s="60"/>
      <c r="L26" s="61">
        <v>0</v>
      </c>
      <c r="M26" s="59"/>
      <c r="N26" s="61">
        <f>SUM(N25)</f>
        <v>0</v>
      </c>
      <c r="O26" s="60"/>
      <c r="P26" s="62">
        <f>SUM(P25)</f>
        <v>0</v>
      </c>
    </row>
    <row r="28" spans="1:256">
      <c r="A28" s="58" t="str">
        <v>תעודות חוב מסחריות אחרות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60">
        <v>0</v>
      </c>
      <c r="K28" s="60">
        <v>0</v>
      </c>
      <c r="L28" s="59">
        <v>0</v>
      </c>
      <c r="M28" s="59">
        <v>0</v>
      </c>
      <c r="N28" s="59">
        <v>0</v>
      </c>
      <c r="O28" s="60">
        <v>0</v>
      </c>
      <c r="P28" s="60">
        <v>0</v>
      </c>
    </row>
    <row r="29" spans="1:256">
      <c r="A29" s="58" t="str">
        <v>סה"כ תעודות חוב מסחריות אחרות</v>
      </c>
      <c r="B29" s="59"/>
      <c r="C29" s="59"/>
      <c r="D29" s="59"/>
      <c r="E29" s="59"/>
      <c r="F29" s="59"/>
      <c r="G29" s="59"/>
      <c r="H29" s="59"/>
      <c r="I29" s="59"/>
      <c r="J29" s="60"/>
      <c r="K29" s="60"/>
      <c r="L29" s="61">
        <v>0</v>
      </c>
      <c r="M29" s="59"/>
      <c r="N29" s="61">
        <f>SUM(N28)</f>
        <v>0</v>
      </c>
      <c r="O29" s="60"/>
      <c r="P29" s="62">
        <f>SUM(P28)</f>
        <v>0</v>
      </c>
    </row>
    <row r="31" spans="1:256">
      <c r="A31" s="52" t="str">
        <v>סה"כ תעודות חוב מסחריות בישראל</v>
      </c>
      <c r="B31" s="53"/>
      <c r="C31" s="53"/>
      <c r="D31" s="53"/>
      <c r="E31" s="53"/>
      <c r="F31" s="53"/>
      <c r="G31" s="53"/>
      <c r="H31" s="53"/>
      <c r="I31" s="53"/>
      <c r="J31" s="54"/>
      <c r="K31" s="54"/>
      <c r="L31" s="63">
        <f>L29+L26+L23+L20</f>
        <v>0</v>
      </c>
      <c r="M31" s="53"/>
      <c r="N31" s="63">
        <f>N29+N26+N23+N20</f>
        <v>0</v>
      </c>
      <c r="O31" s="54"/>
      <c r="P31" s="64">
        <f>P29+P26+P23+P20</f>
        <v>0</v>
      </c>
    </row>
    <row r="34" spans="1:256">
      <c r="A34" s="52" t="str">
        <v>תעודות חוב מסחריות בחו"ל</v>
      </c>
      <c r="B34" s="53"/>
      <c r="C34" s="53"/>
      <c r="D34" s="53"/>
      <c r="E34" s="53"/>
      <c r="F34" s="53"/>
      <c r="G34" s="53"/>
      <c r="H34" s="53"/>
      <c r="I34" s="53"/>
      <c r="J34" s="54"/>
      <c r="K34" s="54"/>
      <c r="L34" s="53"/>
      <c r="M34" s="53"/>
      <c r="N34" s="53"/>
      <c r="O34" s="54"/>
      <c r="P34" s="54"/>
    </row>
    <row r="35" spans="1:256">
      <c r="A35" s="58" t="str">
        <v>תעודות חוב מסחריות חברות ישראליות בחו"ל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60">
        <v>0</v>
      </c>
      <c r="K35" s="60">
        <v>0</v>
      </c>
      <c r="L35" s="59">
        <v>0</v>
      </c>
      <c r="M35" s="59">
        <v>0</v>
      </c>
      <c r="N35" s="59">
        <v>0</v>
      </c>
      <c r="O35" s="60">
        <v>0</v>
      </c>
      <c r="P35" s="60">
        <v>0</v>
      </c>
    </row>
    <row r="36" spans="1:256">
      <c r="A36" s="58" t="str">
        <v>סה"כ תעודות חוב מסחריות חברות ישראליות בחו"ל</v>
      </c>
      <c r="B36" s="59"/>
      <c r="C36" s="59"/>
      <c r="D36" s="59"/>
      <c r="E36" s="59"/>
      <c r="F36" s="59"/>
      <c r="G36" s="59"/>
      <c r="H36" s="59"/>
      <c r="I36" s="59"/>
      <c r="J36" s="60"/>
      <c r="K36" s="60"/>
      <c r="L36" s="61">
        <f>SUM(L35)</f>
        <v>0</v>
      </c>
      <c r="M36" s="59"/>
      <c r="N36" s="61">
        <f>SUM(N35)</f>
        <v>0</v>
      </c>
      <c r="O36" s="60"/>
      <c r="P36" s="62">
        <f>SUM(P35)</f>
        <v>0</v>
      </c>
    </row>
    <row r="38" spans="1:256">
      <c r="A38" s="58" t="str">
        <v>תעודות חוב מסחריות חברות זרות בחו"ל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60">
        <v>0</v>
      </c>
      <c r="K38" s="60">
        <v>0</v>
      </c>
      <c r="L38" s="59">
        <v>0</v>
      </c>
      <c r="M38" s="59">
        <v>0</v>
      </c>
      <c r="N38" s="59">
        <v>0</v>
      </c>
      <c r="O38" s="60">
        <v>0</v>
      </c>
      <c r="P38" s="60">
        <v>0</v>
      </c>
    </row>
    <row r="39" spans="1:256">
      <c r="A39" s="58" t="str">
        <v>סה"כ תעודות חוב מסחריות חברות זרות בחו"ל</v>
      </c>
      <c r="B39" s="59"/>
      <c r="C39" s="59"/>
      <c r="D39" s="59"/>
      <c r="E39" s="59"/>
      <c r="F39" s="59"/>
      <c r="G39" s="59"/>
      <c r="H39" s="59"/>
      <c r="I39" s="59"/>
      <c r="J39" s="60"/>
      <c r="K39" s="60"/>
      <c r="L39" s="61">
        <f>SUM(L38)</f>
        <v>0</v>
      </c>
      <c r="M39" s="59"/>
      <c r="N39" s="61">
        <f>SUM(N38)</f>
        <v>0</v>
      </c>
      <c r="O39" s="60"/>
      <c r="P39" s="62">
        <f>SUM(P38)</f>
        <v>0</v>
      </c>
    </row>
    <row r="41" spans="1:256">
      <c r="A41" s="52" t="str">
        <v>סה"כ תעודות חוב מסחריות בחו"ל</v>
      </c>
      <c r="B41" s="53"/>
      <c r="C41" s="53"/>
      <c r="D41" s="53"/>
      <c r="E41" s="53"/>
      <c r="F41" s="53"/>
      <c r="G41" s="53"/>
      <c r="H41" s="53"/>
      <c r="I41" s="53"/>
      <c r="J41" s="54"/>
      <c r="K41" s="54"/>
      <c r="L41" s="63">
        <f>L39+L36</f>
        <v>0</v>
      </c>
      <c r="M41" s="53"/>
      <c r="N41" s="63">
        <f>N39+N36</f>
        <v>0</v>
      </c>
      <c r="O41" s="54"/>
      <c r="P41" s="64">
        <f>P39+P36</f>
        <v>0</v>
      </c>
    </row>
    <row r="44" spans="1:256">
      <c r="A44" s="52" t="str">
        <v>סה"כ תעודות חוב מסחריות</v>
      </c>
      <c r="B44" s="53"/>
      <c r="C44" s="53"/>
      <c r="D44" s="53"/>
      <c r="E44" s="53"/>
      <c r="F44" s="53"/>
      <c r="G44" s="53"/>
      <c r="H44" s="53"/>
      <c r="I44" s="53"/>
      <c r="J44" s="54"/>
      <c r="K44" s="54"/>
      <c r="L44" s="63">
        <f>L41+L31</f>
        <v>0</v>
      </c>
      <c r="M44" s="53"/>
      <c r="N44" s="63">
        <f>N41+N31</f>
        <v>0</v>
      </c>
      <c r="O44" s="54"/>
      <c r="P44" s="64">
        <f>P41+P31</f>
        <v>0</v>
      </c>
    </row>
    <row r="47" spans="1:256">
      <c r="A47" s="65" t="s">
        <v>28</v>
      </c>
      <c r="B47" s="66"/>
      <c r="C47" s="66"/>
      <c r="D47" s="66"/>
      <c r="E47" s="66"/>
      <c r="F47" s="66"/>
      <c r="G47" s="66"/>
      <c r="H47" s="66"/>
      <c r="I47" s="66"/>
      <c r="J47" s="67"/>
      <c r="K47" s="67"/>
      <c r="L47" s="66"/>
      <c r="M47" s="66"/>
      <c r="N47" s="66"/>
      <c r="O47" s="67"/>
      <c r="P47" s="6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99"/>
  <sheetViews>
    <sheetView workbookViewId="0" rightToLeft="1">
      <pane ySplit="12" topLeftCell="A13" activePane="bottomLeft" state="frozen"/>
      <selection pane="bottomLeft" activeCell="F13" sqref="F13"/>
    </sheetView>
  </sheetViews>
  <sheetFormatPr defaultRowHeight="12.75"/>
  <cols>
    <col min="1" max="1" style="68" width="52.79526" customWidth="1"/>
    <col min="2" max="2" style="68" width="15.72508" customWidth="1"/>
    <col min="3" max="3" style="69" width="35.76302" customWidth="1"/>
    <col min="4" max="4" style="69" width="22.73836" customWidth="1"/>
    <col min="5" max="5" style="69" width="8.711805" customWidth="1"/>
    <col min="6" max="6" style="69" width="15.72508" customWidth="1"/>
    <col min="7" max="7" style="69" width="14.72319" customWidth="1"/>
    <col min="8" max="8" style="69" width="8.711805" customWidth="1"/>
    <col min="9" max="9" style="69" width="13.72129" customWidth="1"/>
    <col min="10" max="10" style="70" width="14.72319" customWidth="1"/>
    <col min="11" max="11" style="70" width="16.72698" customWidth="1"/>
    <col min="12" max="12" style="69" width="16.72698" customWidth="1"/>
    <col min="13" max="13" style="69" width="9.713702" customWidth="1"/>
    <col min="14" max="14" style="69" width="12.71939" customWidth="1"/>
    <col min="15" max="15" style="70" width="24.74215" customWidth="1"/>
    <col min="16" max="16" style="70" width="20.73457" customWidth="1"/>
    <col min="17" max="256" style="68" width="9.287113" bestFit="1" customWidth="1"/>
  </cols>
  <sheetData>
    <row r="2" spans="1:256">
      <c r="A2" s="71" t="s">
        <v>29</v>
      </c>
    </row>
    <row r="4" spans="1:256">
      <c r="A4" s="71" t="str">
        <v>סחיר - אג"ח קונצרני</v>
      </c>
    </row>
    <row r="6" spans="1:256">
      <c r="A6" s="72" t="s">
        <v>2</v>
      </c>
    </row>
    <row r="8" spans="1:256">
      <c r="A8" s="73" t="s">
        <v>3</v>
      </c>
    </row>
    <row r="11" spans="1:256">
      <c r="A11" s="74" t="s">
        <v>4</v>
      </c>
      <c r="B11" s="74" t="s">
        <v>5</v>
      </c>
      <c r="C11" s="75" t="s">
        <v>6</v>
      </c>
      <c r="D11" s="75" t="s">
        <v>45</v>
      </c>
      <c r="E11" s="75" t="s">
        <v>7</v>
      </c>
      <c r="F11" s="75" t="s">
        <v>8</v>
      </c>
      <c r="G11" s="75" t="s">
        <v>31</v>
      </c>
      <c r="H11" s="75" t="s">
        <v>32</v>
      </c>
      <c r="I11" s="75" t="s">
        <v>9</v>
      </c>
      <c r="J11" s="76" t="s">
        <v>10</v>
      </c>
      <c r="K11" s="76" t="s">
        <v>11</v>
      </c>
      <c r="L11" s="75" t="s">
        <v>33</v>
      </c>
      <c r="M11" s="75" t="s">
        <v>34</v>
      </c>
      <c r="N11" s="75" t="s">
        <v>12</v>
      </c>
      <c r="O11" s="76" t="s">
        <v>35</v>
      </c>
      <c r="P11" s="76" t="s">
        <v>13</v>
      </c>
    </row>
    <row r="12" spans="1:256">
      <c r="A12" s="77"/>
      <c r="B12" s="77"/>
      <c r="C12" s="78"/>
      <c r="D12" s="78"/>
      <c r="E12" s="78"/>
      <c r="F12" s="78"/>
      <c r="G12" s="78" t="s">
        <v>36</v>
      </c>
      <c r="H12" s="78" t="s">
        <v>37</v>
      </c>
      <c r="I12" s="78"/>
      <c r="J12" s="79" t="s">
        <v>14</v>
      </c>
      <c r="K12" s="79" t="s">
        <v>14</v>
      </c>
      <c r="L12" s="78" t="s">
        <v>38</v>
      </c>
      <c r="M12" s="78" t="s">
        <v>39</v>
      </c>
      <c r="N12" s="78" t="s">
        <v>15</v>
      </c>
      <c r="O12" s="79" t="s">
        <v>14</v>
      </c>
      <c r="P12" s="79" t="s">
        <v>14</v>
      </c>
    </row>
    <row r="15" spans="1:256">
      <c r="A15" s="74" t="s">
        <v>48</v>
      </c>
      <c r="B15" s="74"/>
      <c r="C15" s="75"/>
      <c r="D15" s="75"/>
      <c r="E15" s="75"/>
      <c r="F15" s="75"/>
      <c r="G15" s="75"/>
      <c r="H15" s="75"/>
      <c r="I15" s="75"/>
      <c r="J15" s="76"/>
      <c r="K15" s="76"/>
      <c r="L15" s="75"/>
      <c r="M15" s="75"/>
      <c r="N15" s="75"/>
      <c r="O15" s="76"/>
      <c r="P15" s="76"/>
    </row>
    <row r="18" spans="1:256">
      <c r="A18" s="74" t="str">
        <v>אג"ח קונצרני בישראל</v>
      </c>
      <c r="B18" s="74"/>
      <c r="C18" s="75"/>
      <c r="D18" s="75"/>
      <c r="E18" s="75"/>
      <c r="F18" s="75"/>
      <c r="G18" s="75"/>
      <c r="H18" s="75"/>
      <c r="I18" s="75"/>
      <c r="J18" s="76"/>
      <c r="K18" s="76"/>
      <c r="L18" s="75"/>
      <c r="M18" s="75"/>
      <c r="N18" s="75"/>
      <c r="O18" s="76"/>
      <c r="P18" s="76"/>
    </row>
    <row r="19" spans="1:256">
      <c r="A19" s="80" t="str">
        <v>אגרות חוב קונצרניות צמודות</v>
      </c>
      <c r="B19" s="80"/>
      <c r="C19" s="81"/>
      <c r="D19" s="81"/>
      <c r="E19" s="81"/>
      <c r="F19" s="81"/>
      <c r="G19" s="81"/>
      <c r="H19" s="81"/>
      <c r="I19" s="81"/>
      <c r="J19" s="82"/>
      <c r="K19" s="82"/>
      <c r="L19" s="81"/>
      <c r="M19" s="81"/>
      <c r="N19" s="81"/>
      <c r="O19" s="82"/>
      <c r="P19" s="82"/>
    </row>
    <row r="20" spans="1:256">
      <c r="A20" s="83" t="str">
        <v>מזרחי הנפקות אג33</v>
      </c>
      <c r="B20" s="83">
        <v>2310092</v>
      </c>
      <c r="C20" s="84" t="s">
        <v>49</v>
      </c>
      <c r="D20" s="84" t="s">
        <v>50</v>
      </c>
      <c r="E20" s="84" t="s">
        <v>51</v>
      </c>
      <c r="F20" s="84" t="s">
        <v>52</v>
      </c>
      <c r="G20" s="84">
        <v>0</v>
      </c>
      <c r="H20" s="84">
        <v>2.46</v>
      </c>
      <c r="I20" s="84" t="s">
        <v>25</v>
      </c>
      <c r="J20" s="85">
        <v>0.026</v>
      </c>
      <c r="K20" s="85">
        <v>0.0052</v>
      </c>
      <c r="L20" s="84">
        <v>126000</v>
      </c>
      <c r="M20" s="84">
        <v>111.97</v>
      </c>
      <c r="N20" s="84">
        <v>141.08</v>
      </c>
      <c r="O20" s="85">
        <v>0.0001</v>
      </c>
      <c r="P20" s="85">
        <f>N20/סיכום!$B$42</f>
        <v>0.000431382802925784</v>
      </c>
    </row>
    <row r="21" spans="1:256">
      <c r="A21" s="83" t="str">
        <v>מזרחי טפחות הפ 35</v>
      </c>
      <c r="B21" s="83">
        <v>2310118</v>
      </c>
      <c r="C21" s="84" t="s">
        <v>49</v>
      </c>
      <c r="D21" s="84" t="s">
        <v>50</v>
      </c>
      <c r="E21" s="84" t="s">
        <v>51</v>
      </c>
      <c r="F21" s="84" t="s">
        <v>52</v>
      </c>
      <c r="G21" s="84">
        <v>0</v>
      </c>
      <c r="H21" s="84">
        <v>4.97</v>
      </c>
      <c r="I21" s="84" t="s">
        <v>25</v>
      </c>
      <c r="J21" s="85">
        <v>0.0258</v>
      </c>
      <c r="K21" s="85">
        <v>0.0122</v>
      </c>
      <c r="L21" s="84">
        <v>138000</v>
      </c>
      <c r="M21" s="84">
        <v>112.48</v>
      </c>
      <c r="N21" s="84">
        <v>155.22</v>
      </c>
      <c r="O21" s="85">
        <v>0.0001</v>
      </c>
      <c r="P21" s="85">
        <f>N21/סיכום!$B$42</f>
        <v>0.000474618930182451</v>
      </c>
    </row>
    <row r="22" spans="1:256">
      <c r="A22" s="83" t="str">
        <v>פעלה.ק31</v>
      </c>
      <c r="B22" s="83">
        <v>1940527</v>
      </c>
      <c r="C22" s="84" t="s">
        <v>53</v>
      </c>
      <c r="D22" s="84" t="s">
        <v>50</v>
      </c>
      <c r="E22" s="84" t="s">
        <v>51</v>
      </c>
      <c r="F22" s="84" t="s">
        <v>52</v>
      </c>
      <c r="G22" s="84">
        <v>0</v>
      </c>
      <c r="H22" s="84">
        <v>3.17</v>
      </c>
      <c r="I22" s="84" t="s">
        <v>25</v>
      </c>
      <c r="J22" s="85">
        <v>0.045</v>
      </c>
      <c r="K22" s="85">
        <v>0.0041</v>
      </c>
      <c r="L22" s="84">
        <v>40000</v>
      </c>
      <c r="M22" s="84">
        <v>118.24</v>
      </c>
      <c r="N22" s="84">
        <v>47.3</v>
      </c>
      <c r="O22" s="85">
        <v>0.0001</v>
      </c>
      <c r="P22" s="85">
        <f>N22/סיכום!$B$42</f>
        <v>0.000144630043793519</v>
      </c>
    </row>
    <row r="23" spans="1:256">
      <c r="A23" s="83" t="str">
        <v>בזק אג5</v>
      </c>
      <c r="B23" s="83">
        <v>2300069</v>
      </c>
      <c r="C23" s="84" t="str">
        <v>בזק החברה הישראלית לתקשורת בעמ</v>
      </c>
      <c r="D23" s="84" t="s">
        <v>54</v>
      </c>
      <c r="E23" s="84" t="s">
        <v>55</v>
      </c>
      <c r="F23" s="84" t="s">
        <v>56</v>
      </c>
      <c r="G23" s="84">
        <v>0</v>
      </c>
      <c r="H23" s="84">
        <v>1.64</v>
      </c>
      <c r="I23" s="84" t="s">
        <v>25</v>
      </c>
      <c r="J23" s="85">
        <v>0.053</v>
      </c>
      <c r="K23" s="85">
        <v>0.0022</v>
      </c>
      <c r="L23" s="84">
        <v>998653</v>
      </c>
      <c r="M23" s="84">
        <v>136.72</v>
      </c>
      <c r="N23" s="84">
        <v>1365.36</v>
      </c>
      <c r="O23" s="85">
        <v>0.0008</v>
      </c>
      <c r="P23" s="85">
        <f>N23/סיכום!$B$42</f>
        <v>0.00417488534025198</v>
      </c>
    </row>
    <row r="24" spans="1:256">
      <c r="A24" s="83" t="str">
        <v>בינלאומי הנפקות הת20</v>
      </c>
      <c r="B24" s="83">
        <v>1121953</v>
      </c>
      <c r="C24" s="84" t="str">
        <v>הבינלאומי הראשון הנפקות בעמ</v>
      </c>
      <c r="D24" s="84" t="s">
        <v>50</v>
      </c>
      <c r="E24" s="84" t="s">
        <v>55</v>
      </c>
      <c r="F24" s="84" t="s">
        <v>57</v>
      </c>
      <c r="G24" s="84">
        <v>0</v>
      </c>
      <c r="H24" s="84">
        <v>4.93</v>
      </c>
      <c r="I24" s="84" t="s">
        <v>25</v>
      </c>
      <c r="J24" s="85">
        <v>0.031</v>
      </c>
      <c r="K24" s="85">
        <v>0.0122</v>
      </c>
      <c r="L24" s="84">
        <v>55000</v>
      </c>
      <c r="M24" s="84">
        <v>118.53</v>
      </c>
      <c r="N24" s="84">
        <v>65.19</v>
      </c>
      <c r="O24" s="85">
        <v>0.0001</v>
      </c>
      <c r="P24" s="85">
        <f>N24/סיכום!$B$42</f>
        <v>0.000199332612154323</v>
      </c>
    </row>
    <row r="25" spans="1:256">
      <c r="A25" s="83" t="str">
        <v>לאומי מימון התח ח</v>
      </c>
      <c r="B25" s="83">
        <v>7410160</v>
      </c>
      <c r="C25" s="84" t="s">
        <v>58</v>
      </c>
      <c r="D25" s="84" t="s">
        <v>50</v>
      </c>
      <c r="E25" s="84" t="s">
        <v>55</v>
      </c>
      <c r="F25" s="84" t="s">
        <v>52</v>
      </c>
      <c r="G25" s="84">
        <v>0</v>
      </c>
      <c r="H25" s="84">
        <v>2.88</v>
      </c>
      <c r="I25" s="84" t="s">
        <v>25</v>
      </c>
      <c r="J25" s="85">
        <v>0.044</v>
      </c>
      <c r="K25" s="85">
        <v>0.0064</v>
      </c>
      <c r="L25" s="84">
        <v>200000</v>
      </c>
      <c r="M25" s="84">
        <v>136.63</v>
      </c>
      <c r="N25" s="84">
        <v>273.26</v>
      </c>
      <c r="O25" s="85">
        <v>0.0001</v>
      </c>
      <c r="P25" s="85">
        <f>N25/סיכום!$B$42</f>
        <v>0.000835551918964416</v>
      </c>
    </row>
    <row r="26" spans="1:256">
      <c r="A26" s="83" t="str">
        <v>למן.ק14</v>
      </c>
      <c r="B26" s="83">
        <v>7410244</v>
      </c>
      <c r="C26" s="84" t="s">
        <v>58</v>
      </c>
      <c r="D26" s="84" t="s">
        <v>50</v>
      </c>
      <c r="E26" s="84" t="s">
        <v>55</v>
      </c>
      <c r="F26" s="84" t="s">
        <v>52</v>
      </c>
      <c r="G26" s="84">
        <v>0</v>
      </c>
      <c r="H26" s="84">
        <v>6.31</v>
      </c>
      <c r="I26" s="84" t="s">
        <v>25</v>
      </c>
      <c r="J26" s="85">
        <v>0.034</v>
      </c>
      <c r="K26" s="85">
        <v>0.0181</v>
      </c>
      <c r="L26" s="84">
        <v>1796571</v>
      </c>
      <c r="M26" s="84">
        <v>117.51</v>
      </c>
      <c r="N26" s="84">
        <v>2111.15</v>
      </c>
      <c r="O26" s="85">
        <v>0.001</v>
      </c>
      <c r="P26" s="85">
        <f>N26/סיכום!$B$42</f>
        <v>0.00645530056986653</v>
      </c>
    </row>
    <row r="27" spans="1:256">
      <c r="A27" s="83" t="str">
        <v>נצבא אג5</v>
      </c>
      <c r="B27" s="83">
        <v>1120468</v>
      </c>
      <c r="C27" s="84" t="s">
        <v>59</v>
      </c>
      <c r="D27" s="84" t="s">
        <v>60</v>
      </c>
      <c r="E27" s="84" t="s">
        <v>55</v>
      </c>
      <c r="F27" s="84" t="s">
        <v>52</v>
      </c>
      <c r="G27" s="84">
        <v>0</v>
      </c>
      <c r="H27" s="84">
        <v>4.56</v>
      </c>
      <c r="I27" s="84" t="s">
        <v>25</v>
      </c>
      <c r="J27" s="85">
        <v>0.03</v>
      </c>
      <c r="K27" s="85">
        <v>0.0145</v>
      </c>
      <c r="L27" s="84">
        <v>511642.86</v>
      </c>
      <c r="M27" s="84">
        <v>115.48</v>
      </c>
      <c r="N27" s="84">
        <v>590.85</v>
      </c>
      <c r="O27" s="85">
        <v>0.0005</v>
      </c>
      <c r="P27" s="85">
        <f>N27/סיכום!$B$42</f>
        <v>0.00180665246036787</v>
      </c>
    </row>
    <row r="28" spans="1:256">
      <c r="A28" s="83" t="str">
        <v>פועלים הנפ הת14</v>
      </c>
      <c r="B28" s="83">
        <v>1940501</v>
      </c>
      <c r="C28" s="84" t="s">
        <v>53</v>
      </c>
      <c r="D28" s="84" t="s">
        <v>50</v>
      </c>
      <c r="E28" s="84" t="s">
        <v>55</v>
      </c>
      <c r="F28" s="84" t="s">
        <v>52</v>
      </c>
      <c r="G28" s="84">
        <v>0</v>
      </c>
      <c r="H28" s="84">
        <v>6.7</v>
      </c>
      <c r="I28" s="84" t="s">
        <v>25</v>
      </c>
      <c r="J28" s="85">
        <v>0.04</v>
      </c>
      <c r="K28" s="85">
        <v>0.0199</v>
      </c>
      <c r="L28" s="84">
        <v>3089753</v>
      </c>
      <c r="M28" s="84">
        <v>122.78</v>
      </c>
      <c r="N28" s="84">
        <v>3793.6</v>
      </c>
      <c r="O28" s="85">
        <v>0.0011</v>
      </c>
      <c r="P28" s="85">
        <f>N28/סיכום!$B$42</f>
        <v>0.0115997575927081</v>
      </c>
    </row>
    <row r="29" spans="1:256">
      <c r="A29" s="83" t="str">
        <v>אגוד הנפקות סד' ו</v>
      </c>
      <c r="B29" s="83">
        <v>1126762</v>
      </c>
      <c r="C29" s="84" t="s">
        <v>61</v>
      </c>
      <c r="D29" s="84" t="s">
        <v>50</v>
      </c>
      <c r="E29" s="84" t="s">
        <v>62</v>
      </c>
      <c r="F29" s="84" t="s">
        <v>57</v>
      </c>
      <c r="G29" s="84">
        <v>0</v>
      </c>
      <c r="H29" s="84">
        <v>3.75</v>
      </c>
      <c r="I29" s="84" t="s">
        <v>25</v>
      </c>
      <c r="J29" s="85">
        <v>0.016</v>
      </c>
      <c r="K29" s="85">
        <v>0.0079</v>
      </c>
      <c r="L29" s="84">
        <v>112509</v>
      </c>
      <c r="M29" s="84">
        <v>105.88</v>
      </c>
      <c r="N29" s="84">
        <v>119.12</v>
      </c>
      <c r="O29" s="85">
        <v>0.0001</v>
      </c>
      <c r="P29" s="85">
        <f>N29/סיכום!$B$42</f>
        <v>0.000364235323819956</v>
      </c>
    </row>
    <row r="30" spans="1:256">
      <c r="A30" s="83" t="str">
        <v>אמות אג3</v>
      </c>
      <c r="B30" s="83">
        <v>1117357</v>
      </c>
      <c r="C30" s="84" t="str">
        <v>אמות השקעות בעמ</v>
      </c>
      <c r="D30" s="84" t="s">
        <v>60</v>
      </c>
      <c r="E30" s="84" t="s">
        <v>62</v>
      </c>
      <c r="F30" s="84" t="s">
        <v>57</v>
      </c>
      <c r="G30" s="84">
        <v>0</v>
      </c>
      <c r="H30" s="84">
        <v>3.48</v>
      </c>
      <c r="I30" s="84" t="s">
        <v>25</v>
      </c>
      <c r="J30" s="85">
        <v>0.049</v>
      </c>
      <c r="K30" s="85">
        <v>0.0122</v>
      </c>
      <c r="L30" s="84">
        <v>73853</v>
      </c>
      <c r="M30" s="84">
        <v>126.94</v>
      </c>
      <c r="N30" s="84">
        <v>93.75</v>
      </c>
      <c r="O30" s="85">
        <v>0.0001</v>
      </c>
      <c r="P30" s="85">
        <f>N30/סיכום!$B$42</f>
        <v>0.000286661027603433</v>
      </c>
    </row>
    <row r="31" spans="1:256">
      <c r="A31" s="83" t="str">
        <v>ארפורט אג1</v>
      </c>
      <c r="B31" s="83">
        <v>1096320</v>
      </c>
      <c r="C31" s="84" t="str">
        <v>איירפורט סיטי בעמ</v>
      </c>
      <c r="D31" s="84" t="s">
        <v>60</v>
      </c>
      <c r="E31" s="84" t="s">
        <v>62</v>
      </c>
      <c r="F31" s="84" t="s">
        <v>52</v>
      </c>
      <c r="G31" s="84">
        <v>0</v>
      </c>
      <c r="H31" s="84">
        <v>0.91</v>
      </c>
      <c r="I31" s="84" t="s">
        <v>25</v>
      </c>
      <c r="J31" s="85">
        <v>0.05</v>
      </c>
      <c r="K31" s="85">
        <v>0.0051</v>
      </c>
      <c r="L31" s="84">
        <v>52354.59</v>
      </c>
      <c r="M31" s="84">
        <v>126.77</v>
      </c>
      <c r="N31" s="84">
        <v>66.37</v>
      </c>
      <c r="O31" s="85">
        <v>0.0002</v>
      </c>
      <c r="P31" s="85">
        <f>N31/סיכום!$B$42</f>
        <v>0.000202940718955092</v>
      </c>
    </row>
    <row r="32" spans="1:256">
      <c r="A32" s="83" t="str">
        <v>גזית אג"ח 3'</v>
      </c>
      <c r="B32" s="83">
        <v>1260306</v>
      </c>
      <c r="C32" s="84" t="s">
        <v>63</v>
      </c>
      <c r="D32" s="84" t="s">
        <v>60</v>
      </c>
      <c r="E32" s="84" t="s">
        <v>62</v>
      </c>
      <c r="F32" s="84" t="s">
        <v>56</v>
      </c>
      <c r="G32" s="84">
        <v>0</v>
      </c>
      <c r="H32" s="84">
        <v>3.11</v>
      </c>
      <c r="I32" s="84" t="s">
        <v>25</v>
      </c>
      <c r="J32" s="85">
        <v>0.0495</v>
      </c>
      <c r="K32" s="85">
        <v>0.0111</v>
      </c>
      <c r="L32" s="84">
        <v>91309.56</v>
      </c>
      <c r="M32" s="84">
        <v>141.61</v>
      </c>
      <c r="N32" s="84">
        <v>129.3</v>
      </c>
      <c r="O32" s="85">
        <v>0.0001</v>
      </c>
      <c r="P32" s="85">
        <f>N32/סיכום!$B$42</f>
        <v>0.000395362889270654</v>
      </c>
    </row>
    <row r="33" spans="1:256">
      <c r="A33" s="83" t="str">
        <v>גזית גלוב אג11</v>
      </c>
      <c r="B33" s="83">
        <v>1260546</v>
      </c>
      <c r="C33" s="84" t="s">
        <v>63</v>
      </c>
      <c r="D33" s="84" t="s">
        <v>60</v>
      </c>
      <c r="E33" s="84" t="s">
        <v>62</v>
      </c>
      <c r="F33" s="84" t="s">
        <v>56</v>
      </c>
      <c r="G33" s="84">
        <v>0</v>
      </c>
      <c r="H33" s="84">
        <v>7.42</v>
      </c>
      <c r="I33" s="84" t="s">
        <v>25</v>
      </c>
      <c r="J33" s="85">
        <v>0.0535</v>
      </c>
      <c r="K33" s="85">
        <v>0.0335</v>
      </c>
      <c r="L33" s="84">
        <v>76453</v>
      </c>
      <c r="M33" s="84">
        <v>119.99</v>
      </c>
      <c r="N33" s="84">
        <v>91.74</v>
      </c>
      <c r="O33" s="85">
        <v>0</v>
      </c>
      <c r="P33" s="85">
        <f>N33/סיכום!$B$42</f>
        <v>0.000280515015171615</v>
      </c>
    </row>
    <row r="34" spans="1:256">
      <c r="A34" s="83" t="str">
        <v>גזית גלוב אג4</v>
      </c>
      <c r="B34" s="83">
        <v>1260397</v>
      </c>
      <c r="C34" s="84" t="s">
        <v>63</v>
      </c>
      <c r="D34" s="84" t="s">
        <v>60</v>
      </c>
      <c r="E34" s="84" t="s">
        <v>62</v>
      </c>
      <c r="F34" s="84" t="s">
        <v>56</v>
      </c>
      <c r="G34" s="84">
        <v>0</v>
      </c>
      <c r="H34" s="84">
        <v>5.71</v>
      </c>
      <c r="I34" s="84" t="s">
        <v>25</v>
      </c>
      <c r="J34" s="85">
        <v>0.051</v>
      </c>
      <c r="K34" s="85">
        <v>0.0266</v>
      </c>
      <c r="L34" s="84">
        <v>387640</v>
      </c>
      <c r="M34" s="84">
        <v>139.35</v>
      </c>
      <c r="N34" s="84">
        <v>540.18</v>
      </c>
      <c r="O34" s="85">
        <v>0.0002</v>
      </c>
      <c r="P34" s="85">
        <f>N34/סיכום!$B$42</f>
        <v>0.00165171790816877</v>
      </c>
    </row>
    <row r="35" spans="1:256">
      <c r="A35" s="83" t="str">
        <v>גזית גלוב אג9</v>
      </c>
      <c r="B35" s="83">
        <v>1260462</v>
      </c>
      <c r="C35" s="84" t="s">
        <v>63</v>
      </c>
      <c r="D35" s="84" t="s">
        <v>60</v>
      </c>
      <c r="E35" s="84" t="s">
        <v>62</v>
      </c>
      <c r="F35" s="84" t="s">
        <v>56</v>
      </c>
      <c r="G35" s="84">
        <v>0</v>
      </c>
      <c r="H35" s="84">
        <v>3.06</v>
      </c>
      <c r="I35" s="84" t="s">
        <v>25</v>
      </c>
      <c r="J35" s="85">
        <v>0.053</v>
      </c>
      <c r="K35" s="85">
        <v>0.0113</v>
      </c>
      <c r="L35" s="84">
        <v>418551.9</v>
      </c>
      <c r="M35" s="84">
        <v>135.08</v>
      </c>
      <c r="N35" s="84">
        <v>565.38</v>
      </c>
      <c r="O35" s="85">
        <v>0.0003</v>
      </c>
      <c r="P35" s="85">
        <f>N35/סיכום!$B$42</f>
        <v>0.00172877239238857</v>
      </c>
    </row>
    <row r="36" spans="1:256">
      <c r="A36" s="83" t="str">
        <v>דקאהנ.ק7</v>
      </c>
      <c r="B36" s="83">
        <v>1119825</v>
      </c>
      <c r="C36" s="84" t="s">
        <v>64</v>
      </c>
      <c r="D36" s="84" t="s">
        <v>50</v>
      </c>
      <c r="E36" s="84" t="s">
        <v>62</v>
      </c>
      <c r="F36" s="84" t="s">
        <v>52</v>
      </c>
      <c r="G36" s="84">
        <v>0</v>
      </c>
      <c r="H36" s="84">
        <v>4.99</v>
      </c>
      <c r="I36" s="84" t="s">
        <v>25</v>
      </c>
      <c r="J36" s="85">
        <v>0.0355</v>
      </c>
      <c r="K36" s="85">
        <v>0.0122</v>
      </c>
      <c r="L36" s="84">
        <v>25000</v>
      </c>
      <c r="M36" s="84">
        <v>121.57</v>
      </c>
      <c r="N36" s="84">
        <v>30.39</v>
      </c>
      <c r="O36" s="85">
        <v>0.0001</v>
      </c>
      <c r="P36" s="85">
        <f>N36/סיכום!$B$42</f>
        <v>9.29240387079288e-05</v>
      </c>
    </row>
    <row r="37" spans="1:256">
      <c r="A37" s="83" t="str">
        <v>לאומי מימון שה300</v>
      </c>
      <c r="B37" s="83">
        <v>7410202</v>
      </c>
      <c r="C37" s="84" t="s">
        <v>58</v>
      </c>
      <c r="D37" s="84" t="s">
        <v>50</v>
      </c>
      <c r="E37" s="84" t="s">
        <v>62</v>
      </c>
      <c r="F37" s="84" t="s">
        <v>52</v>
      </c>
      <c r="G37" s="84">
        <v>0</v>
      </c>
      <c r="H37" s="84">
        <v>20.1</v>
      </c>
      <c r="I37" s="84" t="s">
        <v>25</v>
      </c>
      <c r="J37" s="85">
        <v>0.05</v>
      </c>
      <c r="K37" s="85">
        <v>0.0412</v>
      </c>
      <c r="L37" s="84">
        <v>125668</v>
      </c>
      <c r="M37" s="84">
        <v>132.66</v>
      </c>
      <c r="N37" s="84">
        <v>166.71</v>
      </c>
      <c r="O37" s="85">
        <v>0.0001</v>
      </c>
      <c r="P37" s="85">
        <f>N37/סיכום!$B$42</f>
        <v>0.000509752105725528</v>
      </c>
    </row>
    <row r="38" spans="1:256">
      <c r="A38" s="83" t="str">
        <v>מנורה מבטחים אג1</v>
      </c>
      <c r="B38" s="83">
        <v>5660048</v>
      </c>
      <c r="C38" s="84" t="str">
        <v>מנורה מבטחים החזקות בעמ</v>
      </c>
      <c r="D38" s="84" t="s">
        <v>65</v>
      </c>
      <c r="E38" s="84" t="s">
        <v>62</v>
      </c>
      <c r="F38" s="84" t="s">
        <v>57</v>
      </c>
      <c r="G38" s="84">
        <v>0</v>
      </c>
      <c r="H38" s="84">
        <v>3.16</v>
      </c>
      <c r="I38" s="84" t="s">
        <v>25</v>
      </c>
      <c r="J38" s="85">
        <v>0.0428</v>
      </c>
      <c r="K38" s="85">
        <v>0.0055</v>
      </c>
      <c r="L38" s="84">
        <v>6225.01</v>
      </c>
      <c r="M38" s="84">
        <v>136.42</v>
      </c>
      <c r="N38" s="84">
        <v>8.49</v>
      </c>
      <c r="O38" s="85">
        <v>0</v>
      </c>
      <c r="P38" s="85">
        <f>N38/סיכום!$B$42</f>
        <v>2.59600226597669e-05</v>
      </c>
    </row>
    <row r="39" spans="1:256">
      <c r="A39" s="83" t="str">
        <v>פניקס הון אג2</v>
      </c>
      <c r="B39" s="83">
        <v>1120799</v>
      </c>
      <c r="C39" s="84" t="str">
        <v>פניקס הון הת1</v>
      </c>
      <c r="D39" s="84" t="s">
        <v>65</v>
      </c>
      <c r="E39" s="84" t="s">
        <v>62</v>
      </c>
      <c r="F39" s="84" t="s">
        <v>56</v>
      </c>
      <c r="G39" s="84">
        <v>0</v>
      </c>
      <c r="H39" s="84">
        <v>7.85</v>
      </c>
      <c r="I39" s="84" t="s">
        <v>25</v>
      </c>
      <c r="J39" s="85">
        <v>0.036</v>
      </c>
      <c r="K39" s="85">
        <v>0.0226</v>
      </c>
      <c r="L39" s="84">
        <v>1625</v>
      </c>
      <c r="M39" s="84">
        <v>118.54</v>
      </c>
      <c r="N39" s="84">
        <v>1.93</v>
      </c>
      <c r="O39" s="85">
        <v>0</v>
      </c>
      <c r="P39" s="85">
        <f>N39/סיכום!$B$42</f>
        <v>5.901395021596e-06</v>
      </c>
    </row>
    <row r="40" spans="1:256">
      <c r="A40" s="83" t="str">
        <v>פרטנר אג2</v>
      </c>
      <c r="B40" s="83">
        <v>1119320</v>
      </c>
      <c r="C40" s="84" t="s">
        <v>66</v>
      </c>
      <c r="D40" s="84" t="s">
        <v>48</v>
      </c>
      <c r="E40" s="84" t="s">
        <v>62</v>
      </c>
      <c r="F40" s="84" t="s">
        <v>52</v>
      </c>
      <c r="G40" s="84">
        <v>0</v>
      </c>
      <c r="H40" s="84">
        <v>1.63</v>
      </c>
      <c r="I40" s="84" t="s">
        <v>25</v>
      </c>
      <c r="J40" s="85">
        <v>0.034</v>
      </c>
      <c r="K40" s="85">
        <v>0.0067</v>
      </c>
      <c r="L40" s="84">
        <v>137931</v>
      </c>
      <c r="M40" s="84">
        <v>114.98</v>
      </c>
      <c r="N40" s="84">
        <v>158.59</v>
      </c>
      <c r="O40" s="85">
        <v>0.0003</v>
      </c>
      <c r="P40" s="85">
        <f>N40/סיכום!$B$42</f>
        <v>0.000484923438588036</v>
      </c>
    </row>
    <row r="41" spans="1:256">
      <c r="A41" s="83" t="str">
        <v>פרטנר אג3</v>
      </c>
      <c r="B41" s="83">
        <v>1118827</v>
      </c>
      <c r="C41" s="84" t="s">
        <v>66</v>
      </c>
      <c r="D41" s="84" t="s">
        <v>54</v>
      </c>
      <c r="E41" s="84" t="s">
        <v>62</v>
      </c>
      <c r="F41" s="84" t="s">
        <v>52</v>
      </c>
      <c r="G41" s="84">
        <v>0</v>
      </c>
      <c r="H41" s="84">
        <v>3.98</v>
      </c>
      <c r="I41" s="84" t="s">
        <v>25</v>
      </c>
      <c r="J41" s="85">
        <v>0.0335</v>
      </c>
      <c r="K41" s="85">
        <v>0.0134</v>
      </c>
      <c r="L41" s="84">
        <v>571563</v>
      </c>
      <c r="M41" s="84">
        <v>119.46</v>
      </c>
      <c r="N41" s="84">
        <v>682.79</v>
      </c>
      <c r="O41" s="85">
        <v>0.0009</v>
      </c>
      <c r="P41" s="85">
        <f>N41/סיכום!$B$42</f>
        <v>0.00208777901906504</v>
      </c>
    </row>
    <row r="42" spans="1:256">
      <c r="A42" s="83" t="str">
        <v>שלטהנ.ק2</v>
      </c>
      <c r="B42" s="83">
        <v>1095066</v>
      </c>
      <c r="C42" s="84" t="s">
        <v>64</v>
      </c>
      <c r="D42" s="84" t="s">
        <v>50</v>
      </c>
      <c r="E42" s="84" t="s">
        <v>62</v>
      </c>
      <c r="F42" s="84" t="s">
        <v>52</v>
      </c>
      <c r="G42" s="84">
        <v>0</v>
      </c>
      <c r="H42" s="84">
        <v>3.45</v>
      </c>
      <c r="I42" s="84" t="s">
        <v>25</v>
      </c>
      <c r="J42" s="85">
        <v>0.0465</v>
      </c>
      <c r="K42" s="85">
        <v>0.0067</v>
      </c>
      <c r="L42" s="84">
        <v>0.2</v>
      </c>
      <c r="M42" s="84">
        <v>142.49</v>
      </c>
      <c r="N42" s="86">
        <v>0</v>
      </c>
      <c r="O42" s="85">
        <v>0</v>
      </c>
      <c r="P42" s="85">
        <f>N42/סיכום!$B$42</f>
        <v>0</v>
      </c>
    </row>
    <row r="43" spans="1:256">
      <c r="A43" s="83" t="str">
        <v>1מזט.ק</v>
      </c>
      <c r="B43" s="83">
        <v>6950083</v>
      </c>
      <c r="C43" s="84" t="s">
        <v>67</v>
      </c>
      <c r="D43" s="84" t="s">
        <v>50</v>
      </c>
      <c r="E43" s="84" t="s">
        <v>68</v>
      </c>
      <c r="F43" s="84" t="s">
        <v>52</v>
      </c>
      <c r="G43" s="84">
        <v>0</v>
      </c>
      <c r="H43" s="84">
        <v>6.32</v>
      </c>
      <c r="I43" s="84" t="s">
        <v>25</v>
      </c>
      <c r="J43" s="85">
        <v>0.045</v>
      </c>
      <c r="K43" s="85">
        <v>0.0212</v>
      </c>
      <c r="L43" s="84">
        <v>105000</v>
      </c>
      <c r="M43" s="84">
        <v>140.25</v>
      </c>
      <c r="N43" s="84">
        <v>147.26</v>
      </c>
      <c r="O43" s="85">
        <v>0.0001</v>
      </c>
      <c r="P43" s="85">
        <f>N43/סיכום!$B$42</f>
        <v>0.000450279497865403</v>
      </c>
    </row>
    <row r="44" spans="1:256">
      <c r="A44" s="83" t="str">
        <v>1מזט.ק לקבל</v>
      </c>
      <c r="B44" s="83">
        <v>6950088</v>
      </c>
      <c r="C44" s="84" t="s">
        <v>67</v>
      </c>
      <c r="D44" s="84" t="s">
        <v>50</v>
      </c>
      <c r="E44" s="84" t="s">
        <v>68</v>
      </c>
      <c r="F44" s="84" t="s">
        <v>52</v>
      </c>
      <c r="G44" s="84">
        <v>0</v>
      </c>
      <c r="H44" s="86">
        <v>0</v>
      </c>
      <c r="I44" s="84" t="s">
        <v>25</v>
      </c>
      <c r="J44" s="85">
        <v>0</v>
      </c>
      <c r="K44" s="85">
        <v>0</v>
      </c>
      <c r="L44" s="84">
        <v>1427.22</v>
      </c>
      <c r="M44" s="84">
        <v>100</v>
      </c>
      <c r="N44" s="84">
        <v>1.43</v>
      </c>
      <c r="O44" s="85">
        <v>0</v>
      </c>
      <c r="P44" s="85">
        <f>N44/סיכום!$B$42</f>
        <v>4.37253620771103e-06</v>
      </c>
    </row>
    <row r="45" spans="1:256">
      <c r="A45" s="83" t="str">
        <v>6אלחץ.ק</v>
      </c>
      <c r="B45" s="83">
        <v>3900206</v>
      </c>
      <c r="C45" s="84" t="s">
        <v>69</v>
      </c>
      <c r="D45" s="84" t="s">
        <v>60</v>
      </c>
      <c r="E45" s="84" t="s">
        <v>68</v>
      </c>
      <c r="F45" s="84" t="s">
        <v>56</v>
      </c>
      <c r="G45" s="84">
        <v>0</v>
      </c>
      <c r="H45" s="84">
        <v>2.81</v>
      </c>
      <c r="I45" s="84" t="s">
        <v>25</v>
      </c>
      <c r="J45" s="85">
        <v>0.0425</v>
      </c>
      <c r="K45" s="85">
        <v>0.0099</v>
      </c>
      <c r="L45" s="84">
        <v>773077.41</v>
      </c>
      <c r="M45" s="84">
        <v>135.6</v>
      </c>
      <c r="N45" s="84">
        <v>1048.29</v>
      </c>
      <c r="O45" s="85">
        <v>0.0006</v>
      </c>
      <c r="P45" s="85">
        <f>N45/סיכום!$B$42</f>
        <v>0.00320537481201496</v>
      </c>
    </row>
    <row r="46" spans="1:256">
      <c r="A46" s="83" t="str">
        <v>אגוד הנפקות הת19</v>
      </c>
      <c r="B46" s="83">
        <v>1124080</v>
      </c>
      <c r="C46" s="84" t="s">
        <v>61</v>
      </c>
      <c r="D46" s="84" t="s">
        <v>50</v>
      </c>
      <c r="E46" s="84" t="s">
        <v>68</v>
      </c>
      <c r="F46" s="84" t="s">
        <v>57</v>
      </c>
      <c r="G46" s="84">
        <v>0</v>
      </c>
      <c r="H46" s="84">
        <v>6.04</v>
      </c>
      <c r="I46" s="84" t="s">
        <v>25</v>
      </c>
      <c r="J46" s="85">
        <v>0.0415</v>
      </c>
      <c r="K46" s="85">
        <v>0.0186</v>
      </c>
      <c r="L46" s="84">
        <v>308857</v>
      </c>
      <c r="M46" s="84">
        <v>119.9</v>
      </c>
      <c r="N46" s="84">
        <v>370.32</v>
      </c>
      <c r="O46" s="85">
        <v>0.001</v>
      </c>
      <c r="P46" s="85">
        <f>N46/סיכום!$B$42</f>
        <v>0.00113233399191577</v>
      </c>
    </row>
    <row r="47" spans="1:256">
      <c r="A47" s="83" t="str">
        <v>ביג אג3</v>
      </c>
      <c r="B47" s="83">
        <v>1106947</v>
      </c>
      <c r="C47" s="84" t="s">
        <v>70</v>
      </c>
      <c r="D47" s="84" t="s">
        <v>60</v>
      </c>
      <c r="E47" s="84" t="s">
        <v>68</v>
      </c>
      <c r="F47" s="84" t="s">
        <v>56</v>
      </c>
      <c r="G47" s="84">
        <v>0</v>
      </c>
      <c r="H47" s="84">
        <v>3.3</v>
      </c>
      <c r="I47" s="84" t="s">
        <v>25</v>
      </c>
      <c r="J47" s="85">
        <v>0.0485</v>
      </c>
      <c r="K47" s="85">
        <v>0.0107</v>
      </c>
      <c r="L47" s="84">
        <v>293647</v>
      </c>
      <c r="M47" s="84">
        <v>137.32</v>
      </c>
      <c r="N47" s="84">
        <v>403.24</v>
      </c>
      <c r="O47" s="85">
        <v>0.0005</v>
      </c>
      <c r="P47" s="85">
        <f>N47/סיכום!$B$42</f>
        <v>0.00123299405622195</v>
      </c>
    </row>
    <row r="48" spans="1:256">
      <c r="A48" s="83" t="str">
        <v>ביג אג4</v>
      </c>
      <c r="B48" s="83">
        <v>1118033</v>
      </c>
      <c r="C48" s="84" t="s">
        <v>70</v>
      </c>
      <c r="D48" s="84" t="s">
        <v>60</v>
      </c>
      <c r="E48" s="84" t="s">
        <v>68</v>
      </c>
      <c r="F48" s="84" t="s">
        <v>57</v>
      </c>
      <c r="G48" s="84">
        <v>0</v>
      </c>
      <c r="H48" s="84">
        <v>4.87</v>
      </c>
      <c r="I48" s="84" t="s">
        <v>25</v>
      </c>
      <c r="J48" s="85">
        <v>0.0377</v>
      </c>
      <c r="K48" s="85">
        <v>0.0161</v>
      </c>
      <c r="L48" s="84">
        <v>100000.65</v>
      </c>
      <c r="M48" s="84">
        <v>122.15</v>
      </c>
      <c r="N48" s="84">
        <v>122.15</v>
      </c>
      <c r="O48" s="85">
        <v>0.0003</v>
      </c>
      <c r="P48" s="85">
        <f>N48/סיכום!$B$42</f>
        <v>0.000373500208232099</v>
      </c>
    </row>
    <row r="49" spans="1:256">
      <c r="A49" s="83" t="str">
        <v>בריטיש ישראל אג1</v>
      </c>
      <c r="B49" s="83">
        <v>1104504</v>
      </c>
      <c r="C49" s="84" t="s">
        <v>71</v>
      </c>
      <c r="D49" s="84" t="s">
        <v>60</v>
      </c>
      <c r="E49" s="84" t="s">
        <v>68</v>
      </c>
      <c r="F49" s="84" t="s">
        <v>52</v>
      </c>
      <c r="G49" s="84">
        <v>0</v>
      </c>
      <c r="H49" s="84">
        <v>2.3</v>
      </c>
      <c r="I49" s="84" t="s">
        <v>25</v>
      </c>
      <c r="J49" s="85">
        <v>0.055</v>
      </c>
      <c r="K49" s="85">
        <v>0.0095</v>
      </c>
      <c r="L49" s="84">
        <v>46200</v>
      </c>
      <c r="M49" s="84">
        <v>135.99</v>
      </c>
      <c r="N49" s="84">
        <v>62.83</v>
      </c>
      <c r="O49" s="85">
        <v>0.0003</v>
      </c>
      <c r="P49" s="85">
        <f>N49/סיכום!$B$42</f>
        <v>0.000192116398552786</v>
      </c>
    </row>
    <row r="50" spans="1:256">
      <c r="A50" s="83" t="str">
        <v>בריטיש ישראל אג3</v>
      </c>
      <c r="B50" s="83">
        <v>1117423</v>
      </c>
      <c r="C50" s="84" t="s">
        <v>71</v>
      </c>
      <c r="D50" s="84" t="s">
        <v>60</v>
      </c>
      <c r="E50" s="84" t="s">
        <v>68</v>
      </c>
      <c r="F50" s="84" t="s">
        <v>52</v>
      </c>
      <c r="G50" s="84">
        <v>0</v>
      </c>
      <c r="H50" s="84">
        <v>4.37</v>
      </c>
      <c r="I50" s="84" t="s">
        <v>25</v>
      </c>
      <c r="J50" s="85">
        <v>0.0585</v>
      </c>
      <c r="K50" s="85">
        <v>0.0225</v>
      </c>
      <c r="L50" s="84">
        <v>1520000</v>
      </c>
      <c r="M50" s="84">
        <v>128.5</v>
      </c>
      <c r="N50" s="84">
        <v>1953.2</v>
      </c>
      <c r="O50" s="85">
        <v>0.0006</v>
      </c>
      <c r="P50" s="85">
        <f>N50/סיכום!$B$42</f>
        <v>0.00597233407056026</v>
      </c>
    </row>
    <row r="51" spans="1:256">
      <c r="A51" s="83" t="str">
        <v>גב ים אג5</v>
      </c>
      <c r="B51" s="83">
        <v>7590110</v>
      </c>
      <c r="C51" s="84" t="s">
        <v>72</v>
      </c>
      <c r="D51" s="84" t="s">
        <v>60</v>
      </c>
      <c r="E51" s="84" t="s">
        <v>68</v>
      </c>
      <c r="F51" s="84" t="s">
        <v>52</v>
      </c>
      <c r="G51" s="84">
        <v>0</v>
      </c>
      <c r="H51" s="84">
        <v>2.42</v>
      </c>
      <c r="I51" s="84" t="s">
        <v>25</v>
      </c>
      <c r="J51" s="85">
        <v>0.0455</v>
      </c>
      <c r="K51" s="85">
        <v>0.0091</v>
      </c>
      <c r="L51" s="84">
        <v>700000</v>
      </c>
      <c r="M51" s="84">
        <v>132.47</v>
      </c>
      <c r="N51" s="84">
        <v>927.29</v>
      </c>
      <c r="O51" s="85">
        <v>0.001</v>
      </c>
      <c r="P51" s="85">
        <f>N51/סיכום!$B$42</f>
        <v>0.0028353909790548</v>
      </c>
    </row>
    <row r="52" spans="1:256">
      <c r="A52" s="83" t="str">
        <v>דיסקונט מנפיקים הת8</v>
      </c>
      <c r="B52" s="83">
        <v>7480072</v>
      </c>
      <c r="C52" s="84" t="s">
        <v>73</v>
      </c>
      <c r="D52" s="84" t="s">
        <v>50</v>
      </c>
      <c r="E52" s="84" t="s">
        <v>68</v>
      </c>
      <c r="F52" s="84" t="s">
        <v>52</v>
      </c>
      <c r="G52" s="84">
        <v>0</v>
      </c>
      <c r="H52" s="84">
        <v>2.33</v>
      </c>
      <c r="I52" s="84" t="s">
        <v>25</v>
      </c>
      <c r="J52" s="85">
        <v>0.0429</v>
      </c>
      <c r="K52" s="85">
        <v>0.0059</v>
      </c>
      <c r="L52" s="84">
        <v>355000</v>
      </c>
      <c r="M52" s="84">
        <v>130.35</v>
      </c>
      <c r="N52" s="84">
        <v>462.74</v>
      </c>
      <c r="O52" s="85">
        <v>0.0004</v>
      </c>
      <c r="P52" s="85">
        <f>N52/סיכום!$B$42</f>
        <v>0.00141492825507427</v>
      </c>
    </row>
    <row r="53" spans="1:256">
      <c r="A53" s="83" t="str">
        <v>דסקונט מנפקים</v>
      </c>
      <c r="B53" s="83">
        <v>7480015</v>
      </c>
      <c r="C53" s="84" t="s">
        <v>73</v>
      </c>
      <c r="D53" s="84" t="s">
        <v>50</v>
      </c>
      <c r="E53" s="84" t="s">
        <v>68</v>
      </c>
      <c r="F53" s="84" t="s">
        <v>52</v>
      </c>
      <c r="G53" s="84">
        <v>0</v>
      </c>
      <c r="H53" s="84">
        <v>2.39</v>
      </c>
      <c r="I53" s="84" t="s">
        <v>25</v>
      </c>
      <c r="J53" s="85">
        <v>0.055</v>
      </c>
      <c r="K53" s="85">
        <v>0.0056</v>
      </c>
      <c r="L53" s="84">
        <v>142595.72</v>
      </c>
      <c r="M53" s="84">
        <v>144.05</v>
      </c>
      <c r="N53" s="84">
        <v>205.41</v>
      </c>
      <c r="O53" s="85">
        <v>0.0004</v>
      </c>
      <c r="P53" s="85">
        <f>N53/סיכום!$B$42</f>
        <v>0.000628085777920225</v>
      </c>
    </row>
    <row r="54" spans="1:256">
      <c r="A54" s="83" t="str">
        <v>דסקמנ.ק4</v>
      </c>
      <c r="B54" s="83">
        <v>7480049</v>
      </c>
      <c r="C54" s="84" t="s">
        <v>73</v>
      </c>
      <c r="D54" s="84" t="s">
        <v>50</v>
      </c>
      <c r="E54" s="84" t="s">
        <v>68</v>
      </c>
      <c r="F54" s="84" t="s">
        <v>52</v>
      </c>
      <c r="G54" s="84">
        <v>0</v>
      </c>
      <c r="H54" s="84">
        <v>4.19</v>
      </c>
      <c r="I54" s="84" t="s">
        <v>25</v>
      </c>
      <c r="J54" s="85">
        <v>0.0475</v>
      </c>
      <c r="K54" s="85">
        <v>0.0097</v>
      </c>
      <c r="L54" s="84">
        <v>35000</v>
      </c>
      <c r="M54" s="84">
        <v>143.27</v>
      </c>
      <c r="N54" s="84">
        <v>50.14</v>
      </c>
      <c r="O54" s="85">
        <v>0</v>
      </c>
      <c r="P54" s="85">
        <f>N54/סיכום!$B$42</f>
        <v>0.000153313961856385</v>
      </c>
    </row>
    <row r="55" spans="1:256">
      <c r="A55" s="83" t="str">
        <v>דקסיה סד' יג'</v>
      </c>
      <c r="B55" s="83">
        <v>1125194</v>
      </c>
      <c r="C55" s="84" t="s">
        <v>64</v>
      </c>
      <c r="D55" s="84" t="s">
        <v>50</v>
      </c>
      <c r="E55" s="84" t="s">
        <v>68</v>
      </c>
      <c r="F55" s="84" t="s">
        <v>52</v>
      </c>
      <c r="G55" s="84">
        <v>0</v>
      </c>
      <c r="H55" s="84">
        <v>4.67</v>
      </c>
      <c r="I55" s="84" t="s">
        <v>25</v>
      </c>
      <c r="J55" s="85">
        <v>0.0485</v>
      </c>
      <c r="K55" s="85">
        <v>0.0152</v>
      </c>
      <c r="L55" s="84">
        <v>75000</v>
      </c>
      <c r="M55" s="84">
        <v>124.5</v>
      </c>
      <c r="N55" s="84">
        <v>93.38</v>
      </c>
      <c r="O55" s="85">
        <v>0.0005</v>
      </c>
      <c r="P55" s="85">
        <f>N55/סיכום!$B$42</f>
        <v>0.000285529672081158</v>
      </c>
    </row>
    <row r="56" spans="1:256">
      <c r="A56" s="83" t="str">
        <v>חברה לישראל אג6</v>
      </c>
      <c r="B56" s="83">
        <v>5760152</v>
      </c>
      <c r="C56" s="84" t="s">
        <v>74</v>
      </c>
      <c r="D56" s="84" t="s">
        <v>75</v>
      </c>
      <c r="E56" s="84" t="s">
        <v>68</v>
      </c>
      <c r="F56" s="84" t="s">
        <v>52</v>
      </c>
      <c r="G56" s="84">
        <v>0</v>
      </c>
      <c r="H56" s="84">
        <v>1.42</v>
      </c>
      <c r="I56" s="84" t="s">
        <v>25</v>
      </c>
      <c r="J56" s="85">
        <v>0.0455</v>
      </c>
      <c r="K56" s="85">
        <v>0.0068</v>
      </c>
      <c r="L56" s="84">
        <v>187500.15</v>
      </c>
      <c r="M56" s="84">
        <v>128.24</v>
      </c>
      <c r="N56" s="84">
        <v>240.45</v>
      </c>
      <c r="O56" s="85">
        <v>0.0002</v>
      </c>
      <c r="P56" s="85">
        <f>N56/סיכום!$B$42</f>
        <v>0.000735228203597284</v>
      </c>
    </row>
    <row r="57" spans="1:256">
      <c r="A57" s="83" t="str">
        <v>חברה לישראל אג7</v>
      </c>
      <c r="B57" s="83">
        <v>5760160</v>
      </c>
      <c r="C57" s="84" t="s">
        <v>74</v>
      </c>
      <c r="D57" s="84" t="s">
        <v>75</v>
      </c>
      <c r="E57" s="84" t="s">
        <v>68</v>
      </c>
      <c r="F57" s="84" t="s">
        <v>52</v>
      </c>
      <c r="G57" s="84">
        <v>0</v>
      </c>
      <c r="H57" s="84">
        <v>4.91</v>
      </c>
      <c r="I57" s="84" t="s">
        <v>25</v>
      </c>
      <c r="J57" s="85">
        <v>0.047</v>
      </c>
      <c r="K57" s="85">
        <v>0.0204</v>
      </c>
      <c r="L57" s="84">
        <v>270288</v>
      </c>
      <c r="M57" s="84">
        <v>138.09</v>
      </c>
      <c r="N57" s="84">
        <v>373.24</v>
      </c>
      <c r="O57" s="85">
        <v>0.0002</v>
      </c>
      <c r="P57" s="85">
        <f>N57/סיכום!$B$42</f>
        <v>0.00114126252738886</v>
      </c>
    </row>
    <row r="58" spans="1:256">
      <c r="A58" s="83" t="str">
        <v>ירושלים הנפקות סדרה ט</v>
      </c>
      <c r="B58" s="83">
        <v>1127422</v>
      </c>
      <c r="C58" s="84" t="s">
        <v>76</v>
      </c>
      <c r="D58" s="84" t="s">
        <v>50</v>
      </c>
      <c r="E58" s="84" t="s">
        <v>68</v>
      </c>
      <c r="F58" s="84" t="s">
        <v>52</v>
      </c>
      <c r="G58" s="84">
        <v>0</v>
      </c>
      <c r="H58" s="84">
        <v>5.83</v>
      </c>
      <c r="I58" s="84" t="s">
        <v>25</v>
      </c>
      <c r="J58" s="85">
        <v>0.02</v>
      </c>
      <c r="K58" s="85">
        <v>0.0217</v>
      </c>
      <c r="L58" s="84">
        <v>419000</v>
      </c>
      <c r="M58" s="84">
        <v>102.53</v>
      </c>
      <c r="N58" s="84">
        <v>429.6</v>
      </c>
      <c r="O58" s="85">
        <v>0.0034</v>
      </c>
      <c r="P58" s="85">
        <f>N58/סיכום!$B$42</f>
        <v>0.00131359549288997</v>
      </c>
    </row>
    <row r="59" spans="1:256">
      <c r="A59" s="83" t="str">
        <v>כללביט אג3</v>
      </c>
      <c r="B59" s="83">
        <v>1120120</v>
      </c>
      <c r="C59" s="84" t="s">
        <v>77</v>
      </c>
      <c r="D59" s="84" t="s">
        <v>65</v>
      </c>
      <c r="E59" s="84" t="s">
        <v>68</v>
      </c>
      <c r="F59" s="84" t="s">
        <v>52</v>
      </c>
      <c r="G59" s="84">
        <v>0</v>
      </c>
      <c r="H59" s="84">
        <v>9.07</v>
      </c>
      <c r="I59" s="84" t="s">
        <v>25</v>
      </c>
      <c r="J59" s="85">
        <v>0.0375</v>
      </c>
      <c r="K59" s="85">
        <v>0.0267</v>
      </c>
      <c r="L59" s="84">
        <v>400000</v>
      </c>
      <c r="M59" s="84">
        <v>119.59</v>
      </c>
      <c r="N59" s="84">
        <v>478.36</v>
      </c>
      <c r="O59" s="85">
        <v>0.0005</v>
      </c>
      <c r="P59" s="85">
        <f>N59/סיכום!$B$42</f>
        <v>0.00146268980442003</v>
      </c>
    </row>
    <row r="60" spans="1:256">
      <c r="A60" s="83" t="str">
        <v>מליסרון סד' ד</v>
      </c>
      <c r="B60" s="83">
        <v>3230083</v>
      </c>
      <c r="C60" s="84" t="str">
        <v>מליסרון בעמ</v>
      </c>
      <c r="D60" s="84" t="s">
        <v>60</v>
      </c>
      <c r="E60" s="84" t="s">
        <v>68</v>
      </c>
      <c r="F60" s="84" t="s">
        <v>52</v>
      </c>
      <c r="G60" s="84">
        <v>0</v>
      </c>
      <c r="H60" s="84">
        <v>2.33</v>
      </c>
      <c r="I60" s="84" t="s">
        <v>25</v>
      </c>
      <c r="J60" s="85">
        <v>0.047</v>
      </c>
      <c r="K60" s="85">
        <v>0.0101</v>
      </c>
      <c r="L60" s="84">
        <v>279377.63</v>
      </c>
      <c r="M60" s="84">
        <v>127.82</v>
      </c>
      <c r="N60" s="84">
        <v>357.1</v>
      </c>
      <c r="O60" s="85">
        <v>0.0005</v>
      </c>
      <c r="P60" s="85">
        <f>N60/סיכום!$B$42</f>
        <v>0.00109191096487665</v>
      </c>
    </row>
    <row r="61" spans="1:256">
      <c r="A61" s="83" t="str">
        <v>סלקום אג4</v>
      </c>
      <c r="B61" s="83">
        <v>1107333</v>
      </c>
      <c r="C61" s="84" t="s">
        <v>78</v>
      </c>
      <c r="D61" s="84" t="s">
        <v>54</v>
      </c>
      <c r="E61" s="84" t="s">
        <v>68</v>
      </c>
      <c r="F61" s="84" t="s">
        <v>52</v>
      </c>
      <c r="G61" s="84">
        <v>0</v>
      </c>
      <c r="H61" s="84">
        <v>2.18</v>
      </c>
      <c r="I61" s="84" t="s">
        <v>25</v>
      </c>
      <c r="J61" s="85">
        <v>0.0519</v>
      </c>
      <c r="K61" s="85">
        <v>0.01</v>
      </c>
      <c r="L61" s="84">
        <v>334065.6</v>
      </c>
      <c r="M61" s="84">
        <v>130.18</v>
      </c>
      <c r="N61" s="84">
        <v>434.89</v>
      </c>
      <c r="O61" s="85">
        <v>0.0002</v>
      </c>
      <c r="P61" s="85">
        <f>N61/סיכום!$B$42</f>
        <v>0.00132977081914087</v>
      </c>
    </row>
    <row r="62" spans="1:256">
      <c r="A62" s="83" t="str">
        <v>סלקום אגח ו</v>
      </c>
      <c r="B62" s="83">
        <v>1125996</v>
      </c>
      <c r="C62" s="84" t="s">
        <v>78</v>
      </c>
      <c r="D62" s="84" t="s">
        <v>54</v>
      </c>
      <c r="E62" s="84" t="s">
        <v>68</v>
      </c>
      <c r="F62" s="84" t="s">
        <v>52</v>
      </c>
      <c r="G62" s="84">
        <v>0</v>
      </c>
      <c r="H62" s="84">
        <v>4.58</v>
      </c>
      <c r="I62" s="84" t="s">
        <v>25</v>
      </c>
      <c r="J62" s="85">
        <v>0.046</v>
      </c>
      <c r="K62" s="85">
        <v>0.0177</v>
      </c>
      <c r="L62" s="84">
        <v>829071</v>
      </c>
      <c r="M62" s="84">
        <v>118.76</v>
      </c>
      <c r="N62" s="84">
        <v>984.6</v>
      </c>
      <c r="O62" s="85">
        <v>0.0012</v>
      </c>
      <c r="P62" s="85">
        <f>N62/סיכום!$B$42</f>
        <v>0.00301062877630229</v>
      </c>
    </row>
    <row r="63" spans="1:256">
      <c r="A63" s="83" t="str">
        <v>פז נפט אג1</v>
      </c>
      <c r="B63" s="83">
        <v>1100056</v>
      </c>
      <c r="C63" s="84" t="s">
        <v>79</v>
      </c>
      <c r="D63" s="84" t="s">
        <v>75</v>
      </c>
      <c r="E63" s="84" t="s">
        <v>68</v>
      </c>
      <c r="F63" s="84" t="s">
        <v>52</v>
      </c>
      <c r="G63" s="84">
        <v>0</v>
      </c>
      <c r="H63" s="84">
        <v>0.57</v>
      </c>
      <c r="I63" s="84" t="s">
        <v>25</v>
      </c>
      <c r="J63" s="85">
        <v>0.05</v>
      </c>
      <c r="K63" s="85">
        <v>0.0022</v>
      </c>
      <c r="L63" s="84">
        <v>100000</v>
      </c>
      <c r="M63" s="84">
        <v>125.85</v>
      </c>
      <c r="N63" s="84">
        <v>125.85</v>
      </c>
      <c r="O63" s="85">
        <v>0.0001</v>
      </c>
      <c r="P63" s="85">
        <f>N63/סיכום!$B$42</f>
        <v>0.000384813763454848</v>
      </c>
    </row>
    <row r="64" spans="1:256">
      <c r="A64" s="83" t="str">
        <v>פז נפט אג2</v>
      </c>
      <c r="B64" s="83">
        <v>1100064</v>
      </c>
      <c r="C64" s="84" t="s">
        <v>79</v>
      </c>
      <c r="D64" s="84" t="s">
        <v>75</v>
      </c>
      <c r="E64" s="84" t="s">
        <v>68</v>
      </c>
      <c r="F64" s="84" t="s">
        <v>52</v>
      </c>
      <c r="G64" s="84">
        <v>0</v>
      </c>
      <c r="H64" s="84">
        <v>1.13</v>
      </c>
      <c r="I64" s="84" t="s">
        <v>25</v>
      </c>
      <c r="J64" s="85">
        <v>0.047</v>
      </c>
      <c r="K64" s="85">
        <v>0.0032</v>
      </c>
      <c r="L64" s="84">
        <v>999600</v>
      </c>
      <c r="M64" s="84">
        <v>128.87</v>
      </c>
      <c r="N64" s="84">
        <v>1288.18</v>
      </c>
      <c r="O64" s="85">
        <v>0.0006</v>
      </c>
      <c r="P64" s="85">
        <f>N64/סיכום!$B$42</f>
        <v>0.00393889069374069</v>
      </c>
    </row>
    <row r="65" spans="1:256">
      <c r="A65" s="83" t="str">
        <v>רבוע נדלן אג1</v>
      </c>
      <c r="B65" s="83">
        <v>1098649</v>
      </c>
      <c r="C65" s="84" t="s">
        <v>80</v>
      </c>
      <c r="D65" s="84" t="s">
        <v>60</v>
      </c>
      <c r="E65" s="84" t="s">
        <v>68</v>
      </c>
      <c r="F65" s="84" t="s">
        <v>57</v>
      </c>
      <c r="G65" s="84">
        <v>0</v>
      </c>
      <c r="H65" s="84">
        <v>1.85</v>
      </c>
      <c r="I65" s="84" t="s">
        <v>25</v>
      </c>
      <c r="J65" s="85">
        <v>0.0625</v>
      </c>
      <c r="K65" s="85">
        <v>0.0092</v>
      </c>
      <c r="L65" s="84">
        <v>75000</v>
      </c>
      <c r="M65" s="84">
        <v>131.6</v>
      </c>
      <c r="N65" s="84">
        <v>98.7</v>
      </c>
      <c r="O65" s="85">
        <v>0.001</v>
      </c>
      <c r="P65" s="85">
        <f>N65/סיכום!$B$42</f>
        <v>0.000301796729860894</v>
      </c>
    </row>
    <row r="66" spans="1:256">
      <c r="A66" s="83" t="str">
        <v>רבוע נדלן אג2</v>
      </c>
      <c r="B66" s="83">
        <v>1098656</v>
      </c>
      <c r="C66" s="84" t="s">
        <v>80</v>
      </c>
      <c r="D66" s="84" t="s">
        <v>60</v>
      </c>
      <c r="E66" s="84" t="s">
        <v>68</v>
      </c>
      <c r="F66" s="84" t="s">
        <v>57</v>
      </c>
      <c r="G66" s="84">
        <v>0</v>
      </c>
      <c r="H66" s="84">
        <v>1.86</v>
      </c>
      <c r="I66" s="84" t="s">
        <v>25</v>
      </c>
      <c r="J66" s="85">
        <v>0.047</v>
      </c>
      <c r="K66" s="85">
        <v>0.0102</v>
      </c>
      <c r="L66" s="84">
        <v>1115424.5</v>
      </c>
      <c r="M66" s="84">
        <v>127.71</v>
      </c>
      <c r="N66" s="84">
        <v>1424.51</v>
      </c>
      <c r="O66" s="85">
        <v>0.0019</v>
      </c>
      <c r="P66" s="85">
        <f>N66/סיכום!$B$42</f>
        <v>0.00435574933793457</v>
      </c>
    </row>
    <row r="67" spans="1:256">
      <c r="A67" s="83" t="str">
        <v>רבוע נדלן אג3</v>
      </c>
      <c r="B67" s="83">
        <v>1115724</v>
      </c>
      <c r="C67" s="84" t="s">
        <v>80</v>
      </c>
      <c r="D67" s="84" t="s">
        <v>60</v>
      </c>
      <c r="E67" s="84" t="s">
        <v>68</v>
      </c>
      <c r="F67" s="84" t="s">
        <v>57</v>
      </c>
      <c r="G67" s="84">
        <v>0</v>
      </c>
      <c r="H67" s="84">
        <v>3.29</v>
      </c>
      <c r="I67" s="84" t="s">
        <v>25</v>
      </c>
      <c r="J67" s="85">
        <v>0.042</v>
      </c>
      <c r="K67" s="85">
        <v>0.014</v>
      </c>
      <c r="L67" s="84">
        <v>118882.06</v>
      </c>
      <c r="M67" s="84">
        <v>121.03</v>
      </c>
      <c r="N67" s="84">
        <v>143.88</v>
      </c>
      <c r="O67" s="85">
        <v>0.0005</v>
      </c>
      <c r="P67" s="85">
        <f>N67/סיכום!$B$42</f>
        <v>0.00043994441228354</v>
      </c>
    </row>
    <row r="68" spans="1:256">
      <c r="A68" s="83" t="str">
        <v>רבוע נדלן אג4</v>
      </c>
      <c r="B68" s="83">
        <v>1119999</v>
      </c>
      <c r="C68" s="84" t="s">
        <v>80</v>
      </c>
      <c r="D68" s="84" t="s">
        <v>60</v>
      </c>
      <c r="E68" s="84" t="s">
        <v>68</v>
      </c>
      <c r="F68" s="84" t="s">
        <v>57</v>
      </c>
      <c r="G68" s="84">
        <v>0</v>
      </c>
      <c r="H68" s="84">
        <v>4.72</v>
      </c>
      <c r="I68" s="84" t="s">
        <v>25</v>
      </c>
      <c r="J68" s="85">
        <v>0.045</v>
      </c>
      <c r="K68" s="85">
        <v>0.0244</v>
      </c>
      <c r="L68" s="84">
        <v>121000</v>
      </c>
      <c r="M68" s="84">
        <v>120.33</v>
      </c>
      <c r="N68" s="84">
        <v>145.6</v>
      </c>
      <c r="O68" s="85">
        <v>0.0002</v>
      </c>
      <c r="P68" s="85">
        <f>N68/סיכום!$B$42</f>
        <v>0.000445203686603305</v>
      </c>
    </row>
    <row r="69" spans="1:256">
      <c r="A69" s="83" t="str">
        <v>ריט1 אג1</v>
      </c>
      <c r="B69" s="83">
        <v>1106657</v>
      </c>
      <c r="C69" s="84" t="s">
        <v>81</v>
      </c>
      <c r="D69" s="84" t="s">
        <v>60</v>
      </c>
      <c r="E69" s="84" t="s">
        <v>68</v>
      </c>
      <c r="F69" s="84" t="s">
        <v>52</v>
      </c>
      <c r="G69" s="84">
        <v>0</v>
      </c>
      <c r="H69" s="84">
        <v>2.25</v>
      </c>
      <c r="I69" s="84" t="s">
        <v>25</v>
      </c>
      <c r="J69" s="85">
        <v>0.047</v>
      </c>
      <c r="K69" s="85">
        <v>0.0062</v>
      </c>
      <c r="L69" s="84">
        <v>16820.67</v>
      </c>
      <c r="M69" s="84">
        <v>133.06</v>
      </c>
      <c r="N69" s="84">
        <v>22.38</v>
      </c>
      <c r="O69" s="85">
        <v>0.0001</v>
      </c>
      <c r="P69" s="85">
        <f>N69/סיכום!$B$42</f>
        <v>6.84317205094914e-05</v>
      </c>
    </row>
    <row r="70" spans="1:256">
      <c r="A70" s="83" t="str">
        <v>ריט1 אג3</v>
      </c>
      <c r="B70" s="83">
        <v>1120021</v>
      </c>
      <c r="C70" s="84" t="s">
        <v>81</v>
      </c>
      <c r="D70" s="84" t="s">
        <v>60</v>
      </c>
      <c r="E70" s="84" t="s">
        <v>68</v>
      </c>
      <c r="F70" s="84" t="s">
        <v>52</v>
      </c>
      <c r="G70" s="84">
        <v>0</v>
      </c>
      <c r="H70" s="84">
        <v>4.76</v>
      </c>
      <c r="I70" s="84" t="s">
        <v>25</v>
      </c>
      <c r="J70" s="85">
        <v>0.039</v>
      </c>
      <c r="K70" s="85">
        <v>0.018</v>
      </c>
      <c r="L70" s="84">
        <v>244568.5</v>
      </c>
      <c r="M70" s="84">
        <v>119.08</v>
      </c>
      <c r="N70" s="84">
        <v>291.23</v>
      </c>
      <c r="O70" s="85">
        <v>0.0005</v>
      </c>
      <c r="P70" s="85">
        <f>N70/סיכום!$B$42</f>
        <v>0.000890499104735442</v>
      </c>
    </row>
    <row r="71" spans="1:256">
      <c r="A71" s="83" t="str">
        <v>שופרסל אג2</v>
      </c>
      <c r="B71" s="83">
        <v>7770142</v>
      </c>
      <c r="C71" s="84" t="s">
        <v>82</v>
      </c>
      <c r="D71" s="84" t="s">
        <v>83</v>
      </c>
      <c r="E71" s="84" t="s">
        <v>68</v>
      </c>
      <c r="F71" s="84" t="s">
        <v>52</v>
      </c>
      <c r="G71" s="84">
        <v>0</v>
      </c>
      <c r="H71" s="84">
        <v>3.26</v>
      </c>
      <c r="I71" s="84" t="s">
        <v>25</v>
      </c>
      <c r="J71" s="85">
        <v>0.052</v>
      </c>
      <c r="K71" s="85">
        <v>0.0121</v>
      </c>
      <c r="L71" s="84">
        <v>519708</v>
      </c>
      <c r="M71" s="84">
        <v>144.38</v>
      </c>
      <c r="N71" s="84">
        <v>750.35</v>
      </c>
      <c r="O71" s="85">
        <v>0.0003</v>
      </c>
      <c r="P71" s="85">
        <f>N71/סיכום!$B$42</f>
        <v>0.00229435842199718</v>
      </c>
    </row>
    <row r="72" spans="1:256">
      <c r="A72" s="83" t="str">
        <v>שיכון ובינוי אג4</v>
      </c>
      <c r="B72" s="83">
        <v>1117910</v>
      </c>
      <c r="C72" s="84" t="s">
        <v>84</v>
      </c>
      <c r="D72" s="84" t="s">
        <v>60</v>
      </c>
      <c r="E72" s="84" t="s">
        <v>68</v>
      </c>
      <c r="F72" s="84" t="s">
        <v>57</v>
      </c>
      <c r="G72" s="84">
        <v>0</v>
      </c>
      <c r="H72" s="84">
        <v>3.23</v>
      </c>
      <c r="I72" s="84" t="s">
        <v>25</v>
      </c>
      <c r="J72" s="85">
        <v>0.048</v>
      </c>
      <c r="K72" s="85">
        <v>0.0152</v>
      </c>
      <c r="L72" s="84">
        <v>46020</v>
      </c>
      <c r="M72" s="84">
        <v>121.52</v>
      </c>
      <c r="N72" s="84">
        <v>55.92</v>
      </c>
      <c r="O72" s="85">
        <v>0</v>
      </c>
      <c r="P72" s="85">
        <f>N72/סיכום!$B$42</f>
        <v>0.000170987569744896</v>
      </c>
    </row>
    <row r="73" spans="1:256">
      <c r="A73" s="83" t="str">
        <v>שיכון ובינוי אחזקות</v>
      </c>
      <c r="B73" s="83">
        <v>1110733</v>
      </c>
      <c r="C73" s="84" t="s">
        <v>84</v>
      </c>
      <c r="D73" s="84" t="s">
        <v>60</v>
      </c>
      <c r="E73" s="84" t="s">
        <v>68</v>
      </c>
      <c r="F73" s="84" t="s">
        <v>57</v>
      </c>
      <c r="G73" s="84">
        <v>0</v>
      </c>
      <c r="H73" s="84">
        <v>1.02</v>
      </c>
      <c r="I73" s="84" t="s">
        <v>25</v>
      </c>
      <c r="J73" s="85">
        <v>0.052</v>
      </c>
      <c r="K73" s="85">
        <v>0.0027</v>
      </c>
      <c r="L73" s="84">
        <v>401922</v>
      </c>
      <c r="M73" s="84">
        <v>130.45</v>
      </c>
      <c r="N73" s="84">
        <v>524.31</v>
      </c>
      <c r="O73" s="85">
        <v>0.0013</v>
      </c>
      <c r="P73" s="85">
        <f>N73/סיכום!$B$42</f>
        <v>0.00160319192941606</v>
      </c>
    </row>
    <row r="74" spans="1:256">
      <c r="A74" s="83" t="str">
        <v>שיכון ובנוי אג"ח 5</v>
      </c>
      <c r="B74" s="83">
        <v>1125210</v>
      </c>
      <c r="C74" s="84" t="s">
        <v>84</v>
      </c>
      <c r="D74" s="84" t="s">
        <v>48</v>
      </c>
      <c r="E74" s="84" t="s">
        <v>68</v>
      </c>
      <c r="F74" s="84" t="s">
        <v>57</v>
      </c>
      <c r="G74" s="84">
        <v>0</v>
      </c>
      <c r="H74" s="84">
        <v>5.38</v>
      </c>
      <c r="I74" s="84" t="s">
        <v>25</v>
      </c>
      <c r="J74" s="85">
        <v>0.055</v>
      </c>
      <c r="K74" s="85">
        <v>0.0275</v>
      </c>
      <c r="L74" s="84">
        <v>210120</v>
      </c>
      <c r="M74" s="84">
        <v>121.19</v>
      </c>
      <c r="N74" s="84">
        <v>254.64</v>
      </c>
      <c r="O74" s="85">
        <v>0.0002</v>
      </c>
      <c r="P74" s="85">
        <f>N74/סיכום!$B$42</f>
        <v>0.00077861721673534</v>
      </c>
    </row>
    <row r="75" spans="1:256">
      <c r="A75" s="83" t="str">
        <v>5אשנכ.ק</v>
      </c>
      <c r="B75" s="83">
        <v>2510113</v>
      </c>
      <c r="C75" s="84" t="s">
        <v>85</v>
      </c>
      <c r="D75" s="84" t="s">
        <v>60</v>
      </c>
      <c r="E75" s="84" t="s">
        <v>86</v>
      </c>
      <c r="F75" s="84" t="s">
        <v>52</v>
      </c>
      <c r="G75" s="84">
        <v>0</v>
      </c>
      <c r="H75" s="84">
        <v>1.5</v>
      </c>
      <c r="I75" s="84" t="s">
        <v>25</v>
      </c>
      <c r="J75" s="85">
        <v>0.052</v>
      </c>
      <c r="K75" s="85">
        <v>0.0212</v>
      </c>
      <c r="L75" s="84">
        <v>37500</v>
      </c>
      <c r="M75" s="84">
        <v>124.29</v>
      </c>
      <c r="N75" s="84">
        <v>46.61</v>
      </c>
      <c r="O75" s="85">
        <v>0.0003</v>
      </c>
      <c r="P75" s="85">
        <f>N75/סיכום!$B$42</f>
        <v>0.000142520218630357</v>
      </c>
    </row>
    <row r="76" spans="1:256">
      <c r="A76" s="83" t="str">
        <v>5אשנכ.ק לקבל</v>
      </c>
      <c r="B76" s="83">
        <v>2510118</v>
      </c>
      <c r="C76" s="84" t="s">
        <v>85</v>
      </c>
      <c r="D76" s="84" t="s">
        <v>60</v>
      </c>
      <c r="E76" s="84" t="s">
        <v>86</v>
      </c>
      <c r="F76" s="84" t="s">
        <v>52</v>
      </c>
      <c r="G76" s="84">
        <v>0</v>
      </c>
      <c r="H76" s="86">
        <v>0</v>
      </c>
      <c r="I76" s="84" t="s">
        <v>25</v>
      </c>
      <c r="J76" s="85">
        <v>0</v>
      </c>
      <c r="K76" s="85">
        <v>0</v>
      </c>
      <c r="L76" s="84">
        <v>2320.04</v>
      </c>
      <c r="M76" s="84">
        <v>100</v>
      </c>
      <c r="N76" s="84">
        <v>2.32</v>
      </c>
      <c r="O76" s="85">
        <v>0</v>
      </c>
      <c r="P76" s="85">
        <f>N76/סיכום!$B$42</f>
        <v>7.09390489642628e-06</v>
      </c>
    </row>
    <row r="77" spans="1:256">
      <c r="A77" s="83" t="str">
        <v>אגוד הנפקות שה1</v>
      </c>
      <c r="B77" s="83">
        <v>1115278</v>
      </c>
      <c r="C77" s="84" t="s">
        <v>61</v>
      </c>
      <c r="D77" s="84" t="s">
        <v>50</v>
      </c>
      <c r="E77" s="84" t="s">
        <v>86</v>
      </c>
      <c r="F77" s="84" t="s">
        <v>57</v>
      </c>
      <c r="G77" s="84">
        <v>0</v>
      </c>
      <c r="H77" s="84">
        <v>19.56</v>
      </c>
      <c r="I77" s="84" t="s">
        <v>25</v>
      </c>
      <c r="J77" s="85">
        <v>0.053</v>
      </c>
      <c r="K77" s="85">
        <v>0.0433</v>
      </c>
      <c r="L77" s="84">
        <v>281326</v>
      </c>
      <c r="M77" s="84">
        <v>132.46</v>
      </c>
      <c r="N77" s="84">
        <v>372.64</v>
      </c>
      <c r="O77" s="85">
        <v>0.0011</v>
      </c>
      <c r="P77" s="85">
        <f>N77/סיכום!$B$42</f>
        <v>0.00113942789681219</v>
      </c>
    </row>
    <row r="78" spans="1:256">
      <c r="A78" s="83" t="str">
        <v>אלרוב נדל"ן סד' א'</v>
      </c>
      <c r="B78" s="83">
        <v>3870078</v>
      </c>
      <c r="C78" s="84" t="str">
        <v>אלרוב נדלן ומלונאות בעמ</v>
      </c>
      <c r="D78" s="84" t="s">
        <v>60</v>
      </c>
      <c r="E78" s="84" t="s">
        <v>86</v>
      </c>
      <c r="F78" s="84" t="s">
        <v>57</v>
      </c>
      <c r="G78" s="84">
        <v>0</v>
      </c>
      <c r="H78" s="84">
        <v>2.15</v>
      </c>
      <c r="I78" s="84" t="s">
        <v>25</v>
      </c>
      <c r="J78" s="85">
        <v>0.048</v>
      </c>
      <c r="K78" s="85">
        <v>0.0102</v>
      </c>
      <c r="L78" s="84">
        <v>106021.75</v>
      </c>
      <c r="M78" s="84">
        <v>134.19</v>
      </c>
      <c r="N78" s="84">
        <v>142.27</v>
      </c>
      <c r="O78" s="85">
        <v>0.0006</v>
      </c>
      <c r="P78" s="85">
        <f>N78/סיכום!$B$42</f>
        <v>0.000435021486902831</v>
      </c>
    </row>
    <row r="79" spans="1:256">
      <c r="A79" s="83" t="str">
        <v>אפריקה ישראל נכסים</v>
      </c>
      <c r="B79" s="83">
        <v>1106699</v>
      </c>
      <c r="C79" s="84" t="s">
        <v>87</v>
      </c>
      <c r="D79" s="84" t="s">
        <v>60</v>
      </c>
      <c r="E79" s="84" t="s">
        <v>86</v>
      </c>
      <c r="F79" s="84" t="s">
        <v>52</v>
      </c>
      <c r="G79" s="84">
        <v>0</v>
      </c>
      <c r="H79" s="84">
        <v>1.1</v>
      </c>
      <c r="I79" s="84" t="s">
        <v>25</v>
      </c>
      <c r="J79" s="85">
        <v>0.044</v>
      </c>
      <c r="K79" s="85">
        <v>0.0212</v>
      </c>
      <c r="L79" s="84">
        <v>149633.39</v>
      </c>
      <c r="M79" s="84">
        <v>126.4</v>
      </c>
      <c r="N79" s="84">
        <v>189.14</v>
      </c>
      <c r="O79" s="85">
        <v>0.0034</v>
      </c>
      <c r="P79" s="85">
        <f>N79/סיכום!$B$42</f>
        <v>0.000578336712116408</v>
      </c>
    </row>
    <row r="80" spans="1:256">
      <c r="A80" s="83" t="str">
        <v>אשטרום נכסים אג7</v>
      </c>
      <c r="B80" s="83">
        <v>2510139</v>
      </c>
      <c r="C80" s="84" t="s">
        <v>85</v>
      </c>
      <c r="D80" s="84" t="s">
        <v>60</v>
      </c>
      <c r="E80" s="84" t="s">
        <v>86</v>
      </c>
      <c r="F80" s="84" t="s">
        <v>52</v>
      </c>
      <c r="G80" s="84">
        <v>0</v>
      </c>
      <c r="H80" s="84">
        <v>3.72</v>
      </c>
      <c r="I80" s="84" t="s">
        <v>25</v>
      </c>
      <c r="J80" s="85">
        <v>0.0425</v>
      </c>
      <c r="K80" s="85">
        <v>0.0174</v>
      </c>
      <c r="L80" s="84">
        <v>84279.59</v>
      </c>
      <c r="M80" s="84">
        <v>119.28</v>
      </c>
      <c r="N80" s="84">
        <v>100.53</v>
      </c>
      <c r="O80" s="85">
        <v>0.0002</v>
      </c>
      <c r="P80" s="85">
        <f>N80/סיכום!$B$42</f>
        <v>0.000307392353119713</v>
      </c>
    </row>
    <row r="81" spans="1:256">
      <c r="A81" s="83" t="str">
        <v>דלק קבוצה אג23</v>
      </c>
      <c r="B81" s="83">
        <v>1107465</v>
      </c>
      <c r="C81" s="84" t="s">
        <v>88</v>
      </c>
      <c r="D81" s="84" t="s">
        <v>75</v>
      </c>
      <c r="E81" s="84" t="s">
        <v>86</v>
      </c>
      <c r="F81" s="84" t="s">
        <v>52</v>
      </c>
      <c r="G81" s="84">
        <v>0</v>
      </c>
      <c r="H81" s="84">
        <v>0.56</v>
      </c>
      <c r="I81" s="84" t="s">
        <v>25</v>
      </c>
      <c r="J81" s="85">
        <v>0.0475</v>
      </c>
      <c r="K81" s="85">
        <v>0.0023</v>
      </c>
      <c r="L81" s="84">
        <v>50000</v>
      </c>
      <c r="M81" s="84">
        <v>123.81</v>
      </c>
      <c r="N81" s="84">
        <v>61.91</v>
      </c>
      <c r="O81" s="85">
        <v>0.0001</v>
      </c>
      <c r="P81" s="85">
        <f>N81/סיכום!$B$42</f>
        <v>0.000189303298335238</v>
      </c>
    </row>
    <row r="82" spans="1:256">
      <c r="A82" s="83" t="str">
        <v>ירושלים מימון סדרה 1</v>
      </c>
      <c r="B82" s="83">
        <v>1127414</v>
      </c>
      <c r="C82" s="84" t="s">
        <v>76</v>
      </c>
      <c r="D82" s="84" t="s">
        <v>50</v>
      </c>
      <c r="E82" s="84" t="s">
        <v>86</v>
      </c>
      <c r="F82" s="84" t="s">
        <v>52</v>
      </c>
      <c r="G82" s="84">
        <v>0</v>
      </c>
      <c r="H82" s="84">
        <v>4.8</v>
      </c>
      <c r="I82" s="84" t="s">
        <v>25</v>
      </c>
      <c r="J82" s="85">
        <v>0.024</v>
      </c>
      <c r="K82" s="85">
        <v>-0.0302</v>
      </c>
      <c r="L82" s="84">
        <v>407000</v>
      </c>
      <c r="M82" s="84">
        <v>102.56</v>
      </c>
      <c r="N82" s="84">
        <v>417.42</v>
      </c>
      <c r="O82" s="85">
        <v>0.0057</v>
      </c>
      <c r="P82" s="85">
        <f>N82/סיכום!$B$42</f>
        <v>0.00127635249218373</v>
      </c>
    </row>
    <row r="83" spans="1:256">
      <c r="A83" s="83" t="str">
        <v>ישפרו אג2</v>
      </c>
      <c r="B83" s="83">
        <v>7430069</v>
      </c>
      <c r="C83" s="84" t="str">
        <v>ישפרו‎</v>
      </c>
      <c r="D83" s="84" t="s">
        <v>60</v>
      </c>
      <c r="E83" s="84" t="s">
        <v>86</v>
      </c>
      <c r="F83" s="84" t="s">
        <v>52</v>
      </c>
      <c r="G83" s="84">
        <v>0</v>
      </c>
      <c r="H83" s="84">
        <v>3.5</v>
      </c>
      <c r="I83" s="84" t="s">
        <v>25</v>
      </c>
      <c r="J83" s="85">
        <v>0.054</v>
      </c>
      <c r="K83" s="85">
        <v>0.0138</v>
      </c>
      <c r="L83" s="84">
        <v>168917</v>
      </c>
      <c r="M83" s="84">
        <v>139.83</v>
      </c>
      <c r="N83" s="84">
        <v>236.2</v>
      </c>
      <c r="O83" s="85">
        <v>0.0004</v>
      </c>
      <c r="P83" s="85">
        <f>N83/סיכום!$B$42</f>
        <v>0.000722232903679262</v>
      </c>
    </row>
    <row r="84" spans="1:256">
      <c r="A84" s="83" t="str">
        <v>נכסים ובנין אג3</v>
      </c>
      <c r="B84" s="83">
        <v>6990139</v>
      </c>
      <c r="C84" s="84" t="s">
        <v>89</v>
      </c>
      <c r="D84" s="84" t="s">
        <v>60</v>
      </c>
      <c r="E84" s="84" t="s">
        <v>86</v>
      </c>
      <c r="F84" s="84" t="s">
        <v>52</v>
      </c>
      <c r="G84" s="84">
        <v>0</v>
      </c>
      <c r="H84" s="84">
        <v>2.04</v>
      </c>
      <c r="I84" s="84" t="s">
        <v>25</v>
      </c>
      <c r="J84" s="85">
        <v>0.05</v>
      </c>
      <c r="K84" s="85">
        <v>0.0112</v>
      </c>
      <c r="L84" s="84">
        <v>1150000.95</v>
      </c>
      <c r="M84" s="84">
        <v>135.55</v>
      </c>
      <c r="N84" s="84">
        <v>1558.83</v>
      </c>
      <c r="O84" s="85">
        <v>0.0008</v>
      </c>
      <c r="P84" s="85">
        <f>N84/סיכום!$B$42</f>
        <v>0.00476646196969663</v>
      </c>
    </row>
    <row r="85" spans="1:256">
      <c r="A85" s="83" t="str">
        <v>קבוצת דלק אג13</v>
      </c>
      <c r="B85" s="83">
        <v>1105543</v>
      </c>
      <c r="C85" s="84" t="s">
        <v>88</v>
      </c>
      <c r="D85" s="84" t="s">
        <v>75</v>
      </c>
      <c r="E85" s="84" t="s">
        <v>86</v>
      </c>
      <c r="F85" s="84" t="s">
        <v>52</v>
      </c>
      <c r="G85" s="84">
        <v>0</v>
      </c>
      <c r="H85" s="84">
        <v>2.43</v>
      </c>
      <c r="I85" s="84" t="s">
        <v>25</v>
      </c>
      <c r="J85" s="85">
        <v>0.046</v>
      </c>
      <c r="K85" s="85">
        <v>0.0356</v>
      </c>
      <c r="L85" s="84">
        <v>80000</v>
      </c>
      <c r="M85" s="84">
        <v>138.47</v>
      </c>
      <c r="N85" s="84">
        <v>110.78</v>
      </c>
      <c r="O85" s="85">
        <v>0.0001</v>
      </c>
      <c r="P85" s="85">
        <f>N85/סיכום!$B$42</f>
        <v>0.000338733958804355</v>
      </c>
    </row>
    <row r="86" spans="1:256">
      <c r="A86" s="83" t="str">
        <v>שנפ אג1</v>
      </c>
      <c r="B86" s="83">
        <v>1103597</v>
      </c>
      <c r="C86" s="84" t="str">
        <v>מפעלי ע. שנפ ושות בעמ</v>
      </c>
      <c r="D86" s="84" t="s">
        <v>90</v>
      </c>
      <c r="E86" s="84" t="s">
        <v>86</v>
      </c>
      <c r="F86" s="84" t="s">
        <v>57</v>
      </c>
      <c r="G86" s="84">
        <v>0</v>
      </c>
      <c r="H86" s="84">
        <v>0.66</v>
      </c>
      <c r="I86" s="84" t="s">
        <v>25</v>
      </c>
      <c r="J86" s="85">
        <v>0.0535</v>
      </c>
      <c r="K86" s="85">
        <v>0.0316</v>
      </c>
      <c r="L86" s="84">
        <v>5000</v>
      </c>
      <c r="M86" s="84">
        <v>125.25</v>
      </c>
      <c r="N86" s="84">
        <v>6.26</v>
      </c>
      <c r="O86" s="85">
        <v>0.0006</v>
      </c>
      <c r="P86" s="85">
        <f>N86/סיכום!$B$42</f>
        <v>1.91413123498399e-05</v>
      </c>
    </row>
    <row r="87" spans="1:256">
      <c r="A87" s="83" t="str">
        <v>אזורים אג8</v>
      </c>
      <c r="B87" s="83">
        <v>7150246</v>
      </c>
      <c r="C87" s="84" t="str">
        <v>אזורים‎</v>
      </c>
      <c r="D87" s="84" t="s">
        <v>60</v>
      </c>
      <c r="E87" s="84" t="s">
        <v>91</v>
      </c>
      <c r="F87" s="84" t="s">
        <v>56</v>
      </c>
      <c r="G87" s="84">
        <v>0</v>
      </c>
      <c r="H87" s="84">
        <v>2.14</v>
      </c>
      <c r="I87" s="84" t="s">
        <v>25</v>
      </c>
      <c r="J87" s="85">
        <v>0.055</v>
      </c>
      <c r="K87" s="85">
        <v>0.0205</v>
      </c>
      <c r="L87" s="84">
        <v>793995</v>
      </c>
      <c r="M87" s="84">
        <v>131.45</v>
      </c>
      <c r="N87" s="84">
        <v>1043.71</v>
      </c>
      <c r="O87" s="85">
        <v>0.0023</v>
      </c>
      <c r="P87" s="85">
        <f>N87/סיכום!$B$42</f>
        <v>0.00319137046527977</v>
      </c>
    </row>
    <row r="88" spans="1:256">
      <c r="A88" s="83" t="str">
        <v>אלבר אג10</v>
      </c>
      <c r="B88" s="83">
        <v>1122118</v>
      </c>
      <c r="C88" s="84" t="s">
        <v>92</v>
      </c>
      <c r="D88" s="84" t="s">
        <v>93</v>
      </c>
      <c r="E88" s="84" t="s">
        <v>91</v>
      </c>
      <c r="F88" s="84" t="s">
        <v>57</v>
      </c>
      <c r="G88" s="84">
        <v>0</v>
      </c>
      <c r="H88" s="84">
        <v>1.36</v>
      </c>
      <c r="I88" s="84" t="s">
        <v>25</v>
      </c>
      <c r="J88" s="85">
        <v>0.0275</v>
      </c>
      <c r="K88" s="85">
        <v>0.0096</v>
      </c>
      <c r="L88" s="84">
        <v>257315.96</v>
      </c>
      <c r="M88" s="84">
        <v>108.32</v>
      </c>
      <c r="N88" s="84">
        <v>278.72</v>
      </c>
      <c r="O88" s="85">
        <v>0.0021</v>
      </c>
      <c r="P88" s="85">
        <f>N88/סיכום!$B$42</f>
        <v>0.00085224705721204</v>
      </c>
    </row>
    <row r="89" spans="1:256">
      <c r="A89" s="83" t="str">
        <v>אלבר אג11</v>
      </c>
      <c r="B89" s="83">
        <v>1123413</v>
      </c>
      <c r="C89" s="84" t="s">
        <v>92</v>
      </c>
      <c r="D89" s="84" t="s">
        <v>93</v>
      </c>
      <c r="E89" s="84" t="s">
        <v>91</v>
      </c>
      <c r="F89" s="84" t="s">
        <v>57</v>
      </c>
      <c r="G89" s="84">
        <v>0</v>
      </c>
      <c r="H89" s="84">
        <v>1.48</v>
      </c>
      <c r="I89" s="84" t="s">
        <v>25</v>
      </c>
      <c r="J89" s="85">
        <v>0.028</v>
      </c>
      <c r="K89" s="85">
        <v>0.0089</v>
      </c>
      <c r="L89" s="84">
        <v>1384765.04</v>
      </c>
      <c r="M89" s="84">
        <v>108.2</v>
      </c>
      <c r="N89" s="84">
        <v>1498.32</v>
      </c>
      <c r="O89" s="85">
        <v>0.0044</v>
      </c>
      <c r="P89" s="85">
        <f>N89/סיכום!$B$42</f>
        <v>0.00458143947604027</v>
      </c>
    </row>
    <row r="90" spans="1:256">
      <c r="A90" s="83" t="str">
        <v>אלבר אג13</v>
      </c>
      <c r="B90" s="83">
        <v>1127588</v>
      </c>
      <c r="C90" s="84" t="s">
        <v>92</v>
      </c>
      <c r="D90" s="84" t="s">
        <v>93</v>
      </c>
      <c r="E90" s="84" t="s">
        <v>91</v>
      </c>
      <c r="F90" s="84" t="s">
        <v>57</v>
      </c>
      <c r="G90" s="84">
        <v>0</v>
      </c>
      <c r="H90" s="84">
        <v>2.73</v>
      </c>
      <c r="I90" s="84" t="s">
        <v>25</v>
      </c>
      <c r="J90" s="85">
        <v>0.042</v>
      </c>
      <c r="K90" s="85">
        <v>0.0235</v>
      </c>
      <c r="L90" s="84">
        <v>1516243</v>
      </c>
      <c r="M90" s="84">
        <v>108.02</v>
      </c>
      <c r="N90" s="84">
        <v>1637.85</v>
      </c>
      <c r="O90" s="85">
        <v>0.0018</v>
      </c>
      <c r="P90" s="85">
        <f>N90/סיכום!$B$42</f>
        <v>0.00500808281664301</v>
      </c>
    </row>
    <row r="91" spans="1:256">
      <c r="A91" s="83" t="str">
        <v>אלבר אג8</v>
      </c>
      <c r="B91" s="83">
        <v>1118017</v>
      </c>
      <c r="C91" s="84" t="s">
        <v>92</v>
      </c>
      <c r="D91" s="84" t="s">
        <v>93</v>
      </c>
      <c r="E91" s="84" t="s">
        <v>91</v>
      </c>
      <c r="F91" s="84" t="s">
        <v>57</v>
      </c>
      <c r="G91" s="84">
        <v>0</v>
      </c>
      <c r="H91" s="84">
        <v>0.75</v>
      </c>
      <c r="I91" s="84" t="s">
        <v>25</v>
      </c>
      <c r="J91" s="85">
        <v>0.0417</v>
      </c>
      <c r="K91" s="85">
        <v>0.0133</v>
      </c>
      <c r="L91" s="84">
        <v>10132.32</v>
      </c>
      <c r="M91" s="84">
        <v>112.12</v>
      </c>
      <c r="N91" s="84">
        <v>11.36</v>
      </c>
      <c r="O91" s="85">
        <v>0.0001</v>
      </c>
      <c r="P91" s="85">
        <f>N91/סיכום!$B$42</f>
        <v>3.47356722514666e-05</v>
      </c>
    </row>
    <row r="92" spans="1:256">
      <c r="A92" s="83" t="str">
        <v>גירון אג3</v>
      </c>
      <c r="B92" s="83">
        <v>1125681</v>
      </c>
      <c r="C92" s="84" t="str">
        <v>גירון פיתוח ובניה בעמ</v>
      </c>
      <c r="D92" s="84" t="s">
        <v>60</v>
      </c>
      <c r="E92" s="84" t="s">
        <v>91</v>
      </c>
      <c r="F92" s="84" t="s">
        <v>57</v>
      </c>
      <c r="G92" s="84">
        <v>0</v>
      </c>
      <c r="H92" s="84">
        <v>4.14</v>
      </c>
      <c r="I92" s="84" t="s">
        <v>25</v>
      </c>
      <c r="J92" s="85">
        <v>0.0445</v>
      </c>
      <c r="K92" s="85">
        <v>0.0298</v>
      </c>
      <c r="L92" s="84">
        <v>600000</v>
      </c>
      <c r="M92" s="84">
        <v>110.7</v>
      </c>
      <c r="N92" s="84">
        <v>664.2</v>
      </c>
      <c r="O92" s="85">
        <v>0.0048</v>
      </c>
      <c r="P92" s="85">
        <f>N92/סיכום!$B$42</f>
        <v>0.0020309360483648</v>
      </c>
    </row>
    <row r="93" spans="1:256">
      <c r="A93" s="83" t="str">
        <v>דיסקונט מנפיקים שה1</v>
      </c>
      <c r="B93" s="83">
        <v>7480098</v>
      </c>
      <c r="C93" s="84" t="s">
        <v>73</v>
      </c>
      <c r="D93" s="84" t="s">
        <v>50</v>
      </c>
      <c r="E93" s="84" t="s">
        <v>91</v>
      </c>
      <c r="F93" s="84" t="s">
        <v>52</v>
      </c>
      <c r="G93" s="84">
        <v>0</v>
      </c>
      <c r="H93" s="84">
        <v>17.43</v>
      </c>
      <c r="I93" s="84" t="s">
        <v>25</v>
      </c>
      <c r="J93" s="85">
        <v>0.064</v>
      </c>
      <c r="K93" s="85">
        <v>0.0498</v>
      </c>
      <c r="L93" s="84">
        <v>327163</v>
      </c>
      <c r="M93" s="84">
        <v>146.03</v>
      </c>
      <c r="N93" s="84">
        <v>477.76</v>
      </c>
      <c r="O93" s="85">
        <v>0.0003</v>
      </c>
      <c r="P93" s="85">
        <f>N93/סיכום!$B$42</f>
        <v>0.00146085517384337</v>
      </c>
    </row>
    <row r="94" spans="1:256">
      <c r="A94" s="83" t="str">
        <v>כור אג8</v>
      </c>
      <c r="B94" s="83">
        <v>6490312</v>
      </c>
      <c r="C94" s="84" t="str">
        <v>כור תעשיות בעמ</v>
      </c>
      <c r="D94" s="84" t="s">
        <v>94</v>
      </c>
      <c r="E94" s="84" t="s">
        <v>91</v>
      </c>
      <c r="F94" s="84" t="s">
        <v>52</v>
      </c>
      <c r="G94" s="84">
        <v>0</v>
      </c>
      <c r="H94" s="84">
        <v>1.89</v>
      </c>
      <c r="I94" s="84" t="s">
        <v>25</v>
      </c>
      <c r="J94" s="85">
        <v>0.051</v>
      </c>
      <c r="K94" s="85">
        <v>0.0057</v>
      </c>
      <c r="L94" s="84">
        <v>11616.6</v>
      </c>
      <c r="M94" s="84">
        <v>129.71</v>
      </c>
      <c r="N94" s="84">
        <v>15.07</v>
      </c>
      <c r="O94" s="85">
        <v>0</v>
      </c>
      <c r="P94" s="85">
        <f>N94/סיכום!$B$42</f>
        <v>4.60798046504931e-05</v>
      </c>
    </row>
    <row r="95" spans="1:256">
      <c r="A95" s="83" t="str">
        <v>אפריקה אגח כז</v>
      </c>
      <c r="B95" s="83">
        <v>6110431</v>
      </c>
      <c r="C95" s="84" t="s">
        <v>95</v>
      </c>
      <c r="D95" s="84" t="s">
        <v>60</v>
      </c>
      <c r="E95" s="84" t="s">
        <v>96</v>
      </c>
      <c r="F95" s="84" t="s">
        <v>57</v>
      </c>
      <c r="G95" s="84">
        <v>0</v>
      </c>
      <c r="H95" s="84">
        <v>4.8</v>
      </c>
      <c r="I95" s="84" t="s">
        <v>25</v>
      </c>
      <c r="J95" s="85">
        <v>0.068</v>
      </c>
      <c r="K95" s="85">
        <v>0.1153</v>
      </c>
      <c r="L95" s="84">
        <v>476693.11</v>
      </c>
      <c r="M95" s="84">
        <v>84.67</v>
      </c>
      <c r="N95" s="84">
        <v>403.62</v>
      </c>
      <c r="O95" s="85">
        <v>0.0004</v>
      </c>
      <c r="P95" s="85">
        <f>N95/סיכום!$B$42</f>
        <v>0.00123415598892051</v>
      </c>
    </row>
    <row r="96" spans="1:256">
      <c r="A96" s="83" t="str">
        <v>אפריקה השקעות אג26</v>
      </c>
      <c r="B96" s="83">
        <v>6110365</v>
      </c>
      <c r="C96" s="84" t="s">
        <v>95</v>
      </c>
      <c r="D96" s="84" t="s">
        <v>60</v>
      </c>
      <c r="E96" s="84" t="s">
        <v>96</v>
      </c>
      <c r="F96" s="84" t="s">
        <v>57</v>
      </c>
      <c r="G96" s="84">
        <v>0</v>
      </c>
      <c r="H96" s="84">
        <v>4.33</v>
      </c>
      <c r="I96" s="84" t="s">
        <v>25</v>
      </c>
      <c r="J96" s="85">
        <v>0.06</v>
      </c>
      <c r="K96" s="85">
        <v>0.1196</v>
      </c>
      <c r="L96" s="84">
        <v>415384.65</v>
      </c>
      <c r="M96" s="84">
        <v>94.17</v>
      </c>
      <c r="N96" s="84">
        <v>391.17</v>
      </c>
      <c r="O96" s="85">
        <v>0.0002</v>
      </c>
      <c r="P96" s="85">
        <f>N96/סיכום!$B$42</f>
        <v>0.00119608740445477</v>
      </c>
    </row>
    <row r="97" spans="1:256">
      <c r="A97" s="83" t="str">
        <v>אפריקה נכסים אג5</v>
      </c>
      <c r="B97" s="83">
        <v>1122233</v>
      </c>
      <c r="C97" s="84" t="s">
        <v>87</v>
      </c>
      <c r="D97" s="84" t="s">
        <v>60</v>
      </c>
      <c r="E97" s="84" t="s">
        <v>96</v>
      </c>
      <c r="F97" s="84" t="s">
        <v>57</v>
      </c>
      <c r="G97" s="84">
        <v>0</v>
      </c>
      <c r="H97" s="84">
        <v>3.1</v>
      </c>
      <c r="I97" s="84" t="s">
        <v>25</v>
      </c>
      <c r="J97" s="85">
        <v>0.059</v>
      </c>
      <c r="K97" s="85">
        <v>0.035</v>
      </c>
      <c r="L97" s="84">
        <v>789183.9</v>
      </c>
      <c r="M97" s="84">
        <v>115.54</v>
      </c>
      <c r="N97" s="84">
        <v>911.82</v>
      </c>
      <c r="O97" s="85">
        <v>0.0016</v>
      </c>
      <c r="P97" s="85">
        <f>N97/סיכום!$B$42</f>
        <v>0.0027880880873532</v>
      </c>
    </row>
    <row r="98" spans="1:256">
      <c r="A98" s="83" t="str">
        <v>בזן אג2</v>
      </c>
      <c r="B98" s="83">
        <v>2590263</v>
      </c>
      <c r="C98" s="84" t="s">
        <v>97</v>
      </c>
      <c r="D98" s="84" t="s">
        <v>98</v>
      </c>
      <c r="E98" s="84" t="s">
        <v>96</v>
      </c>
      <c r="F98" s="84" t="s">
        <v>52</v>
      </c>
      <c r="G98" s="84">
        <v>0</v>
      </c>
      <c r="H98" s="84">
        <v>0.97</v>
      </c>
      <c r="I98" s="84" t="s">
        <v>25</v>
      </c>
      <c r="J98" s="85">
        <v>0.046</v>
      </c>
      <c r="K98" s="85">
        <v>0.0517</v>
      </c>
      <c r="L98" s="84">
        <v>0.64</v>
      </c>
      <c r="M98" s="84">
        <v>119</v>
      </c>
      <c r="N98" s="86">
        <v>0</v>
      </c>
      <c r="O98" s="85">
        <v>0</v>
      </c>
      <c r="P98" s="85">
        <f>N98/סיכום!$B$42</f>
        <v>0</v>
      </c>
    </row>
    <row r="99" spans="1:256">
      <c r="A99" s="83" t="str">
        <v>דלק ישראל אג1</v>
      </c>
      <c r="B99" s="83">
        <v>6360069</v>
      </c>
      <c r="C99" s="84" t="str">
        <v>דלק חברת הדלק הישראלית בעמ</v>
      </c>
      <c r="D99" s="84" t="s">
        <v>93</v>
      </c>
      <c r="E99" s="84" t="s">
        <v>96</v>
      </c>
      <c r="F99" s="84" t="s">
        <v>56</v>
      </c>
      <c r="G99" s="84">
        <v>0</v>
      </c>
      <c r="H99" s="84">
        <v>1.79</v>
      </c>
      <c r="I99" s="84" t="s">
        <v>25</v>
      </c>
      <c r="J99" s="85">
        <v>0.051</v>
      </c>
      <c r="K99" s="85">
        <v>0.0132</v>
      </c>
      <c r="L99" s="84">
        <v>112500</v>
      </c>
      <c r="M99" s="84">
        <v>129.04</v>
      </c>
      <c r="N99" s="84">
        <v>145.17</v>
      </c>
      <c r="O99" s="85">
        <v>0.0002</v>
      </c>
      <c r="P99" s="85">
        <f>N99/סיכום!$B$42</f>
        <v>0.000443888868023363</v>
      </c>
    </row>
    <row r="100" spans="1:256">
      <c r="A100" s="83" t="str">
        <v>דיסקונט השקעות אג6</v>
      </c>
      <c r="B100" s="83">
        <v>6390207</v>
      </c>
      <c r="C100" s="84" t="str">
        <v>דיסקונט השקעות‎</v>
      </c>
      <c r="D100" s="84" t="s">
        <v>75</v>
      </c>
      <c r="E100" s="84" t="s">
        <v>99</v>
      </c>
      <c r="F100" s="84" t="s">
        <v>56</v>
      </c>
      <c r="G100" s="84">
        <v>0</v>
      </c>
      <c r="H100" s="84">
        <v>6.52</v>
      </c>
      <c r="I100" s="84" t="s">
        <v>25</v>
      </c>
      <c r="J100" s="85">
        <v>0.0495</v>
      </c>
      <c r="K100" s="85">
        <v>0.0596</v>
      </c>
      <c r="L100" s="84">
        <v>37193</v>
      </c>
      <c r="M100" s="84">
        <v>117.87</v>
      </c>
      <c r="N100" s="84">
        <v>43.84</v>
      </c>
      <c r="O100" s="85">
        <v>0</v>
      </c>
      <c r="P100" s="85">
        <f>N100/סיכום!$B$42</f>
        <v>0.000134050340801435</v>
      </c>
    </row>
    <row r="101" spans="1:256">
      <c r="A101" s="83" t="str">
        <v>פטרוכימים אג4</v>
      </c>
      <c r="B101" s="83">
        <v>7560071</v>
      </c>
      <c r="C101" s="84" t="str">
        <v>מפעלים פטרוכימיים בישראל בעמ</v>
      </c>
      <c r="D101" s="84" t="s">
        <v>98</v>
      </c>
      <c r="E101" s="84" t="str">
        <v>B+</v>
      </c>
      <c r="F101" s="84" t="s">
        <v>57</v>
      </c>
      <c r="G101" s="84">
        <v>0</v>
      </c>
      <c r="H101" s="84">
        <v>1.78</v>
      </c>
      <c r="I101" s="84" t="s">
        <v>25</v>
      </c>
      <c r="J101" s="85">
        <v>0.08</v>
      </c>
      <c r="K101" s="85">
        <v>0.139</v>
      </c>
      <c r="L101" s="84">
        <v>398680.48</v>
      </c>
      <c r="M101" s="84">
        <v>103.5</v>
      </c>
      <c r="N101" s="84">
        <v>412.63</v>
      </c>
      <c r="O101" s="85">
        <v>0.005</v>
      </c>
      <c r="P101" s="85">
        <f>N101/סיכום!$B$42</f>
        <v>0.00126170602474671</v>
      </c>
    </row>
    <row r="102" spans="1:256">
      <c r="A102" s="83" t="str">
        <v>פלאזה אג2</v>
      </c>
      <c r="B102" s="83">
        <v>1109503</v>
      </c>
      <c r="C102" s="84" t="str">
        <v>פלאזה סנטרס אן.וי</v>
      </c>
      <c r="D102" s="84" t="s">
        <v>60</v>
      </c>
      <c r="E102" s="84" t="str">
        <v>B</v>
      </c>
      <c r="F102" s="84" t="s">
        <v>52</v>
      </c>
      <c r="G102" s="84">
        <v>0</v>
      </c>
      <c r="H102" s="84">
        <v>1.14</v>
      </c>
      <c r="I102" s="84" t="s">
        <v>25</v>
      </c>
      <c r="J102" s="85">
        <v>0.054</v>
      </c>
      <c r="K102" s="85">
        <v>0.3694</v>
      </c>
      <c r="L102" s="84">
        <v>141176.67</v>
      </c>
      <c r="M102" s="84">
        <v>87.39</v>
      </c>
      <c r="N102" s="84">
        <v>123.37</v>
      </c>
      <c r="O102" s="85">
        <v>0.0003</v>
      </c>
      <c r="P102" s="85">
        <f>N102/סיכום!$B$42</f>
        <v>0.000377230623737979</v>
      </c>
    </row>
    <row r="103" spans="1:256">
      <c r="A103" s="83" t="str">
        <v>אדרי-אל אג2</v>
      </c>
      <c r="B103" s="83">
        <v>1123371</v>
      </c>
      <c r="C103" s="84" t="str">
        <v>אדרי-אל החזקות בעמ</v>
      </c>
      <c r="D103" s="84" t="s">
        <v>60</v>
      </c>
      <c r="E103" s="84" t="s">
        <v>100</v>
      </c>
      <c r="F103" s="84" t="s">
        <v>52</v>
      </c>
      <c r="G103" s="84">
        <v>0</v>
      </c>
      <c r="H103" s="84">
        <v>3.2</v>
      </c>
      <c r="I103" s="84" t="s">
        <v>25</v>
      </c>
      <c r="J103" s="85">
        <v>0.05186</v>
      </c>
      <c r="K103" s="85">
        <v>0.0446</v>
      </c>
      <c r="L103" s="84">
        <v>395866.36</v>
      </c>
      <c r="M103" s="84">
        <v>109.02</v>
      </c>
      <c r="N103" s="84">
        <v>431.57</v>
      </c>
      <c r="O103" s="85">
        <v>0.0015</v>
      </c>
      <c r="P103" s="85">
        <f>N103/סיכום!$B$42</f>
        <v>0.00131961919661668</v>
      </c>
    </row>
    <row r="104" spans="1:256">
      <c r="A104" s="83" t="str">
        <v>5חלל.ק</v>
      </c>
      <c r="B104" s="83">
        <v>1102698</v>
      </c>
      <c r="C104" s="84" t="s">
        <v>101</v>
      </c>
      <c r="D104" s="84" t="s">
        <v>54</v>
      </c>
      <c r="E104" s="84" t="s">
        <v>102</v>
      </c>
      <c r="F104" s="84" t="s">
        <v>103</v>
      </c>
      <c r="G104" s="84">
        <v>0</v>
      </c>
      <c r="H104" s="84">
        <v>1.69</v>
      </c>
      <c r="I104" s="84" t="s">
        <v>25</v>
      </c>
      <c r="J104" s="85">
        <v>0.045</v>
      </c>
      <c r="K104" s="85">
        <v>0.0215</v>
      </c>
      <c r="L104" s="84">
        <v>709872</v>
      </c>
      <c r="M104" s="84">
        <v>127.42</v>
      </c>
      <c r="N104" s="84">
        <v>904.52</v>
      </c>
      <c r="O104" s="85">
        <v>0.0054</v>
      </c>
      <c r="P104" s="85">
        <f>N104/סיכום!$B$42</f>
        <v>0.00276576674867047</v>
      </c>
    </row>
    <row r="105" spans="1:256">
      <c r="A105" s="83" t="str">
        <v>אורתם סהר אג4</v>
      </c>
      <c r="B105" s="83">
        <v>1121060</v>
      </c>
      <c r="C105" s="84" t="str">
        <v>אורתם סהר הנדסה בעמ</v>
      </c>
      <c r="D105" s="84" t="s">
        <v>60</v>
      </c>
      <c r="E105" s="84" t="s">
        <v>102</v>
      </c>
      <c r="F105" s="84" t="s">
        <v>103</v>
      </c>
      <c r="G105" s="84">
        <v>0</v>
      </c>
      <c r="H105" s="84">
        <v>1.49</v>
      </c>
      <c r="I105" s="84" t="s">
        <v>25</v>
      </c>
      <c r="J105" s="85">
        <v>0.052</v>
      </c>
      <c r="K105" s="85">
        <v>0.0304</v>
      </c>
      <c r="L105" s="84">
        <v>25000</v>
      </c>
      <c r="M105" s="84">
        <v>112.4</v>
      </c>
      <c r="N105" s="84">
        <v>28.1</v>
      </c>
      <c r="O105" s="85">
        <v>0.0002</v>
      </c>
      <c r="P105" s="85">
        <f>N105/סיכום!$B$42</f>
        <v>8.59218653403356e-05</v>
      </c>
    </row>
    <row r="106" spans="1:256">
      <c r="A106" s="83" t="str">
        <v>גמול נדלן אג1</v>
      </c>
      <c r="B106" s="83">
        <v>1104066</v>
      </c>
      <c r="C106" s="84" t="str">
        <v>מירון אגרות חוב בעמ</v>
      </c>
      <c r="D106" s="84" t="s">
        <v>60</v>
      </c>
      <c r="E106" s="84" t="s">
        <v>102</v>
      </c>
      <c r="F106" s="84" t="s">
        <v>103</v>
      </c>
      <c r="G106" s="84">
        <v>0</v>
      </c>
      <c r="H106" s="84">
        <v>0.63</v>
      </c>
      <c r="I106" s="84" t="s">
        <v>25</v>
      </c>
      <c r="J106" s="85">
        <v>0.061</v>
      </c>
      <c r="K106" s="85">
        <v>0.0998</v>
      </c>
      <c r="L106" s="84">
        <v>43191.33</v>
      </c>
      <c r="M106" s="84">
        <v>120.5</v>
      </c>
      <c r="N106" s="84">
        <v>52.05</v>
      </c>
      <c r="O106" s="85">
        <v>0.0009</v>
      </c>
      <c r="P106" s="85">
        <f>N106/סיכום!$B$42</f>
        <v>0.000159154202525426</v>
      </c>
    </row>
    <row r="107" spans="1:256">
      <c r="A107" s="83" t="str">
        <v>דור אלון אג2</v>
      </c>
      <c r="B107" s="83">
        <v>1093244</v>
      </c>
      <c r="C107" s="84" t="str">
        <v>דור אלון אנרגיה בישראל (1988)</v>
      </c>
      <c r="D107" s="84" t="s">
        <v>93</v>
      </c>
      <c r="E107" s="84" t="s">
        <v>102</v>
      </c>
      <c r="F107" s="84" t="s">
        <v>103</v>
      </c>
      <c r="G107" s="84">
        <v>0</v>
      </c>
      <c r="H107" s="84">
        <v>1.14</v>
      </c>
      <c r="I107" s="84" t="s">
        <v>25</v>
      </c>
      <c r="J107" s="85">
        <v>0.05</v>
      </c>
      <c r="K107" s="85">
        <v>0.0098</v>
      </c>
      <c r="L107" s="84">
        <v>31806.5</v>
      </c>
      <c r="M107" s="84">
        <v>131.51</v>
      </c>
      <c r="N107" s="84">
        <v>41.83</v>
      </c>
      <c r="O107" s="85">
        <v>0.0003</v>
      </c>
      <c r="P107" s="85">
        <f>N107/סיכום!$B$42</f>
        <v>0.000127904328369617</v>
      </c>
    </row>
    <row r="108" spans="1:256">
      <c r="A108" s="83" t="str">
        <v>דלק אנרגיה אג3</v>
      </c>
      <c r="B108" s="83">
        <v>5650098</v>
      </c>
      <c r="C108" s="84" t="s">
        <v>104</v>
      </c>
      <c r="D108" s="84" t="s">
        <v>105</v>
      </c>
      <c r="E108" s="84" t="s">
        <v>102</v>
      </c>
      <c r="F108" s="84" t="s">
        <v>103</v>
      </c>
      <c r="G108" s="84">
        <v>0</v>
      </c>
      <c r="H108" s="84">
        <v>0.91</v>
      </c>
      <c r="I108" s="84" t="s">
        <v>25</v>
      </c>
      <c r="J108" s="85">
        <v>0.055</v>
      </c>
      <c r="K108" s="85">
        <v>0.0091</v>
      </c>
      <c r="L108" s="84">
        <v>240000.45</v>
      </c>
      <c r="M108" s="84">
        <v>114.85</v>
      </c>
      <c r="N108" s="84">
        <v>275.64</v>
      </c>
      <c r="O108" s="85">
        <v>0.0009</v>
      </c>
      <c r="P108" s="85">
        <f>N108/סיכום!$B$42</f>
        <v>0.000842829286918509</v>
      </c>
    </row>
    <row r="109" spans="1:256">
      <c r="A109" s="83" t="str">
        <v>דלק אנרגיה אג5</v>
      </c>
      <c r="B109" s="83">
        <v>5650114</v>
      </c>
      <c r="C109" s="84" t="s">
        <v>104</v>
      </c>
      <c r="D109" s="84" t="s">
        <v>105</v>
      </c>
      <c r="E109" s="84" t="s">
        <v>102</v>
      </c>
      <c r="F109" s="84" t="s">
        <v>103</v>
      </c>
      <c r="G109" s="84">
        <v>0</v>
      </c>
      <c r="H109" s="84">
        <v>3.8</v>
      </c>
      <c r="I109" s="84" t="s">
        <v>25</v>
      </c>
      <c r="J109" s="85">
        <v>0.0515</v>
      </c>
      <c r="K109" s="85">
        <v>0.0179</v>
      </c>
      <c r="L109" s="84">
        <v>364128</v>
      </c>
      <c r="M109" s="84">
        <v>124.11</v>
      </c>
      <c r="N109" s="84">
        <v>451.92</v>
      </c>
      <c r="O109" s="85">
        <v>0.0007</v>
      </c>
      <c r="P109" s="85">
        <f>N109/סיכום!$B$42</f>
        <v>0.0013818437503418</v>
      </c>
    </row>
    <row r="110" spans="1:256">
      <c r="A110" s="83" t="str">
        <v>חבס אג4</v>
      </c>
      <c r="B110" s="83">
        <v>4150124</v>
      </c>
      <c r="C110" s="84" t="s">
        <v>106</v>
      </c>
      <c r="D110" s="84" t="s">
        <v>60</v>
      </c>
      <c r="E110" s="84" t="s">
        <v>102</v>
      </c>
      <c r="F110" s="84" t="s">
        <v>103</v>
      </c>
      <c r="G110" s="84">
        <v>0</v>
      </c>
      <c r="H110" s="84">
        <v>1.82</v>
      </c>
      <c r="I110" s="84" t="s">
        <v>25</v>
      </c>
      <c r="J110" s="85">
        <v>0.05</v>
      </c>
      <c r="K110" s="85">
        <v>0.6574</v>
      </c>
      <c r="L110" s="84">
        <v>70000</v>
      </c>
      <c r="M110" s="84">
        <v>39.85</v>
      </c>
      <c r="N110" s="84">
        <v>27.89</v>
      </c>
      <c r="O110" s="85">
        <v>0.0002</v>
      </c>
      <c r="P110" s="85">
        <f>N110/סיכום!$B$42</f>
        <v>8.52797446385039e-05</v>
      </c>
    </row>
    <row r="111" spans="1:256">
      <c r="A111" s="83" t="str">
        <v>חבס.ק12</v>
      </c>
      <c r="B111" s="83">
        <v>4150090</v>
      </c>
      <c r="C111" s="84" t="s">
        <v>106</v>
      </c>
      <c r="D111" s="84" t="s">
        <v>60</v>
      </c>
      <c r="E111" s="84" t="s">
        <v>102</v>
      </c>
      <c r="F111" s="84" t="s">
        <v>103</v>
      </c>
      <c r="G111" s="84">
        <v>0</v>
      </c>
      <c r="H111" s="84">
        <v>2.34</v>
      </c>
      <c r="I111" s="84" t="s">
        <v>25</v>
      </c>
      <c r="J111" s="85">
        <v>0.055</v>
      </c>
      <c r="K111" s="85">
        <v>2.9223</v>
      </c>
      <c r="L111" s="84">
        <v>7355</v>
      </c>
      <c r="M111" s="84">
        <v>14.6</v>
      </c>
      <c r="N111" s="84">
        <v>1.07</v>
      </c>
      <c r="O111" s="85">
        <v>0.0001</v>
      </c>
      <c r="P111" s="85">
        <f>N111/סיכום!$B$42</f>
        <v>3.27175786171385e-06</v>
      </c>
    </row>
    <row r="112" spans="1:256">
      <c r="A112" s="83" t="str">
        <v>חלל אג2</v>
      </c>
      <c r="B112" s="83">
        <v>1092360</v>
      </c>
      <c r="C112" s="84" t="s">
        <v>101</v>
      </c>
      <c r="D112" s="84" t="s">
        <v>54</v>
      </c>
      <c r="E112" s="84" t="s">
        <v>102</v>
      </c>
      <c r="F112" s="84" t="s">
        <v>103</v>
      </c>
      <c r="G112" s="84">
        <v>0</v>
      </c>
      <c r="H112" s="84">
        <v>1.05</v>
      </c>
      <c r="I112" s="84" t="s">
        <v>25</v>
      </c>
      <c r="J112" s="85">
        <v>0.042</v>
      </c>
      <c r="K112" s="85">
        <v>0.0219</v>
      </c>
      <c r="L112" s="84">
        <v>76242</v>
      </c>
      <c r="M112" s="84">
        <v>129.4</v>
      </c>
      <c r="N112" s="84">
        <v>98.66</v>
      </c>
      <c r="O112" s="85">
        <v>0.0009</v>
      </c>
      <c r="P112" s="85">
        <f>N112/סיכום!$B$42</f>
        <v>0.000301674421155783</v>
      </c>
    </row>
    <row r="113" spans="1:256">
      <c r="A113" s="83" t="str">
        <v>יאיר אג2</v>
      </c>
      <c r="B113" s="83">
        <v>1095033</v>
      </c>
      <c r="C113" s="84" t="str">
        <v>ב.יאיר חברה קבלנית לעבודות בני</v>
      </c>
      <c r="D113" s="84" t="s">
        <v>60</v>
      </c>
      <c r="E113" s="84" t="s">
        <v>102</v>
      </c>
      <c r="F113" s="84" t="s">
        <v>103</v>
      </c>
      <c r="G113" s="84">
        <v>0</v>
      </c>
      <c r="H113" s="84">
        <v>4.69</v>
      </c>
      <c r="I113" s="84" t="s">
        <v>25</v>
      </c>
      <c r="J113" s="85">
        <v>0.06</v>
      </c>
      <c r="K113" s="85">
        <v>0.0303</v>
      </c>
      <c r="L113" s="84">
        <v>96620.97</v>
      </c>
      <c r="M113" s="84">
        <v>140</v>
      </c>
      <c r="N113" s="84">
        <v>135.27</v>
      </c>
      <c r="O113" s="85">
        <v>0.0016</v>
      </c>
      <c r="P113" s="85">
        <f>N113/סיכום!$B$42</f>
        <v>0.000413617463508441</v>
      </c>
    </row>
    <row r="114" spans="1:256">
      <c r="A114" s="83" t="str">
        <v>יורופורט אג1</v>
      </c>
      <c r="B114" s="83">
        <v>1103555</v>
      </c>
      <c r="C114" s="84" t="str">
        <v>יורופורט בעמ</v>
      </c>
      <c r="D114" s="84" t="s">
        <v>60</v>
      </c>
      <c r="E114" s="84" t="s">
        <v>102</v>
      </c>
      <c r="F114" s="84" t="s">
        <v>103</v>
      </c>
      <c r="G114" s="84">
        <v>0</v>
      </c>
      <c r="H114" s="84">
        <v>0.56</v>
      </c>
      <c r="I114" s="84" t="s">
        <v>25</v>
      </c>
      <c r="J114" s="85">
        <v>0.075</v>
      </c>
      <c r="K114" s="85">
        <v>0.0486</v>
      </c>
      <c r="L114" s="84">
        <v>205</v>
      </c>
      <c r="M114" s="84">
        <v>127</v>
      </c>
      <c r="N114" s="84">
        <v>0.26</v>
      </c>
      <c r="O114" s="85">
        <v>0</v>
      </c>
      <c r="P114" s="85">
        <f>N114/סיכום!$B$42</f>
        <v>7.95006583220187e-07</v>
      </c>
    </row>
    <row r="115" spans="1:256">
      <c r="A115" s="83" t="str">
        <v>נפטא אג1</v>
      </c>
      <c r="B115" s="83">
        <v>6430102</v>
      </c>
      <c r="C115" s="84" t="str">
        <v>נפטא</v>
      </c>
      <c r="D115" s="84" t="s">
        <v>48</v>
      </c>
      <c r="E115" s="84" t="s">
        <v>102</v>
      </c>
      <c r="F115" s="84" t="s">
        <v>103</v>
      </c>
      <c r="G115" s="84">
        <v>0</v>
      </c>
      <c r="H115" s="84">
        <v>1.56</v>
      </c>
      <c r="I115" s="84" t="s">
        <v>25</v>
      </c>
      <c r="J115" s="85">
        <v>0.0416</v>
      </c>
      <c r="K115" s="85">
        <v>0.0114</v>
      </c>
      <c r="L115" s="84">
        <v>1220202.95</v>
      </c>
      <c r="M115" s="84">
        <v>109.06</v>
      </c>
      <c r="N115" s="84">
        <v>1330.75</v>
      </c>
      <c r="O115" s="85">
        <v>0.0054</v>
      </c>
      <c r="P115" s="85">
        <f>N115/סיכום!$B$42</f>
        <v>0.00406905773315486</v>
      </c>
    </row>
    <row r="116" spans="1:256">
      <c r="A116" s="80" t="str">
        <v>סה"כ אגרות חוב קונצרניות צמודות</v>
      </c>
      <c r="B116" s="80"/>
      <c r="C116" s="81"/>
      <c r="D116" s="81"/>
      <c r="E116" s="81"/>
      <c r="F116" s="81"/>
      <c r="G116" s="81"/>
      <c r="H116" s="81">
        <v>3.9</v>
      </c>
      <c r="I116" s="81"/>
      <c r="J116" s="82"/>
      <c r="K116" s="82">
        <v>0.0211</v>
      </c>
      <c r="L116" s="87">
        <f>SUM(L20:L115)</f>
        <v>33255008.88</v>
      </c>
      <c r="M116" s="81"/>
      <c r="N116" s="87">
        <f>SUM(N20:N115)</f>
        <v>40552.27</v>
      </c>
      <c r="O116" s="82"/>
      <c r="P116" s="88">
        <f>SUM(P20:P115)</f>
        <v>0.123997390825086</v>
      </c>
    </row>
    <row r="118" spans="1:256">
      <c r="A118" s="80" t="str">
        <v>אגרות חוב קונצרניות לא צמודות</v>
      </c>
      <c r="B118" s="80"/>
      <c r="C118" s="81"/>
      <c r="D118" s="81"/>
      <c r="E118" s="81"/>
      <c r="F118" s="81"/>
      <c r="G118" s="81"/>
      <c r="H118" s="81"/>
      <c r="I118" s="81"/>
      <c r="J118" s="82"/>
      <c r="K118" s="82"/>
      <c r="L118" s="81"/>
      <c r="M118" s="81"/>
      <c r="N118" s="81"/>
      <c r="O118" s="82"/>
      <c r="P118" s="82"/>
    </row>
    <row r="119" spans="1:256">
      <c r="A119" s="83" t="str">
        <v>אלביט מערכות אג1</v>
      </c>
      <c r="B119" s="83">
        <v>1119635</v>
      </c>
      <c r="C119" s="84" t="str">
        <v>אלביט מערכות‎</v>
      </c>
      <c r="D119" s="84" t="s">
        <v>107</v>
      </c>
      <c r="E119" s="84" t="s">
        <v>51</v>
      </c>
      <c r="F119" s="84" t="s">
        <v>57</v>
      </c>
      <c r="G119" s="84">
        <v>0</v>
      </c>
      <c r="H119" s="84">
        <v>3.44</v>
      </c>
      <c r="I119" s="84" t="s">
        <v>25</v>
      </c>
      <c r="J119" s="85">
        <v>0.0484</v>
      </c>
      <c r="K119" s="85">
        <v>0.0255</v>
      </c>
      <c r="L119" s="84">
        <v>0.49</v>
      </c>
      <c r="M119" s="84">
        <v>109.3</v>
      </c>
      <c r="N119" s="86">
        <v>0</v>
      </c>
      <c r="O119" s="85">
        <v>0</v>
      </c>
      <c r="P119" s="85">
        <f>N119/סיכום!$B$42</f>
        <v>0</v>
      </c>
    </row>
    <row r="120" spans="1:256">
      <c r="A120" s="83" t="str">
        <v>מזרחי הנפקות אג34</v>
      </c>
      <c r="B120" s="83">
        <v>2310100</v>
      </c>
      <c r="C120" s="84" t="s">
        <v>49</v>
      </c>
      <c r="D120" s="84" t="s">
        <v>50</v>
      </c>
      <c r="E120" s="84" t="s">
        <v>51</v>
      </c>
      <c r="F120" s="84" t="s">
        <v>52</v>
      </c>
      <c r="G120" s="84">
        <v>0</v>
      </c>
      <c r="H120" s="84">
        <v>1.89</v>
      </c>
      <c r="I120" s="84" t="s">
        <v>25</v>
      </c>
      <c r="J120" s="85">
        <v>0.0555</v>
      </c>
      <c r="K120" s="85">
        <v>0.0187</v>
      </c>
      <c r="L120" s="84">
        <v>10500</v>
      </c>
      <c r="M120" s="84">
        <v>112.62</v>
      </c>
      <c r="N120" s="84">
        <v>11.83</v>
      </c>
      <c r="O120" s="85">
        <v>0</v>
      </c>
      <c r="P120" s="85">
        <f>N120/סיכום!$B$42</f>
        <v>3.61727995365185e-05</v>
      </c>
    </row>
    <row r="121" spans="1:256">
      <c r="A121" s="83" t="str">
        <v>פועלים הנפקות אג29</v>
      </c>
      <c r="B121" s="83">
        <v>1940485</v>
      </c>
      <c r="C121" s="84" t="s">
        <v>53</v>
      </c>
      <c r="D121" s="84" t="s">
        <v>50</v>
      </c>
      <c r="E121" s="84" t="s">
        <v>51</v>
      </c>
      <c r="F121" s="84" t="s">
        <v>52</v>
      </c>
      <c r="G121" s="84">
        <v>0</v>
      </c>
      <c r="H121" s="84">
        <v>4.12</v>
      </c>
      <c r="I121" s="84" t="s">
        <v>25</v>
      </c>
      <c r="J121" s="85">
        <v>0.059</v>
      </c>
      <c r="K121" s="85">
        <v>0.0274</v>
      </c>
      <c r="L121" s="84">
        <v>43715</v>
      </c>
      <c r="M121" s="84">
        <v>115.76</v>
      </c>
      <c r="N121" s="84">
        <v>50.6</v>
      </c>
      <c r="O121" s="85">
        <v>0</v>
      </c>
      <c r="P121" s="85">
        <f>N121/סיכום!$B$42</f>
        <v>0.000154720511965159</v>
      </c>
    </row>
    <row r="122" spans="1:256">
      <c r="A122" s="83" t="str">
        <v>פועלים הנפקות אג30</v>
      </c>
      <c r="B122" s="83">
        <v>1940493</v>
      </c>
      <c r="C122" s="84" t="s">
        <v>53</v>
      </c>
      <c r="D122" s="84" t="s">
        <v>50</v>
      </c>
      <c r="E122" s="84" t="s">
        <v>51</v>
      </c>
      <c r="F122" s="84" t="s">
        <v>52</v>
      </c>
      <c r="G122" s="84">
        <v>0</v>
      </c>
      <c r="H122" s="84">
        <v>4.81</v>
      </c>
      <c r="I122" s="84" t="s">
        <v>25</v>
      </c>
      <c r="J122" s="85">
        <v>0.02947</v>
      </c>
      <c r="K122" s="85">
        <v>0.0189</v>
      </c>
      <c r="L122" s="84">
        <v>65000</v>
      </c>
      <c r="M122" s="84">
        <v>105.48</v>
      </c>
      <c r="N122" s="84">
        <v>68.56</v>
      </c>
      <c r="O122" s="85">
        <v>0.0001</v>
      </c>
      <c r="P122" s="85">
        <f>N122/סיכום!$B$42</f>
        <v>0.000209637120559908</v>
      </c>
    </row>
    <row r="123" spans="1:256">
      <c r="A123" s="83" t="str">
        <v>למן.ק13</v>
      </c>
      <c r="B123" s="83">
        <v>7410236</v>
      </c>
      <c r="C123" s="84" t="s">
        <v>58</v>
      </c>
      <c r="D123" s="84" t="s">
        <v>50</v>
      </c>
      <c r="E123" s="84" t="s">
        <v>55</v>
      </c>
      <c r="F123" s="84" t="s">
        <v>52</v>
      </c>
      <c r="G123" s="84">
        <v>0</v>
      </c>
      <c r="H123" s="84">
        <v>3.67</v>
      </c>
      <c r="I123" s="84" t="s">
        <v>25</v>
      </c>
      <c r="J123" s="85">
        <v>0.054</v>
      </c>
      <c r="K123" s="85">
        <v>0.0265</v>
      </c>
      <c r="L123" s="84">
        <v>428313</v>
      </c>
      <c r="M123" s="84">
        <v>110.46</v>
      </c>
      <c r="N123" s="84">
        <v>473.11</v>
      </c>
      <c r="O123" s="85">
        <v>0.0002</v>
      </c>
      <c r="P123" s="85">
        <f>N123/סיכום!$B$42</f>
        <v>0.00144663678687424</v>
      </c>
    </row>
    <row r="124" spans="1:256">
      <c r="A124" s="83" t="str">
        <v>פועלים הנפ אג11</v>
      </c>
      <c r="B124" s="83">
        <v>1940410</v>
      </c>
      <c r="C124" s="84" t="s">
        <v>53</v>
      </c>
      <c r="D124" s="84" t="s">
        <v>50</v>
      </c>
      <c r="E124" s="84" t="s">
        <v>55</v>
      </c>
      <c r="F124" s="84" t="s">
        <v>52</v>
      </c>
      <c r="G124" s="84">
        <v>0</v>
      </c>
      <c r="H124" s="84">
        <v>4.75</v>
      </c>
      <c r="I124" s="84" t="s">
        <v>25</v>
      </c>
      <c r="J124" s="85">
        <v>0.061</v>
      </c>
      <c r="K124" s="85">
        <v>0.0326</v>
      </c>
      <c r="L124" s="84">
        <v>48021</v>
      </c>
      <c r="M124" s="84">
        <v>117.05</v>
      </c>
      <c r="N124" s="84">
        <v>56.21</v>
      </c>
      <c r="O124" s="85">
        <v>0</v>
      </c>
      <c r="P124" s="85">
        <f>N124/סיכום!$B$42</f>
        <v>0.000171874307856949</v>
      </c>
    </row>
    <row r="125" spans="1:256">
      <c r="A125" s="83" t="str">
        <v>גזית גלוב אג5</v>
      </c>
      <c r="B125" s="83">
        <v>1260421</v>
      </c>
      <c r="C125" s="84" t="s">
        <v>63</v>
      </c>
      <c r="D125" s="84" t="s">
        <v>60</v>
      </c>
      <c r="E125" s="84" t="s">
        <v>62</v>
      </c>
      <c r="F125" s="84" t="s">
        <v>56</v>
      </c>
      <c r="G125" s="84">
        <v>0</v>
      </c>
      <c r="H125" s="84">
        <v>3.85</v>
      </c>
      <c r="I125" s="84" t="s">
        <v>25</v>
      </c>
      <c r="J125" s="85">
        <v>0.019133</v>
      </c>
      <c r="K125" s="85">
        <v>0.0231</v>
      </c>
      <c r="L125" s="84">
        <v>22653</v>
      </c>
      <c r="M125" s="84">
        <v>99</v>
      </c>
      <c r="N125" s="84">
        <v>22.43</v>
      </c>
      <c r="O125" s="85">
        <v>0</v>
      </c>
      <c r="P125" s="85">
        <f>N125/סיכום!$B$42</f>
        <v>6.858460639088e-05</v>
      </c>
    </row>
    <row r="126" spans="1:256">
      <c r="A126" s="83" t="str">
        <v>גזית גלוב אג6</v>
      </c>
      <c r="B126" s="83">
        <v>1260405</v>
      </c>
      <c r="C126" s="84" t="s">
        <v>63</v>
      </c>
      <c r="D126" s="84" t="s">
        <v>60</v>
      </c>
      <c r="E126" s="84" t="s">
        <v>62</v>
      </c>
      <c r="F126" s="84" t="s">
        <v>56</v>
      </c>
      <c r="G126" s="84">
        <v>0</v>
      </c>
      <c r="H126" s="84">
        <v>1.25</v>
      </c>
      <c r="I126" s="84" t="s">
        <v>25</v>
      </c>
      <c r="J126" s="85">
        <v>0.064</v>
      </c>
      <c r="K126" s="85">
        <v>0.0313</v>
      </c>
      <c r="L126" s="84">
        <v>54000</v>
      </c>
      <c r="M126" s="84">
        <v>112.61</v>
      </c>
      <c r="N126" s="84">
        <v>60.81</v>
      </c>
      <c r="O126" s="85">
        <v>0.0001</v>
      </c>
      <c r="P126" s="85">
        <f>N126/סיכום!$B$42</f>
        <v>0.000185939808944691</v>
      </c>
    </row>
    <row r="127" spans="1:256">
      <c r="A127" s="83" t="s">
        <v>108</v>
      </c>
      <c r="B127" s="83">
        <v>1117712</v>
      </c>
      <c r="C127" s="84" t="s">
        <v>64</v>
      </c>
      <c r="D127" s="84" t="s">
        <v>50</v>
      </c>
      <c r="E127" s="84" t="s">
        <v>62</v>
      </c>
      <c r="F127" s="84" t="s">
        <v>52</v>
      </c>
      <c r="G127" s="84">
        <v>0</v>
      </c>
      <c r="H127" s="84">
        <v>0.75</v>
      </c>
      <c r="I127" s="84" t="s">
        <v>25</v>
      </c>
      <c r="J127" s="85">
        <v>0.025</v>
      </c>
      <c r="K127" s="85">
        <v>0.0136</v>
      </c>
      <c r="L127" s="84">
        <v>15000</v>
      </c>
      <c r="M127" s="84">
        <v>100.85</v>
      </c>
      <c r="N127" s="84">
        <v>15.13</v>
      </c>
      <c r="O127" s="85">
        <v>0.0001</v>
      </c>
      <c r="P127" s="85">
        <f>N127/סיכום!$B$42</f>
        <v>4.62632677081593e-05</v>
      </c>
    </row>
    <row r="128" spans="1:256">
      <c r="A128" s="83" t="s">
        <v>108</v>
      </c>
      <c r="B128" s="83">
        <v>1117717</v>
      </c>
      <c r="C128" s="84" t="s">
        <v>64</v>
      </c>
      <c r="D128" s="84" t="s">
        <v>50</v>
      </c>
      <c r="E128" s="84" t="s">
        <v>62</v>
      </c>
      <c r="F128" s="84" t="s">
        <v>52</v>
      </c>
      <c r="G128" s="84">
        <v>0</v>
      </c>
      <c r="H128" s="86">
        <v>0</v>
      </c>
      <c r="I128" s="84" t="s">
        <v>25</v>
      </c>
      <c r="J128" s="85">
        <v>0</v>
      </c>
      <c r="K128" s="85">
        <v>0</v>
      </c>
      <c r="L128" s="84">
        <v>94.52</v>
      </c>
      <c r="M128" s="84">
        <v>100</v>
      </c>
      <c r="N128" s="84">
        <v>0.09</v>
      </c>
      <c r="O128" s="85">
        <v>0</v>
      </c>
      <c r="P128" s="85">
        <f>N128/סיכום!$B$42</f>
        <v>2.75194586499295e-07</v>
      </c>
    </row>
    <row r="129" spans="1:256">
      <c r="A129" s="83" t="str">
        <v>דקסיה סד' ח'</v>
      </c>
      <c r="B129" s="83">
        <v>1125186</v>
      </c>
      <c r="C129" s="84" t="s">
        <v>64</v>
      </c>
      <c r="D129" s="84" t="s">
        <v>50</v>
      </c>
      <c r="E129" s="84" t="s">
        <v>62</v>
      </c>
      <c r="F129" s="84" t="s">
        <v>52</v>
      </c>
      <c r="G129" s="84">
        <v>0</v>
      </c>
      <c r="H129" s="84">
        <v>0.74</v>
      </c>
      <c r="I129" s="84" t="s">
        <v>25</v>
      </c>
      <c r="J129" s="85">
        <v>0.052</v>
      </c>
      <c r="K129" s="85">
        <v>0.0115</v>
      </c>
      <c r="L129" s="84">
        <v>26000</v>
      </c>
      <c r="M129" s="84">
        <v>106.89</v>
      </c>
      <c r="N129" s="84">
        <v>27.79</v>
      </c>
      <c r="O129" s="85">
        <v>0.0001</v>
      </c>
      <c r="P129" s="85">
        <f>N129/סיכום!$B$42</f>
        <v>8.49739728757269e-05</v>
      </c>
    </row>
    <row r="130" spans="1:256">
      <c r="A130" s="83" t="str">
        <v>וילאר אג5</v>
      </c>
      <c r="B130" s="83">
        <v>4160107</v>
      </c>
      <c r="C130" s="84" t="str">
        <v>וילאר אינטרנשיונל בעמ</v>
      </c>
      <c r="D130" s="84" t="s">
        <v>60</v>
      </c>
      <c r="E130" s="84" t="s">
        <v>62</v>
      </c>
      <c r="F130" s="84" t="s">
        <v>52</v>
      </c>
      <c r="G130" s="84">
        <v>0</v>
      </c>
      <c r="H130" s="84">
        <v>2.74</v>
      </c>
      <c r="I130" s="84" t="s">
        <v>25</v>
      </c>
      <c r="J130" s="85">
        <v>0.0525</v>
      </c>
      <c r="K130" s="85">
        <v>0.0281</v>
      </c>
      <c r="L130" s="84">
        <v>62357.16</v>
      </c>
      <c r="M130" s="84">
        <v>107.2</v>
      </c>
      <c r="N130" s="84">
        <v>66.85</v>
      </c>
      <c r="O130" s="85">
        <v>0.0005</v>
      </c>
      <c r="P130" s="85">
        <f>N130/סיכום!$B$42</f>
        <v>0.000204408423416421</v>
      </c>
    </row>
    <row r="131" spans="1:256">
      <c r="A131" s="83" t="str">
        <v>פרטנר אג5</v>
      </c>
      <c r="B131" s="83">
        <v>1118843</v>
      </c>
      <c r="C131" s="84" t="s">
        <v>66</v>
      </c>
      <c r="D131" s="84" t="s">
        <v>54</v>
      </c>
      <c r="E131" s="84" t="s">
        <v>62</v>
      </c>
      <c r="F131" s="84" t="s">
        <v>52</v>
      </c>
      <c r="G131" s="84">
        <v>0</v>
      </c>
      <c r="H131" s="84">
        <v>2.14</v>
      </c>
      <c r="I131" s="84" t="s">
        <v>25</v>
      </c>
      <c r="J131" s="85">
        <v>0.055</v>
      </c>
      <c r="K131" s="85">
        <v>0.0212</v>
      </c>
      <c r="L131" s="84">
        <v>313450</v>
      </c>
      <c r="M131" s="84">
        <v>108.73</v>
      </c>
      <c r="N131" s="84">
        <v>340.81</v>
      </c>
      <c r="O131" s="85">
        <v>0.0003</v>
      </c>
      <c r="P131" s="85">
        <f>N131/סיכום!$B$42</f>
        <v>0.00104210074472028</v>
      </c>
    </row>
    <row r="132" spans="1:256">
      <c r="A132" s="83" t="str">
        <v>אגוד הנפקות הת18</v>
      </c>
      <c r="B132" s="83">
        <v>1121854</v>
      </c>
      <c r="C132" s="84" t="s">
        <v>61</v>
      </c>
      <c r="D132" s="84" t="s">
        <v>50</v>
      </c>
      <c r="E132" s="84" t="s">
        <v>68</v>
      </c>
      <c r="F132" s="84" t="s">
        <v>57</v>
      </c>
      <c r="G132" s="84">
        <v>0</v>
      </c>
      <c r="H132" s="84">
        <v>5.71</v>
      </c>
      <c r="I132" s="84" t="s">
        <v>25</v>
      </c>
      <c r="J132" s="85">
        <v>0.0265</v>
      </c>
      <c r="K132" s="85">
        <v>0.0231</v>
      </c>
      <c r="L132" s="84">
        <v>46743</v>
      </c>
      <c r="M132" s="84">
        <v>102.25</v>
      </c>
      <c r="N132" s="84">
        <v>47.79</v>
      </c>
      <c r="O132" s="85">
        <v>0.0001</v>
      </c>
      <c r="P132" s="85">
        <f>N132/סיכום!$B$42</f>
        <v>0.000146128325431126</v>
      </c>
    </row>
    <row r="133" spans="1:256">
      <c r="A133" s="83" t="str">
        <v>אגוד הנפקות הת3</v>
      </c>
      <c r="B133" s="83">
        <v>1101013</v>
      </c>
      <c r="C133" s="84" t="s">
        <v>61</v>
      </c>
      <c r="D133" s="84" t="s">
        <v>50</v>
      </c>
      <c r="E133" s="84" t="s">
        <v>68</v>
      </c>
      <c r="F133" s="84" t="s">
        <v>57</v>
      </c>
      <c r="G133" s="84">
        <v>0</v>
      </c>
      <c r="H133" s="84">
        <v>2.18</v>
      </c>
      <c r="I133" s="84" t="s">
        <v>25</v>
      </c>
      <c r="J133" s="85">
        <v>0.062</v>
      </c>
      <c r="K133" s="85">
        <v>0.0222</v>
      </c>
      <c r="L133" s="84">
        <v>4448</v>
      </c>
      <c r="M133" s="84">
        <v>110.1</v>
      </c>
      <c r="N133" s="84">
        <v>4.9</v>
      </c>
      <c r="O133" s="85">
        <v>0</v>
      </c>
      <c r="P133" s="85">
        <f>N133/סיכום!$B$42</f>
        <v>1.49828163760728e-05</v>
      </c>
    </row>
    <row r="134" spans="1:256">
      <c r="A134" s="83" t="str">
        <v>גב ים אג7</v>
      </c>
      <c r="B134" s="83">
        <v>7590144</v>
      </c>
      <c r="C134" s="84" t="s">
        <v>72</v>
      </c>
      <c r="D134" s="84" t="s">
        <v>60</v>
      </c>
      <c r="E134" s="84" t="s">
        <v>68</v>
      </c>
      <c r="F134" s="84" t="s">
        <v>52</v>
      </c>
      <c r="G134" s="84">
        <v>0</v>
      </c>
      <c r="H134" s="84">
        <v>1.96</v>
      </c>
      <c r="I134" s="84" t="s">
        <v>25</v>
      </c>
      <c r="J134" s="85">
        <v>0.0641</v>
      </c>
      <c r="K134" s="85">
        <v>0.0221</v>
      </c>
      <c r="L134" s="84">
        <v>189840</v>
      </c>
      <c r="M134" s="84">
        <v>111.11</v>
      </c>
      <c r="N134" s="84">
        <v>210.93</v>
      </c>
      <c r="O134" s="85">
        <v>0.0004</v>
      </c>
      <c r="P134" s="85">
        <f>N134/סיכום!$B$42</f>
        <v>0.000644964379225515</v>
      </c>
    </row>
    <row r="135" spans="1:256">
      <c r="A135" s="83" t="str">
        <v>דיסקונט מנ הת5</v>
      </c>
      <c r="B135" s="83">
        <v>7480031</v>
      </c>
      <c r="C135" s="84" t="s">
        <v>73</v>
      </c>
      <c r="D135" s="84" t="s">
        <v>50</v>
      </c>
      <c r="E135" s="84" t="s">
        <v>68</v>
      </c>
      <c r="F135" s="84" t="s">
        <v>52</v>
      </c>
      <c r="G135" s="84">
        <v>0</v>
      </c>
      <c r="H135" s="84">
        <v>3.13</v>
      </c>
      <c r="I135" s="84" t="s">
        <v>25</v>
      </c>
      <c r="J135" s="85">
        <v>0.061</v>
      </c>
      <c r="K135" s="85">
        <v>0.0252</v>
      </c>
      <c r="L135" s="84">
        <v>217553</v>
      </c>
      <c r="M135" s="84">
        <v>114.98</v>
      </c>
      <c r="N135" s="84">
        <v>250.14</v>
      </c>
      <c r="O135" s="85">
        <v>0.0003</v>
      </c>
      <c r="P135" s="85">
        <f>N135/סיכום!$B$42</f>
        <v>0.000764857487410375</v>
      </c>
    </row>
    <row r="136" spans="1:256">
      <c r="A136" s="83" t="str">
        <v>דיסקונט מנפיקים הת7</v>
      </c>
      <c r="B136" s="83">
        <v>7480064</v>
      </c>
      <c r="C136" s="84" t="s">
        <v>73</v>
      </c>
      <c r="D136" s="84" t="s">
        <v>50</v>
      </c>
      <c r="E136" s="84" t="s">
        <v>68</v>
      </c>
      <c r="F136" s="84" t="s">
        <v>52</v>
      </c>
      <c r="G136" s="84">
        <v>0</v>
      </c>
      <c r="H136" s="84">
        <v>1.39</v>
      </c>
      <c r="I136" s="84" t="s">
        <v>25</v>
      </c>
      <c r="J136" s="85">
        <v>0.068</v>
      </c>
      <c r="K136" s="85">
        <v>0.0186</v>
      </c>
      <c r="L136" s="84">
        <v>50000</v>
      </c>
      <c r="M136" s="84">
        <v>110.72</v>
      </c>
      <c r="N136" s="84">
        <v>55.36</v>
      </c>
      <c r="O136" s="85">
        <v>0</v>
      </c>
      <c r="P136" s="85">
        <f>N136/סיכום!$B$42</f>
        <v>0.000169275247873344</v>
      </c>
    </row>
    <row r="137" spans="1:256">
      <c r="A137" s="83" t="str">
        <v>דלק קבוצה אג16</v>
      </c>
      <c r="B137" s="83">
        <v>1115385</v>
      </c>
      <c r="C137" s="84" t="s">
        <v>88</v>
      </c>
      <c r="D137" s="84" t="s">
        <v>75</v>
      </c>
      <c r="E137" s="84" t="s">
        <v>68</v>
      </c>
      <c r="F137" s="84" t="s">
        <v>57</v>
      </c>
      <c r="G137" s="84">
        <v>0</v>
      </c>
      <c r="H137" s="84">
        <v>1.62</v>
      </c>
      <c r="I137" s="84" t="s">
        <v>25</v>
      </c>
      <c r="J137" s="85">
        <v>0.055</v>
      </c>
      <c r="K137" s="85">
        <v>0.022</v>
      </c>
      <c r="L137" s="84">
        <v>55256.01</v>
      </c>
      <c r="M137" s="84">
        <v>105.84</v>
      </c>
      <c r="N137" s="84">
        <v>58.48</v>
      </c>
      <c r="O137" s="85">
        <v>0.0003</v>
      </c>
      <c r="P137" s="85">
        <f>N137/סיכום!$B$42</f>
        <v>0.000178815326871987</v>
      </c>
    </row>
    <row r="138" spans="1:256">
      <c r="A138" s="83" t="str">
        <v>כללביט אג6</v>
      </c>
      <c r="B138" s="83">
        <v>1120138</v>
      </c>
      <c r="C138" s="84" t="s">
        <v>77</v>
      </c>
      <c r="D138" s="84" t="s">
        <v>65</v>
      </c>
      <c r="E138" s="84" t="s">
        <v>68</v>
      </c>
      <c r="F138" s="84" t="s">
        <v>52</v>
      </c>
      <c r="G138" s="84">
        <v>0</v>
      </c>
      <c r="H138" s="84">
        <v>5.78</v>
      </c>
      <c r="I138" s="84" t="s">
        <v>25</v>
      </c>
      <c r="J138" s="85">
        <v>0.057</v>
      </c>
      <c r="K138" s="85">
        <v>0.0406</v>
      </c>
      <c r="L138" s="84">
        <v>274269</v>
      </c>
      <c r="M138" s="84">
        <v>110.86</v>
      </c>
      <c r="N138" s="84">
        <v>304.05</v>
      </c>
      <c r="O138" s="85">
        <v>0.0004</v>
      </c>
      <c r="P138" s="85">
        <f>N138/סיכום!$B$42</f>
        <v>0.000929699044723453</v>
      </c>
    </row>
    <row r="139" spans="1:256">
      <c r="A139" s="83" t="str">
        <v>סלקום אג5</v>
      </c>
      <c r="B139" s="83">
        <v>1113661</v>
      </c>
      <c r="C139" s="84" t="s">
        <v>78</v>
      </c>
      <c r="D139" s="84" t="s">
        <v>54</v>
      </c>
      <c r="E139" s="84" t="s">
        <v>68</v>
      </c>
      <c r="F139" s="84" t="s">
        <v>52</v>
      </c>
      <c r="G139" s="84">
        <v>0</v>
      </c>
      <c r="H139" s="84">
        <v>1.67</v>
      </c>
      <c r="I139" s="84" t="s">
        <v>25</v>
      </c>
      <c r="J139" s="85">
        <v>0.0625</v>
      </c>
      <c r="K139" s="85">
        <v>0.0234</v>
      </c>
      <c r="L139" s="84">
        <v>240566.3</v>
      </c>
      <c r="M139" s="84">
        <v>111.21</v>
      </c>
      <c r="N139" s="84">
        <v>267.53</v>
      </c>
      <c r="O139" s="85">
        <v>0.0002</v>
      </c>
      <c r="P139" s="85">
        <f>N139/סיכום!$B$42</f>
        <v>0.000818031196957294</v>
      </c>
    </row>
    <row r="140" spans="1:256">
      <c r="A140" s="83" t="str">
        <v>סלקום אגח ז</v>
      </c>
      <c r="B140" s="83">
        <v>1126002</v>
      </c>
      <c r="C140" s="84" t="s">
        <v>78</v>
      </c>
      <c r="D140" s="84" t="s">
        <v>54</v>
      </c>
      <c r="E140" s="84" t="s">
        <v>68</v>
      </c>
      <c r="F140" s="84" t="s">
        <v>52</v>
      </c>
      <c r="G140" s="84">
        <v>0</v>
      </c>
      <c r="H140" s="84">
        <v>3.98</v>
      </c>
      <c r="I140" s="84" t="s">
        <v>25</v>
      </c>
      <c r="J140" s="85">
        <v>0.0699</v>
      </c>
      <c r="K140" s="85">
        <v>0.0364</v>
      </c>
      <c r="L140" s="84">
        <v>316404</v>
      </c>
      <c r="M140" s="84">
        <v>115.71</v>
      </c>
      <c r="N140" s="84">
        <v>366.11</v>
      </c>
      <c r="O140" s="85">
        <v>0.0011</v>
      </c>
      <c r="P140" s="85">
        <f>N140/סיכום!$B$42</f>
        <v>0.00111946100070286</v>
      </c>
    </row>
    <row r="141" spans="1:256">
      <c r="A141" s="83" t="str">
        <v>פז נפט אג3</v>
      </c>
      <c r="B141" s="83">
        <v>1114073</v>
      </c>
      <c r="C141" s="84" t="s">
        <v>79</v>
      </c>
      <c r="D141" s="84" t="s">
        <v>75</v>
      </c>
      <c r="E141" s="84" t="s">
        <v>68</v>
      </c>
      <c r="F141" s="84" t="s">
        <v>52</v>
      </c>
      <c r="G141" s="84">
        <v>0</v>
      </c>
      <c r="H141" s="84">
        <v>5.1</v>
      </c>
      <c r="I141" s="84" t="s">
        <v>25</v>
      </c>
      <c r="J141" s="85">
        <v>0.034647</v>
      </c>
      <c r="K141" s="85">
        <v>0.0315</v>
      </c>
      <c r="L141" s="84">
        <v>60000</v>
      </c>
      <c r="M141" s="84">
        <v>104.44</v>
      </c>
      <c r="N141" s="84">
        <v>62.66</v>
      </c>
      <c r="O141" s="85">
        <v>0</v>
      </c>
      <c r="P141" s="85">
        <f>N141/סיכום!$B$42</f>
        <v>0.000191596586556065</v>
      </c>
    </row>
    <row r="142" spans="1:256">
      <c r="A142" s="83" t="str">
        <v>שופרסל אג3</v>
      </c>
      <c r="B142" s="83">
        <v>7770167</v>
      </c>
      <c r="C142" s="84" t="s">
        <v>82</v>
      </c>
      <c r="D142" s="84" t="s">
        <v>83</v>
      </c>
      <c r="E142" s="84" t="s">
        <v>68</v>
      </c>
      <c r="F142" s="84" t="s">
        <v>52</v>
      </c>
      <c r="G142" s="84">
        <v>0</v>
      </c>
      <c r="H142" s="84">
        <v>1.76</v>
      </c>
      <c r="I142" s="84" t="s">
        <v>25</v>
      </c>
      <c r="J142" s="85">
        <v>0.0545</v>
      </c>
      <c r="K142" s="85">
        <v>0.0217</v>
      </c>
      <c r="L142" s="84">
        <v>346591</v>
      </c>
      <c r="M142" s="84">
        <v>109.38</v>
      </c>
      <c r="N142" s="84">
        <v>379.1</v>
      </c>
      <c r="O142" s="85">
        <v>0.0008</v>
      </c>
      <c r="P142" s="85">
        <f>N142/סיכום!$B$42</f>
        <v>0.00115918075268759</v>
      </c>
    </row>
    <row r="143" spans="1:256">
      <c r="A143" s="83" t="str">
        <v>אבגול אג2</v>
      </c>
      <c r="B143" s="83">
        <v>1126317</v>
      </c>
      <c r="C143" s="84" t="s">
        <v>109</v>
      </c>
      <c r="D143" s="84" t="str">
        <v>קונצרני לא צמוד</v>
      </c>
      <c r="E143" s="84" t="s">
        <v>86</v>
      </c>
      <c r="F143" s="84" t="s">
        <v>52</v>
      </c>
      <c r="G143" s="84">
        <v>0</v>
      </c>
      <c r="H143" s="84">
        <v>3.37</v>
      </c>
      <c r="I143" s="84" t="s">
        <v>25</v>
      </c>
      <c r="J143" s="85">
        <v>0.063</v>
      </c>
      <c r="K143" s="85">
        <v>0.0328</v>
      </c>
      <c r="L143" s="84">
        <v>518929</v>
      </c>
      <c r="M143" s="84">
        <v>112.17</v>
      </c>
      <c r="N143" s="84">
        <v>582.08</v>
      </c>
      <c r="O143" s="85">
        <v>0.0014</v>
      </c>
      <c r="P143" s="85">
        <f>N143/סיכום!$B$42</f>
        <v>0.00177983627677233</v>
      </c>
    </row>
    <row r="144" spans="1:256">
      <c r="A144" s="83" t="str">
        <v>דלק פטרו אג8</v>
      </c>
      <c r="B144" s="83">
        <v>1111327</v>
      </c>
      <c r="C144" s="84" t="str">
        <v>דלק פטרוליום בעמ</v>
      </c>
      <c r="D144" s="84" t="s">
        <v>75</v>
      </c>
      <c r="E144" s="84" t="s">
        <v>86</v>
      </c>
      <c r="F144" s="84" t="s">
        <v>52</v>
      </c>
      <c r="G144" s="84">
        <v>0</v>
      </c>
      <c r="H144" s="84">
        <v>0.46</v>
      </c>
      <c r="I144" s="84" t="s">
        <v>25</v>
      </c>
      <c r="J144" s="85">
        <v>0.076</v>
      </c>
      <c r="K144" s="85">
        <v>-0.0428</v>
      </c>
      <c r="L144" s="84">
        <v>51012.67</v>
      </c>
      <c r="M144" s="84">
        <v>104.99</v>
      </c>
      <c r="N144" s="84">
        <v>53.56</v>
      </c>
      <c r="O144" s="85">
        <v>0.0008</v>
      </c>
      <c r="P144" s="85">
        <f>N144/סיכום!$B$42</f>
        <v>0.000163771356143358</v>
      </c>
    </row>
    <row r="145" spans="1:256">
      <c r="A145" s="83" t="str">
        <v>נייר חדרה אג5</v>
      </c>
      <c r="B145" s="83">
        <v>6320097</v>
      </c>
      <c r="C145" s="84" t="str">
        <v>נייר חדרה בעמ</v>
      </c>
      <c r="D145" s="84" t="s">
        <v>110</v>
      </c>
      <c r="E145" s="84" t="s">
        <v>86</v>
      </c>
      <c r="F145" s="84" t="s">
        <v>52</v>
      </c>
      <c r="G145" s="84">
        <v>0</v>
      </c>
      <c r="H145" s="84">
        <v>2.05</v>
      </c>
      <c r="I145" s="84" t="s">
        <v>25</v>
      </c>
      <c r="J145" s="85">
        <v>0.0585</v>
      </c>
      <c r="K145" s="85">
        <v>0.0244</v>
      </c>
      <c r="L145" s="84">
        <v>50000</v>
      </c>
      <c r="M145" s="84">
        <v>109.05</v>
      </c>
      <c r="N145" s="84">
        <v>54.52</v>
      </c>
      <c r="O145" s="85">
        <v>0.0001</v>
      </c>
      <c r="P145" s="85">
        <f>N145/סיכום!$B$42</f>
        <v>0.000166706765066018</v>
      </c>
    </row>
    <row r="146" spans="1:256">
      <c r="A146" s="83" t="str">
        <v>נכסים ובנין אג5</v>
      </c>
      <c r="B146" s="83">
        <v>6990170</v>
      </c>
      <c r="C146" s="84" t="s">
        <v>89</v>
      </c>
      <c r="D146" s="84" t="s">
        <v>60</v>
      </c>
      <c r="E146" s="84" t="s">
        <v>86</v>
      </c>
      <c r="F146" s="84" t="s">
        <v>52</v>
      </c>
      <c r="G146" s="84">
        <v>0</v>
      </c>
      <c r="H146" s="84">
        <v>0.64</v>
      </c>
      <c r="I146" s="84" t="s">
        <v>25</v>
      </c>
      <c r="J146" s="85">
        <v>0.057</v>
      </c>
      <c r="K146" s="85">
        <v>0.0184</v>
      </c>
      <c r="L146" s="84">
        <v>66766.67</v>
      </c>
      <c r="M146" s="84">
        <v>104.47</v>
      </c>
      <c r="N146" s="84">
        <v>69.75</v>
      </c>
      <c r="O146" s="85">
        <v>0.0002</v>
      </c>
      <c r="P146" s="85">
        <f>N146/סיכום!$B$42</f>
        <v>0.000213275804536954</v>
      </c>
    </row>
    <row r="147" spans="1:256">
      <c r="A147" s="83" t="str">
        <v>אלבר אג12</v>
      </c>
      <c r="B147" s="83">
        <v>1123421</v>
      </c>
      <c r="C147" s="84" t="s">
        <v>92</v>
      </c>
      <c r="D147" s="84" t="s">
        <v>93</v>
      </c>
      <c r="E147" s="84" t="s">
        <v>91</v>
      </c>
      <c r="F147" s="84" t="s">
        <v>57</v>
      </c>
      <c r="G147" s="84">
        <v>0</v>
      </c>
      <c r="H147" s="84">
        <v>1.41</v>
      </c>
      <c r="I147" s="84" t="s">
        <v>25</v>
      </c>
      <c r="J147" s="85">
        <v>0.0279</v>
      </c>
      <c r="K147" s="85">
        <v>0.0224</v>
      </c>
      <c r="L147" s="84">
        <v>22652</v>
      </c>
      <c r="M147" s="84">
        <v>100.95</v>
      </c>
      <c r="N147" s="84">
        <v>22.87</v>
      </c>
      <c r="O147" s="85">
        <v>0.0002</v>
      </c>
      <c r="P147" s="85">
        <f>N147/סיכום!$B$42</f>
        <v>6.99300021470987e-05</v>
      </c>
    </row>
    <row r="148" spans="1:256">
      <c r="A148" s="83" t="str">
        <v>אלבר אג7</v>
      </c>
      <c r="B148" s="83">
        <v>1115419</v>
      </c>
      <c r="C148" s="84" t="s">
        <v>92</v>
      </c>
      <c r="D148" s="84" t="s">
        <v>93</v>
      </c>
      <c r="E148" s="84" t="s">
        <v>91</v>
      </c>
      <c r="F148" s="84" t="s">
        <v>57</v>
      </c>
      <c r="G148" s="84">
        <v>0</v>
      </c>
      <c r="H148" s="84">
        <v>0.66</v>
      </c>
      <c r="I148" s="84" t="s">
        <v>25</v>
      </c>
      <c r="J148" s="85">
        <v>0.0664</v>
      </c>
      <c r="K148" s="85">
        <v>0.0284</v>
      </c>
      <c r="L148" s="84">
        <v>16854.72</v>
      </c>
      <c r="M148" s="84">
        <v>103.06</v>
      </c>
      <c r="N148" s="84">
        <v>17.37</v>
      </c>
      <c r="O148" s="85">
        <v>0.0004</v>
      </c>
      <c r="P148" s="85">
        <f>N148/סיכום!$B$42</f>
        <v>5.3112555194364e-05</v>
      </c>
    </row>
    <row r="149" spans="1:256">
      <c r="A149" s="83" t="str">
        <v>ויליפוד אג4</v>
      </c>
      <c r="B149" s="83">
        <v>3710167</v>
      </c>
      <c r="C149" s="84" t="str">
        <v>וילי פוד השקעות בעמ</v>
      </c>
      <c r="D149" s="84" t="s">
        <v>83</v>
      </c>
      <c r="E149" s="84" t="s">
        <v>91</v>
      </c>
      <c r="F149" s="84" t="s">
        <v>57</v>
      </c>
      <c r="G149" s="84">
        <v>0</v>
      </c>
      <c r="H149" s="84">
        <v>1.15</v>
      </c>
      <c r="I149" s="84" t="s">
        <v>25</v>
      </c>
      <c r="J149" s="85">
        <v>0.0129</v>
      </c>
      <c r="K149" s="85">
        <v>-0.0125</v>
      </c>
      <c r="L149" s="84">
        <v>15000</v>
      </c>
      <c r="M149" s="84">
        <v>103.12</v>
      </c>
      <c r="N149" s="84">
        <v>15.47</v>
      </c>
      <c r="O149" s="85">
        <v>0.0004</v>
      </c>
      <c r="P149" s="85">
        <f>N149/סיכום!$B$42</f>
        <v>4.73028917016011e-05</v>
      </c>
    </row>
    <row r="150" spans="1:256">
      <c r="A150" s="83" t="str">
        <v>בזן אג3</v>
      </c>
      <c r="B150" s="83">
        <v>2590271</v>
      </c>
      <c r="C150" s="84" t="s">
        <v>97</v>
      </c>
      <c r="D150" s="84" t="s">
        <v>98</v>
      </c>
      <c r="E150" s="84" t="s">
        <v>96</v>
      </c>
      <c r="F150" s="84" t="s">
        <v>52</v>
      </c>
      <c r="G150" s="84">
        <v>0</v>
      </c>
      <c r="H150" s="84">
        <v>0.5</v>
      </c>
      <c r="I150" s="84" t="s">
        <v>25</v>
      </c>
      <c r="J150" s="85">
        <v>0.065</v>
      </c>
      <c r="K150" s="85">
        <v>0.0497</v>
      </c>
      <c r="L150" s="84">
        <v>0.41</v>
      </c>
      <c r="M150" s="84">
        <v>102.38</v>
      </c>
      <c r="N150" s="86">
        <v>0</v>
      </c>
      <c r="O150" s="85">
        <v>0</v>
      </c>
      <c r="P150" s="85">
        <f>N150/סיכום!$B$42</f>
        <v>0</v>
      </c>
    </row>
    <row r="151" spans="1:256">
      <c r="A151" s="83" t="str">
        <v>אידיבי פתוח אג10</v>
      </c>
      <c r="B151" s="83">
        <v>7980162</v>
      </c>
      <c r="C151" s="84" t="str">
        <v>אידיבי פיתוח‎</v>
      </c>
      <c r="D151" s="84" t="s">
        <v>75</v>
      </c>
      <c r="E151" s="84" t="s">
        <v>100</v>
      </c>
      <c r="F151" s="84" t="s">
        <v>52</v>
      </c>
      <c r="G151" s="84">
        <v>0</v>
      </c>
      <c r="H151" s="84">
        <v>2.13</v>
      </c>
      <c r="I151" s="84" t="s">
        <v>25</v>
      </c>
      <c r="J151" s="85">
        <v>0.066</v>
      </c>
      <c r="K151" s="85">
        <v>0.1577</v>
      </c>
      <c r="L151" s="84">
        <v>42857.15</v>
      </c>
      <c r="M151" s="84">
        <v>87.51</v>
      </c>
      <c r="N151" s="84">
        <v>37.5</v>
      </c>
      <c r="O151" s="85">
        <v>0.0001</v>
      </c>
      <c r="P151" s="85">
        <f>N151/סיכום!$B$42</f>
        <v>0.000114664411041373</v>
      </c>
    </row>
    <row r="152" spans="1:256">
      <c r="A152" s="83" t="str">
        <v>סקיילקס אג א</v>
      </c>
      <c r="B152" s="83">
        <v>1115187</v>
      </c>
      <c r="C152" s="84" t="str">
        <v>סקיילקס קורפוריישן בעמ</v>
      </c>
      <c r="D152" s="84" t="s">
        <v>83</v>
      </c>
      <c r="E152" s="84" t="s">
        <v>100</v>
      </c>
      <c r="F152" s="84" t="s">
        <v>52</v>
      </c>
      <c r="G152" s="84">
        <v>0</v>
      </c>
      <c r="H152" s="84">
        <v>0.5</v>
      </c>
      <c r="I152" s="84" t="s">
        <v>25</v>
      </c>
      <c r="J152" s="85">
        <v>0.07</v>
      </c>
      <c r="K152" s="85">
        <v>0.0364</v>
      </c>
      <c r="L152" s="84">
        <v>0.06</v>
      </c>
      <c r="M152" s="84">
        <v>101.67</v>
      </c>
      <c r="N152" s="86">
        <v>0</v>
      </c>
      <c r="O152" s="85">
        <v>0</v>
      </c>
      <c r="P152" s="85">
        <f>N152/סיכום!$B$42</f>
        <v>0</v>
      </c>
    </row>
    <row r="153" spans="1:256">
      <c r="A153" s="83" t="str">
        <v>דלק אנרגיה אג4</v>
      </c>
      <c r="B153" s="83">
        <v>5650106</v>
      </c>
      <c r="C153" s="84" t="s">
        <v>104</v>
      </c>
      <c r="D153" s="84" t="s">
        <v>105</v>
      </c>
      <c r="E153" s="84" t="s">
        <v>17</v>
      </c>
      <c r="F153" s="84" t="str">
        <v>ללא שם מדרג</v>
      </c>
      <c r="G153" s="84">
        <v>0</v>
      </c>
      <c r="H153" s="84">
        <v>2.39</v>
      </c>
      <c r="I153" s="84" t="s">
        <v>25</v>
      </c>
      <c r="J153" s="85">
        <v>0.0719</v>
      </c>
      <c r="K153" s="85">
        <v>0.0276</v>
      </c>
      <c r="L153" s="84">
        <v>19000</v>
      </c>
      <c r="M153" s="84">
        <v>112.38</v>
      </c>
      <c r="N153" s="84">
        <v>21.35</v>
      </c>
      <c r="O153" s="85">
        <v>0.0001</v>
      </c>
      <c r="P153" s="85">
        <f>N153/סיכום!$B$42</f>
        <v>6.52822713528884e-05</v>
      </c>
    </row>
    <row r="154" spans="1:256">
      <c r="A154" s="80" t="str">
        <v>סה"כ אגרות חוב קונצרניות לא צמודות</v>
      </c>
      <c r="B154" s="80"/>
      <c r="C154" s="81"/>
      <c r="D154" s="81"/>
      <c r="E154" s="81"/>
      <c r="F154" s="81"/>
      <c r="G154" s="81"/>
      <c r="H154" s="81">
        <v>3.02</v>
      </c>
      <c r="I154" s="81"/>
      <c r="J154" s="82"/>
      <c r="K154" s="82">
        <v>0.0277</v>
      </c>
      <c r="L154" s="87">
        <f>SUM(L119:L153)</f>
        <v>3693847.16</v>
      </c>
      <c r="M154" s="81"/>
      <c r="N154" s="87">
        <f>SUM(N119:N153)</f>
        <v>4075.74</v>
      </c>
      <c r="O154" s="82"/>
      <c r="P154" s="88">
        <f>SUM(P119:P153)</f>
        <v>0.0124624620442071</v>
      </c>
    </row>
    <row r="156" spans="1:256">
      <c r="A156" s="80" t="str">
        <v>אגרות חוב קונצרניות צמודות למט"ח</v>
      </c>
      <c r="B156" s="80">
        <v>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2">
        <v>0</v>
      </c>
      <c r="K156" s="82">
        <v>0</v>
      </c>
      <c r="L156" s="81">
        <v>0</v>
      </c>
      <c r="M156" s="81">
        <v>0</v>
      </c>
      <c r="N156" s="81">
        <v>0</v>
      </c>
      <c r="O156" s="82">
        <v>0</v>
      </c>
      <c r="P156" s="82">
        <v>0</v>
      </c>
    </row>
    <row r="157" spans="1:256">
      <c r="A157" s="80" t="str">
        <v>סה"כ אגרות חוב קונצרניות צמודות למט"ח</v>
      </c>
      <c r="B157" s="80"/>
      <c r="C157" s="81"/>
      <c r="D157" s="81"/>
      <c r="E157" s="81"/>
      <c r="F157" s="81"/>
      <c r="G157" s="81"/>
      <c r="H157" s="81"/>
      <c r="I157" s="81"/>
      <c r="J157" s="82"/>
      <c r="K157" s="82"/>
      <c r="L157" s="87">
        <f>SUM(L156)</f>
        <v>0</v>
      </c>
      <c r="M157" s="81"/>
      <c r="N157" s="87">
        <f>SUM(N156)</f>
        <v>0</v>
      </c>
      <c r="O157" s="82"/>
      <c r="P157" s="88">
        <f>SUM(P156)</f>
        <v>0</v>
      </c>
    </row>
    <row r="159" spans="1:256">
      <c r="A159" s="80" t="str">
        <v>אגרות חוב קונצרניות צמודות למדד אחר</v>
      </c>
      <c r="B159" s="80">
        <v>0</v>
      </c>
      <c r="C159" s="81">
        <v>0</v>
      </c>
      <c r="D159" s="81">
        <v>0</v>
      </c>
      <c r="E159" s="81">
        <v>0</v>
      </c>
      <c r="F159" s="81">
        <v>0</v>
      </c>
      <c r="G159" s="81">
        <v>0</v>
      </c>
      <c r="H159" s="81">
        <v>0</v>
      </c>
      <c r="I159" s="81">
        <v>0</v>
      </c>
      <c r="J159" s="82">
        <v>0</v>
      </c>
      <c r="K159" s="82">
        <v>0</v>
      </c>
      <c r="L159" s="81">
        <v>0</v>
      </c>
      <c r="M159" s="81">
        <v>0</v>
      </c>
      <c r="N159" s="81">
        <v>0</v>
      </c>
      <c r="O159" s="82">
        <v>0</v>
      </c>
      <c r="P159" s="82">
        <v>0</v>
      </c>
    </row>
    <row r="160" spans="1:256">
      <c r="A160" s="80" t="str">
        <v>סה"כ אגרות חוב קונצרניות צמודות למדד אחר</v>
      </c>
      <c r="B160" s="80"/>
      <c r="C160" s="81"/>
      <c r="D160" s="81"/>
      <c r="E160" s="81"/>
      <c r="F160" s="81"/>
      <c r="G160" s="81"/>
      <c r="H160" s="81"/>
      <c r="I160" s="81"/>
      <c r="J160" s="82"/>
      <c r="K160" s="82"/>
      <c r="L160" s="87">
        <f>SUM(L159)</f>
        <v>0</v>
      </c>
      <c r="M160" s="81"/>
      <c r="N160" s="87">
        <f>SUM(N159)</f>
        <v>0</v>
      </c>
      <c r="O160" s="82"/>
      <c r="P160" s="88">
        <f>SUM(P159)</f>
        <v>0</v>
      </c>
    </row>
    <row r="162" spans="1:256">
      <c r="A162" s="74" t="str">
        <v>סה"כ אג"ח קונצרני בישראל</v>
      </c>
      <c r="B162" s="74"/>
      <c r="C162" s="75"/>
      <c r="D162" s="75"/>
      <c r="E162" s="75"/>
      <c r="F162" s="75"/>
      <c r="G162" s="75"/>
      <c r="H162" s="75">
        <v>3.82</v>
      </c>
      <c r="I162" s="75"/>
      <c r="J162" s="76"/>
      <c r="K162" s="76">
        <v>0.0217</v>
      </c>
      <c r="L162" s="89">
        <f>L160+L157+L154+L116</f>
        <v>36948856.04</v>
      </c>
      <c r="M162" s="75"/>
      <c r="N162" s="89">
        <f>N160+N157+N154+N116</f>
        <v>44628.01</v>
      </c>
      <c r="O162" s="76"/>
      <c r="P162" s="90">
        <f>P160+P157+P154+P116</f>
        <v>0.136459852869294</v>
      </c>
    </row>
    <row r="165" spans="1:256">
      <c r="A165" s="74" t="str">
        <v>אג"ח קונצרני בחו"ל</v>
      </c>
      <c r="B165" s="74"/>
      <c r="C165" s="75"/>
      <c r="D165" s="75"/>
      <c r="E165" s="75"/>
      <c r="F165" s="75"/>
      <c r="G165" s="75"/>
      <c r="H165" s="75"/>
      <c r="I165" s="75"/>
      <c r="J165" s="76"/>
      <c r="K165" s="76"/>
      <c r="L165" s="75"/>
      <c r="M165" s="75"/>
      <c r="N165" s="75"/>
      <c r="O165" s="76"/>
      <c r="P165" s="76"/>
    </row>
    <row r="166" spans="1:256">
      <c r="A166" s="80" t="str">
        <v>אגרות חוב קונצרניות חברות ישראליות בחו"ל</v>
      </c>
      <c r="B166" s="80">
        <v>0</v>
      </c>
      <c r="C166" s="81">
        <v>0</v>
      </c>
      <c r="D166" s="81">
        <v>0</v>
      </c>
      <c r="E166" s="81">
        <v>0</v>
      </c>
      <c r="F166" s="81">
        <v>0</v>
      </c>
      <c r="G166" s="81">
        <v>0</v>
      </c>
      <c r="H166" s="81">
        <v>0</v>
      </c>
      <c r="I166" s="81">
        <v>0</v>
      </c>
      <c r="J166" s="82">
        <v>0</v>
      </c>
      <c r="K166" s="82">
        <v>0</v>
      </c>
      <c r="L166" s="81">
        <v>0</v>
      </c>
      <c r="M166" s="81">
        <v>0</v>
      </c>
      <c r="N166" s="81">
        <v>0</v>
      </c>
      <c r="O166" s="82">
        <v>0</v>
      </c>
      <c r="P166" s="82">
        <v>0</v>
      </c>
    </row>
    <row r="167" spans="1:256">
      <c r="A167" s="80" t="str">
        <v>סה"כ אגרות חוב קונצרניות חברות ישראליות בחו"ל</v>
      </c>
      <c r="B167" s="80"/>
      <c r="C167" s="81"/>
      <c r="D167" s="81"/>
      <c r="E167" s="81"/>
      <c r="F167" s="81"/>
      <c r="G167" s="81"/>
      <c r="H167" s="81"/>
      <c r="I167" s="81"/>
      <c r="J167" s="82"/>
      <c r="K167" s="82"/>
      <c r="L167" s="87">
        <f>SUM(L166)</f>
        <v>0</v>
      </c>
      <c r="M167" s="81"/>
      <c r="N167" s="87">
        <f>SUM(N166)</f>
        <v>0</v>
      </c>
      <c r="O167" s="82"/>
      <c r="P167" s="88">
        <f>SUM(P166)</f>
        <v>0</v>
      </c>
    </row>
    <row r="169" spans="1:256">
      <c r="A169" s="80" t="str">
        <v>אגרות חוב קונצרניות חברות זרות בחו"ל</v>
      </c>
      <c r="B169" s="80"/>
      <c r="C169" s="81"/>
      <c r="D169" s="81"/>
      <c r="E169" s="81"/>
      <c r="F169" s="81"/>
      <c r="G169" s="81"/>
      <c r="H169" s="81"/>
      <c r="I169" s="81"/>
      <c r="J169" s="82"/>
      <c r="K169" s="82"/>
      <c r="L169" s="81"/>
      <c r="M169" s="81"/>
      <c r="N169" s="81"/>
      <c r="O169" s="82"/>
      <c r="P169" s="82"/>
    </row>
    <row r="170" spans="1:256">
      <c r="A170" s="83" t="str">
        <v>GE VAR 11/67-17</v>
      </c>
      <c r="B170" s="83" t="str">
        <v>US36962G3M40</v>
      </c>
      <c r="C170" s="84" t="str">
        <v>GE VAR 11/67</v>
      </c>
      <c r="D170" s="84" t="s">
        <v>111</v>
      </c>
      <c r="E170" s="84" t="s">
        <v>62</v>
      </c>
      <c r="F170" s="84" t="s">
        <v>112</v>
      </c>
      <c r="G170" s="84">
        <v>0</v>
      </c>
      <c r="H170" s="84">
        <v>0</v>
      </c>
      <c r="I170" s="84" t="s">
        <v>20</v>
      </c>
      <c r="J170" s="85">
        <v>0</v>
      </c>
      <c r="K170" s="85">
        <v>0</v>
      </c>
      <c r="L170" s="84">
        <v>127332</v>
      </c>
      <c r="M170" s="84">
        <v>106.67</v>
      </c>
      <c r="N170" s="84">
        <v>138.94</v>
      </c>
      <c r="O170" s="85">
        <v>0</v>
      </c>
      <c r="P170" s="85">
        <f>N170/סיכום!$B$42</f>
        <v>0.000424839287202357</v>
      </c>
    </row>
    <row r="171" spans="1:256">
      <c r="A171" s="83" t="str">
        <v>JPM 3.25 %9/22</v>
      </c>
      <c r="B171" s="83" t="str">
        <v>US46625HJE18</v>
      </c>
      <c r="C171" s="84" t="str">
        <v>JPM</v>
      </c>
      <c r="D171" s="84" t="s">
        <v>111</v>
      </c>
      <c r="E171" s="84" t="s">
        <v>86</v>
      </c>
      <c r="F171" s="84" t="s">
        <v>112</v>
      </c>
      <c r="G171" s="84">
        <v>0</v>
      </c>
      <c r="H171" s="84">
        <v>0</v>
      </c>
      <c r="I171" s="84" t="s">
        <v>20</v>
      </c>
      <c r="J171" s="85">
        <v>0</v>
      </c>
      <c r="K171" s="85">
        <v>0</v>
      </c>
      <c r="L171" s="84">
        <v>565920</v>
      </c>
      <c r="M171" s="84">
        <v>94.69</v>
      </c>
      <c r="N171" s="84">
        <v>536.4</v>
      </c>
      <c r="O171" s="85">
        <v>0.0001</v>
      </c>
      <c r="P171" s="85">
        <f>N171/סיכום!$B$42</f>
        <v>0.0016401597355358</v>
      </c>
    </row>
    <row r="172" spans="1:256">
      <c r="A172" s="83" t="str">
        <v>STANLN VAR 7/22</v>
      </c>
      <c r="B172" s="83" t="str">
        <v>XS0803659340</v>
      </c>
      <c r="C172" s="84" t="str">
        <v>STANLN</v>
      </c>
      <c r="D172" s="84" t="s">
        <v>111</v>
      </c>
      <c r="E172" s="84" t="s">
        <v>91</v>
      </c>
      <c r="F172" s="84" t="s">
        <v>112</v>
      </c>
      <c r="G172" s="84">
        <v>0</v>
      </c>
      <c r="H172" s="84">
        <v>0</v>
      </c>
      <c r="I172" s="84" t="s">
        <v>20</v>
      </c>
      <c r="J172" s="85">
        <v>0</v>
      </c>
      <c r="K172" s="85">
        <v>0</v>
      </c>
      <c r="L172" s="84">
        <v>236979</v>
      </c>
      <c r="M172" s="84">
        <v>101.46</v>
      </c>
      <c r="N172" s="84">
        <v>242.57</v>
      </c>
      <c r="O172" s="85">
        <v>0</v>
      </c>
      <c r="P172" s="85">
        <f>N172/סיכום!$B$42</f>
        <v>0.000741710564968156</v>
      </c>
    </row>
    <row r="173" spans="1:256">
      <c r="A173" s="83" t="s">
        <v>113</v>
      </c>
      <c r="B173" s="83" t="str">
        <v>USF2893TAF33</v>
      </c>
      <c r="C173" s="84" t="s">
        <v>113</v>
      </c>
      <c r="D173" s="84" t="s">
        <v>114</v>
      </c>
      <c r="E173" s="84" t="s">
        <v>96</v>
      </c>
      <c r="F173" s="84" t="s">
        <v>112</v>
      </c>
      <c r="G173" s="84">
        <v>0</v>
      </c>
      <c r="H173" s="84">
        <v>0</v>
      </c>
      <c r="I173" s="84" t="s">
        <v>20</v>
      </c>
      <c r="J173" s="85">
        <v>0</v>
      </c>
      <c r="K173" s="85">
        <v>0</v>
      </c>
      <c r="L173" s="84">
        <v>279423</v>
      </c>
      <c r="M173" s="84">
        <v>94.77</v>
      </c>
      <c r="N173" s="84">
        <v>267.42</v>
      </c>
      <c r="O173" s="85">
        <v>0</v>
      </c>
      <c r="P173" s="85">
        <f>N173/סיכום!$B$42</f>
        <v>0.00081769484801824</v>
      </c>
    </row>
    <row r="174" spans="1:256">
      <c r="A174" s="83" t="s">
        <v>115</v>
      </c>
      <c r="B174" s="83" t="str">
        <v>XS0922883318</v>
      </c>
      <c r="C174" s="84" t="s">
        <v>115</v>
      </c>
      <c r="D174" s="84" t="s">
        <v>94</v>
      </c>
      <c r="E174" s="84" t="s">
        <v>96</v>
      </c>
      <c r="F174" s="84" t="s">
        <v>112</v>
      </c>
      <c r="G174" s="84">
        <v>0</v>
      </c>
      <c r="H174" s="84">
        <v>0</v>
      </c>
      <c r="I174" s="84" t="s">
        <v>20</v>
      </c>
      <c r="J174" s="85">
        <v>0</v>
      </c>
      <c r="K174" s="85">
        <v>0</v>
      </c>
      <c r="L174" s="84">
        <v>756918</v>
      </c>
      <c r="M174" s="84">
        <v>95.67</v>
      </c>
      <c r="N174" s="84">
        <v>736.21</v>
      </c>
      <c r="O174" s="85">
        <v>0.0003</v>
      </c>
      <c r="P174" s="85">
        <f>N174/סיכום!$B$42</f>
        <v>0.00225112229474051</v>
      </c>
    </row>
    <row r="175" spans="1:256">
      <c r="A175" s="83" t="s">
        <v>116</v>
      </c>
      <c r="B175" s="83" t="str">
        <v>US92978AAA07</v>
      </c>
      <c r="C175" s="84" t="s">
        <v>116</v>
      </c>
      <c r="D175" s="84" t="s">
        <v>111</v>
      </c>
      <c r="E175" s="84" t="s">
        <v>96</v>
      </c>
      <c r="F175" s="84" t="s">
        <v>112</v>
      </c>
      <c r="G175" s="84">
        <v>0</v>
      </c>
      <c r="H175" s="84">
        <v>0</v>
      </c>
      <c r="I175" s="84" t="s">
        <v>20</v>
      </c>
      <c r="J175" s="85">
        <v>0</v>
      </c>
      <c r="K175" s="85">
        <v>0</v>
      </c>
      <c r="L175" s="84">
        <v>618975</v>
      </c>
      <c r="M175" s="84">
        <v>90.33</v>
      </c>
      <c r="N175" s="84">
        <v>560.76</v>
      </c>
      <c r="O175" s="85">
        <v>0</v>
      </c>
      <c r="P175" s="85">
        <f>N175/סיכום!$B$42</f>
        <v>0.00171464573694828</v>
      </c>
    </row>
    <row r="176" spans="1:256">
      <c r="A176" s="83" t="str">
        <v>ביגי</v>
      </c>
      <c r="B176" s="83" t="str">
        <v>XS0798324306</v>
      </c>
      <c r="C176" s="84" t="s">
        <v>117</v>
      </c>
      <c r="D176" s="84" t="s">
        <v>111</v>
      </c>
      <c r="E176" s="84" t="s">
        <v>96</v>
      </c>
      <c r="F176" s="84" t="s">
        <v>112</v>
      </c>
      <c r="G176" s="84">
        <v>0</v>
      </c>
      <c r="H176" s="84">
        <v>0</v>
      </c>
      <c r="I176" s="84" t="s">
        <v>20</v>
      </c>
      <c r="J176" s="85">
        <v>0</v>
      </c>
      <c r="K176" s="85">
        <v>0</v>
      </c>
      <c r="L176" s="84">
        <v>84888</v>
      </c>
      <c r="M176" s="84">
        <v>107.35</v>
      </c>
      <c r="N176" s="84">
        <v>93.02</v>
      </c>
      <c r="O176" s="85">
        <v>0</v>
      </c>
      <c r="P176" s="85">
        <f>N176/סיכום!$B$42</f>
        <v>0.000284428893735161</v>
      </c>
    </row>
    <row r="177" spans="1:256">
      <c r="A177" s="83" t="s">
        <v>118</v>
      </c>
      <c r="B177" s="83" t="str">
        <v>XS0827817650</v>
      </c>
      <c r="C177" s="84" t="s">
        <v>118</v>
      </c>
      <c r="D177" s="84" t="s">
        <v>111</v>
      </c>
      <c r="E177" s="84" t="s">
        <v>99</v>
      </c>
      <c r="F177" s="84" t="s">
        <v>112</v>
      </c>
      <c r="G177" s="84">
        <v>0</v>
      </c>
      <c r="H177" s="84">
        <v>0</v>
      </c>
      <c r="I177" s="84" t="s">
        <v>20</v>
      </c>
      <c r="J177" s="85">
        <v>0</v>
      </c>
      <c r="K177" s="85">
        <v>0</v>
      </c>
      <c r="L177" s="84">
        <v>470421</v>
      </c>
      <c r="M177" s="84">
        <v>107.08</v>
      </c>
      <c r="N177" s="84">
        <v>505.36</v>
      </c>
      <c r="O177" s="85">
        <v>0.0001</v>
      </c>
      <c r="P177" s="85">
        <f>N177/סיכום!$B$42</f>
        <v>0.00154524818036982</v>
      </c>
    </row>
    <row r="178" spans="1:256">
      <c r="A178" s="83" t="s">
        <v>119</v>
      </c>
      <c r="B178" s="83" t="str">
        <v>XS0191752434</v>
      </c>
      <c r="C178" s="84" t="s">
        <v>119</v>
      </c>
      <c r="D178" s="84" t="s">
        <v>111</v>
      </c>
      <c r="E178" s="84" t="s">
        <v>99</v>
      </c>
      <c r="F178" s="84" t="s">
        <v>120</v>
      </c>
      <c r="G178" s="84">
        <v>0</v>
      </c>
      <c r="H178" s="84">
        <v>0</v>
      </c>
      <c r="I178" s="84" t="s">
        <v>18</v>
      </c>
      <c r="J178" s="85">
        <v>0</v>
      </c>
      <c r="K178" s="85">
        <v>0</v>
      </c>
      <c r="L178" s="84">
        <v>286404</v>
      </c>
      <c r="M178" s="84">
        <v>98.67</v>
      </c>
      <c r="N178" s="84">
        <v>288.17</v>
      </c>
      <c r="O178" s="85">
        <v>0</v>
      </c>
      <c r="P178" s="85">
        <f>N178/סיכום!$B$42</f>
        <v>0.000881142488794466</v>
      </c>
    </row>
    <row r="179" spans="1:256">
      <c r="A179" s="83" t="str">
        <v>CITIGRP 3.375%</v>
      </c>
      <c r="B179" s="83" t="str">
        <v>US172967GL98</v>
      </c>
      <c r="C179" s="84" t="str">
        <v>CITIGRP</v>
      </c>
      <c r="D179" s="84" t="s">
        <v>111</v>
      </c>
      <c r="E179" s="84" t="s">
        <v>99</v>
      </c>
      <c r="F179" s="84" t="s">
        <v>120</v>
      </c>
      <c r="G179" s="84">
        <v>0</v>
      </c>
      <c r="H179" s="84">
        <v>0</v>
      </c>
      <c r="I179" s="84" t="s">
        <v>20</v>
      </c>
      <c r="J179" s="85">
        <v>0</v>
      </c>
      <c r="K179" s="85">
        <v>0</v>
      </c>
      <c r="L179" s="84">
        <v>565920</v>
      </c>
      <c r="M179" s="84">
        <v>95.35</v>
      </c>
      <c r="N179" s="84">
        <v>541.31</v>
      </c>
      <c r="O179" s="85">
        <v>0</v>
      </c>
      <c r="P179" s="85">
        <f>N179/סיכום!$B$42</f>
        <v>0.00165517312908815</v>
      </c>
    </row>
    <row r="180" spans="1:256">
      <c r="A180" s="83" t="s">
        <v>121</v>
      </c>
      <c r="B180" s="83" t="str">
        <v>US093662AE40</v>
      </c>
      <c r="C180" s="84" t="s">
        <v>121</v>
      </c>
      <c r="D180" s="84" t="s">
        <v>93</v>
      </c>
      <c r="E180" s="84" t="s">
        <v>99</v>
      </c>
      <c r="F180" s="84" t="s">
        <v>122</v>
      </c>
      <c r="G180" s="84">
        <v>0</v>
      </c>
      <c r="H180" s="84">
        <v>0</v>
      </c>
      <c r="I180" s="84" t="s">
        <v>20</v>
      </c>
      <c r="J180" s="85">
        <v>0</v>
      </c>
      <c r="K180" s="85">
        <v>0</v>
      </c>
      <c r="L180" s="84">
        <v>427977</v>
      </c>
      <c r="M180" s="84">
        <v>102.86</v>
      </c>
      <c r="N180" s="84">
        <v>450.17</v>
      </c>
      <c r="O180" s="85">
        <v>0.0002</v>
      </c>
      <c r="P180" s="85">
        <f>N180/סיכום!$B$42</f>
        <v>0.0013764927444932</v>
      </c>
    </row>
    <row r="181" spans="1:256">
      <c r="A181" s="83" t="str">
        <v>HUWHY VAR 12/49</v>
      </c>
      <c r="B181" s="83" t="str">
        <v>USG4672JAA81</v>
      </c>
      <c r="C181" s="84" t="str">
        <v>HUWHY VAR</v>
      </c>
      <c r="D181" s="84" t="s">
        <v>111</v>
      </c>
      <c r="E181" s="84" t="s">
        <v>99</v>
      </c>
      <c r="F181" s="84" t="s">
        <v>122</v>
      </c>
      <c r="G181" s="84">
        <v>0</v>
      </c>
      <c r="H181" s="84">
        <v>0</v>
      </c>
      <c r="I181" s="84" t="s">
        <v>20</v>
      </c>
      <c r="J181" s="85">
        <v>0</v>
      </c>
      <c r="K181" s="85">
        <v>0</v>
      </c>
      <c r="L181" s="84">
        <v>176850</v>
      </c>
      <c r="M181" s="84">
        <v>105.6</v>
      </c>
      <c r="N181" s="84">
        <v>191.33</v>
      </c>
      <c r="O181" s="85">
        <v>0</v>
      </c>
      <c r="P181" s="85">
        <f>N181/סיכום!$B$42</f>
        <v>0.000585033113721224</v>
      </c>
    </row>
    <row r="182" spans="1:256">
      <c r="A182" s="83" t="s">
        <v>123</v>
      </c>
      <c r="B182" s="83" t="str">
        <v>XS0848530977</v>
      </c>
      <c r="C182" s="84" t="s">
        <v>123</v>
      </c>
      <c r="D182" s="84" t="s">
        <v>111</v>
      </c>
      <c r="E182" s="84" t="s">
        <v>99</v>
      </c>
      <c r="F182" s="84" t="s">
        <v>112</v>
      </c>
      <c r="G182" s="84">
        <v>0</v>
      </c>
      <c r="H182" s="84">
        <v>0</v>
      </c>
      <c r="I182" s="84" t="s">
        <v>20</v>
      </c>
      <c r="J182" s="85">
        <v>0</v>
      </c>
      <c r="K182" s="85">
        <v>0</v>
      </c>
      <c r="L182" s="84">
        <v>371385</v>
      </c>
      <c r="M182" s="84">
        <v>93.73</v>
      </c>
      <c r="N182" s="84">
        <v>356.25</v>
      </c>
      <c r="O182" s="85">
        <v>0</v>
      </c>
      <c r="P182" s="85">
        <f>N182/סיכום!$B$42</f>
        <v>0.00108931190489304</v>
      </c>
    </row>
    <row r="183" spans="1:256">
      <c r="A183" s="83" t="s">
        <v>124</v>
      </c>
      <c r="B183" s="83" t="str">
        <v>XS0829351690</v>
      </c>
      <c r="C183" s="84" t="s">
        <v>124</v>
      </c>
      <c r="D183" s="84" t="s">
        <v>111</v>
      </c>
      <c r="E183" s="84" t="s">
        <v>99</v>
      </c>
      <c r="F183" s="84" t="s">
        <v>112</v>
      </c>
      <c r="G183" s="84">
        <v>0</v>
      </c>
      <c r="H183" s="84">
        <v>0</v>
      </c>
      <c r="I183" s="84" t="s">
        <v>20</v>
      </c>
      <c r="J183" s="85">
        <v>0</v>
      </c>
      <c r="K183" s="85">
        <v>0</v>
      </c>
      <c r="L183" s="84">
        <v>290034</v>
      </c>
      <c r="M183" s="84">
        <v>103.59</v>
      </c>
      <c r="N183" s="84">
        <v>300.53</v>
      </c>
      <c r="O183" s="85">
        <v>0</v>
      </c>
      <c r="P183" s="85">
        <f>N183/סיכום!$B$42</f>
        <v>0.000918935878673703</v>
      </c>
    </row>
    <row r="184" spans="1:256">
      <c r="A184" s="83" t="str">
        <v>BRFSBZ5.8ֵ</v>
      </c>
      <c r="B184" s="83" t="str">
        <v>USP1905CAA82</v>
      </c>
      <c r="C184" s="84" t="str">
        <v>BRF BRASIF FOODS SA</v>
      </c>
      <c r="D184" s="84" t="s">
        <v>111</v>
      </c>
      <c r="E184" s="84" t="s">
        <v>125</v>
      </c>
      <c r="F184" s="84" t="s">
        <v>112</v>
      </c>
      <c r="G184" s="84">
        <v>0</v>
      </c>
      <c r="H184" s="84">
        <v>0</v>
      </c>
      <c r="I184" s="84" t="s">
        <v>20</v>
      </c>
      <c r="J184" s="85">
        <v>0</v>
      </c>
      <c r="K184" s="85">
        <v>0</v>
      </c>
      <c r="L184" s="84">
        <v>236979</v>
      </c>
      <c r="M184" s="84">
        <v>100.34</v>
      </c>
      <c r="N184" s="84">
        <v>242.31</v>
      </c>
      <c r="O184" s="85">
        <v>0</v>
      </c>
      <c r="P184" s="85">
        <f>N184/סיכום!$B$42</f>
        <v>0.000740915558384936</v>
      </c>
    </row>
    <row r="185" spans="1:256">
      <c r="A185" s="83" t="s">
        <v>126</v>
      </c>
      <c r="B185" s="83" t="str">
        <v>XS0356705219</v>
      </c>
      <c r="C185" s="84" t="s">
        <v>126</v>
      </c>
      <c r="D185" s="84" t="s">
        <v>111</v>
      </c>
      <c r="E185" s="84" t="s">
        <v>125</v>
      </c>
      <c r="F185" s="84" t="s">
        <v>112</v>
      </c>
      <c r="G185" s="84">
        <v>0</v>
      </c>
      <c r="H185" s="84">
        <v>0</v>
      </c>
      <c r="I185" s="84" t="s">
        <v>18</v>
      </c>
      <c r="J185" s="85">
        <v>0</v>
      </c>
      <c r="K185" s="85">
        <v>0</v>
      </c>
      <c r="L185" s="84">
        <v>367551.8</v>
      </c>
      <c r="M185" s="84">
        <v>109.85</v>
      </c>
      <c r="N185" s="84">
        <v>416.11</v>
      </c>
      <c r="O185" s="85">
        <v>0</v>
      </c>
      <c r="P185" s="85">
        <f>N185/סיכום!$B$42</f>
        <v>0.00127234688209135</v>
      </c>
    </row>
    <row r="186" spans="1:256">
      <c r="A186" s="83" t="s">
        <v>127</v>
      </c>
      <c r="B186" s="83" t="str">
        <v>FR0011391838</v>
      </c>
      <c r="C186" s="84" t="s">
        <v>127</v>
      </c>
      <c r="D186" s="84" t="s">
        <v>114</v>
      </c>
      <c r="E186" s="84" t="s">
        <v>125</v>
      </c>
      <c r="F186" s="84" t="s">
        <v>112</v>
      </c>
      <c r="G186" s="84">
        <v>0</v>
      </c>
      <c r="H186" s="84">
        <v>0</v>
      </c>
      <c r="I186" s="84" t="s">
        <v>22</v>
      </c>
      <c r="J186" s="85">
        <v>0</v>
      </c>
      <c r="K186" s="85">
        <v>0</v>
      </c>
      <c r="L186" s="84">
        <v>445130.4</v>
      </c>
      <c r="M186" s="84">
        <v>97.16</v>
      </c>
      <c r="N186" s="84">
        <v>442.54</v>
      </c>
      <c r="O186" s="85">
        <v>0.0002</v>
      </c>
      <c r="P186" s="85">
        <f>N186/סיכום!$B$42</f>
        <v>0.00135316235899331</v>
      </c>
    </row>
    <row r="187" spans="1:256">
      <c r="A187" s="83" t="s">
        <v>128</v>
      </c>
      <c r="B187" s="83" t="str">
        <v>XS0808632763</v>
      </c>
      <c r="C187" s="84" t="s">
        <v>128</v>
      </c>
      <c r="D187" s="84" t="s">
        <v>114</v>
      </c>
      <c r="E187" s="84" t="s">
        <v>129</v>
      </c>
      <c r="F187" s="84" t="s">
        <v>112</v>
      </c>
      <c r="G187" s="84">
        <v>0</v>
      </c>
      <c r="H187" s="84">
        <v>0</v>
      </c>
      <c r="I187" s="84" t="s">
        <v>18</v>
      </c>
      <c r="J187" s="85">
        <v>0</v>
      </c>
      <c r="K187" s="85">
        <v>0</v>
      </c>
      <c r="L187" s="84">
        <v>558487.8</v>
      </c>
      <c r="M187" s="84">
        <v>101.05</v>
      </c>
      <c r="N187" s="84">
        <v>583.55</v>
      </c>
      <c r="O187" s="85">
        <v>0</v>
      </c>
      <c r="P187" s="85">
        <f>N187/סיכום!$B$42</f>
        <v>0.00178433112168515</v>
      </c>
    </row>
    <row r="188" spans="1:256">
      <c r="A188" s="83" t="s">
        <v>130</v>
      </c>
      <c r="B188" s="83" t="str">
        <v>XS0922301717</v>
      </c>
      <c r="C188" s="84" t="s">
        <v>130</v>
      </c>
      <c r="D188" s="84" t="s">
        <v>93</v>
      </c>
      <c r="E188" s="84" t="s">
        <v>129</v>
      </c>
      <c r="F188" s="84" t="s">
        <v>112</v>
      </c>
      <c r="G188" s="84">
        <v>0</v>
      </c>
      <c r="H188" s="84">
        <v>0</v>
      </c>
      <c r="I188" s="84" t="s">
        <v>20</v>
      </c>
      <c r="J188" s="85">
        <v>0</v>
      </c>
      <c r="K188" s="85">
        <v>0</v>
      </c>
      <c r="L188" s="84">
        <v>633123</v>
      </c>
      <c r="M188" s="84">
        <v>98.63</v>
      </c>
      <c r="N188" s="84">
        <v>639.71</v>
      </c>
      <c r="O188" s="85">
        <v>0</v>
      </c>
      <c r="P188" s="85">
        <f>N188/סיכום!$B$42</f>
        <v>0.00195605254366071</v>
      </c>
    </row>
    <row r="189" spans="1:256">
      <c r="A189" s="83" t="s">
        <v>131</v>
      </c>
      <c r="B189" s="83" t="str">
        <v>XS0703303262</v>
      </c>
      <c r="C189" s="84" t="s">
        <v>131</v>
      </c>
      <c r="D189" s="84" t="s">
        <v>111</v>
      </c>
      <c r="E189" s="84" t="s">
        <v>17</v>
      </c>
      <c r="F189" s="84" t="s">
        <v>17</v>
      </c>
      <c r="G189" s="84">
        <v>0</v>
      </c>
      <c r="H189" s="84">
        <v>0</v>
      </c>
      <c r="I189" s="84" t="s">
        <v>20</v>
      </c>
      <c r="J189" s="85">
        <v>0</v>
      </c>
      <c r="K189" s="85">
        <v>0</v>
      </c>
      <c r="L189" s="84">
        <v>551772</v>
      </c>
      <c r="M189" s="84">
        <v>108.45</v>
      </c>
      <c r="N189" s="84">
        <v>610.48</v>
      </c>
      <c r="O189" s="85">
        <v>0.0001</v>
      </c>
      <c r="P189" s="85">
        <f>N189/סיכום!$B$42</f>
        <v>0.001866675457401</v>
      </c>
    </row>
    <row r="190" spans="1:256">
      <c r="A190" s="83" t="s">
        <v>132</v>
      </c>
      <c r="B190" s="83" t="str">
        <v>XS0901578681</v>
      </c>
      <c r="C190" s="84" t="s">
        <v>132</v>
      </c>
      <c r="D190" s="84" t="s">
        <v>111</v>
      </c>
      <c r="E190" s="84" t="s">
        <v>17</v>
      </c>
      <c r="F190" s="84" t="s">
        <v>17</v>
      </c>
      <c r="G190" s="84">
        <v>0</v>
      </c>
      <c r="H190" s="84">
        <v>0</v>
      </c>
      <c r="I190" s="84" t="s">
        <v>20</v>
      </c>
      <c r="J190" s="85">
        <v>0</v>
      </c>
      <c r="K190" s="85">
        <v>0</v>
      </c>
      <c r="L190" s="84">
        <v>569457</v>
      </c>
      <c r="M190" s="84">
        <v>102.12</v>
      </c>
      <c r="N190" s="84">
        <v>584.75</v>
      </c>
      <c r="O190" s="85">
        <v>0</v>
      </c>
      <c r="P190" s="85">
        <f>N190/סיכום!$B$42</f>
        <v>0.00178800038283848</v>
      </c>
    </row>
    <row r="191" spans="1:256">
      <c r="A191" s="80" t="str">
        <v>סה"כ אגרות חוב קונצרניות חברות זרות בחו"ל</v>
      </c>
      <c r="B191" s="80"/>
      <c r="C191" s="81"/>
      <c r="D191" s="81"/>
      <c r="E191" s="81"/>
      <c r="F191" s="81"/>
      <c r="G191" s="81"/>
      <c r="H191" s="81"/>
      <c r="I191" s="81"/>
      <c r="J191" s="82"/>
      <c r="K191" s="82"/>
      <c r="L191" s="87">
        <f>SUM(L170:L190)</f>
        <v>8621927</v>
      </c>
      <c r="M191" s="81"/>
      <c r="N191" s="87">
        <f>SUM(N170:N190)</f>
        <v>8727.89</v>
      </c>
      <c r="O191" s="82"/>
      <c r="P191" s="88">
        <f>SUM(P170:P190)</f>
        <v>0.0266874231062371</v>
      </c>
    </row>
    <row r="193" spans="1:256">
      <c r="A193" s="74" t="str">
        <v>סה"כ אג"ח קונצרני בחו"ל</v>
      </c>
      <c r="B193" s="74"/>
      <c r="C193" s="75"/>
      <c r="D193" s="75"/>
      <c r="E193" s="75"/>
      <c r="F193" s="75"/>
      <c r="G193" s="75"/>
      <c r="H193" s="75"/>
      <c r="I193" s="75"/>
      <c r="J193" s="76"/>
      <c r="K193" s="76"/>
      <c r="L193" s="89">
        <f>L191+L167</f>
        <v>8621927</v>
      </c>
      <c r="M193" s="75"/>
      <c r="N193" s="89">
        <f>N191+N167</f>
        <v>8727.89</v>
      </c>
      <c r="O193" s="76"/>
      <c r="P193" s="90">
        <f>P191+P167</f>
        <v>0.0266874231062371</v>
      </c>
    </row>
    <row r="196" spans="1:256">
      <c r="A196" s="74" t="str">
        <v>סה"כ אג"ח קונצרני</v>
      </c>
      <c r="B196" s="74"/>
      <c r="C196" s="75"/>
      <c r="D196" s="75"/>
      <c r="E196" s="75"/>
      <c r="F196" s="75"/>
      <c r="G196" s="75"/>
      <c r="H196" s="75">
        <v>3.82</v>
      </c>
      <c r="I196" s="75"/>
      <c r="J196" s="76"/>
      <c r="K196" s="76">
        <v>0.0217</v>
      </c>
      <c r="L196" s="89">
        <f>L193+L162</f>
        <v>45570783.04</v>
      </c>
      <c r="M196" s="75"/>
      <c r="N196" s="89">
        <f>N193+N162</f>
        <v>53355.9</v>
      </c>
      <c r="O196" s="76"/>
      <c r="P196" s="90">
        <f>P193+P162</f>
        <v>0.163147275975531</v>
      </c>
    </row>
    <row r="199" spans="1:256">
      <c r="A199" s="83" t="s">
        <v>28</v>
      </c>
      <c r="B199" s="83"/>
      <c r="C199" s="84"/>
      <c r="D199" s="84"/>
      <c r="E199" s="84"/>
      <c r="F199" s="84"/>
      <c r="G199" s="84"/>
      <c r="H199" s="84"/>
      <c r="I199" s="84"/>
      <c r="J199" s="85"/>
      <c r="K199" s="85"/>
      <c r="L199" s="84"/>
      <c r="M199" s="84"/>
      <c r="N199" s="84"/>
      <c r="O199" s="85"/>
      <c r="P199" s="8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15"/>
  <sheetViews>
    <sheetView workbookViewId="0" rightToLeft="1">
      <pane ySplit="12" topLeftCell="A26" activePane="bottomLeft" state="frozen"/>
      <selection pane="bottomLeft" activeCell="C109" sqref="C109"/>
    </sheetView>
  </sheetViews>
  <sheetFormatPr defaultRowHeight="12.75"/>
  <cols>
    <col min="1" max="1" style="91" width="36.76491" customWidth="1"/>
    <col min="2" max="2" style="91" width="15.72508" customWidth="1"/>
    <col min="3" max="3" style="92" width="35.76302" customWidth="1"/>
    <col min="4" max="4" style="92" width="22.73836" customWidth="1"/>
    <col min="5" max="5" style="92" width="13.72129" customWidth="1"/>
    <col min="6" max="6" style="92" width="15.72508" customWidth="1"/>
    <col min="7" max="7" style="92" width="13.72129" customWidth="1"/>
    <col min="8" max="8" style="92" width="12.71939" customWidth="1"/>
    <col min="9" max="9" style="93" width="24.74215" customWidth="1"/>
    <col min="10" max="10" style="93" width="20.73457" customWidth="1"/>
    <col min="11" max="256" style="91" width="9.287113" bestFit="1" customWidth="1"/>
  </cols>
  <sheetData>
    <row r="2" spans="1:256">
      <c r="A2" s="94" t="s">
        <v>29</v>
      </c>
    </row>
    <row r="4" spans="1:256">
      <c r="A4" s="94" t="s">
        <v>133</v>
      </c>
    </row>
    <row r="6" spans="1:256">
      <c r="A6" s="95" t="s">
        <v>2</v>
      </c>
    </row>
    <row r="8" spans="1:256">
      <c r="A8" s="96" t="s">
        <v>3</v>
      </c>
    </row>
    <row r="11" spans="1:256">
      <c r="A11" s="97" t="s">
        <v>4</v>
      </c>
      <c r="B11" s="97" t="s">
        <v>5</v>
      </c>
      <c r="C11" s="98" t="s">
        <v>6</v>
      </c>
      <c r="D11" s="98" t="s">
        <v>45</v>
      </c>
      <c r="E11" s="98" t="s">
        <v>9</v>
      </c>
      <c r="F11" s="98" t="s">
        <v>33</v>
      </c>
      <c r="G11" s="98" t="s">
        <v>34</v>
      </c>
      <c r="H11" s="98" t="s">
        <v>12</v>
      </c>
      <c r="I11" s="99" t="s">
        <v>35</v>
      </c>
      <c r="J11" s="99" t="s">
        <v>13</v>
      </c>
    </row>
    <row r="12" spans="1:256">
      <c r="A12" s="100"/>
      <c r="B12" s="100"/>
      <c r="C12" s="101"/>
      <c r="D12" s="101"/>
      <c r="E12" s="101"/>
      <c r="F12" s="101" t="s">
        <v>38</v>
      </c>
      <c r="G12" s="101" t="s">
        <v>39</v>
      </c>
      <c r="H12" s="101" t="s">
        <v>15</v>
      </c>
      <c r="I12" s="102" t="s">
        <v>14</v>
      </c>
      <c r="J12" s="102" t="s">
        <v>14</v>
      </c>
    </row>
    <row r="15" spans="1:256">
      <c r="A15" s="97" t="str">
        <v>מניות</v>
      </c>
      <c r="B15" s="97"/>
      <c r="C15" s="98"/>
      <c r="D15" s="98"/>
      <c r="E15" s="98"/>
      <c r="F15" s="98"/>
      <c r="G15" s="98"/>
      <c r="H15" s="98"/>
      <c r="I15" s="99"/>
      <c r="J15" s="99"/>
    </row>
    <row r="18" spans="1:256">
      <c r="A18" s="97" t="s">
        <v>134</v>
      </c>
      <c r="B18" s="97"/>
      <c r="C18" s="98"/>
      <c r="D18" s="98"/>
      <c r="E18" s="98"/>
      <c r="F18" s="98"/>
      <c r="G18" s="98"/>
      <c r="H18" s="98"/>
      <c r="I18" s="99"/>
      <c r="J18" s="99"/>
    </row>
    <row r="19" spans="1:256">
      <c r="A19" s="103" t="str">
        <v>מניות תל אביב 25</v>
      </c>
      <c r="B19" s="103"/>
      <c r="C19" s="104"/>
      <c r="D19" s="104"/>
      <c r="E19" s="104"/>
      <c r="F19" s="104"/>
      <c r="G19" s="104"/>
      <c r="H19" s="104"/>
      <c r="I19" s="105"/>
      <c r="J19" s="105"/>
    </row>
    <row r="20" spans="1:256">
      <c r="A20" s="106" t="str">
        <v>בינלאומי 5</v>
      </c>
      <c r="B20" s="106">
        <v>593038</v>
      </c>
      <c r="C20" s="107" t="str">
        <v>הבנק הבינלאומי הראשון לישראל ב</v>
      </c>
      <c r="D20" s="107" t="s">
        <v>50</v>
      </c>
      <c r="E20" s="107" t="s">
        <v>25</v>
      </c>
      <c r="F20" s="107">
        <v>8003</v>
      </c>
      <c r="G20" s="107">
        <v>5785</v>
      </c>
      <c r="H20" s="107">
        <v>462.97</v>
      </c>
      <c r="I20" s="108">
        <v>0.0001</v>
      </c>
      <c r="J20" s="108">
        <f>H20/סיכום!$B$42</f>
        <v>0.00141563153012865</v>
      </c>
    </row>
    <row r="21" spans="1:256">
      <c r="A21" s="106" t="str">
        <v>דיסקונט</v>
      </c>
      <c r="B21" s="106">
        <v>691212</v>
      </c>
      <c r="C21" s="107" t="str">
        <v>דיסקונט‎</v>
      </c>
      <c r="D21" s="107" t="s">
        <v>50</v>
      </c>
      <c r="E21" s="107" t="s">
        <v>25</v>
      </c>
      <c r="F21" s="107">
        <v>33528</v>
      </c>
      <c r="G21" s="107">
        <v>635</v>
      </c>
      <c r="H21" s="107">
        <v>212.9</v>
      </c>
      <c r="I21" s="108">
        <v>0</v>
      </c>
      <c r="J21" s="108">
        <f>H21/סיכום!$B$42</f>
        <v>0.000650988082952222</v>
      </c>
    </row>
    <row r="22" spans="1:256">
      <c r="A22" s="106" t="str">
        <v>גזית גלוב</v>
      </c>
      <c r="B22" s="106">
        <v>126011</v>
      </c>
      <c r="C22" s="107" t="s">
        <v>63</v>
      </c>
      <c r="D22" s="107" t="s">
        <v>60</v>
      </c>
      <c r="E22" s="107" t="s">
        <v>25</v>
      </c>
      <c r="F22" s="107">
        <v>12240</v>
      </c>
      <c r="G22" s="107">
        <v>4729</v>
      </c>
      <c r="H22" s="107">
        <v>578.83</v>
      </c>
      <c r="I22" s="108">
        <v>0.0001</v>
      </c>
      <c r="J22" s="108">
        <f>H22/סיכום!$B$42</f>
        <v>0.00176989869448208</v>
      </c>
    </row>
    <row r="23" spans="1:256">
      <c r="A23" s="106" t="str">
        <v>גזית גלוב לקבל</v>
      </c>
      <c r="B23" s="106">
        <v>126016</v>
      </c>
      <c r="C23" s="107" t="s">
        <v>63</v>
      </c>
      <c r="D23" s="107" t="s">
        <v>60</v>
      </c>
      <c r="E23" s="107" t="s">
        <v>25</v>
      </c>
      <c r="F23" s="107">
        <v>5263.2</v>
      </c>
      <c r="G23" s="107">
        <v>100</v>
      </c>
      <c r="H23" s="107">
        <v>5.26</v>
      </c>
      <c r="I23" s="108">
        <v>0</v>
      </c>
      <c r="J23" s="108">
        <f>H23/סיכום!$B$42</f>
        <v>1.60835947220699e-05</v>
      </c>
    </row>
    <row r="24" spans="1:256">
      <c r="A24" s="106" t="str">
        <v>עזריאלי</v>
      </c>
      <c r="B24" s="106">
        <v>1119478</v>
      </c>
      <c r="C24" s="107" t="str">
        <v>קבוצת עזריאלי</v>
      </c>
      <c r="D24" s="107" t="s">
        <v>60</v>
      </c>
      <c r="E24" s="107" t="s">
        <v>25</v>
      </c>
      <c r="F24" s="107">
        <v>3500</v>
      </c>
      <c r="G24" s="107">
        <v>11190</v>
      </c>
      <c r="H24" s="107">
        <v>391.65</v>
      </c>
      <c r="I24" s="108">
        <v>0</v>
      </c>
      <c r="J24" s="108">
        <f>H24/סיכום!$B$42</f>
        <v>0.0011975551089161</v>
      </c>
    </row>
    <row r="25" spans="1:256">
      <c r="A25" s="106" t="str">
        <v>שטראוס עלית</v>
      </c>
      <c r="B25" s="106">
        <v>746016</v>
      </c>
      <c r="C25" s="107" t="str">
        <v>שטראוס גרופ בעמ</v>
      </c>
      <c r="D25" s="107" t="s">
        <v>135</v>
      </c>
      <c r="E25" s="107" t="s">
        <v>25</v>
      </c>
      <c r="F25" s="107">
        <v>7600</v>
      </c>
      <c r="G25" s="107">
        <v>6200</v>
      </c>
      <c r="H25" s="107">
        <v>471.2</v>
      </c>
      <c r="I25" s="108">
        <v>0.0001</v>
      </c>
      <c r="J25" s="108">
        <f>H25/סיכום!$B$42</f>
        <v>0.0014407965462052</v>
      </c>
    </row>
    <row r="26" spans="1:256">
      <c r="A26" s="106" t="str">
        <v>פז נפט</v>
      </c>
      <c r="B26" s="106">
        <v>1100007</v>
      </c>
      <c r="C26" s="107" t="s">
        <v>79</v>
      </c>
      <c r="D26" s="107" t="s">
        <v>75</v>
      </c>
      <c r="E26" s="107" t="s">
        <v>25</v>
      </c>
      <c r="F26" s="107">
        <v>950</v>
      </c>
      <c r="G26" s="107">
        <v>57880</v>
      </c>
      <c r="H26" s="107">
        <v>549.86</v>
      </c>
      <c r="I26" s="108">
        <v>0.0001</v>
      </c>
      <c r="J26" s="108">
        <f>H26/סיכום!$B$42</f>
        <v>0.00168131661480558</v>
      </c>
    </row>
    <row r="27" spans="1:256">
      <c r="A27" s="106" t="str">
        <v>סלקום</v>
      </c>
      <c r="B27" s="106">
        <v>1101534</v>
      </c>
      <c r="C27" s="107" t="s">
        <v>78</v>
      </c>
      <c r="D27" s="107" t="s">
        <v>54</v>
      </c>
      <c r="E27" s="107" t="s">
        <v>25</v>
      </c>
      <c r="F27" s="107">
        <v>1095</v>
      </c>
      <c r="G27" s="107">
        <v>3935</v>
      </c>
      <c r="H27" s="107">
        <v>43.09</v>
      </c>
      <c r="I27" s="108">
        <v>0</v>
      </c>
      <c r="J27" s="108">
        <f>H27/סיכום!$B$42</f>
        <v>0.000131757052580607</v>
      </c>
    </row>
    <row r="28" spans="1:256">
      <c r="A28" s="106" t="str">
        <v>פרטנר</v>
      </c>
      <c r="B28" s="106">
        <v>1083484</v>
      </c>
      <c r="C28" s="107" t="s">
        <v>66</v>
      </c>
      <c r="D28" s="107" t="s">
        <v>54</v>
      </c>
      <c r="E28" s="107" t="s">
        <v>25</v>
      </c>
      <c r="F28" s="107">
        <v>1778</v>
      </c>
      <c r="G28" s="107">
        <v>2802</v>
      </c>
      <c r="H28" s="107">
        <v>49.82</v>
      </c>
      <c r="I28" s="108">
        <v>0</v>
      </c>
      <c r="J28" s="108">
        <f>H28/סיכום!$B$42</f>
        <v>0.000152335492215499</v>
      </c>
    </row>
    <row r="29" spans="1:256">
      <c r="A29" s="106" t="str">
        <v>נייס</v>
      </c>
      <c r="B29" s="106">
        <v>273011</v>
      </c>
      <c r="C29" s="107" t="str">
        <v>נייס מערכות בעמ</v>
      </c>
      <c r="D29" s="107" t="str">
        <v>תוכנה ואינטרנט</v>
      </c>
      <c r="E29" s="107" t="s">
        <v>25</v>
      </c>
      <c r="F29" s="107">
        <v>3100</v>
      </c>
      <c r="G29" s="107">
        <v>14520</v>
      </c>
      <c r="H29" s="107">
        <v>450.12</v>
      </c>
      <c r="I29" s="108">
        <v>0.0001</v>
      </c>
      <c r="J29" s="108">
        <f>H29/סיכום!$B$42</f>
        <v>0.00137633985861181</v>
      </c>
    </row>
    <row r="30" spans="1:256">
      <c r="A30" s="103" t="str">
        <v>סה"כ מניות תל אביב 25</v>
      </c>
      <c r="B30" s="103"/>
      <c r="C30" s="104"/>
      <c r="D30" s="104"/>
      <c r="E30" s="104"/>
      <c r="F30" s="109">
        <f>SUM(F20:F29)</f>
        <v>77057.2</v>
      </c>
      <c r="G30" s="104"/>
      <c r="H30" s="109">
        <f>SUM(H20:H29)</f>
        <v>3215.7</v>
      </c>
      <c r="I30" s="105"/>
      <c r="J30" s="110">
        <f>SUM(J20:J29)</f>
        <v>0.00983270257561982</v>
      </c>
    </row>
    <row r="32" spans="1:256">
      <c r="A32" s="103" t="str">
        <v>מניות תל אביב 75</v>
      </c>
      <c r="B32" s="103"/>
      <c r="C32" s="104"/>
      <c r="D32" s="104"/>
      <c r="E32" s="104"/>
      <c r="F32" s="104"/>
      <c r="G32" s="104"/>
      <c r="H32" s="104"/>
      <c r="I32" s="105"/>
      <c r="J32" s="105"/>
    </row>
    <row r="33" spans="1:256">
      <c r="A33" s="106" t="str">
        <v>שופרסל</v>
      </c>
      <c r="B33" s="106">
        <v>777037</v>
      </c>
      <c r="C33" s="107" t="s">
        <v>82</v>
      </c>
      <c r="D33" s="107" t="s">
        <v>83</v>
      </c>
      <c r="E33" s="107" t="s">
        <v>25</v>
      </c>
      <c r="F33" s="107">
        <v>19859</v>
      </c>
      <c r="G33" s="107">
        <v>1517</v>
      </c>
      <c r="H33" s="107">
        <v>301.26</v>
      </c>
      <c r="I33" s="108">
        <v>0.0001</v>
      </c>
      <c r="J33" s="108">
        <f>H33/סיכום!$B$42</f>
        <v>0.000921168012541975</v>
      </c>
    </row>
    <row r="34" spans="1:256">
      <c r="A34" s="106" t="str">
        <v>מטריקס</v>
      </c>
      <c r="B34" s="106">
        <v>445015</v>
      </c>
      <c r="C34" s="107" t="str">
        <v>מטריקס אי.טי בעמ</v>
      </c>
      <c r="D34" s="107" t="s">
        <v>136</v>
      </c>
      <c r="E34" s="107" t="s">
        <v>25</v>
      </c>
      <c r="F34" s="107">
        <v>20000</v>
      </c>
      <c r="G34" s="107">
        <v>2003</v>
      </c>
      <c r="H34" s="107">
        <v>400.6</v>
      </c>
      <c r="I34" s="108">
        <v>0.0003</v>
      </c>
      <c r="J34" s="108">
        <f>H34/סיכום!$B$42</f>
        <v>0.00122492168168464</v>
      </c>
    </row>
    <row r="35" spans="1:256">
      <c r="A35" s="106" t="str">
        <v>אלוני חץ</v>
      </c>
      <c r="B35" s="106">
        <v>390013</v>
      </c>
      <c r="C35" s="107" t="s">
        <v>69</v>
      </c>
      <c r="D35" s="107" t="s">
        <v>60</v>
      </c>
      <c r="E35" s="107" t="s">
        <v>25</v>
      </c>
      <c r="F35" s="107">
        <v>10000</v>
      </c>
      <c r="G35" s="107">
        <v>2271</v>
      </c>
      <c r="H35" s="107">
        <v>227.1</v>
      </c>
      <c r="I35" s="108">
        <v>0.0001</v>
      </c>
      <c r="J35" s="108">
        <f>H35/סיכום!$B$42</f>
        <v>0.000694407673266555</v>
      </c>
    </row>
    <row r="36" spans="1:256">
      <c r="A36" s="106" t="str">
        <v>אפריקה נכסים</v>
      </c>
      <c r="B36" s="106">
        <v>1091354</v>
      </c>
      <c r="C36" s="107" t="s">
        <v>87</v>
      </c>
      <c r="D36" s="107" t="s">
        <v>60</v>
      </c>
      <c r="E36" s="107" t="s">
        <v>25</v>
      </c>
      <c r="F36" s="107">
        <v>13188</v>
      </c>
      <c r="G36" s="107">
        <v>5380</v>
      </c>
      <c r="H36" s="107">
        <v>709.51</v>
      </c>
      <c r="I36" s="108">
        <v>0.0005</v>
      </c>
      <c r="J36" s="108">
        <f>H36/סיכום!$B$42</f>
        <v>0.00216948123407906</v>
      </c>
    </row>
    <row r="37" spans="1:256">
      <c r="A37" s="106" t="str">
        <v>אשטרום נכסים</v>
      </c>
      <c r="B37" s="106">
        <v>251017</v>
      </c>
      <c r="C37" s="107" t="s">
        <v>85</v>
      </c>
      <c r="D37" s="107" t="s">
        <v>60</v>
      </c>
      <c r="E37" s="107" t="s">
        <v>25</v>
      </c>
      <c r="F37" s="107">
        <v>70700</v>
      </c>
      <c r="G37" s="107">
        <v>845.9</v>
      </c>
      <c r="H37" s="107">
        <v>598.05</v>
      </c>
      <c r="I37" s="108">
        <v>0.0009</v>
      </c>
      <c r="J37" s="108">
        <f>H37/סיכום!$B$42</f>
        <v>0.00182866802728782</v>
      </c>
    </row>
    <row r="38" spans="1:256">
      <c r="A38" s="106" t="str">
        <v>ביג</v>
      </c>
      <c r="B38" s="106">
        <v>1097260</v>
      </c>
      <c r="C38" s="107" t="s">
        <v>70</v>
      </c>
      <c r="D38" s="107" t="s">
        <v>60</v>
      </c>
      <c r="E38" s="107" t="s">
        <v>25</v>
      </c>
      <c r="F38" s="107">
        <v>1463</v>
      </c>
      <c r="G38" s="107">
        <v>13840</v>
      </c>
      <c r="H38" s="107">
        <v>202.48</v>
      </c>
      <c r="I38" s="108">
        <v>0.0001</v>
      </c>
      <c r="J38" s="108">
        <f>H38/סיכום!$B$42</f>
        <v>0.000619126665270859</v>
      </c>
    </row>
    <row r="39" spans="1:256">
      <c r="A39" s="106" t="str">
        <v>גב ים</v>
      </c>
      <c r="B39" s="106">
        <v>759019</v>
      </c>
      <c r="C39" s="107" t="s">
        <v>72</v>
      </c>
      <c r="D39" s="107" t="s">
        <v>60</v>
      </c>
      <c r="E39" s="107" t="s">
        <v>25</v>
      </c>
      <c r="F39" s="107">
        <v>570</v>
      </c>
      <c r="G39" s="107">
        <v>94790</v>
      </c>
      <c r="H39" s="107">
        <v>540.3</v>
      </c>
      <c r="I39" s="108">
        <v>0.0003</v>
      </c>
      <c r="J39" s="108">
        <f>H39/סיכום!$B$42</f>
        <v>0.0016520848342841</v>
      </c>
    </row>
    <row r="40" spans="1:256">
      <c r="A40" s="106" t="str">
        <v>נכסים בנין</v>
      </c>
      <c r="B40" s="106">
        <v>699017</v>
      </c>
      <c r="C40" s="107" t="s">
        <v>89</v>
      </c>
      <c r="D40" s="107" t="s">
        <v>60</v>
      </c>
      <c r="E40" s="107" t="s">
        <v>25</v>
      </c>
      <c r="F40" s="107">
        <v>900</v>
      </c>
      <c r="G40" s="107">
        <v>22840</v>
      </c>
      <c r="H40" s="107">
        <v>205.56</v>
      </c>
      <c r="I40" s="108">
        <v>0.0001</v>
      </c>
      <c r="J40" s="108">
        <f>H40/סיכום!$B$42</f>
        <v>0.000628544435564391</v>
      </c>
    </row>
    <row r="41" spans="1:256">
      <c r="A41" s="106" t="str">
        <v>נצבא</v>
      </c>
      <c r="B41" s="106">
        <v>1081215</v>
      </c>
      <c r="C41" s="107" t="s">
        <v>59</v>
      </c>
      <c r="D41" s="107" t="s">
        <v>60</v>
      </c>
      <c r="E41" s="107" t="s">
        <v>25</v>
      </c>
      <c r="F41" s="107">
        <v>9240</v>
      </c>
      <c r="G41" s="107">
        <v>4548</v>
      </c>
      <c r="H41" s="107">
        <v>420.24</v>
      </c>
      <c r="I41" s="108">
        <v>0.0002</v>
      </c>
      <c r="J41" s="108">
        <f>H41/סיכום!$B$42</f>
        <v>0.00128497525589404</v>
      </c>
    </row>
    <row r="42" spans="1:256">
      <c r="A42" s="106" t="str">
        <v>ריט1</v>
      </c>
      <c r="B42" s="106">
        <v>1098920</v>
      </c>
      <c r="C42" s="107" t="s">
        <v>81</v>
      </c>
      <c r="D42" s="107" t="s">
        <v>60</v>
      </c>
      <c r="E42" s="107" t="s">
        <v>25</v>
      </c>
      <c r="F42" s="107">
        <v>40000</v>
      </c>
      <c r="G42" s="107">
        <v>812.4</v>
      </c>
      <c r="H42" s="107">
        <v>324.96</v>
      </c>
      <c r="I42" s="108">
        <v>0.0003</v>
      </c>
      <c r="J42" s="108">
        <f>H42/סיכום!$B$42</f>
        <v>0.000993635920320123</v>
      </c>
    </row>
    <row r="43" spans="1:256">
      <c r="A43" s="106" t="str">
        <v>פרוטרום</v>
      </c>
      <c r="B43" s="106">
        <v>1081082</v>
      </c>
      <c r="C43" s="107" t="str">
        <v>פרוטרום‎</v>
      </c>
      <c r="D43" s="107" t="s">
        <v>135</v>
      </c>
      <c r="E43" s="107" t="s">
        <v>25</v>
      </c>
      <c r="F43" s="107">
        <v>7500</v>
      </c>
      <c r="G43" s="107">
        <v>6427</v>
      </c>
      <c r="H43" s="107">
        <v>482.02</v>
      </c>
      <c r="I43" s="108">
        <v>0.0001</v>
      </c>
      <c r="J43" s="108">
        <f>H43/סיכום!$B$42</f>
        <v>0.00147388105093767</v>
      </c>
    </row>
    <row r="44" spans="1:256">
      <c r="A44" s="106" t="str">
        <v>דלתא גליל</v>
      </c>
      <c r="B44" s="106">
        <v>627034</v>
      </c>
      <c r="C44" s="107" t="str">
        <v>דלתא-גליל תעשיות בעמ</v>
      </c>
      <c r="D44" s="107" t="s">
        <v>137</v>
      </c>
      <c r="E44" s="107" t="s">
        <v>25</v>
      </c>
      <c r="F44" s="107">
        <v>8402</v>
      </c>
      <c r="G44" s="107">
        <v>6984</v>
      </c>
      <c r="H44" s="107">
        <v>586.8</v>
      </c>
      <c r="I44" s="108">
        <v>0.0003</v>
      </c>
      <c r="J44" s="108">
        <f>H44/סיכום!$B$42</f>
        <v>0.00179426870397541</v>
      </c>
    </row>
    <row r="45" spans="1:256">
      <c r="A45" s="106" t="str">
        <v>פלסאון תעשיות</v>
      </c>
      <c r="B45" s="106">
        <v>1081603</v>
      </c>
      <c r="C45" s="107" t="str">
        <v>פלסאון תעשיות בעמ</v>
      </c>
      <c r="D45" s="107" t="s">
        <v>98</v>
      </c>
      <c r="E45" s="107" t="s">
        <v>25</v>
      </c>
      <c r="F45" s="107">
        <v>4200</v>
      </c>
      <c r="G45" s="107">
        <v>11160</v>
      </c>
      <c r="H45" s="107">
        <v>468.72</v>
      </c>
      <c r="I45" s="108">
        <v>0.0004</v>
      </c>
      <c r="J45" s="108">
        <f>H45/סיכום!$B$42</f>
        <v>0.00143321340648833</v>
      </c>
    </row>
    <row r="46" spans="1:256">
      <c r="A46" s="106" t="str">
        <v>אבגול</v>
      </c>
      <c r="B46" s="106">
        <v>1100957</v>
      </c>
      <c r="C46" s="107" t="s">
        <v>109</v>
      </c>
      <c r="D46" s="107" t="s">
        <v>110</v>
      </c>
      <c r="E46" s="107" t="s">
        <v>25</v>
      </c>
      <c r="F46" s="107">
        <v>105184</v>
      </c>
      <c r="G46" s="107">
        <v>307.8</v>
      </c>
      <c r="H46" s="107">
        <v>323.76</v>
      </c>
      <c r="I46" s="108">
        <v>0.0004</v>
      </c>
      <c r="J46" s="108">
        <f>H46/סיכום!$B$42</f>
        <v>0.000989966659166799</v>
      </c>
    </row>
    <row r="47" spans="1:256">
      <c r="A47" s="106" t="s">
        <v>138</v>
      </c>
      <c r="B47" s="106">
        <v>1094119</v>
      </c>
      <c r="C47" s="107" t="s">
        <v>138</v>
      </c>
      <c r="D47" s="107" t="str">
        <v>ביומד</v>
      </c>
      <c r="E47" s="107" t="s">
        <v>25</v>
      </c>
      <c r="F47" s="107">
        <v>6414</v>
      </c>
      <c r="G47" s="107">
        <v>5375</v>
      </c>
      <c r="H47" s="107">
        <v>344.75</v>
      </c>
      <c r="I47" s="108">
        <v>0.0002</v>
      </c>
      <c r="J47" s="108">
        <f>H47/סיכום!$B$42</f>
        <v>0.00105414815217369</v>
      </c>
    </row>
    <row r="48" spans="1:256">
      <c r="A48" s="103" t="str">
        <v>סה"כ מניות תל אביב 75</v>
      </c>
      <c r="B48" s="103"/>
      <c r="C48" s="104"/>
      <c r="D48" s="104"/>
      <c r="E48" s="104"/>
      <c r="F48" s="109">
        <f>SUM(F33:F47)</f>
        <v>317620</v>
      </c>
      <c r="G48" s="104"/>
      <c r="H48" s="109">
        <f>SUM(H33:H47)</f>
        <v>6136.11</v>
      </c>
      <c r="I48" s="105"/>
      <c r="J48" s="110">
        <f>SUM(J33:J47)</f>
        <v>0.0187624917129355</v>
      </c>
    </row>
    <row r="50" spans="1:256">
      <c r="A50" s="103" t="str">
        <v>מניות מניות היתר</v>
      </c>
      <c r="B50" s="103"/>
      <c r="C50" s="104"/>
      <c r="D50" s="104"/>
      <c r="E50" s="104"/>
      <c r="F50" s="104"/>
      <c r="G50" s="104"/>
      <c r="H50" s="104"/>
      <c r="I50" s="105"/>
      <c r="J50" s="105"/>
    </row>
    <row r="51" spans="1:256">
      <c r="A51" s="106" t="str">
        <v>אילקס מדיקל</v>
      </c>
      <c r="B51" s="106">
        <v>1080753</v>
      </c>
      <c r="C51" s="107" t="str">
        <v>אילקס מדיקל בעמ</v>
      </c>
      <c r="D51" s="107" t="s">
        <v>83</v>
      </c>
      <c r="E51" s="107" t="s">
        <v>25</v>
      </c>
      <c r="F51" s="107">
        <v>26000</v>
      </c>
      <c r="G51" s="107">
        <v>1483</v>
      </c>
      <c r="H51" s="107">
        <v>385.58</v>
      </c>
      <c r="I51" s="108">
        <v>0.0026</v>
      </c>
      <c r="J51" s="108">
        <f>H51/סיכום!$B$42</f>
        <v>0.00117899476291554</v>
      </c>
    </row>
    <row r="52" spans="1:256">
      <c r="A52" s="106" t="str">
        <v>ברימאג</v>
      </c>
      <c r="B52" s="106">
        <v>1094283</v>
      </c>
      <c r="C52" s="107" t="str">
        <v>ברימאג דיגיטל אייג בעמ</v>
      </c>
      <c r="D52" s="107" t="s">
        <v>83</v>
      </c>
      <c r="E52" s="107" t="s">
        <v>25</v>
      </c>
      <c r="F52" s="107">
        <v>3499</v>
      </c>
      <c r="G52" s="107">
        <v>1092</v>
      </c>
      <c r="H52" s="107">
        <v>38.21</v>
      </c>
      <c r="I52" s="108">
        <v>0.0003</v>
      </c>
      <c r="J52" s="108">
        <f>H52/סיכום!$B$42</f>
        <v>0.00011683539055709</v>
      </c>
    </row>
    <row r="53" spans="1:256">
      <c r="A53" s="106" t="str">
        <v>טלסיס</v>
      </c>
      <c r="B53" s="106">
        <v>354019</v>
      </c>
      <c r="C53" s="107" t="str">
        <v>טלסיס בעמ</v>
      </c>
      <c r="D53" s="107" t="s">
        <v>83</v>
      </c>
      <c r="E53" s="107" t="s">
        <v>25</v>
      </c>
      <c r="F53" s="107">
        <v>3790</v>
      </c>
      <c r="G53" s="107">
        <v>1105</v>
      </c>
      <c r="H53" s="107">
        <v>41.88</v>
      </c>
      <c r="I53" s="108">
        <v>0.0006</v>
      </c>
      <c r="J53" s="108">
        <f>H53/סיכום!$B$42</f>
        <v>0.000128057214251005</v>
      </c>
    </row>
    <row r="54" spans="1:256">
      <c r="A54" s="106" t="str">
        <v>אמת</v>
      </c>
      <c r="B54" s="106">
        <v>382010</v>
      </c>
      <c r="C54" s="107" t="str">
        <v>א.מ.ת. מיחשוב בעמ</v>
      </c>
      <c r="D54" s="107" t="s">
        <v>136</v>
      </c>
      <c r="E54" s="107" t="s">
        <v>25</v>
      </c>
      <c r="F54" s="107">
        <v>74015</v>
      </c>
      <c r="G54" s="107">
        <v>410.3</v>
      </c>
      <c r="H54" s="107">
        <v>303.68</v>
      </c>
      <c r="I54" s="108">
        <v>0.0017</v>
      </c>
      <c r="J54" s="108">
        <f>H54/סיכום!$B$42</f>
        <v>0.000928567689201178</v>
      </c>
    </row>
    <row r="55" spans="1:256">
      <c r="A55" s="106" t="str">
        <v>טלדור</v>
      </c>
      <c r="B55" s="106">
        <v>477018</v>
      </c>
      <c r="C55" s="107" t="str">
        <v>טלדור מערכות מחשבים )6891( בעמ</v>
      </c>
      <c r="D55" s="107" t="s">
        <v>136</v>
      </c>
      <c r="E55" s="107" t="s">
        <v>25</v>
      </c>
      <c r="F55" s="107">
        <v>12434</v>
      </c>
      <c r="G55" s="107">
        <v>944.1</v>
      </c>
      <c r="H55" s="107">
        <v>117.39</v>
      </c>
      <c r="I55" s="108">
        <v>0.0011</v>
      </c>
      <c r="J55" s="108">
        <f>H55/סיכום!$B$42</f>
        <v>0.000358945472323914</v>
      </c>
    </row>
    <row r="56" spans="1:256">
      <c r="A56" s="106" t="str">
        <v>חבס</v>
      </c>
      <c r="B56" s="106">
        <v>415018</v>
      </c>
      <c r="C56" s="107" t="s">
        <v>106</v>
      </c>
      <c r="D56" s="107" t="s">
        <v>60</v>
      </c>
      <c r="E56" s="107" t="s">
        <v>25</v>
      </c>
      <c r="F56" s="107">
        <v>7988</v>
      </c>
      <c r="G56" s="107">
        <v>14.5</v>
      </c>
      <c r="H56" s="107">
        <v>1.16</v>
      </c>
      <c r="I56" s="108">
        <v>0.0002</v>
      </c>
      <c r="J56" s="108">
        <f>H56/סיכום!$B$42</f>
        <v>3.54695244821314e-06</v>
      </c>
    </row>
    <row r="57" spans="1:256">
      <c r="A57" s="106" t="str">
        <v>מעברות</v>
      </c>
      <c r="B57" s="106">
        <v>528018</v>
      </c>
      <c r="C57" s="107" t="s">
        <v>139</v>
      </c>
      <c r="D57" s="107" t="s">
        <v>135</v>
      </c>
      <c r="E57" s="107" t="s">
        <v>25</v>
      </c>
      <c r="F57" s="107">
        <v>8840</v>
      </c>
      <c r="G57" s="107">
        <v>3952</v>
      </c>
      <c r="H57" s="107">
        <v>349.36</v>
      </c>
      <c r="I57" s="108">
        <v>0.0009</v>
      </c>
      <c r="J57" s="108">
        <f>H57/סיכום!$B$42</f>
        <v>0.00106824423043771</v>
      </c>
    </row>
    <row r="58" spans="1:256">
      <c r="A58" s="106" t="str">
        <v>מעברות לקבל</v>
      </c>
      <c r="B58" s="106">
        <v>528013</v>
      </c>
      <c r="C58" s="107" t="s">
        <v>139</v>
      </c>
      <c r="D58" s="107" t="s">
        <v>135</v>
      </c>
      <c r="E58" s="107" t="s">
        <v>25</v>
      </c>
      <c r="F58" s="107">
        <v>5683.33</v>
      </c>
      <c r="G58" s="107">
        <v>100</v>
      </c>
      <c r="H58" s="107">
        <v>5.68</v>
      </c>
      <c r="I58" s="108">
        <v>0</v>
      </c>
      <c r="J58" s="108">
        <f>H58/סיכום!$B$42</f>
        <v>1.73678361257333e-05</v>
      </c>
    </row>
    <row r="59" spans="1:256">
      <c r="A59" s="106" t="str">
        <v>נטו</v>
      </c>
      <c r="B59" s="106">
        <v>168013</v>
      </c>
      <c r="C59" s="107" t="str">
        <v>נטו מ.ע. אחזקות בעמ</v>
      </c>
      <c r="D59" s="107" t="s">
        <v>135</v>
      </c>
      <c r="E59" s="107" t="s">
        <v>25</v>
      </c>
      <c r="F59" s="107">
        <v>2500</v>
      </c>
      <c r="G59" s="107">
        <v>18910</v>
      </c>
      <c r="H59" s="107">
        <v>472.75</v>
      </c>
      <c r="I59" s="108">
        <v>0.0007</v>
      </c>
      <c r="J59" s="108">
        <f>H59/סיכום!$B$42</f>
        <v>0.00144553600852824</v>
      </c>
    </row>
    <row r="60" spans="1:256">
      <c r="A60" s="106" t="str">
        <v>בריל</v>
      </c>
      <c r="B60" s="106">
        <v>399014</v>
      </c>
      <c r="C60" s="107" t="s">
        <v>140</v>
      </c>
      <c r="D60" s="107" t="s">
        <v>137</v>
      </c>
      <c r="E60" s="107" t="s">
        <v>25</v>
      </c>
      <c r="F60" s="107">
        <v>13500</v>
      </c>
      <c r="G60" s="107">
        <v>2662</v>
      </c>
      <c r="H60" s="107">
        <v>359.37</v>
      </c>
      <c r="I60" s="108">
        <v>0.0022</v>
      </c>
      <c r="J60" s="108">
        <f>H60/סיכום!$B$42</f>
        <v>0.00109885198389169</v>
      </c>
    </row>
    <row r="61" spans="1:256">
      <c r="A61" s="106" t="str">
        <v>בריל לקבל</v>
      </c>
      <c r="B61" s="106">
        <v>399019</v>
      </c>
      <c r="C61" s="107" t="s">
        <v>140</v>
      </c>
      <c r="D61" s="107" t="s">
        <v>137</v>
      </c>
      <c r="E61" s="107" t="s">
        <v>25</v>
      </c>
      <c r="F61" s="107">
        <v>9450</v>
      </c>
      <c r="G61" s="107">
        <v>100</v>
      </c>
      <c r="H61" s="107">
        <v>9.45</v>
      </c>
      <c r="I61" s="108">
        <v>0</v>
      </c>
      <c r="J61" s="108">
        <f>H61/סיכום!$B$42</f>
        <v>2.8895431582426e-05</v>
      </c>
    </row>
    <row r="62" spans="1:256">
      <c r="A62" s="106" t="str">
        <v>המלט</v>
      </c>
      <c r="B62" s="106">
        <v>1080324</v>
      </c>
      <c r="C62" s="107" t="str">
        <v>המ-לט )ישראל-קנדה( בעמ</v>
      </c>
      <c r="D62" s="107" t="s">
        <v>141</v>
      </c>
      <c r="E62" s="107" t="s">
        <v>25</v>
      </c>
      <c r="F62" s="107">
        <v>14547</v>
      </c>
      <c r="G62" s="107">
        <v>3314</v>
      </c>
      <c r="H62" s="107">
        <v>482.09</v>
      </c>
      <c r="I62" s="108">
        <v>0.001</v>
      </c>
      <c r="J62" s="108">
        <f>H62/סיכום!$B$42</f>
        <v>0.00147409509117161</v>
      </c>
    </row>
    <row r="63" spans="1:256">
      <c r="A63" s="106" t="str">
        <v>מרחב</v>
      </c>
      <c r="B63" s="106">
        <v>384016</v>
      </c>
      <c r="C63" s="107" t="str">
        <v>מרחב-מרכז חומרי בניה וקרמיקה ב</v>
      </c>
      <c r="D63" s="107" t="s">
        <v>141</v>
      </c>
      <c r="E63" s="107" t="s">
        <v>25</v>
      </c>
      <c r="F63" s="107">
        <v>61000</v>
      </c>
      <c r="G63" s="107">
        <v>805.5</v>
      </c>
      <c r="H63" s="107">
        <v>491.36</v>
      </c>
      <c r="I63" s="108">
        <v>0.002</v>
      </c>
      <c r="J63" s="108">
        <f>H63/סיכום!$B$42</f>
        <v>0.00150244013358104</v>
      </c>
    </row>
    <row r="64" spans="1:256">
      <c r="A64" s="106" t="str">
        <v>קליל</v>
      </c>
      <c r="B64" s="106">
        <v>797035</v>
      </c>
      <c r="C64" s="107" t="str">
        <v>קליל‎</v>
      </c>
      <c r="D64" s="107" t="s">
        <v>141</v>
      </c>
      <c r="E64" s="107" t="s">
        <v>25</v>
      </c>
      <c r="F64" s="107">
        <v>2800</v>
      </c>
      <c r="G64" s="107">
        <v>19990</v>
      </c>
      <c r="H64" s="107">
        <v>559.72</v>
      </c>
      <c r="I64" s="108">
        <v>0.0011</v>
      </c>
      <c r="J64" s="108">
        <f>H64/סיכום!$B$42</f>
        <v>0.0017114657106154</v>
      </c>
    </row>
    <row r="65" spans="1:256">
      <c r="A65" s="106" t="str">
        <v>ארד</v>
      </c>
      <c r="B65" s="106">
        <v>1091651</v>
      </c>
      <c r="C65" s="107" t="str">
        <v>ארד בעמ</v>
      </c>
      <c r="D65" s="107" t="s">
        <v>107</v>
      </c>
      <c r="E65" s="107" t="s">
        <v>25</v>
      </c>
      <c r="F65" s="107">
        <v>5000</v>
      </c>
      <c r="G65" s="107">
        <v>2653</v>
      </c>
      <c r="H65" s="107">
        <v>132.65</v>
      </c>
      <c r="I65" s="108">
        <v>0.0002</v>
      </c>
      <c r="J65" s="108">
        <f>H65/סיכום!$B$42</f>
        <v>0.000405606243323684</v>
      </c>
    </row>
    <row r="66" spans="1:256">
      <c r="A66" s="106" t="s">
        <v>142</v>
      </c>
      <c r="B66" s="106">
        <v>1091065</v>
      </c>
      <c r="C66" s="107" t="s">
        <v>142</v>
      </c>
      <c r="D66" s="107" t="s">
        <v>107</v>
      </c>
      <c r="E66" s="107" t="s">
        <v>25</v>
      </c>
      <c r="F66" s="107">
        <v>80000</v>
      </c>
      <c r="G66" s="107">
        <v>648</v>
      </c>
      <c r="H66" s="107">
        <v>518.4</v>
      </c>
      <c r="I66" s="108">
        <v>0.0008</v>
      </c>
      <c r="J66" s="108">
        <f>H66/סיכום!$B$42</f>
        <v>0.00158512081823594</v>
      </c>
    </row>
    <row r="67" spans="1:256">
      <c r="A67" s="106" t="s">
        <v>143</v>
      </c>
      <c r="B67" s="106">
        <v>568014</v>
      </c>
      <c r="C67" s="107" t="s">
        <v>143</v>
      </c>
      <c r="D67" s="107" t="s">
        <v>107</v>
      </c>
      <c r="E67" s="107" t="s">
        <v>25</v>
      </c>
      <c r="F67" s="107">
        <v>1956</v>
      </c>
      <c r="G67" s="107">
        <v>3104</v>
      </c>
      <c r="H67" s="107">
        <v>60.71</v>
      </c>
      <c r="I67" s="108">
        <v>0.0002</v>
      </c>
      <c r="J67" s="108">
        <f>H67/סיכום!$B$42</f>
        <v>0.000185634037181914</v>
      </c>
    </row>
    <row r="68" spans="1:256">
      <c r="A68" s="106" t="str">
        <v>כפרית</v>
      </c>
      <c r="B68" s="106">
        <v>522011</v>
      </c>
      <c r="C68" s="107" t="str">
        <v>כפרית‎</v>
      </c>
      <c r="D68" s="107" t="s">
        <v>98</v>
      </c>
      <c r="E68" s="107" t="s">
        <v>25</v>
      </c>
      <c r="F68" s="107">
        <v>46831</v>
      </c>
      <c r="G68" s="107">
        <v>830</v>
      </c>
      <c r="H68" s="107">
        <v>388.7</v>
      </c>
      <c r="I68" s="108">
        <v>0.0031</v>
      </c>
      <c r="J68" s="108">
        <f>H68/סיכום!$B$42</f>
        <v>0.00118853484191418</v>
      </c>
    </row>
    <row r="69" spans="1:256">
      <c r="A69" s="106" t="str">
        <v>סנו 1</v>
      </c>
      <c r="B69" s="106">
        <v>813014</v>
      </c>
      <c r="C69" s="107" t="str">
        <v>סנו‎</v>
      </c>
      <c r="D69" s="107" t="s">
        <v>98</v>
      </c>
      <c r="E69" s="107" t="s">
        <v>25</v>
      </c>
      <c r="F69" s="107">
        <v>4663</v>
      </c>
      <c r="G69" s="107">
        <v>9145</v>
      </c>
      <c r="H69" s="107">
        <v>426.43</v>
      </c>
      <c r="I69" s="108">
        <v>0.0004</v>
      </c>
      <c r="J69" s="108">
        <f>H69/סיכום!$B$42</f>
        <v>0.00130390252800994</v>
      </c>
    </row>
    <row r="70" spans="1:256">
      <c r="A70" s="106" t="str">
        <v>רימוני</v>
      </c>
      <c r="B70" s="106">
        <v>1080456</v>
      </c>
      <c r="C70" s="107" t="str">
        <v>רימוני תעשיות בעמ</v>
      </c>
      <c r="D70" s="107" t="s">
        <v>98</v>
      </c>
      <c r="E70" s="107" t="s">
        <v>25</v>
      </c>
      <c r="F70" s="107">
        <v>14992</v>
      </c>
      <c r="G70" s="107">
        <v>2854</v>
      </c>
      <c r="H70" s="107">
        <v>427.87</v>
      </c>
      <c r="I70" s="108">
        <v>0.0019</v>
      </c>
      <c r="J70" s="108">
        <f>H70/סיכום!$B$42</f>
        <v>0.00130830564139393</v>
      </c>
    </row>
    <row r="71" spans="1:256">
      <c r="A71" s="106" t="str">
        <v>אפקון תעשיות 1</v>
      </c>
      <c r="B71" s="106">
        <v>578013</v>
      </c>
      <c r="C71" s="107" t="str">
        <v>אפקון תעשיות בעמ</v>
      </c>
      <c r="D71" s="107" t="s">
        <v>90</v>
      </c>
      <c r="E71" s="107" t="s">
        <v>25</v>
      </c>
      <c r="F71" s="107">
        <v>7000</v>
      </c>
      <c r="G71" s="107">
        <v>4910</v>
      </c>
      <c r="H71" s="107">
        <v>343.7</v>
      </c>
      <c r="I71" s="108">
        <v>0.0015</v>
      </c>
      <c r="J71" s="108">
        <f>H71/סיכום!$B$42</f>
        <v>0.00105093754866453</v>
      </c>
    </row>
    <row r="72" spans="1:256">
      <c r="A72" s="103" t="str">
        <v>סה"כ מניות מניות היתר</v>
      </c>
      <c r="B72" s="103"/>
      <c r="C72" s="104"/>
      <c r="D72" s="104"/>
      <c r="E72" s="104"/>
      <c r="F72" s="109">
        <f>SUM(F51:F71)</f>
        <v>406488.33</v>
      </c>
      <c r="G72" s="104"/>
      <c r="H72" s="109">
        <f>SUM(H51:H71)</f>
        <v>5916.14</v>
      </c>
      <c r="I72" s="105"/>
      <c r="J72" s="110">
        <f>SUM(J51:J71)</f>
        <v>0.0180898855663549</v>
      </c>
    </row>
    <row r="74" spans="1:256">
      <c r="A74" s="103" t="str">
        <v>אופציות Call 001 long</v>
      </c>
      <c r="B74" s="103">
        <v>0</v>
      </c>
      <c r="C74" s="104">
        <v>0</v>
      </c>
      <c r="D74" s="104">
        <v>0</v>
      </c>
      <c r="E74" s="104">
        <v>0</v>
      </c>
      <c r="F74" s="104">
        <v>0</v>
      </c>
      <c r="G74" s="104">
        <v>0</v>
      </c>
      <c r="H74" s="104">
        <v>0</v>
      </c>
      <c r="I74" s="105">
        <v>0</v>
      </c>
      <c r="J74" s="105">
        <v>0</v>
      </c>
    </row>
    <row r="75" spans="1:256">
      <c r="A75" s="103" t="str">
        <v>סה"כ אופציות Call 001 long</v>
      </c>
      <c r="B75" s="103"/>
      <c r="C75" s="104"/>
      <c r="D75" s="104"/>
      <c r="E75" s="104"/>
      <c r="F75" s="109">
        <f>SUM(F74)</f>
        <v>0</v>
      </c>
      <c r="G75" s="104"/>
      <c r="H75" s="109">
        <f>SUM(H74)</f>
        <v>0</v>
      </c>
      <c r="I75" s="105"/>
      <c r="J75" s="110">
        <f>SUM(J74)</f>
        <v>0</v>
      </c>
    </row>
    <row r="77" spans="1:256">
      <c r="A77" s="103" t="str">
        <v>אופציות Call 001 short</v>
      </c>
      <c r="B77" s="103">
        <v>0</v>
      </c>
      <c r="C77" s="104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5">
        <v>0</v>
      </c>
      <c r="J77" s="105">
        <v>0</v>
      </c>
    </row>
    <row r="78" spans="1:256">
      <c r="A78" s="103" t="str">
        <v>סה"כ אופציות Call 001 short</v>
      </c>
      <c r="B78" s="103"/>
      <c r="C78" s="104"/>
      <c r="D78" s="104"/>
      <c r="E78" s="104"/>
      <c r="F78" s="109">
        <f>SUM(F77)</f>
        <v>0</v>
      </c>
      <c r="G78" s="104"/>
      <c r="H78" s="109">
        <f>SUM(H77)</f>
        <v>0</v>
      </c>
      <c r="I78" s="105"/>
      <c r="J78" s="110">
        <f>SUM(J77)</f>
        <v>0</v>
      </c>
    </row>
    <row r="80" spans="1:256">
      <c r="A80" s="97" t="s">
        <v>144</v>
      </c>
      <c r="B80" s="97"/>
      <c r="C80" s="98"/>
      <c r="D80" s="98"/>
      <c r="E80" s="98"/>
      <c r="F80" s="111">
        <f>F78+F75+F72+F48+F30</f>
        <v>801165.53</v>
      </c>
      <c r="G80" s="98"/>
      <c r="H80" s="111">
        <f>H78+H75+H72+H48+H30</f>
        <v>15267.95</v>
      </c>
      <c r="I80" s="99"/>
      <c r="J80" s="112">
        <f>J78+J75+J72+J48+J30</f>
        <v>0.0466850798549102</v>
      </c>
    </row>
    <row r="83" spans="1:256">
      <c r="A83" s="97" t="str">
        <v>מניות בחו"ל</v>
      </c>
      <c r="B83" s="97"/>
      <c r="C83" s="98"/>
      <c r="D83" s="98"/>
      <c r="E83" s="98"/>
      <c r="F83" s="98"/>
      <c r="G83" s="98"/>
      <c r="H83" s="98"/>
      <c r="I83" s="99"/>
      <c r="J83" s="99"/>
    </row>
    <row r="84" spans="1:256">
      <c r="A84" s="103" t="s">
        <v>145</v>
      </c>
      <c r="B84" s="103">
        <v>0</v>
      </c>
      <c r="C84" s="104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5">
        <v>0</v>
      </c>
      <c r="J84" s="105">
        <v>0</v>
      </c>
    </row>
    <row r="85" spans="1:256">
      <c r="A85" s="103" t="s">
        <v>146</v>
      </c>
      <c r="B85" s="103"/>
      <c r="C85" s="104"/>
      <c r="D85" s="104"/>
      <c r="E85" s="104"/>
      <c r="F85" s="109">
        <f>SUM(F84)</f>
        <v>0</v>
      </c>
      <c r="G85" s="104"/>
      <c r="H85" s="109">
        <f>SUM(H84)</f>
        <v>0</v>
      </c>
      <c r="I85" s="105"/>
      <c r="J85" s="110">
        <f>SUM(J84)</f>
        <v>0</v>
      </c>
    </row>
    <row r="87" spans="1:256">
      <c r="A87" s="103" t="s">
        <v>147</v>
      </c>
      <c r="B87" s="103"/>
      <c r="C87" s="104"/>
      <c r="D87" s="104"/>
      <c r="E87" s="104"/>
      <c r="F87" s="104"/>
      <c r="G87" s="104"/>
      <c r="H87" s="104"/>
      <c r="I87" s="105"/>
      <c r="J87" s="105"/>
    </row>
    <row r="88" spans="1:256">
      <c r="A88" s="106" t="s">
        <v>148</v>
      </c>
      <c r="B88" s="106" t="str">
        <v>US0138171014</v>
      </c>
      <c r="C88" s="107" t="s">
        <v>148</v>
      </c>
      <c r="D88" s="107" t="s">
        <v>93</v>
      </c>
      <c r="E88" s="107" t="s">
        <v>20</v>
      </c>
      <c r="F88" s="107">
        <v>75957.07</v>
      </c>
      <c r="G88" s="107">
        <v>81200</v>
      </c>
      <c r="H88" s="107">
        <v>616.77</v>
      </c>
      <c r="I88" s="108">
        <v>0</v>
      </c>
      <c r="J88" s="108">
        <f>H88/סיכום!$B$42</f>
        <v>0.00188590850127967</v>
      </c>
    </row>
    <row r="89" spans="1:256">
      <c r="A89" s="106" t="s">
        <v>149</v>
      </c>
      <c r="B89" s="106" t="str">
        <v>US97717W8516</v>
      </c>
      <c r="C89" s="107" t="s">
        <v>149</v>
      </c>
      <c r="D89" s="107" t="s">
        <v>93</v>
      </c>
      <c r="E89" s="107" t="s">
        <v>20</v>
      </c>
      <c r="F89" s="107">
        <v>58265</v>
      </c>
      <c r="G89" s="107">
        <v>479300</v>
      </c>
      <c r="H89" s="107">
        <v>2792.64</v>
      </c>
      <c r="I89" s="108">
        <v>0.0003</v>
      </c>
      <c r="J89" s="108">
        <f>H89/סיכום!$B$42</f>
        <v>0.00853910455601547</v>
      </c>
    </row>
    <row r="90" spans="1:256">
      <c r="A90" s="106" t="s">
        <v>150</v>
      </c>
      <c r="B90" s="106" t="str">
        <v>US30303M1027</v>
      </c>
      <c r="C90" s="107" t="s">
        <f>+A90</f>
        <v>150</v>
      </c>
      <c r="D90" s="107" t="s">
        <v>93</v>
      </c>
      <c r="E90" s="107" t="s">
        <v>20</v>
      </c>
      <c r="F90" s="107">
        <v>14855.4</v>
      </c>
      <c r="G90" s="107">
        <v>502300</v>
      </c>
      <c r="H90" s="107">
        <v>746.19</v>
      </c>
      <c r="I90" s="108">
        <v>0</v>
      </c>
      <c r="J90" s="108">
        <f>H90/סיכום!$B$42</f>
        <v>0.00228163831666566</v>
      </c>
    </row>
    <row r="91" spans="1:256">
      <c r="A91" s="106" t="str">
        <v>טכנול סלקט</v>
      </c>
      <c r="B91" s="106" t="str">
        <v>US81369Y8030</v>
      </c>
      <c r="C91" s="107" t="str">
        <v>טכנולוג'י סלקט סקט'</v>
      </c>
      <c r="D91" s="107" t="s">
        <v>93</v>
      </c>
      <c r="E91" s="107" t="s">
        <v>20</v>
      </c>
      <c r="F91" s="107">
        <v>24822.67</v>
      </c>
      <c r="G91" s="107">
        <v>3204</v>
      </c>
      <c r="H91" s="107">
        <v>795.32</v>
      </c>
      <c r="I91" s="108">
        <v>0</v>
      </c>
      <c r="J91" s="108">
        <f>H91/סיכום!$B$42</f>
        <v>0.002431863983718</v>
      </c>
    </row>
    <row r="92" spans="1:256">
      <c r="A92" s="106" t="s">
        <v>151</v>
      </c>
      <c r="B92" s="106" t="str">
        <v>FR0000120321</v>
      </c>
      <c r="C92" s="107" t="s">
        <v>151</v>
      </c>
      <c r="D92" s="107" t="s">
        <v>137</v>
      </c>
      <c r="E92" s="107" t="s">
        <v>18</v>
      </c>
      <c r="F92" s="107">
        <v>3713.71</v>
      </c>
      <c r="G92" s="107">
        <v>1269500</v>
      </c>
      <c r="H92" s="107">
        <v>471.45</v>
      </c>
      <c r="I92" s="108">
        <v>0</v>
      </c>
      <c r="J92" s="108">
        <f>H92/סיכום!$B$42</f>
        <v>0.00144156097561214</v>
      </c>
    </row>
    <row r="93" spans="1:256">
      <c r="A93" s="106" t="s">
        <v>152</v>
      </c>
      <c r="B93" s="106" t="str">
        <v>US0268747849</v>
      </c>
      <c r="C93" s="107" t="s">
        <v>152</v>
      </c>
      <c r="D93" s="107" t="s">
        <v>111</v>
      </c>
      <c r="E93" s="107" t="s">
        <v>20</v>
      </c>
      <c r="F93" s="107">
        <v>14300.09</v>
      </c>
      <c r="G93" s="107">
        <v>486300</v>
      </c>
      <c r="H93" s="107">
        <v>695.41</v>
      </c>
      <c r="I93" s="108">
        <v>0</v>
      </c>
      <c r="J93" s="108">
        <f>H93/סיכום!$B$42</f>
        <v>0.0021263674155275</v>
      </c>
    </row>
    <row r="94" spans="1:256">
      <c r="A94" s="106" t="s">
        <v>153</v>
      </c>
      <c r="B94" s="106" t="str">
        <v>US38259P5089</v>
      </c>
      <c r="C94" s="107" t="s">
        <v>153</v>
      </c>
      <c r="D94" s="107" t="s">
        <v>111</v>
      </c>
      <c r="E94" s="107" t="s">
        <v>20</v>
      </c>
      <c r="F94" s="107">
        <v>385.53</v>
      </c>
      <c r="G94" s="107">
        <v>8759100</v>
      </c>
      <c r="H94" s="107">
        <v>337.69</v>
      </c>
      <c r="I94" s="108">
        <v>0</v>
      </c>
      <c r="J94" s="108">
        <f>H94/סיכום!$B$42</f>
        <v>0.00103256066572163</v>
      </c>
    </row>
    <row r="95" spans="1:256">
      <c r="A95" s="106" t="str">
        <v>GRAND CITY PROPE</v>
      </c>
      <c r="B95" s="106" t="str">
        <v>LU0775917882</v>
      </c>
      <c r="C95" s="107" t="str">
        <v>GRAND CITY</v>
      </c>
      <c r="D95" s="107" t="s">
        <v>111</v>
      </c>
      <c r="E95" s="107" t="s">
        <v>18</v>
      </c>
      <c r="F95" s="107">
        <v>51777.07</v>
      </c>
      <c r="G95" s="107">
        <v>60000</v>
      </c>
      <c r="H95" s="107">
        <v>310.66</v>
      </c>
      <c r="I95" s="108">
        <v>0.0001</v>
      </c>
      <c r="J95" s="108">
        <f>H95/סיכום!$B$42</f>
        <v>0.000949910558243012</v>
      </c>
    </row>
    <row r="96" spans="1:256">
      <c r="A96" s="106" t="s">
        <v>154</v>
      </c>
      <c r="B96" s="106" t="s">
        <v>155</v>
      </c>
      <c r="C96" s="107" t="s">
        <v>154</v>
      </c>
      <c r="D96" s="107" t="s">
        <v>111</v>
      </c>
      <c r="E96" s="107" t="s">
        <v>20</v>
      </c>
      <c r="F96" s="107">
        <v>22859.63</v>
      </c>
      <c r="G96" s="107">
        <v>2263300</v>
      </c>
      <c r="H96" s="107">
        <v>5173.82</v>
      </c>
      <c r="I96" s="108">
        <v>0</v>
      </c>
      <c r="J96" s="108">
        <f>H96/סיכום!$B$42</f>
        <v>0.0158200806169087</v>
      </c>
    </row>
    <row r="97" spans="1:256">
      <c r="A97" s="106" t="str">
        <v>MIDCAP SPDR TRUST SERIES1 לקבל</v>
      </c>
      <c r="B97" s="106" t="s">
        <v>155</v>
      </c>
      <c r="C97" s="107" t="s">
        <v>154</v>
      </c>
      <c r="D97" s="107" t="s">
        <v>111</v>
      </c>
      <c r="E97" s="107" t="s">
        <v>20</v>
      </c>
      <c r="F97" s="107">
        <v>113.46</v>
      </c>
      <c r="G97" s="107">
        <v>10000</v>
      </c>
      <c r="H97" s="107">
        <v>11.35</v>
      </c>
      <c r="I97" s="108">
        <v>0</v>
      </c>
      <c r="J97" s="108">
        <f>H97/סיכום!$B$42</f>
        <v>3.47050950751889e-05</v>
      </c>
    </row>
    <row r="98" spans="1:256">
      <c r="A98" s="106" t="str">
        <v>איי שיירס אם אס סי אי</v>
      </c>
      <c r="B98" s="106" t="str">
        <v>US4642866994</v>
      </c>
      <c r="C98" s="107" t="str">
        <v>BARCLAYS PLC</v>
      </c>
      <c r="D98" s="107" t="s">
        <v>111</v>
      </c>
      <c r="E98" s="107" t="s">
        <v>20</v>
      </c>
      <c r="F98" s="107">
        <v>51297.11</v>
      </c>
      <c r="G98" s="107">
        <v>196200</v>
      </c>
      <c r="H98" s="107">
        <v>1006.45</v>
      </c>
      <c r="I98" s="108">
        <v>0.0002</v>
      </c>
      <c r="J98" s="108">
        <f>H98/סיכום!$B$42</f>
        <v>0.00307743990646907</v>
      </c>
    </row>
    <row r="99" spans="1:256">
      <c r="A99" s="106" t="s">
        <v>156</v>
      </c>
      <c r="B99" s="106" t="str">
        <v>US0605051046</v>
      </c>
      <c r="C99" s="107" t="s">
        <v>156</v>
      </c>
      <c r="D99" s="107" t="s">
        <v>111</v>
      </c>
      <c r="E99" s="107" t="s">
        <v>20</v>
      </c>
      <c r="F99" s="107">
        <v>66909.43</v>
      </c>
      <c r="G99" s="107">
        <v>138000</v>
      </c>
      <c r="H99" s="107">
        <v>923.35</v>
      </c>
      <c r="I99" s="108">
        <v>0</v>
      </c>
      <c r="J99" s="108">
        <f>H99/סיכום!$B$42</f>
        <v>0.00282334357160138</v>
      </c>
    </row>
    <row r="100" spans="1:256">
      <c r="A100" s="106" t="str">
        <v>נובארטיס איי ג'י איי די אר</v>
      </c>
      <c r="B100" s="106" t="str">
        <v>US66987V1098</v>
      </c>
      <c r="C100" s="107" t="str">
        <v>NOVAIRTIS</v>
      </c>
      <c r="D100" s="107" t="s">
        <v>111</v>
      </c>
      <c r="E100" s="107" t="s">
        <v>20</v>
      </c>
      <c r="F100" s="107">
        <v>6589.43</v>
      </c>
      <c r="G100" s="107">
        <v>767100</v>
      </c>
      <c r="H100" s="107">
        <v>505.48</v>
      </c>
      <c r="I100" s="108">
        <v>0</v>
      </c>
      <c r="J100" s="108">
        <f>H100/סיכום!$B$42</f>
        <v>0.00154561510648515</v>
      </c>
    </row>
    <row r="101" spans="1:256">
      <c r="A101" s="106" t="s">
        <v>157</v>
      </c>
      <c r="B101" s="106" t="str">
        <v>US81369Y6059</v>
      </c>
      <c r="C101" s="107" t="s">
        <v>157</v>
      </c>
      <c r="D101" s="107" t="s">
        <v>111</v>
      </c>
      <c r="E101" s="107" t="s">
        <v>20</v>
      </c>
      <c r="F101" s="107">
        <v>77895.35</v>
      </c>
      <c r="G101" s="107">
        <v>199050</v>
      </c>
      <c r="H101" s="107">
        <v>1550.51</v>
      </c>
      <c r="I101" s="108">
        <v>0</v>
      </c>
      <c r="J101" s="108">
        <f>H101/סיכום!$B$42</f>
        <v>0.00474102175903358</v>
      </c>
    </row>
    <row r="102" spans="1:256">
      <c r="A102" s="106" t="str">
        <v>BAKER HUGHES INC</v>
      </c>
      <c r="B102" s="106" t="str">
        <v>US0572241075</v>
      </c>
      <c r="C102" s="107" t="str">
        <v>BAKER HUGHES</v>
      </c>
      <c r="D102" s="107" t="str">
        <v>אנרגיה</v>
      </c>
      <c r="E102" s="107" t="s">
        <v>20</v>
      </c>
      <c r="F102" s="107">
        <v>18204.94</v>
      </c>
      <c r="G102" s="107">
        <v>491000</v>
      </c>
      <c r="H102" s="107">
        <v>893.86</v>
      </c>
      <c r="I102" s="108">
        <v>0</v>
      </c>
      <c r="J102" s="108">
        <f>H102/סיכום!$B$42</f>
        <v>0.00273317147875845</v>
      </c>
    </row>
    <row r="103" spans="1:256">
      <c r="A103" s="106" t="str">
        <v>דויטשה פוסט איי ג'י - ראג</v>
      </c>
      <c r="B103" s="106" t="str">
        <v>DE0005552004</v>
      </c>
      <c r="C103" s="107" t="str">
        <v>DEUTSCHE - POST AG</v>
      </c>
      <c r="D103" s="107" t="str">
        <v>Industrials (0020)</v>
      </c>
      <c r="E103" s="107" t="s">
        <v>18</v>
      </c>
      <c r="F103" s="107">
        <v>26253.7</v>
      </c>
      <c r="G103" s="107">
        <v>246200</v>
      </c>
      <c r="H103" s="107">
        <v>646.37</v>
      </c>
      <c r="I103" s="108">
        <v>0</v>
      </c>
      <c r="J103" s="108">
        <f>H103/סיכום!$B$42</f>
        <v>0.00197641694306166</v>
      </c>
    </row>
    <row r="104" spans="1:256">
      <c r="A104" s="106" t="s">
        <v>158</v>
      </c>
      <c r="B104" s="106" t="str">
        <v>US7170811035</v>
      </c>
      <c r="C104" s="107" t="s">
        <v>158</v>
      </c>
      <c r="D104" s="107" t="s">
        <v>159</v>
      </c>
      <c r="E104" s="107" t="s">
        <v>20</v>
      </c>
      <c r="F104" s="107">
        <v>17787.57</v>
      </c>
      <c r="G104" s="107">
        <v>287250</v>
      </c>
      <c r="H104" s="107">
        <v>510.95</v>
      </c>
      <c r="I104" s="108">
        <v>0</v>
      </c>
      <c r="J104" s="108">
        <f>H104/סיכום!$B$42</f>
        <v>0.00156234082190906</v>
      </c>
    </row>
    <row r="105" spans="1:256">
      <c r="A105" s="106" t="str">
        <v>SANOFI -ADR</v>
      </c>
      <c r="B105" s="106" t="str">
        <v>US80105N1054</v>
      </c>
      <c r="C105" s="107" t="str">
        <v>SAAOFI AVEHTIS SA</v>
      </c>
      <c r="D105" s="107" t="s">
        <v>159</v>
      </c>
      <c r="E105" s="107" t="s">
        <v>20</v>
      </c>
      <c r="F105" s="107">
        <v>19421.67</v>
      </c>
      <c r="G105" s="107">
        <v>506300</v>
      </c>
      <c r="H105" s="107">
        <v>983.32</v>
      </c>
      <c r="I105" s="108">
        <v>0</v>
      </c>
      <c r="J105" s="108">
        <f>H105/סיכום!$B$42</f>
        <v>0.00300671489773875</v>
      </c>
    </row>
    <row r="106" spans="1:256">
      <c r="A106" s="106" t="str">
        <v>SPDR S&amp;P REGIOLNAL</v>
      </c>
      <c r="B106" s="106" t="str">
        <v>US78464A6982</v>
      </c>
      <c r="C106" s="107" t="s">
        <v>160</v>
      </c>
      <c r="D106" s="107" t="s">
        <v>159</v>
      </c>
      <c r="E106" s="107" t="s">
        <v>20</v>
      </c>
      <c r="F106" s="107">
        <v>19159.93</v>
      </c>
      <c r="G106" s="107">
        <v>356500</v>
      </c>
      <c r="H106" s="107">
        <v>683.05</v>
      </c>
      <c r="I106" s="108">
        <v>0.0001</v>
      </c>
      <c r="J106" s="108">
        <f>H106/סיכום!$B$42</f>
        <v>0.00208857402564826</v>
      </c>
    </row>
    <row r="107" spans="1:256">
      <c r="A107" s="103" t="s">
        <v>161</v>
      </c>
      <c r="B107" s="103"/>
      <c r="C107" s="104"/>
      <c r="D107" s="104"/>
      <c r="E107" s="104"/>
      <c r="F107" s="109">
        <f>SUM(F88:F106)</f>
        <v>570568.76</v>
      </c>
      <c r="G107" s="104"/>
      <c r="H107" s="109">
        <f>SUM(H88:H106)</f>
        <v>19654.64</v>
      </c>
      <c r="I107" s="105"/>
      <c r="J107" s="110">
        <f>SUM(J88:J106)</f>
        <v>0.0600983391954724</v>
      </c>
    </row>
    <row r="109" spans="1:256">
      <c r="A109" s="97" t="str">
        <v>סה"כ מניות בחו"ל</v>
      </c>
      <c r="B109" s="97"/>
      <c r="C109" s="98"/>
      <c r="D109" s="98"/>
      <c r="E109" s="98"/>
      <c r="F109" s="111">
        <f>F107+F85</f>
        <v>570568.76</v>
      </c>
      <c r="G109" s="98"/>
      <c r="H109" s="111">
        <f>H107+H85</f>
        <v>19654.64</v>
      </c>
      <c r="I109" s="99"/>
      <c r="J109" s="112">
        <f>J107+J85</f>
        <v>0.0600983391954724</v>
      </c>
    </row>
    <row r="112" spans="1:256">
      <c r="A112" s="97" t="str">
        <v>סה"כ מניות</v>
      </c>
      <c r="B112" s="97"/>
      <c r="C112" s="98"/>
      <c r="D112" s="98"/>
      <c r="E112" s="98"/>
      <c r="F112" s="111">
        <f>F109+F80</f>
        <v>1371734.29</v>
      </c>
      <c r="G112" s="98"/>
      <c r="H112" s="111">
        <f>H109+H80</f>
        <v>34922.59</v>
      </c>
      <c r="I112" s="99"/>
      <c r="J112" s="112">
        <f>J109+J80</f>
        <v>0.106783419050383</v>
      </c>
    </row>
    <row r="115" spans="1:256">
      <c r="A115" s="106" t="s">
        <v>28</v>
      </c>
      <c r="B115" s="106"/>
      <c r="C115" s="107"/>
      <c r="D115" s="107"/>
      <c r="E115" s="107"/>
      <c r="F115" s="107"/>
      <c r="G115" s="107"/>
      <c r="H115" s="107"/>
      <c r="I115" s="108"/>
      <c r="J115" s="10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00"/>
  <sheetViews>
    <sheetView workbookViewId="0" rightToLeft="1">
      <selection activeCell="C89" sqref="C89"/>
    </sheetView>
  </sheetViews>
  <sheetFormatPr defaultRowHeight="12.75"/>
  <cols>
    <col min="1" max="1" style="113" width="46.78388" customWidth="1"/>
    <col min="2" max="2" style="113" width="15.72508" customWidth="1"/>
    <col min="3" max="3" style="114" width="35.76302" customWidth="1"/>
    <col min="4" max="4" style="114" width="13.72129" customWidth="1"/>
    <col min="5" max="5" style="114" width="15.72508" customWidth="1"/>
    <col min="6" max="6" style="114" width="11.7175" customWidth="1"/>
    <col min="7" max="7" style="114" width="12.71939" customWidth="1"/>
    <col min="8" max="8" style="115" width="19.30608" bestFit="1" customWidth="1"/>
    <col min="9" max="9" style="115" width="20.73457" customWidth="1"/>
    <col min="10" max="256" style="113" width="9.287113" bestFit="1" customWidth="1"/>
  </cols>
  <sheetData>
    <row r="2" spans="1:256">
      <c r="A2" s="116" t="s">
        <v>29</v>
      </c>
    </row>
    <row r="4" spans="1:256">
      <c r="A4" s="116" t="s">
        <v>162</v>
      </c>
    </row>
    <row r="6" spans="1:256">
      <c r="A6" s="117" t="s">
        <v>2</v>
      </c>
    </row>
    <row r="8" spans="1:256">
      <c r="A8" s="118" t="s">
        <v>3</v>
      </c>
    </row>
    <row r="11" spans="1:256">
      <c r="A11" s="119" t="s">
        <v>4</v>
      </c>
      <c r="B11" s="119" t="s">
        <v>5</v>
      </c>
      <c r="C11" s="120" t="s">
        <v>6</v>
      </c>
      <c r="D11" s="120" t="s">
        <v>9</v>
      </c>
      <c r="E11" s="120" t="s">
        <v>33</v>
      </c>
      <c r="F11" s="120" t="s">
        <v>34</v>
      </c>
      <c r="G11" s="120" t="s">
        <v>12</v>
      </c>
      <c r="H11" s="121" t="s">
        <v>35</v>
      </c>
      <c r="I11" s="121" t="s">
        <v>13</v>
      </c>
    </row>
    <row r="12" spans="1:256">
      <c r="A12" s="122"/>
      <c r="B12" s="122"/>
      <c r="C12" s="123"/>
      <c r="D12" s="123"/>
      <c r="E12" s="123" t="s">
        <v>38</v>
      </c>
      <c r="F12" s="123" t="s">
        <v>39</v>
      </c>
      <c r="G12" s="123" t="s">
        <v>15</v>
      </c>
      <c r="H12" s="124" t="s">
        <v>14</v>
      </c>
      <c r="I12" s="124" t="s">
        <v>14</v>
      </c>
    </row>
    <row r="15" spans="1:256">
      <c r="A15" s="119" t="str">
        <v>תעודות סל</v>
      </c>
      <c r="B15" s="119"/>
      <c r="C15" s="120"/>
      <c r="D15" s="120"/>
      <c r="E15" s="120"/>
      <c r="F15" s="120"/>
      <c r="G15" s="120"/>
      <c r="H15" s="121"/>
      <c r="I15" s="121"/>
    </row>
    <row r="18" spans="1:256">
      <c r="A18" s="119" t="str">
        <v>תעודות סל בישראל</v>
      </c>
      <c r="B18" s="119"/>
      <c r="C18" s="120"/>
      <c r="D18" s="120"/>
      <c r="E18" s="120"/>
      <c r="F18" s="120"/>
      <c r="G18" s="120"/>
      <c r="H18" s="121"/>
      <c r="I18" s="121"/>
    </row>
    <row r="19" spans="1:256">
      <c r="A19" s="125" t="str">
        <v>תעודות סל שמחקות מדדי מניות בישראל</v>
      </c>
      <c r="B19" s="125"/>
      <c r="C19" s="126"/>
      <c r="D19" s="126"/>
      <c r="E19" s="126"/>
      <c r="F19" s="126"/>
      <c r="G19" s="126"/>
      <c r="H19" s="127"/>
      <c r="I19" s="127"/>
    </row>
    <row r="20" spans="1:256">
      <c r="A20" s="128" t="str">
        <v>אינדקס תא100</v>
      </c>
      <c r="B20" s="128">
        <v>1097815</v>
      </c>
      <c r="C20" s="129" t="s">
        <v>163</v>
      </c>
      <c r="D20" s="129" t="s">
        <v>25</v>
      </c>
      <c r="E20" s="129">
        <v>185857</v>
      </c>
      <c r="F20" s="129">
        <v>1139</v>
      </c>
      <c r="G20" s="129">
        <v>2116.91</v>
      </c>
      <c r="H20" s="130">
        <v>0.0015</v>
      </c>
      <c r="I20" s="130">
        <f>G20/סיכום!$B$42</f>
        <v>0.00647291302340248</v>
      </c>
    </row>
    <row r="21" spans="1:256">
      <c r="A21" s="128" t="str">
        <v>הראל סל בנקים</v>
      </c>
      <c r="B21" s="128">
        <v>1113752</v>
      </c>
      <c r="C21" s="129" t="s">
        <v>164</v>
      </c>
      <c r="D21" s="129" t="s">
        <v>25</v>
      </c>
      <c r="E21" s="129">
        <v>8368</v>
      </c>
      <c r="F21" s="129">
        <v>1183</v>
      </c>
      <c r="G21" s="129">
        <v>98.99</v>
      </c>
      <c r="H21" s="130">
        <v>0.0001</v>
      </c>
      <c r="I21" s="130">
        <f>G21/סיכום!$B$42</f>
        <v>0.000302683467972947</v>
      </c>
    </row>
    <row r="22" spans="1:256">
      <c r="A22" s="128" t="str">
        <v>הראל סל תא 25</v>
      </c>
      <c r="B22" s="128">
        <v>1113703</v>
      </c>
      <c r="C22" s="129" t="s">
        <v>164</v>
      </c>
      <c r="D22" s="129" t="s">
        <v>25</v>
      </c>
      <c r="E22" s="129">
        <v>1764</v>
      </c>
      <c r="F22" s="129">
        <v>1263</v>
      </c>
      <c r="G22" s="129">
        <v>22.28</v>
      </c>
      <c r="H22" s="130">
        <v>0</v>
      </c>
      <c r="I22" s="130">
        <f>G22/סיכום!$B$42</f>
        <v>6.81259487467145e-05</v>
      </c>
    </row>
    <row r="23" spans="1:256">
      <c r="A23" s="128" t="str">
        <v>הראל סל תא100</v>
      </c>
      <c r="B23" s="128">
        <v>1113232</v>
      </c>
      <c r="C23" s="129" t="s">
        <v>164</v>
      </c>
      <c r="D23" s="129" t="s">
        <v>25</v>
      </c>
      <c r="E23" s="129">
        <v>742930</v>
      </c>
      <c r="F23" s="129">
        <v>1141</v>
      </c>
      <c r="G23" s="129">
        <v>8476.83</v>
      </c>
      <c r="H23" s="130">
        <v>0.004</v>
      </c>
      <c r="I23" s="130">
        <f>G23/סיכום!$B$42</f>
        <v>0.0259197525186091</v>
      </c>
    </row>
    <row r="24" spans="1:256">
      <c r="A24" s="128" t="str">
        <v>מט100.ס2</v>
      </c>
      <c r="B24" s="128">
        <v>1125327</v>
      </c>
      <c r="C24" s="129" t="s">
        <v>165</v>
      </c>
      <c r="D24" s="129" t="s">
        <v>25</v>
      </c>
      <c r="E24" s="129">
        <v>378122</v>
      </c>
      <c r="F24" s="129">
        <v>1138</v>
      </c>
      <c r="G24" s="129">
        <v>4303.03</v>
      </c>
      <c r="H24" s="130">
        <v>0.0015</v>
      </c>
      <c r="I24" s="130">
        <f>G24/סיכום!$B$42</f>
        <v>0.0131574506838229</v>
      </c>
    </row>
    <row r="25" spans="1:256">
      <c r="A25" s="128" t="str">
        <v>מט25.ס1</v>
      </c>
      <c r="B25" s="128">
        <v>1125319</v>
      </c>
      <c r="C25" s="129" t="s">
        <v>165</v>
      </c>
      <c r="D25" s="129" t="s">
        <v>25</v>
      </c>
      <c r="E25" s="129">
        <v>3114</v>
      </c>
      <c r="F25" s="129">
        <v>1263</v>
      </c>
      <c r="G25" s="129">
        <v>39.33</v>
      </c>
      <c r="H25" s="130">
        <v>0</v>
      </c>
      <c r="I25" s="130">
        <f>G25/סיכום!$B$42</f>
        <v>0.000120260034300192</v>
      </c>
    </row>
    <row r="26" spans="1:256">
      <c r="A26" s="128" t="str">
        <v>קסם תא 100</v>
      </c>
      <c r="B26" s="128">
        <v>1117266</v>
      </c>
      <c r="C26" s="129" t="s">
        <v>166</v>
      </c>
      <c r="D26" s="129" t="s">
        <v>25</v>
      </c>
      <c r="E26" s="129">
        <v>8961</v>
      </c>
      <c r="F26" s="129">
        <v>11420</v>
      </c>
      <c r="G26" s="129">
        <v>1023.35</v>
      </c>
      <c r="H26" s="130">
        <v>0.0001</v>
      </c>
      <c r="I26" s="130">
        <f>G26/סיכום!$B$42</f>
        <v>0.00312911533437838</v>
      </c>
    </row>
    <row r="27" spans="1:256">
      <c r="A27" s="128" t="str">
        <v>קסם תא 25</v>
      </c>
      <c r="B27" s="128">
        <v>1116979</v>
      </c>
      <c r="C27" s="129" t="s">
        <v>166</v>
      </c>
      <c r="D27" s="129" t="s">
        <v>25</v>
      </c>
      <c r="E27" s="129">
        <v>176</v>
      </c>
      <c r="F27" s="129">
        <v>12630</v>
      </c>
      <c r="G27" s="129">
        <v>22.23</v>
      </c>
      <c r="H27" s="130">
        <v>0</v>
      </c>
      <c r="I27" s="130">
        <f>G27/סיכום!$B$42</f>
        <v>6.7973062865326e-05</v>
      </c>
    </row>
    <row r="28" spans="1:256">
      <c r="A28" s="128" t="str">
        <v>תכלית בנקים</v>
      </c>
      <c r="B28" s="128">
        <v>1095702</v>
      </c>
      <c r="C28" s="129" t="s">
        <v>167</v>
      </c>
      <c r="D28" s="129" t="s">
        <v>25</v>
      </c>
      <c r="E28" s="129">
        <v>140253</v>
      </c>
      <c r="F28" s="129">
        <v>1165</v>
      </c>
      <c r="G28" s="129">
        <v>1633.95</v>
      </c>
      <c r="H28" s="130">
        <v>0.0011</v>
      </c>
      <c r="I28" s="130">
        <f>G28/סיכום!$B$42</f>
        <v>0.00499615771789471</v>
      </c>
    </row>
    <row r="29" spans="1:256">
      <c r="A29" s="128" t="str">
        <v>תכלית תא 100</v>
      </c>
      <c r="B29" s="128">
        <v>1091818</v>
      </c>
      <c r="C29" s="129" t="s">
        <v>167</v>
      </c>
      <c r="D29" s="129" t="s">
        <v>25</v>
      </c>
      <c r="E29" s="129">
        <v>81043</v>
      </c>
      <c r="F29" s="129">
        <v>11410</v>
      </c>
      <c r="G29" s="129">
        <v>9247.01</v>
      </c>
      <c r="H29" s="130">
        <v>0.0023</v>
      </c>
      <c r="I29" s="130">
        <f>G29/סיכום!$B$42</f>
        <v>0.028274745481165</v>
      </c>
    </row>
    <row r="30" spans="1:256">
      <c r="A30" s="128" t="str">
        <v>תכלית תא 25</v>
      </c>
      <c r="B30" s="128">
        <v>1091826</v>
      </c>
      <c r="C30" s="129" t="s">
        <v>167</v>
      </c>
      <c r="D30" s="129" t="s">
        <v>25</v>
      </c>
      <c r="E30" s="129">
        <v>1764</v>
      </c>
      <c r="F30" s="129">
        <v>1264</v>
      </c>
      <c r="G30" s="129">
        <v>22.3</v>
      </c>
      <c r="H30" s="130">
        <v>0</v>
      </c>
      <c r="I30" s="130">
        <f>G30/סיכום!$B$42</f>
        <v>6.81871030992699e-05</v>
      </c>
    </row>
    <row r="31" spans="1:256">
      <c r="A31" s="125" t="str">
        <v>סה"כ תעודות סל שמחקות מדדי מניות בישראל</v>
      </c>
      <c r="B31" s="125"/>
      <c r="C31" s="126"/>
      <c r="D31" s="126"/>
      <c r="E31" s="131">
        <f>SUM(E20:E30)</f>
        <v>1552352</v>
      </c>
      <c r="F31" s="126"/>
      <c r="G31" s="131">
        <f>SUM(G20:G30)</f>
        <v>27006.21</v>
      </c>
      <c r="H31" s="127"/>
      <c r="I31" s="132">
        <f>SUM(I20:I30)</f>
        <v>0.0825773643762571</v>
      </c>
    </row>
    <row r="33" spans="1:256">
      <c r="A33" s="125" t="str">
        <v>תעודות סל שמחקות מדדי מניות בחו"ל</v>
      </c>
      <c r="B33" s="125"/>
      <c r="C33" s="126"/>
      <c r="D33" s="126"/>
      <c r="E33" s="126"/>
      <c r="F33" s="126"/>
      <c r="G33" s="126"/>
      <c r="H33" s="127"/>
      <c r="I33" s="127"/>
    </row>
    <row r="34" spans="1:256">
      <c r="A34" s="128" t="str">
        <v>אינדקס סל יח</v>
      </c>
      <c r="B34" s="128">
        <v>1107556</v>
      </c>
      <c r="C34" s="129" t="s">
        <v>163</v>
      </c>
      <c r="D34" s="129" t="s">
        <v>25</v>
      </c>
      <c r="E34" s="129">
        <v>2285</v>
      </c>
      <c r="F34" s="129">
        <v>1679</v>
      </c>
      <c r="G34" s="129">
        <v>38.37</v>
      </c>
      <c r="H34" s="130">
        <v>0.0001</v>
      </c>
      <c r="I34" s="130">
        <f>G34/סיכום!$B$42</f>
        <v>0.000117324625377533</v>
      </c>
    </row>
    <row r="35" spans="1:256">
      <c r="A35" s="128" t="str">
        <v>פסגות סל 500S&amp;P</v>
      </c>
      <c r="B35" s="128">
        <v>1117399</v>
      </c>
      <c r="C35" s="129" t="s">
        <v>168</v>
      </c>
      <c r="D35" s="129" t="s">
        <v>25</v>
      </c>
      <c r="E35" s="129">
        <v>64230</v>
      </c>
      <c r="F35" s="129">
        <v>6231</v>
      </c>
      <c r="G35" s="129">
        <v>4002.17</v>
      </c>
      <c r="H35" s="130">
        <v>0.0019</v>
      </c>
      <c r="I35" s="130">
        <f>G35/סיכום!$B$42</f>
        <v>0.0122375057583321</v>
      </c>
    </row>
    <row r="36" spans="1:256">
      <c r="A36" s="128" t="str">
        <v>פסגות סל שקלי 500 S&amp;</v>
      </c>
      <c r="B36" s="128">
        <v>1116060</v>
      </c>
      <c r="C36" s="129" t="s">
        <v>168</v>
      </c>
      <c r="D36" s="129" t="s">
        <v>25</v>
      </c>
      <c r="E36" s="129">
        <v>1744</v>
      </c>
      <c r="F36" s="129">
        <v>18390</v>
      </c>
      <c r="G36" s="129">
        <v>320.72</v>
      </c>
      <c r="H36" s="130">
        <v>0.0004</v>
      </c>
      <c r="I36" s="130">
        <f>G36/סיכום!$B$42</f>
        <v>0.000980671197578378</v>
      </c>
    </row>
    <row r="37" spans="1:256">
      <c r="A37" s="125" t="str">
        <v>סה"כ תעודות סל שמחקות מדדי מניות בחו"ל</v>
      </c>
      <c r="B37" s="125"/>
      <c r="C37" s="126"/>
      <c r="D37" s="126"/>
      <c r="E37" s="131">
        <f>SUM(E34:E36)</f>
        <v>68259</v>
      </c>
      <c r="F37" s="126"/>
      <c r="G37" s="131">
        <f>SUM(G34:G36)</f>
        <v>4361.26</v>
      </c>
      <c r="H37" s="127"/>
      <c r="I37" s="132">
        <f>SUM(I34:I36)</f>
        <v>0.013335501581288</v>
      </c>
    </row>
    <row r="39" spans="1:256">
      <c r="A39" s="125" t="str">
        <v>תעודות סל שמחקות מדדים אחרים בישראל</v>
      </c>
      <c r="B39" s="125"/>
      <c r="C39" s="126"/>
      <c r="D39" s="126"/>
      <c r="E39" s="126"/>
      <c r="F39" s="126"/>
      <c r="G39" s="126"/>
      <c r="H39" s="127"/>
      <c r="I39" s="127"/>
    </row>
    <row r="40" spans="1:256">
      <c r="A40" s="128" t="str">
        <v>הראל סל תל בונד שקלי</v>
      </c>
      <c r="B40" s="128">
        <v>1116292</v>
      </c>
      <c r="C40" s="129" t="s">
        <v>164</v>
      </c>
      <c r="D40" s="129" t="s">
        <v>25</v>
      </c>
      <c r="E40" s="129">
        <v>107747</v>
      </c>
      <c r="F40" s="129">
        <v>308.43</v>
      </c>
      <c r="G40" s="129">
        <v>332.32</v>
      </c>
      <c r="H40" s="130">
        <v>0.0008</v>
      </c>
      <c r="I40" s="130">
        <f>G40/סיכום!$B$42</f>
        <v>0.00101614072206051</v>
      </c>
    </row>
    <row r="41" spans="1:256">
      <c r="A41" s="128" t="str">
        <v>מבט תל בנד שקלי REIN</v>
      </c>
      <c r="B41" s="128">
        <v>1116581</v>
      </c>
      <c r="C41" s="129" t="s">
        <v>165</v>
      </c>
      <c r="D41" s="129" t="s">
        <v>25</v>
      </c>
      <c r="E41" s="129">
        <v>76904</v>
      </c>
      <c r="F41" s="129">
        <v>308</v>
      </c>
      <c r="G41" s="129">
        <v>236.86</v>
      </c>
      <c r="H41" s="130">
        <v>0.0005</v>
      </c>
      <c r="I41" s="130">
        <f>G41/סיכום!$B$42</f>
        <v>0.00072425099731359</v>
      </c>
    </row>
    <row r="42" spans="1:256">
      <c r="A42" s="128" t="str">
        <v>פסגות סל בונד שקלי ס</v>
      </c>
      <c r="B42" s="128">
        <v>1116326</v>
      </c>
      <c r="C42" s="129" t="s">
        <v>168</v>
      </c>
      <c r="D42" s="129" t="s">
        <v>25</v>
      </c>
      <c r="E42" s="129">
        <v>1770000</v>
      </c>
      <c r="F42" s="129">
        <v>308.58</v>
      </c>
      <c r="G42" s="129">
        <v>5461.87</v>
      </c>
      <c r="H42" s="130">
        <v>0.0052</v>
      </c>
      <c r="I42" s="130">
        <f>G42/סיכום!$B$42</f>
        <v>0.0167008561795879</v>
      </c>
    </row>
    <row r="43" spans="1:256">
      <c r="A43" s="128" t="str">
        <v>תאמ4.ס12</v>
      </c>
      <c r="B43" s="128">
        <v>1109412</v>
      </c>
      <c r="C43" s="129" t="s">
        <v>168</v>
      </c>
      <c r="D43" s="129" t="s">
        <v>25</v>
      </c>
      <c r="E43" s="129">
        <v>234624</v>
      </c>
      <c r="F43" s="129">
        <v>2919.84</v>
      </c>
      <c r="G43" s="129">
        <v>6850.65</v>
      </c>
      <c r="H43" s="130">
        <v>0.0062</v>
      </c>
      <c r="I43" s="130">
        <f>G43/סיכום!$B$42</f>
        <v>0.0209473532666822</v>
      </c>
    </row>
    <row r="44" spans="1:256">
      <c r="A44" s="128" t="str">
        <v>תכלית תל בונד שקלי</v>
      </c>
      <c r="B44" s="128">
        <v>1116250</v>
      </c>
      <c r="C44" s="129" t="str">
        <v>תכלית גלובל בעמ</v>
      </c>
      <c r="D44" s="129" t="s">
        <v>25</v>
      </c>
      <c r="E44" s="129">
        <v>1295</v>
      </c>
      <c r="F44" s="129">
        <v>3084.56</v>
      </c>
      <c r="G44" s="129">
        <v>39.95</v>
      </c>
      <c r="H44" s="130">
        <v>0.0001</v>
      </c>
      <c r="I44" s="130">
        <f>G44/סיכום!$B$42</f>
        <v>0.000122155819229409</v>
      </c>
    </row>
    <row r="45" spans="1:256">
      <c r="A45" s="125" t="str">
        <v>סה"כ תעודות סל שמחקות מדדים אחרים בישראל</v>
      </c>
      <c r="B45" s="125"/>
      <c r="C45" s="126"/>
      <c r="D45" s="126"/>
      <c r="E45" s="131">
        <f>SUM(E40:E44)</f>
        <v>2190570</v>
      </c>
      <c r="F45" s="126"/>
      <c r="G45" s="131">
        <f>SUM(G40:G44)</f>
        <v>12921.65</v>
      </c>
      <c r="H45" s="127"/>
      <c r="I45" s="132">
        <f>SUM(I40:I44)</f>
        <v>0.0395107569848736</v>
      </c>
    </row>
    <row r="47" spans="1:256">
      <c r="A47" s="125" t="str">
        <v>תעודות סל שמחקות מדדים אחרים בחו"ל</v>
      </c>
      <c r="B47" s="125">
        <v>0</v>
      </c>
      <c r="C47" s="126">
        <v>0</v>
      </c>
      <c r="D47" s="126">
        <v>0</v>
      </c>
      <c r="E47" s="126">
        <v>0</v>
      </c>
      <c r="F47" s="126">
        <v>0</v>
      </c>
      <c r="G47" s="126">
        <v>0</v>
      </c>
      <c r="H47" s="127">
        <v>0</v>
      </c>
      <c r="I47" s="127">
        <v>0</v>
      </c>
    </row>
    <row r="48" spans="1:256">
      <c r="A48" s="125" t="str">
        <v>סה"כ תעודות סל שמחקות מדדים אחרים בחו"ל</v>
      </c>
      <c r="B48" s="125"/>
      <c r="C48" s="126"/>
      <c r="D48" s="126"/>
      <c r="E48" s="131">
        <f>SUM(E47)</f>
        <v>0</v>
      </c>
      <c r="F48" s="126"/>
      <c r="G48" s="131">
        <f>SUM(G47)</f>
        <v>0</v>
      </c>
      <c r="H48" s="127"/>
      <c r="I48" s="132">
        <f>SUM(I47)</f>
        <v>0</v>
      </c>
    </row>
    <row r="50" spans="1:256">
      <c r="A50" s="125" t="s">
        <v>169</v>
      </c>
      <c r="B50" s="125">
        <v>0</v>
      </c>
      <c r="C50" s="126">
        <v>0</v>
      </c>
      <c r="D50" s="126">
        <v>0</v>
      </c>
      <c r="E50" s="126">
        <v>0</v>
      </c>
      <c r="F50" s="126">
        <v>0</v>
      </c>
      <c r="G50" s="126">
        <v>0</v>
      </c>
      <c r="H50" s="127">
        <v>0</v>
      </c>
      <c r="I50" s="127">
        <v>0</v>
      </c>
    </row>
    <row r="51" spans="1:256">
      <c r="A51" s="125" t="s">
        <v>170</v>
      </c>
      <c r="B51" s="125"/>
      <c r="C51" s="126"/>
      <c r="D51" s="126"/>
      <c r="E51" s="131">
        <f>SUM(E50)</f>
        <v>0</v>
      </c>
      <c r="F51" s="126"/>
      <c r="G51" s="131">
        <f>SUM(G50)</f>
        <v>0</v>
      </c>
      <c r="H51" s="127"/>
      <c r="I51" s="132">
        <f>SUM(I50)</f>
        <v>0</v>
      </c>
    </row>
    <row r="53" spans="1:256">
      <c r="A53" s="125" t="s">
        <v>171</v>
      </c>
      <c r="B53" s="125">
        <v>0</v>
      </c>
      <c r="C53" s="126">
        <v>0</v>
      </c>
      <c r="D53" s="126">
        <v>0</v>
      </c>
      <c r="E53" s="126">
        <v>0</v>
      </c>
      <c r="F53" s="126">
        <v>0</v>
      </c>
      <c r="G53" s="126">
        <v>0</v>
      </c>
      <c r="H53" s="127">
        <v>0</v>
      </c>
      <c r="I53" s="127">
        <v>0</v>
      </c>
    </row>
    <row r="54" spans="1:256">
      <c r="A54" s="125" t="s">
        <v>172</v>
      </c>
      <c r="B54" s="125"/>
      <c r="C54" s="126"/>
      <c r="D54" s="126"/>
      <c r="E54" s="131">
        <f>SUM(E53)</f>
        <v>0</v>
      </c>
      <c r="F54" s="126"/>
      <c r="G54" s="131">
        <f>SUM(G53)</f>
        <v>0</v>
      </c>
      <c r="H54" s="127"/>
      <c r="I54" s="132">
        <f>SUM(I53)</f>
        <v>0</v>
      </c>
    </row>
    <row r="56" spans="1:256">
      <c r="A56" s="119" t="str">
        <v>סה"כ תעודות סל בישראל</v>
      </c>
      <c r="B56" s="119"/>
      <c r="C56" s="120"/>
      <c r="D56" s="120"/>
      <c r="E56" s="133">
        <f>E54+E51+E48+E45+E37+E31</f>
        <v>3811181</v>
      </c>
      <c r="F56" s="120"/>
      <c r="G56" s="133">
        <f>G54+G51+G48+G45+G37+G31</f>
        <v>44289.12</v>
      </c>
      <c r="H56" s="121"/>
      <c r="I56" s="134">
        <f>I54+I51+I48+I45+I37+I31</f>
        <v>0.135423622942419</v>
      </c>
    </row>
    <row r="59" spans="1:256">
      <c r="A59" s="119" t="str">
        <v>תעודות סל בחו"ל</v>
      </c>
      <c r="B59" s="119"/>
      <c r="C59" s="120"/>
      <c r="D59" s="120"/>
      <c r="E59" s="120"/>
      <c r="F59" s="120"/>
      <c r="G59" s="120"/>
      <c r="H59" s="121"/>
      <c r="I59" s="121"/>
    </row>
    <row r="60" spans="1:256">
      <c r="A60" s="125" t="str">
        <v>תעודות סל שמחקות מדדי מניות</v>
      </c>
      <c r="B60" s="125"/>
      <c r="C60" s="126"/>
      <c r="D60" s="126"/>
      <c r="E60" s="126"/>
      <c r="F60" s="126"/>
      <c r="G60" s="126"/>
      <c r="H60" s="127"/>
      <c r="I60" s="127"/>
    </row>
    <row r="61" spans="1:256">
      <c r="A61" s="128" t="str">
        <v>CONSUMER STAPLES SPDR</v>
      </c>
      <c r="B61" s="128" t="str">
        <v>US81369Y3080</v>
      </c>
      <c r="C61" s="129" t="str">
        <v>CONSUMER STAPLES SPD</v>
      </c>
      <c r="D61" s="129" t="s">
        <v>20</v>
      </c>
      <c r="E61" s="129">
        <v>93231.78</v>
      </c>
      <c r="F61" s="129">
        <v>3980</v>
      </c>
      <c r="G61" s="129">
        <v>3710.62</v>
      </c>
      <c r="H61" s="130">
        <v>0.0002</v>
      </c>
      <c r="I61" s="130">
        <f>G61/סיכום!$B$42</f>
        <v>0.0113460281839557</v>
      </c>
    </row>
    <row r="62" spans="1:256">
      <c r="A62" s="128" t="str">
        <v>EGSHARES EM CONSUMER ETF</v>
      </c>
      <c r="B62" s="128" t="str">
        <v>US2684617796</v>
      </c>
      <c r="C62" s="129" t="str">
        <v>EMERG MARKET EGSHARE</v>
      </c>
      <c r="D62" s="129" t="s">
        <v>20</v>
      </c>
      <c r="E62" s="129">
        <v>37920.18</v>
      </c>
      <c r="F62" s="129">
        <v>2694</v>
      </c>
      <c r="G62" s="129">
        <v>1021.57</v>
      </c>
      <c r="H62" s="130">
        <v>0.0013</v>
      </c>
      <c r="I62" s="130">
        <f>G62/סיכום!$B$42</f>
        <v>0.00312367259700095</v>
      </c>
    </row>
    <row r="63" spans="1:256">
      <c r="A63" s="128" t="str">
        <v>HEALTH CARE SELECT SECTOR</v>
      </c>
      <c r="B63" s="128" t="str">
        <v>US81369Y2090</v>
      </c>
      <c r="C63" s="129" t="str">
        <v>HEALTH CARE SELECT</v>
      </c>
      <c r="D63" s="129" t="s">
        <v>20</v>
      </c>
      <c r="E63" s="129">
        <v>16203</v>
      </c>
      <c r="F63" s="129">
        <v>5059</v>
      </c>
      <c r="G63" s="129">
        <v>819.71</v>
      </c>
      <c r="H63" s="130">
        <v>0</v>
      </c>
      <c r="I63" s="130">
        <f>G63/סיכום!$B$42</f>
        <v>0.00250644171665931</v>
      </c>
    </row>
    <row r="64" spans="1:256">
      <c r="A64" s="128" t="str">
        <v>ISHARES DJ US HOME CONSTRUCT</v>
      </c>
      <c r="B64" s="128" t="str">
        <v>US4642887529</v>
      </c>
      <c r="C64" s="129" t="str">
        <v>ISHARES DJ H C P</v>
      </c>
      <c r="D64" s="129" t="s">
        <v>20</v>
      </c>
      <c r="E64" s="129">
        <v>16333.87</v>
      </c>
      <c r="F64" s="129">
        <v>2234</v>
      </c>
      <c r="G64" s="129">
        <v>364.9</v>
      </c>
      <c r="H64" s="130">
        <v>0.0001</v>
      </c>
      <c r="I64" s="130">
        <f>G64/סיכום!$B$42</f>
        <v>0.00111576116237325</v>
      </c>
    </row>
    <row r="65" spans="1:256">
      <c r="A65" s="128" t="str">
        <v>ISHARES DJ US TRANSPORT INC IN</v>
      </c>
      <c r="B65" s="128" t="str">
        <v>US4642871929</v>
      </c>
      <c r="C65" s="129" t="str">
        <v>ISHARES DJ US TRANSP</v>
      </c>
      <c r="D65" s="129" t="s">
        <v>20</v>
      </c>
      <c r="E65" s="129">
        <v>5751.16</v>
      </c>
      <c r="F65" s="129">
        <v>11763</v>
      </c>
      <c r="G65" s="129">
        <v>676.51</v>
      </c>
      <c r="H65" s="130">
        <v>0.0002</v>
      </c>
      <c r="I65" s="130">
        <f>G65/סיכום!$B$42</f>
        <v>0.00206857655236265</v>
      </c>
    </row>
    <row r="66" spans="1:256">
      <c r="A66" s="128" t="s">
        <v>173</v>
      </c>
      <c r="B66" s="128" t="str">
        <v>US4642868487</v>
      </c>
      <c r="C66" s="129" t="s">
        <v>173</v>
      </c>
      <c r="D66" s="129" t="s">
        <v>20</v>
      </c>
      <c r="E66" s="129">
        <v>124028.44</v>
      </c>
      <c r="F66" s="129">
        <v>1192</v>
      </c>
      <c r="G66" s="129">
        <v>1478.42</v>
      </c>
      <c r="H66" s="130">
        <v>0</v>
      </c>
      <c r="I66" s="130">
        <f>G66/סיכום!$B$42</f>
        <v>0.00452059089524765</v>
      </c>
    </row>
    <row r="67" spans="1:256">
      <c r="A67" s="128" t="str">
        <v>ISHARES MSCI FRANCE</v>
      </c>
      <c r="B67" s="128" t="str">
        <v>US4642867075</v>
      </c>
      <c r="C67" s="129" t="s">
        <v>117</v>
      </c>
      <c r="D67" s="129" t="s">
        <v>20</v>
      </c>
      <c r="E67" s="129">
        <v>46189.68</v>
      </c>
      <c r="F67" s="129">
        <v>2688</v>
      </c>
      <c r="G67" s="129">
        <v>1241.58</v>
      </c>
      <c r="H67" s="130">
        <v>0.0012</v>
      </c>
      <c r="I67" s="130">
        <f>G67/סיכום!$B$42</f>
        <v>0.00379640105228661</v>
      </c>
    </row>
    <row r="68" spans="1:256">
      <c r="A68" s="128" t="s">
        <v>174</v>
      </c>
      <c r="B68" s="128" t="str">
        <v>US4642868065</v>
      </c>
      <c r="C68" s="129" t="s">
        <v>174</v>
      </c>
      <c r="D68" s="129" t="s">
        <v>20</v>
      </c>
      <c r="E68" s="129">
        <v>69144.81</v>
      </c>
      <c r="F68" s="129">
        <v>2781</v>
      </c>
      <c r="G68" s="129">
        <v>1922.92</v>
      </c>
      <c r="H68" s="130">
        <v>0.0001</v>
      </c>
      <c r="I68" s="130">
        <f>G68/סיכום!$B$42</f>
        <v>0.00587974638079139</v>
      </c>
    </row>
    <row r="69" spans="1:256">
      <c r="A69" s="128" t="str">
        <v>ISHARES MSCI SWITZERLAND IND</v>
      </c>
      <c r="B69" s="128" t="str">
        <v>US4642867497</v>
      </c>
      <c r="C69" s="129" t="str">
        <v>ISHARES MSCI SWITZE</v>
      </c>
      <c r="D69" s="129" t="s">
        <v>20</v>
      </c>
      <c r="E69" s="129">
        <v>23273.46</v>
      </c>
      <c r="F69" s="129">
        <v>3128</v>
      </c>
      <c r="G69" s="129">
        <v>727.99</v>
      </c>
      <c r="H69" s="130">
        <v>0.0003</v>
      </c>
      <c r="I69" s="130">
        <f>G69/סיכום!$B$42</f>
        <v>0.00222598785584025</v>
      </c>
    </row>
    <row r="70" spans="1:256">
      <c r="A70" s="128" t="str">
        <v>ISHARES RUSSELL 2000 VALUE</v>
      </c>
      <c r="B70" s="128" t="str">
        <v>US4642876308</v>
      </c>
      <c r="C70" s="129" t="str">
        <v>SHARES RUSSELL 2000</v>
      </c>
      <c r="D70" s="129" t="s">
        <v>20</v>
      </c>
      <c r="E70" s="129">
        <v>15534.5</v>
      </c>
      <c r="F70" s="129">
        <v>9164</v>
      </c>
      <c r="G70" s="129">
        <v>1423.58</v>
      </c>
      <c r="H70" s="130">
        <v>0.0001</v>
      </c>
      <c r="I70" s="130">
        <f>G70/סיכום!$B$42</f>
        <v>0.00435290566054074</v>
      </c>
    </row>
    <row r="71" spans="1:256">
      <c r="A71" s="128" t="str">
        <v>MARKET VECTORS RUSSIA ETF</v>
      </c>
      <c r="B71" s="128" t="str">
        <v>US57060U5065</v>
      </c>
      <c r="C71" s="129" t="str">
        <v>MARKET VECTORS RUSSI</v>
      </c>
      <c r="D71" s="129" t="s">
        <v>20</v>
      </c>
      <c r="E71" s="129">
        <v>21798.53</v>
      </c>
      <c r="F71" s="129">
        <v>2818</v>
      </c>
      <c r="G71" s="129">
        <v>614.28</v>
      </c>
      <c r="H71" s="130">
        <v>0.0001</v>
      </c>
      <c r="I71" s="130">
        <f>G71/סיכום!$B$42</f>
        <v>0.00187829478438652</v>
      </c>
    </row>
    <row r="72" spans="1:256">
      <c r="A72" s="128" t="str">
        <v>PBJ-POWERSHARES</v>
      </c>
      <c r="B72" s="128" t="str">
        <v>US73935X8496</v>
      </c>
      <c r="C72" s="129" t="str">
        <v>POWERSHARES</v>
      </c>
      <c r="D72" s="129" t="s">
        <v>20</v>
      </c>
      <c r="E72" s="129">
        <v>62286.57</v>
      </c>
      <c r="F72" s="129">
        <v>2544</v>
      </c>
      <c r="G72" s="129">
        <v>1584.57</v>
      </c>
      <c r="H72" s="130">
        <v>0.0021</v>
      </c>
      <c r="I72" s="130">
        <f>G72/סיכום!$B$42</f>
        <v>0.00484516762143543</v>
      </c>
    </row>
    <row r="73" spans="1:256">
      <c r="A73" s="128" t="s">
        <v>175</v>
      </c>
      <c r="B73" s="128" t="str">
        <v>US78464A7634</v>
      </c>
      <c r="C73" s="129" t="s">
        <v>175</v>
      </c>
      <c r="D73" s="129" t="s">
        <v>20</v>
      </c>
      <c r="E73" s="129">
        <v>10144.12</v>
      </c>
      <c r="F73" s="129">
        <v>6894</v>
      </c>
      <c r="G73" s="129">
        <v>699.34</v>
      </c>
      <c r="H73" s="130">
        <v>0</v>
      </c>
      <c r="I73" s="130">
        <f>G73/סיכום!$B$42</f>
        <v>0.00213838424580464</v>
      </c>
    </row>
    <row r="74" spans="1:256">
      <c r="A74" s="125" t="str">
        <v>סה"כ תעודות סל שמחקות מדדי מניות</v>
      </c>
      <c r="B74" s="125"/>
      <c r="C74" s="126"/>
      <c r="D74" s="126"/>
      <c r="E74" s="131">
        <f>SUM(E61:E73)</f>
        <v>541840.1</v>
      </c>
      <c r="F74" s="126"/>
      <c r="G74" s="131">
        <f>SUM(G61:G73)</f>
        <v>16285.99</v>
      </c>
      <c r="H74" s="127"/>
      <c r="I74" s="132">
        <f>SUM(I61:I73)</f>
        <v>0.0497979587086851</v>
      </c>
    </row>
    <row r="76" spans="1:256">
      <c r="A76" s="125" t="str">
        <v>תעודות סל שמחקות מדדים אחרים</v>
      </c>
      <c r="B76" s="126">
        <v>0</v>
      </c>
      <c r="C76" s="126">
        <v>0</v>
      </c>
      <c r="D76" s="126">
        <v>0</v>
      </c>
      <c r="E76" s="126">
        <v>0</v>
      </c>
      <c r="F76" s="126">
        <v>0</v>
      </c>
      <c r="G76" s="126">
        <v>0</v>
      </c>
      <c r="H76" s="127">
        <v>0</v>
      </c>
      <c r="I76" s="127">
        <v>0</v>
      </c>
    </row>
    <row r="77" spans="1:256">
      <c r="A77" s="125" t="str">
        <v>סה"כ תעודות סל שמחקות מדדים אחרים</v>
      </c>
      <c r="B77" s="125"/>
      <c r="C77" s="126"/>
      <c r="D77" s="126"/>
      <c r="E77" s="131">
        <f>SUM(E76)</f>
        <v>0</v>
      </c>
      <c r="F77" s="126"/>
      <c r="G77" s="131">
        <f>SUM(G76)</f>
        <v>0</v>
      </c>
      <c r="H77" s="127"/>
      <c r="I77" s="132">
        <f>SUM(I76)</f>
        <v>0</v>
      </c>
    </row>
    <row r="79" spans="1:256">
      <c r="A79" s="125" t="s">
        <v>169</v>
      </c>
      <c r="B79" s="125"/>
      <c r="C79" s="126"/>
      <c r="D79" s="126"/>
      <c r="E79" s="126"/>
      <c r="F79" s="126"/>
      <c r="G79" s="126"/>
      <c r="H79" s="127"/>
      <c r="I79" s="127"/>
    </row>
    <row r="80" spans="1:256">
      <c r="A80" s="128" t="str">
        <v>CONSUMER DISCRETIONARY</v>
      </c>
      <c r="B80" s="128" t="str">
        <v>US81369Y4070</v>
      </c>
      <c r="C80" s="129" t="str">
        <v>CONSUMER DISCRETIONA</v>
      </c>
      <c r="D80" s="129" t="s">
        <v>20</v>
      </c>
      <c r="E80" s="129">
        <v>54742.15</v>
      </c>
      <c r="F80" s="129">
        <v>6063</v>
      </c>
      <c r="G80" s="129">
        <v>3319.02</v>
      </c>
      <c r="H80" s="130">
        <v>0.0002</v>
      </c>
      <c r="I80" s="130">
        <f>G80/סיכום!$B$42</f>
        <v>0.010148625960921</v>
      </c>
    </row>
    <row r="81" spans="1:256">
      <c r="A81" s="128" t="str">
        <v>ENERGY SELECT SECTOR</v>
      </c>
      <c r="B81" s="128" t="str">
        <v>US81369Y5069</v>
      </c>
      <c r="C81" s="129" t="str">
        <v>אנרזג'י סלקט</v>
      </c>
      <c r="D81" s="129" t="s">
        <v>20</v>
      </c>
      <c r="E81" s="129">
        <v>2316.74</v>
      </c>
      <c r="F81" s="129">
        <v>8290.9</v>
      </c>
      <c r="G81" s="129">
        <v>192.08</v>
      </c>
      <c r="H81" s="130">
        <v>0</v>
      </c>
      <c r="I81" s="130">
        <f>G81/סיכום!$B$42</f>
        <v>0.000587326401942052</v>
      </c>
    </row>
    <row r="82" spans="1:256">
      <c r="A82" s="128" t="str">
        <v>POWERSHARES QQQ</v>
      </c>
      <c r="B82" s="128" t="s">
        <v>176</v>
      </c>
      <c r="C82" s="129" t="s">
        <v>177</v>
      </c>
      <c r="D82" s="129" t="s">
        <v>20</v>
      </c>
      <c r="E82" s="129">
        <v>24122.34</v>
      </c>
      <c r="F82" s="129">
        <v>7888</v>
      </c>
      <c r="G82" s="129">
        <v>1902.77</v>
      </c>
      <c r="H82" s="130">
        <v>0</v>
      </c>
      <c r="I82" s="130">
        <f>G82/סיכום!$B$42</f>
        <v>0.00581813337059183</v>
      </c>
    </row>
    <row r="83" spans="1:256">
      <c r="A83" s="128" t="s">
        <v>178</v>
      </c>
      <c r="B83" s="128" t="s">
        <v>179</v>
      </c>
      <c r="C83" s="129" t="s">
        <v>178</v>
      </c>
      <c r="D83" s="129" t="s">
        <v>20</v>
      </c>
      <c r="E83" s="129">
        <v>31012.42</v>
      </c>
      <c r="F83" s="129">
        <v>16801</v>
      </c>
      <c r="G83" s="129">
        <v>5210.4</v>
      </c>
      <c r="H83" s="130">
        <v>0</v>
      </c>
      <c r="I83" s="130">
        <f>G83/סיכום!$B$42</f>
        <v>0.0159319319277325</v>
      </c>
    </row>
    <row r="84" spans="1:256">
      <c r="A84" s="128" t="str">
        <v>SPDR S&amp;P HOMEBUILDERS ETF</v>
      </c>
      <c r="B84" s="128" t="str">
        <v>US78464A8889</v>
      </c>
      <c r="C84" s="129" t="s">
        <v>160</v>
      </c>
      <c r="D84" s="129" t="s">
        <v>20</v>
      </c>
      <c r="E84" s="129">
        <v>4516.75</v>
      </c>
      <c r="F84" s="129">
        <v>3059.9</v>
      </c>
      <c r="G84" s="129">
        <v>138.21</v>
      </c>
      <c r="H84" s="130">
        <v>0.0002</v>
      </c>
      <c r="I84" s="130">
        <f>G84/סיכום!$B$42</f>
        <v>0.000422607153334085</v>
      </c>
    </row>
    <row r="85" spans="1:256">
      <c r="A85" s="128" t="str">
        <v>SPDR S&amp;P RETAIL ETF</v>
      </c>
      <c r="B85" s="128" t="str">
        <v>US78464A7147</v>
      </c>
      <c r="C85" s="129" t="str">
        <v>אספי</v>
      </c>
      <c r="D85" s="129" t="s">
        <v>20</v>
      </c>
      <c r="E85" s="129">
        <v>12421.94</v>
      </c>
      <c r="F85" s="129">
        <v>8201.8</v>
      </c>
      <c r="G85" s="129">
        <v>1018.82</v>
      </c>
      <c r="H85" s="130">
        <v>0.0003</v>
      </c>
      <c r="I85" s="130">
        <f>G85/סיכום!$B$42</f>
        <v>0.00311526387352458</v>
      </c>
    </row>
    <row r="86" spans="1:256">
      <c r="A86" s="128" t="str">
        <v>VANGUARD MSCI EMERG</v>
      </c>
      <c r="B86" s="128" t="str">
        <v>US9220428588</v>
      </c>
      <c r="C86" s="129" t="str">
        <v>VANGUARD GRUP LNC</v>
      </c>
      <c r="D86" s="129" t="s">
        <v>20</v>
      </c>
      <c r="E86" s="129">
        <v>19103.34</v>
      </c>
      <c r="F86" s="129">
        <v>4013.5</v>
      </c>
      <c r="G86" s="129">
        <v>766.71</v>
      </c>
      <c r="H86" s="130">
        <v>0</v>
      </c>
      <c r="I86" s="130">
        <f>G86/סיכום!$B$42</f>
        <v>0.0023443826823875</v>
      </c>
    </row>
    <row r="87" spans="1:256">
      <c r="A87" s="128" t="str">
        <v>אס פי די אר לקבל</v>
      </c>
      <c r="B87" s="128" t="s">
        <v>179</v>
      </c>
      <c r="C87" s="129" t="s">
        <v>178</v>
      </c>
      <c r="D87" s="129" t="s">
        <v>20</v>
      </c>
      <c r="E87" s="129">
        <v>68936.64</v>
      </c>
      <c r="F87" s="129">
        <v>100</v>
      </c>
      <c r="G87" s="129">
        <v>19.49</v>
      </c>
      <c r="H87" s="130">
        <v>0</v>
      </c>
      <c r="I87" s="130">
        <f>G87/סיכום!$B$42</f>
        <v>5.95949165652363e-05</v>
      </c>
    </row>
    <row r="88" spans="1:256">
      <c r="A88" s="128" t="str">
        <v>נאסדק 100 לקבל</v>
      </c>
      <c r="B88" s="128" t="s">
        <v>176</v>
      </c>
      <c r="C88" s="129" t="s">
        <v>177</v>
      </c>
      <c r="D88" s="129" t="s">
        <v>20</v>
      </c>
      <c r="E88" s="129">
        <v>20281.56</v>
      </c>
      <c r="F88" s="129">
        <v>100</v>
      </c>
      <c r="G88" s="129">
        <v>5.73</v>
      </c>
      <c r="H88" s="130">
        <v>0</v>
      </c>
      <c r="I88" s="130">
        <f>G88/סיכום!$B$42</f>
        <v>1.75207220071218e-05</v>
      </c>
    </row>
    <row r="89" spans="1:256">
      <c r="A89" s="125" t="s">
        <v>170</v>
      </c>
      <c r="B89" s="125"/>
      <c r="C89" s="126"/>
      <c r="D89" s="126"/>
      <c r="E89" s="131">
        <f>SUM(E80:E88)</f>
        <v>237453.88</v>
      </c>
      <c r="F89" s="126"/>
      <c r="G89" s="131">
        <f>SUM(G80:G88)</f>
        <v>12573.23</v>
      </c>
      <c r="H89" s="127"/>
      <c r="I89" s="132">
        <f>SUM(I80:I88)</f>
        <v>0.038445387009006</v>
      </c>
    </row>
    <row r="91" spans="1:256">
      <c r="A91" s="125" t="s">
        <v>171</v>
      </c>
      <c r="B91" s="126">
        <v>0</v>
      </c>
      <c r="C91" s="126">
        <v>0</v>
      </c>
      <c r="D91" s="126">
        <v>0</v>
      </c>
      <c r="E91" s="126">
        <v>0</v>
      </c>
      <c r="F91" s="126">
        <v>0</v>
      </c>
      <c r="G91" s="126">
        <v>0</v>
      </c>
      <c r="H91" s="127">
        <v>0</v>
      </c>
      <c r="I91" s="127">
        <v>0</v>
      </c>
    </row>
    <row r="92" spans="1:256">
      <c r="A92" s="125" t="s">
        <v>172</v>
      </c>
      <c r="B92" s="125"/>
      <c r="C92" s="126"/>
      <c r="D92" s="126"/>
      <c r="E92" s="131">
        <f>SUM(E91)</f>
        <v>0</v>
      </c>
      <c r="F92" s="126"/>
      <c r="G92" s="131">
        <f>SUM(G91)</f>
        <v>0</v>
      </c>
      <c r="H92" s="127"/>
      <c r="I92" s="132">
        <f>SUM(I91)</f>
        <v>0</v>
      </c>
    </row>
    <row r="94" spans="1:256">
      <c r="A94" s="119" t="str">
        <v>סה"כ תעודות סל בחו"ל</v>
      </c>
      <c r="B94" s="119"/>
      <c r="C94" s="120"/>
      <c r="D94" s="120"/>
      <c r="E94" s="133">
        <f>E92+E89+E77+E74</f>
        <v>779293.98</v>
      </c>
      <c r="F94" s="120"/>
      <c r="G94" s="133">
        <f>G92+G89+G77+G74</f>
        <v>28859.22</v>
      </c>
      <c r="H94" s="121"/>
      <c r="I94" s="134">
        <f>I92+I89+I77+I74</f>
        <v>0.0882433457176911</v>
      </c>
    </row>
    <row r="97" spans="1:256">
      <c r="A97" s="119" t="str">
        <v>סה"כ תעודות סל</v>
      </c>
      <c r="B97" s="119"/>
      <c r="C97" s="120"/>
      <c r="D97" s="120"/>
      <c r="E97" s="133">
        <f>E94+E56</f>
        <v>4590474.98</v>
      </c>
      <c r="F97" s="120"/>
      <c r="G97" s="133">
        <f>G94+G56</f>
        <v>73148.34</v>
      </c>
      <c r="H97" s="121"/>
      <c r="I97" s="134">
        <f>I94+I56</f>
        <v>0.22366696866011</v>
      </c>
    </row>
    <row r="100" spans="1:256">
      <c r="A100" s="128" t="s">
        <v>28</v>
      </c>
      <c r="B100" s="128"/>
      <c r="C100" s="129"/>
      <c r="D100" s="129"/>
      <c r="E100" s="129"/>
      <c r="F100" s="129"/>
      <c r="G100" s="129"/>
      <c r="H100" s="130"/>
      <c r="I100" s="13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5"/>
  <sheetViews>
    <sheetView workbookViewId="0" rightToLeft="1">
      <pane ySplit="12" topLeftCell="A13" activePane="bottomLeft" state="frozen"/>
      <selection pane="bottomLeft" activeCell="D42" sqref="D42"/>
    </sheetView>
  </sheetViews>
  <sheetFormatPr defaultRowHeight="12.75"/>
  <cols>
    <col min="1" max="1" style="135" width="46.78388" customWidth="1"/>
    <col min="2" max="2" style="135" width="15.72508" customWidth="1"/>
    <col min="3" max="3" style="136" width="38.19731" bestFit="1" customWidth="1"/>
    <col min="4" max="4" style="136" width="20.73457" customWidth="1"/>
    <col min="5" max="5" style="136" width="8.711805" customWidth="1"/>
    <col min="6" max="6" style="136" width="10.7156" customWidth="1"/>
    <col min="7" max="9" style="136" width="13.72129" customWidth="1"/>
    <col min="10" max="10" style="136" width="12.71939" customWidth="1"/>
    <col min="11" max="11" style="137" width="24.74215" customWidth="1"/>
    <col min="12" max="12" style="137" width="20.73457" customWidth="1"/>
    <col min="13" max="256" style="135" width="9.287113" bestFit="1" customWidth="1"/>
  </cols>
  <sheetData>
    <row r="2" spans="1:256">
      <c r="A2" s="138" t="s">
        <v>29</v>
      </c>
    </row>
    <row r="4" spans="1:256">
      <c r="A4" s="138" t="s">
        <v>180</v>
      </c>
    </row>
    <row r="6" spans="1:256">
      <c r="A6" s="139" t="s">
        <v>2</v>
      </c>
    </row>
    <row r="8" spans="1:256">
      <c r="A8" s="140" t="s">
        <v>3</v>
      </c>
    </row>
    <row r="11" spans="1:256">
      <c r="A11" s="141" t="s">
        <v>4</v>
      </c>
      <c r="B11" s="141" t="s">
        <v>5</v>
      </c>
      <c r="C11" s="142" t="s">
        <v>6</v>
      </c>
      <c r="D11" s="142" t="s">
        <v>45</v>
      </c>
      <c r="E11" s="142" t="s">
        <v>7</v>
      </c>
      <c r="F11" s="142" t="s">
        <v>8</v>
      </c>
      <c r="G11" s="142" t="s">
        <v>9</v>
      </c>
      <c r="H11" s="142" t="s">
        <v>33</v>
      </c>
      <c r="I11" s="142" t="s">
        <v>34</v>
      </c>
      <c r="J11" s="142" t="s">
        <v>12</v>
      </c>
      <c r="K11" s="143" t="s">
        <v>35</v>
      </c>
      <c r="L11" s="143" t="s">
        <v>13</v>
      </c>
    </row>
    <row r="12" spans="1:256">
      <c r="A12" s="144"/>
      <c r="B12" s="144"/>
      <c r="C12" s="145"/>
      <c r="D12" s="145"/>
      <c r="E12" s="145"/>
      <c r="F12" s="145"/>
      <c r="G12" s="145"/>
      <c r="H12" s="145" t="s">
        <v>38</v>
      </c>
      <c r="I12" s="145" t="s">
        <v>39</v>
      </c>
      <c r="J12" s="145" t="s">
        <v>15</v>
      </c>
      <c r="K12" s="146" t="s">
        <v>14</v>
      </c>
      <c r="L12" s="146" t="s">
        <v>14</v>
      </c>
    </row>
    <row r="15" spans="1:256">
      <c r="A15" s="141" t="str">
        <v>תעודות השתתפות בקרנות נאמנות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3"/>
      <c r="L15" s="143"/>
    </row>
    <row r="18" spans="1:256">
      <c r="A18" s="141" t="str">
        <v>קרנות נאמנות בישראל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3"/>
      <c r="L18" s="143"/>
    </row>
    <row r="19" spans="1:256">
      <c r="A19" s="147" t="str">
        <v>תעודות השתתפות בקרנות נאמנות בישראל</v>
      </c>
      <c r="B19" s="147">
        <v>0</v>
      </c>
      <c r="C19" s="148">
        <v>0</v>
      </c>
      <c r="D19" s="148">
        <v>0</v>
      </c>
      <c r="E19" s="148">
        <v>0</v>
      </c>
      <c r="F19" s="148">
        <v>0</v>
      </c>
      <c r="G19" s="148">
        <v>0</v>
      </c>
      <c r="H19" s="148">
        <v>0</v>
      </c>
      <c r="I19" s="148">
        <v>0</v>
      </c>
      <c r="J19" s="148">
        <v>0</v>
      </c>
      <c r="K19" s="149">
        <v>0</v>
      </c>
      <c r="L19" s="149">
        <v>0</v>
      </c>
    </row>
    <row r="20" spans="1:256">
      <c r="A20" s="147" t="str">
        <v>סה"כ תעודות השתתפות בקרנות נאמנות בישראל</v>
      </c>
      <c r="B20" s="147"/>
      <c r="C20" s="148"/>
      <c r="D20" s="148"/>
      <c r="E20" s="148"/>
      <c r="F20" s="148"/>
      <c r="G20" s="148"/>
      <c r="H20" s="150">
        <f>SUM(H19)</f>
        <v>0</v>
      </c>
      <c r="I20" s="148"/>
      <c r="J20" s="150">
        <f>SUM(J19)</f>
        <v>0</v>
      </c>
      <c r="K20" s="149"/>
      <c r="L20" s="151">
        <f>SUM(L19)</f>
        <v>0</v>
      </c>
    </row>
    <row r="22" spans="1:256">
      <c r="A22" s="141" t="str">
        <v>סה"כ קרנות נאמנות בישראל</v>
      </c>
      <c r="B22" s="141"/>
      <c r="C22" s="142"/>
      <c r="D22" s="142"/>
      <c r="E22" s="142"/>
      <c r="F22" s="142"/>
      <c r="G22" s="142"/>
      <c r="H22" s="152">
        <f>+H20</f>
        <v>0</v>
      </c>
      <c r="I22" s="142"/>
      <c r="J22" s="152">
        <f>+J20</f>
        <v>0</v>
      </c>
      <c r="K22" s="143"/>
      <c r="L22" s="153">
        <f>+L20</f>
        <v>0</v>
      </c>
    </row>
    <row r="25" spans="1:256">
      <c r="A25" s="141" t="str">
        <v>קרנות נאמנות בחו"ל</v>
      </c>
      <c r="B25" s="141"/>
      <c r="C25" s="142"/>
      <c r="D25" s="142"/>
      <c r="E25" s="142"/>
      <c r="F25" s="142"/>
      <c r="G25" s="142"/>
      <c r="H25" s="142"/>
      <c r="I25" s="142"/>
      <c r="J25" s="142"/>
      <c r="K25" s="143"/>
      <c r="L25" s="143"/>
    </row>
    <row r="26" spans="1:256">
      <c r="A26" s="147" t="str">
        <v>תעודות השתתפות בקרנות נאמנות בחו"ל</v>
      </c>
      <c r="B26" s="147"/>
      <c r="C26" s="148"/>
      <c r="D26" s="148"/>
      <c r="E26" s="148"/>
      <c r="F26" s="148"/>
      <c r="G26" s="148"/>
      <c r="H26" s="148"/>
      <c r="I26" s="148"/>
      <c r="J26" s="148"/>
      <c r="K26" s="149"/>
      <c r="L26" s="149"/>
    </row>
    <row r="27" spans="1:256">
      <c r="A27" s="154" t="s">
        <v>181</v>
      </c>
      <c r="B27" s="154" t="str">
        <v>US47109U1043</v>
      </c>
      <c r="C27" s="155" t="s">
        <v>181</v>
      </c>
      <c r="D27" s="155" t="s">
        <v>93</v>
      </c>
      <c r="E27" s="155" t="s">
        <v>24</v>
      </c>
      <c r="F27" s="155" t="s">
        <v>182</v>
      </c>
      <c r="G27" s="155" t="s">
        <v>20</v>
      </c>
      <c r="H27" s="155">
        <v>5261</v>
      </c>
      <c r="I27" s="155">
        <v>909</v>
      </c>
      <c r="J27" s="155">
        <v>169.15</v>
      </c>
      <c r="K27" s="156">
        <v>0.0002</v>
      </c>
      <c r="L27" s="156">
        <f>J27/סיכום!$B$42</f>
        <v>0.000517212936737287</v>
      </c>
    </row>
    <row r="28" spans="1:256">
      <c r="A28" s="154" t="s">
        <v>183</v>
      </c>
      <c r="B28" s="154" t="str">
        <v>LU0195953152</v>
      </c>
      <c r="C28" s="155" t="s">
        <v>183</v>
      </c>
      <c r="D28" s="155" t="s">
        <v>93</v>
      </c>
      <c r="E28" s="155" t="s">
        <v>99</v>
      </c>
      <c r="F28" s="155" t="s">
        <v>182</v>
      </c>
      <c r="G28" s="155" t="s">
        <v>20</v>
      </c>
      <c r="H28" s="155">
        <v>16283.59</v>
      </c>
      <c r="I28" s="155">
        <v>2664</v>
      </c>
      <c r="J28" s="155">
        <v>1534.33</v>
      </c>
      <c r="K28" s="156">
        <v>0</v>
      </c>
      <c r="L28" s="156">
        <f>J28/סיכום!$B$42</f>
        <v>0.00469154788781627</v>
      </c>
    </row>
    <row r="29" spans="1:256">
      <c r="A29" s="154" t="s">
        <v>184</v>
      </c>
      <c r="B29" s="154" t="str">
        <v>LU0231479717</v>
      </c>
      <c r="C29" s="155" t="s">
        <v>184</v>
      </c>
      <c r="D29" s="155" t="s">
        <v>93</v>
      </c>
      <c r="E29" s="155" t="s">
        <v>17</v>
      </c>
      <c r="F29" s="155" t="s">
        <v>17</v>
      </c>
      <c r="G29" s="155" t="s">
        <v>20</v>
      </c>
      <c r="H29" s="155">
        <v>1434.01</v>
      </c>
      <c r="I29" s="155">
        <v>6798.99</v>
      </c>
      <c r="J29" s="155">
        <v>344.85</v>
      </c>
      <c r="K29" s="156">
        <v>0</v>
      </c>
      <c r="L29" s="156">
        <f>J29/סיכום!$B$42</f>
        <v>0.00105445392393647</v>
      </c>
    </row>
    <row r="30" spans="1:256">
      <c r="A30" s="154" t="str">
        <v>ABERDEEN GLOBAL</v>
      </c>
      <c r="B30" s="154" t="str">
        <v>LU0231474593</v>
      </c>
      <c r="C30" s="155" t="str">
        <v>ABERDEEN ASSET MANAGEMENT.PLC</v>
      </c>
      <c r="D30" s="155" t="s">
        <v>159</v>
      </c>
      <c r="E30" s="155" t="s">
        <v>17</v>
      </c>
      <c r="F30" s="155" t="s">
        <v>17</v>
      </c>
      <c r="G30" s="155" t="s">
        <v>21</v>
      </c>
      <c r="H30" s="155">
        <v>164</v>
      </c>
      <c r="I30" s="155">
        <v>7272126</v>
      </c>
      <c r="J30" s="155">
        <v>432.3</v>
      </c>
      <c r="K30" s="156">
        <v>0</v>
      </c>
      <c r="L30" s="156">
        <f>J30/סיכום!$B$42</f>
        <v>0.00132185133048495</v>
      </c>
    </row>
    <row r="31" spans="1:256">
      <c r="A31" s="154" t="str">
        <v>ALMA CAP DBLINE</v>
      </c>
      <c r="B31" s="154" t="str">
        <v>LU0842072844</v>
      </c>
      <c r="C31" s="155" t="str">
        <v>ALMA CAP</v>
      </c>
      <c r="D31" s="155" t="s">
        <v>111</v>
      </c>
      <c r="E31" s="155" t="s">
        <v>17</v>
      </c>
      <c r="F31" s="155" t="s">
        <v>17</v>
      </c>
      <c r="G31" s="155" t="s">
        <v>20</v>
      </c>
      <c r="H31" s="155">
        <v>2161.71</v>
      </c>
      <c r="I31" s="155">
        <v>9685</v>
      </c>
      <c r="J31" s="155">
        <v>740.51</v>
      </c>
      <c r="K31" s="156">
        <v>0</v>
      </c>
      <c r="L31" s="156">
        <f>J31/סיכום!$B$42</f>
        <v>0.00226427048053992</v>
      </c>
    </row>
    <row r="32" spans="1:256">
      <c r="A32" s="154" t="str">
        <v>BBH LUX FDS CORE SELECT</v>
      </c>
      <c r="B32" s="154" t="str">
        <v>LU0407242659</v>
      </c>
      <c r="C32" s="155" t="str">
        <v>BBH LUX FDS CORE SEE</v>
      </c>
      <c r="D32" s="155" t="s">
        <v>111</v>
      </c>
      <c r="E32" s="155" t="s">
        <v>17</v>
      </c>
      <c r="F32" s="155" t="s">
        <v>17</v>
      </c>
      <c r="G32" s="155" t="s">
        <v>20</v>
      </c>
      <c r="H32" s="155">
        <v>17986.67</v>
      </c>
      <c r="I32" s="155">
        <v>2146.1</v>
      </c>
      <c r="J32" s="155">
        <v>1365.32</v>
      </c>
      <c r="K32" s="156">
        <v>0</v>
      </c>
      <c r="L32" s="156">
        <f>J32/סיכום!$B$42</f>
        <v>0.00417476303154687</v>
      </c>
    </row>
    <row r="33" spans="1:256">
      <c r="A33" s="154" t="str">
        <v>BGF EUROPEAN FUND-I2 EUR</v>
      </c>
      <c r="B33" s="154" t="str">
        <v>LU0368230461</v>
      </c>
      <c r="C33" s="155" t="str">
        <v>BGEOEI2 LX</v>
      </c>
      <c r="D33" s="155" t="s">
        <v>111</v>
      </c>
      <c r="E33" s="155" t="s">
        <v>17</v>
      </c>
      <c r="F33" s="155" t="s">
        <v>17</v>
      </c>
      <c r="G33" s="155" t="s">
        <v>18</v>
      </c>
      <c r="H33" s="155">
        <v>7100</v>
      </c>
      <c r="I33" s="155">
        <v>9722</v>
      </c>
      <c r="J33" s="155">
        <v>3294.9</v>
      </c>
      <c r="K33" s="156">
        <v>0</v>
      </c>
      <c r="L33" s="156">
        <f>J33/סיכום!$B$42</f>
        <v>0.0100748738117392</v>
      </c>
    </row>
    <row r="34" spans="1:256">
      <c r="A34" s="154" t="s">
        <v>185</v>
      </c>
      <c r="B34" s="154" t="str">
        <v>LU0635707705</v>
      </c>
      <c r="C34" s="155" t="s">
        <v>185</v>
      </c>
      <c r="D34" s="155" t="s">
        <v>111</v>
      </c>
      <c r="E34" s="155" t="s">
        <v>17</v>
      </c>
      <c r="F34" s="155" t="s">
        <v>17</v>
      </c>
      <c r="G34" s="155" t="s">
        <v>20</v>
      </c>
      <c r="H34" s="155">
        <v>377.1</v>
      </c>
      <c r="I34" s="155">
        <v>104066</v>
      </c>
      <c r="J34" s="155">
        <v>1388.04</v>
      </c>
      <c r="K34" s="156">
        <v>0</v>
      </c>
      <c r="L34" s="156">
        <f>J34/סיכום!$B$42</f>
        <v>0.0042442343760498</v>
      </c>
    </row>
    <row r="35" spans="1:256">
      <c r="A35" s="154" t="s">
        <v>186</v>
      </c>
      <c r="B35" s="154" t="str">
        <v>LU0562900794</v>
      </c>
      <c r="C35" s="155" t="s">
        <v>186</v>
      </c>
      <c r="D35" s="155" t="s">
        <v>111</v>
      </c>
      <c r="E35" s="155" t="s">
        <v>17</v>
      </c>
      <c r="F35" s="155" t="s">
        <v>17</v>
      </c>
      <c r="G35" s="155" t="s">
        <v>20</v>
      </c>
      <c r="H35" s="155">
        <v>4242.2</v>
      </c>
      <c r="I35" s="155">
        <v>1129</v>
      </c>
      <c r="J35" s="155">
        <v>169.4</v>
      </c>
      <c r="K35" s="156">
        <v>0</v>
      </c>
      <c r="L35" s="156">
        <f>J35/סיכום!$B$42</f>
        <v>0.000517977366144229</v>
      </c>
    </row>
    <row r="36" spans="1:256">
      <c r="A36" s="154" t="str">
        <v>HEPTAGON OPPEN</v>
      </c>
      <c r="B36" s="154" t="str">
        <v>IE00B6ZZNB36</v>
      </c>
      <c r="C36" s="155" t="str">
        <v>HEPTAGON</v>
      </c>
      <c r="D36" s="155" t="s">
        <v>111</v>
      </c>
      <c r="E36" s="155" t="s">
        <v>17</v>
      </c>
      <c r="F36" s="155" t="s">
        <v>17</v>
      </c>
      <c r="G36" s="155" t="s">
        <v>20</v>
      </c>
      <c r="H36" s="155">
        <v>2863.68</v>
      </c>
      <c r="I36" s="155">
        <v>12176.92</v>
      </c>
      <c r="J36" s="155">
        <v>1233.38</v>
      </c>
      <c r="K36" s="156">
        <v>0</v>
      </c>
      <c r="L36" s="156">
        <f>J36/סיכום!$B$42</f>
        <v>0.0037713277677389</v>
      </c>
    </row>
    <row r="37" spans="1:256">
      <c r="A37" s="154" t="s">
        <v>187</v>
      </c>
      <c r="B37" s="154" t="str">
        <v>IE00B3LHWB51</v>
      </c>
      <c r="C37" s="155" t="s">
        <v>187</v>
      </c>
      <c r="D37" s="155" t="s">
        <v>93</v>
      </c>
      <c r="E37" s="155" t="s">
        <v>17</v>
      </c>
      <c r="F37" s="155" t="s">
        <v>17</v>
      </c>
      <c r="G37" s="155" t="s">
        <v>20</v>
      </c>
      <c r="H37" s="155">
        <v>3882.58</v>
      </c>
      <c r="I37" s="155">
        <v>13778.83</v>
      </c>
      <c r="J37" s="155">
        <v>1892.2</v>
      </c>
      <c r="K37" s="156">
        <v>0</v>
      </c>
      <c r="L37" s="156">
        <f>J37/סיכום!$B$42</f>
        <v>0.0057858132952663</v>
      </c>
    </row>
    <row r="38" spans="1:256">
      <c r="A38" s="154" t="str">
        <v>MARKETFIELD FUND DUBLIN -A1</v>
      </c>
      <c r="B38" s="154" t="str">
        <v>IE00B8J33G20</v>
      </c>
      <c r="C38" s="154" t="str">
        <v>MARKETFIELD ASSET MANAGEMENT</v>
      </c>
      <c r="D38" s="155" t="s">
        <v>93</v>
      </c>
      <c r="E38" s="155" t="s">
        <v>17</v>
      </c>
      <c r="F38" s="155" t="s">
        <v>17</v>
      </c>
      <c r="G38" s="155" t="s">
        <v>20</v>
      </c>
      <c r="H38" s="155">
        <v>67.35</v>
      </c>
      <c r="I38" s="155">
        <v>161742.7</v>
      </c>
      <c r="J38" s="155">
        <v>385.3</v>
      </c>
      <c r="K38" s="156">
        <v>0</v>
      </c>
      <c r="L38" s="156">
        <f>J38/סיכום!$B$42</f>
        <v>0.00117813860197976</v>
      </c>
    </row>
    <row r="39" spans="1:256">
      <c r="A39" s="154" t="s">
        <v>188</v>
      </c>
      <c r="B39" s="154" t="str">
        <v>IE00B12VW565</v>
      </c>
      <c r="C39" s="155" t="s">
        <v>188</v>
      </c>
      <c r="D39" s="155" t="s">
        <v>93</v>
      </c>
      <c r="E39" s="155" t="s">
        <v>17</v>
      </c>
      <c r="F39" s="155" t="s">
        <v>17</v>
      </c>
      <c r="G39" s="155" t="s">
        <v>20</v>
      </c>
      <c r="H39" s="155">
        <v>26041.91</v>
      </c>
      <c r="I39" s="155">
        <v>1931</v>
      </c>
      <c r="J39" s="155">
        <v>1778.65</v>
      </c>
      <c r="K39" s="156">
        <v>0</v>
      </c>
      <c r="L39" s="156">
        <f>J39/סיכום!$B$42</f>
        <v>0.00543860945863302</v>
      </c>
    </row>
    <row r="40" spans="1:256">
      <c r="A40" s="154" t="str">
        <v>PARVEST EQY BEST SELL EURO</v>
      </c>
      <c r="B40" s="154" t="str">
        <v>LU0823400337</v>
      </c>
      <c r="C40" s="155" t="str">
        <v>BNP PARIBAS</v>
      </c>
      <c r="D40" s="155" t="s">
        <v>159</v>
      </c>
      <c r="E40" s="155" t="s">
        <v>17</v>
      </c>
      <c r="F40" s="155" t="s">
        <v>17</v>
      </c>
      <c r="G40" s="155" t="s">
        <v>18</v>
      </c>
      <c r="H40" s="155">
        <v>1533</v>
      </c>
      <c r="I40" s="155">
        <v>19751</v>
      </c>
      <c r="J40" s="155">
        <v>1445.3</v>
      </c>
      <c r="K40" s="156">
        <v>0</v>
      </c>
      <c r="L40" s="156">
        <f>J40/סיכום!$B$42</f>
        <v>0.00441931928741591</v>
      </c>
    </row>
    <row r="41" spans="1:256">
      <c r="A41" s="154" t="s">
        <v>189</v>
      </c>
      <c r="B41" s="154" t="str">
        <v>IE00B4QHG263</v>
      </c>
      <c r="C41" s="155" t="s">
        <v>189</v>
      </c>
      <c r="D41" s="155" t="s">
        <v>93</v>
      </c>
      <c r="E41" s="155" t="s">
        <v>17</v>
      </c>
      <c r="F41" s="155" t="s">
        <v>17</v>
      </c>
      <c r="G41" s="155" t="s">
        <v>20</v>
      </c>
      <c r="H41" s="155">
        <v>131395.44</v>
      </c>
      <c r="I41" s="155">
        <v>1269</v>
      </c>
      <c r="J41" s="155">
        <v>1667.41</v>
      </c>
      <c r="K41" s="156">
        <v>0</v>
      </c>
      <c r="L41" s="156">
        <f>J41/סיכום!$B$42</f>
        <v>0.00509846894971989</v>
      </c>
    </row>
    <row r="42" spans="1:256">
      <c r="A42" s="154" t="str">
        <v>POLAR CAPITAL-- JPN</v>
      </c>
      <c r="B42" s="154" t="str">
        <v>IE00B3FH9T88</v>
      </c>
      <c r="C42" s="155" t="str">
        <v>POLAR CAPITSL</v>
      </c>
      <c r="D42" s="155" t="s">
        <v>111</v>
      </c>
      <c r="E42" s="155" t="s">
        <v>17</v>
      </c>
      <c r="F42" s="155" t="s">
        <v>17</v>
      </c>
      <c r="G42" s="155" t="s">
        <v>20</v>
      </c>
      <c r="H42" s="155">
        <v>8376.38</v>
      </c>
      <c r="I42" s="155">
        <v>1732</v>
      </c>
      <c r="J42" s="155">
        <v>513.14</v>
      </c>
      <c r="K42" s="156">
        <v>0</v>
      </c>
      <c r="L42" s="156">
        <f>J42/סיכום!$B$42</f>
        <v>0.00156903722351387</v>
      </c>
    </row>
    <row r="43" spans="1:256">
      <c r="A43" s="154" t="str">
        <v>ROBECO HIGH YLD</v>
      </c>
      <c r="B43" s="154" t="str">
        <v>LU0398248921</v>
      </c>
      <c r="C43" s="155" t="str">
        <v>ROBECO HIGH</v>
      </c>
      <c r="D43" s="155" t="s">
        <v>111</v>
      </c>
      <c r="E43" s="155" t="s">
        <v>17</v>
      </c>
      <c r="F43" s="155" t="s">
        <v>17</v>
      </c>
      <c r="G43" s="155" t="s">
        <v>20</v>
      </c>
      <c r="H43" s="155">
        <v>735</v>
      </c>
      <c r="I43" s="155">
        <v>20319</v>
      </c>
      <c r="J43" s="155">
        <v>528.23</v>
      </c>
      <c r="K43" s="156">
        <v>0</v>
      </c>
      <c r="L43" s="156">
        <f>J43/סיכום!$B$42</f>
        <v>0.00161517818251692</v>
      </c>
    </row>
    <row r="44" spans="1:256">
      <c r="A44" s="154" t="str">
        <v>SANDS CAP -US SEL GRW HUSD AC</v>
      </c>
      <c r="B44" s="154" t="str">
        <v>IE00B87KLW75</v>
      </c>
      <c r="C44" s="155" t="str">
        <v>SANDS CAPITAL</v>
      </c>
      <c r="D44" s="155" t="s">
        <v>93</v>
      </c>
      <c r="E44" s="155" t="s">
        <v>17</v>
      </c>
      <c r="F44" s="155" t="s">
        <v>17</v>
      </c>
      <c r="G44" s="155" t="s">
        <v>20</v>
      </c>
      <c r="H44" s="155">
        <v>17700</v>
      </c>
      <c r="I44" s="155">
        <v>1219</v>
      </c>
      <c r="J44" s="155">
        <v>763.15</v>
      </c>
      <c r="K44" s="156">
        <v>0</v>
      </c>
      <c r="L44" s="156">
        <f>J44/סיכום!$B$42</f>
        <v>0.00233349720763264</v>
      </c>
    </row>
    <row r="45" spans="1:256">
      <c r="A45" s="154" t="str">
        <v>T. ROWE PRICE-GLB HYLD BND-I</v>
      </c>
      <c r="B45" s="154" t="str">
        <v>LU0133083492</v>
      </c>
      <c r="C45" s="155" t="str">
        <v>איישיירס ראסל</v>
      </c>
      <c r="D45" s="155" t="s">
        <v>93</v>
      </c>
      <c r="E45" s="155" t="s">
        <v>17</v>
      </c>
      <c r="F45" s="155" t="s">
        <v>17</v>
      </c>
      <c r="G45" s="155" t="s">
        <v>20</v>
      </c>
      <c r="H45" s="155">
        <v>34894.2</v>
      </c>
      <c r="I45" s="155">
        <v>2496</v>
      </c>
      <c r="J45" s="155">
        <v>3080.58</v>
      </c>
      <c r="K45" s="156">
        <v>0</v>
      </c>
      <c r="L45" s="156">
        <f>J45/סיכום!$B$42</f>
        <v>0.00941954376975555</v>
      </c>
    </row>
    <row r="46" spans="1:256">
      <c r="A46" s="154" t="s">
        <v>190</v>
      </c>
      <c r="B46" s="154" t="str">
        <v>GB0030810138</v>
      </c>
      <c r="C46" s="155" t="s">
        <v>190</v>
      </c>
      <c r="D46" s="155" t="s">
        <v>159</v>
      </c>
      <c r="E46" s="155" t="s">
        <v>17</v>
      </c>
      <c r="F46" s="155" t="s">
        <v>17</v>
      </c>
      <c r="G46" s="155" t="s">
        <v>18</v>
      </c>
      <c r="H46" s="155">
        <v>124773.49</v>
      </c>
      <c r="I46" s="155">
        <v>252.3</v>
      </c>
      <c r="J46" s="155">
        <v>1502.68</v>
      </c>
      <c r="K46" s="156">
        <v>0</v>
      </c>
      <c r="L46" s="156">
        <f>J46/סיכום!$B$42</f>
        <v>0.00459477112489735</v>
      </c>
    </row>
    <row r="47" spans="1:256">
      <c r="A47" s="147" t="str">
        <v>סה"כ תעודות השתתפות בקרנות נאמנות בחו"ל</v>
      </c>
      <c r="B47" s="147"/>
      <c r="C47" s="148"/>
      <c r="D47" s="148"/>
      <c r="E47" s="148"/>
      <c r="F47" s="148"/>
      <c r="G47" s="148"/>
      <c r="H47" s="150">
        <f>SUM(H27:H46)</f>
        <v>407273.31</v>
      </c>
      <c r="I47" s="148"/>
      <c r="J47" s="150">
        <f>SUM(J27:J46)</f>
        <v>24228.82</v>
      </c>
      <c r="K47" s="149"/>
      <c r="L47" s="151">
        <f>SUM(L27:L46)</f>
        <v>0.0740848900140651</v>
      </c>
    </row>
    <row r="49" spans="1:256">
      <c r="A49" s="141" t="str">
        <v>סה"כ קרנות נאמנות בחו"ל</v>
      </c>
      <c r="B49" s="141"/>
      <c r="C49" s="142"/>
      <c r="D49" s="142"/>
      <c r="E49" s="142"/>
      <c r="F49" s="142"/>
      <c r="G49" s="142"/>
      <c r="H49" s="152">
        <f>+H47</f>
        <v>407273.31</v>
      </c>
      <c r="I49" s="142"/>
      <c r="J49" s="152">
        <f>+J47</f>
        <v>24228.82</v>
      </c>
      <c r="K49" s="143"/>
      <c r="L49" s="153">
        <f>+L47</f>
        <v>0.0740848900140651</v>
      </c>
    </row>
    <row r="52" spans="1:256">
      <c r="A52" s="141" t="str">
        <v>סה"כ תעודות השתתפות בקרנות נאמנות</v>
      </c>
      <c r="B52" s="141"/>
      <c r="C52" s="142"/>
      <c r="D52" s="142"/>
      <c r="E52" s="142"/>
      <c r="F52" s="142"/>
      <c r="G52" s="142"/>
      <c r="H52" s="152">
        <f>H49+H22</f>
        <v>407273.31</v>
      </c>
      <c r="I52" s="142"/>
      <c r="J52" s="152">
        <f>J49+J22</f>
        <v>24228.82</v>
      </c>
      <c r="K52" s="143"/>
      <c r="L52" s="153">
        <f>L49+L22</f>
        <v>0.0740848900140651</v>
      </c>
    </row>
    <row r="55" spans="1:256">
      <c r="A55" s="154" t="s">
        <v>28</v>
      </c>
      <c r="B55" s="154"/>
      <c r="C55" s="155"/>
      <c r="D55" s="155"/>
      <c r="E55" s="155"/>
      <c r="F55" s="155"/>
      <c r="G55" s="155"/>
      <c r="H55" s="155"/>
      <c r="I55" s="155"/>
      <c r="J55" s="155"/>
      <c r="K55" s="156"/>
      <c r="L55" s="15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5"/>
  <sheetViews>
    <sheetView workbookViewId="0" rightToLeft="1">
      <selection activeCell="G39" sqref="G39"/>
    </sheetView>
  </sheetViews>
  <sheetFormatPr defaultRowHeight="12.75"/>
  <cols>
    <col min="1" max="1" style="157" width="27.74784" customWidth="1"/>
    <col min="2" max="2" style="158" width="12.71939" customWidth="1"/>
    <col min="3" max="3" style="158" width="8.711805" customWidth="1"/>
    <col min="4" max="6" style="158" width="11.7175" customWidth="1"/>
    <col min="7" max="7" style="158" width="9.713702" customWidth="1"/>
    <col min="8" max="8" style="158" width="11.7175" customWidth="1"/>
    <col min="9" max="9" style="159" width="24.74215" customWidth="1"/>
    <col min="10" max="10" style="159" width="20.73457" customWidth="1"/>
    <col min="11" max="256" style="157" width="9.287113" bestFit="1" customWidth="1"/>
  </cols>
  <sheetData>
    <row r="2" spans="1:256">
      <c r="A2" s="160" t="s">
        <v>29</v>
      </c>
    </row>
    <row r="4" spans="1:256">
      <c r="A4" s="160" t="s">
        <v>191</v>
      </c>
    </row>
    <row r="6" spans="1:256">
      <c r="A6" s="161" t="s">
        <v>2</v>
      </c>
    </row>
    <row r="8" spans="1:256">
      <c r="A8" s="162" t="s">
        <v>3</v>
      </c>
    </row>
    <row r="11" spans="1:256">
      <c r="A11" s="163" t="s">
        <v>4</v>
      </c>
      <c r="B11" s="164" t="s">
        <v>5</v>
      </c>
      <c r="C11" s="164" t="s">
        <v>6</v>
      </c>
      <c r="D11" s="164" t="s">
        <v>45</v>
      </c>
      <c r="E11" s="164" t="s">
        <v>9</v>
      </c>
      <c r="F11" s="164" t="s">
        <v>33</v>
      </c>
      <c r="G11" s="164" t="s">
        <v>34</v>
      </c>
      <c r="H11" s="164" t="s">
        <v>12</v>
      </c>
      <c r="I11" s="165" t="s">
        <v>35</v>
      </c>
      <c r="J11" s="165" t="s">
        <v>13</v>
      </c>
    </row>
    <row r="12" spans="1:256">
      <c r="A12" s="166"/>
      <c r="B12" s="167"/>
      <c r="C12" s="167"/>
      <c r="D12" s="167"/>
      <c r="E12" s="167"/>
      <c r="F12" s="167" t="s">
        <v>38</v>
      </c>
      <c r="G12" s="167" t="s">
        <v>39</v>
      </c>
      <c r="H12" s="167" t="s">
        <v>15</v>
      </c>
      <c r="I12" s="168" t="s">
        <v>14</v>
      </c>
      <c r="J12" s="168" t="s">
        <v>14</v>
      </c>
    </row>
    <row r="15" spans="1:256">
      <c r="A15" s="163" t="str">
        <v>כתבי אופציה</v>
      </c>
      <c r="B15" s="164"/>
      <c r="C15" s="164"/>
      <c r="D15" s="164"/>
      <c r="E15" s="164"/>
      <c r="F15" s="164"/>
      <c r="G15" s="164"/>
      <c r="H15" s="164"/>
      <c r="I15" s="165"/>
      <c r="J15" s="165"/>
    </row>
    <row r="18" spans="1:256">
      <c r="A18" s="163" t="s">
        <v>192</v>
      </c>
      <c r="B18" s="164"/>
      <c r="C18" s="164"/>
      <c r="D18" s="164"/>
      <c r="E18" s="164"/>
      <c r="F18" s="164"/>
      <c r="G18" s="164"/>
      <c r="H18" s="164"/>
      <c r="I18" s="165"/>
      <c r="J18" s="165"/>
    </row>
    <row r="19" spans="1:256">
      <c r="A19" s="169" t="s">
        <v>192</v>
      </c>
      <c r="B19" s="170">
        <v>0</v>
      </c>
      <c r="C19" s="170">
        <v>0</v>
      </c>
      <c r="D19" s="170">
        <v>0</v>
      </c>
      <c r="E19" s="170">
        <v>0</v>
      </c>
      <c r="F19" s="170">
        <v>0</v>
      </c>
      <c r="G19" s="170">
        <v>0</v>
      </c>
      <c r="H19" s="170">
        <v>0</v>
      </c>
      <c r="I19" s="171">
        <v>0</v>
      </c>
      <c r="J19" s="171">
        <v>0</v>
      </c>
    </row>
    <row r="20" spans="1:256">
      <c r="A20" s="169" t="s">
        <v>193</v>
      </c>
      <c r="B20" s="170"/>
      <c r="C20" s="170"/>
      <c r="D20" s="170"/>
      <c r="E20" s="170"/>
      <c r="F20" s="172">
        <f>SUM(F19)</f>
        <v>0</v>
      </c>
      <c r="G20" s="170"/>
      <c r="H20" s="172">
        <f>SUM(H19)</f>
        <v>0</v>
      </c>
      <c r="I20" s="171"/>
      <c r="J20" s="173">
        <f>SUM(J19)</f>
        <v>0</v>
      </c>
    </row>
    <row r="22" spans="1:256">
      <c r="A22" s="163" t="s">
        <v>193</v>
      </c>
      <c r="B22" s="164"/>
      <c r="C22" s="164"/>
      <c r="D22" s="164"/>
      <c r="E22" s="164"/>
      <c r="F22" s="174">
        <f>+F20</f>
        <v>0</v>
      </c>
      <c r="G22" s="164"/>
      <c r="H22" s="174">
        <f>+H20</f>
        <v>0</v>
      </c>
      <c r="I22" s="165"/>
      <c r="J22" s="175">
        <f>+J20</f>
        <v>0</v>
      </c>
    </row>
    <row r="25" spans="1:256">
      <c r="A25" s="163" t="s">
        <v>194</v>
      </c>
      <c r="B25" s="164"/>
      <c r="C25" s="164"/>
      <c r="D25" s="164"/>
      <c r="E25" s="164"/>
      <c r="F25" s="164"/>
      <c r="G25" s="164"/>
      <c r="H25" s="164"/>
      <c r="I25" s="165"/>
      <c r="J25" s="165"/>
    </row>
    <row r="26" spans="1:256">
      <c r="A26" s="169" t="s">
        <v>194</v>
      </c>
      <c r="B26" s="170">
        <v>0</v>
      </c>
      <c r="C26" s="170">
        <v>0</v>
      </c>
      <c r="D26" s="170">
        <v>0</v>
      </c>
      <c r="E26" s="170">
        <v>0</v>
      </c>
      <c r="F26" s="170">
        <v>0</v>
      </c>
      <c r="G26" s="170">
        <v>0</v>
      </c>
      <c r="H26" s="170">
        <v>0</v>
      </c>
      <c r="I26" s="171">
        <v>0</v>
      </c>
      <c r="J26" s="171">
        <v>0</v>
      </c>
    </row>
    <row r="27" spans="1:256">
      <c r="A27" s="169" t="s">
        <v>195</v>
      </c>
      <c r="B27" s="170"/>
      <c r="C27" s="170"/>
      <c r="D27" s="170"/>
      <c r="E27" s="170"/>
      <c r="F27" s="172">
        <f>SUM(F26)</f>
        <v>0</v>
      </c>
      <c r="G27" s="170"/>
      <c r="H27" s="172">
        <f>SUM(H26)</f>
        <v>0</v>
      </c>
      <c r="I27" s="171"/>
      <c r="J27" s="173">
        <f>SUM(J26)</f>
        <v>0</v>
      </c>
    </row>
    <row r="29" spans="1:256">
      <c r="A29" s="163" t="s">
        <v>195</v>
      </c>
      <c r="B29" s="164"/>
      <c r="C29" s="164"/>
      <c r="D29" s="164"/>
      <c r="E29" s="164"/>
      <c r="F29" s="174">
        <f>+F27</f>
        <v>0</v>
      </c>
      <c r="G29" s="164"/>
      <c r="H29" s="174">
        <f>+H27</f>
        <v>0</v>
      </c>
      <c r="I29" s="165"/>
      <c r="J29" s="175">
        <f>+J27</f>
        <v>0</v>
      </c>
    </row>
    <row r="32" spans="1:256">
      <c r="A32" s="163" t="str">
        <v>סה"כ כתבי אופציה</v>
      </c>
      <c r="B32" s="164"/>
      <c r="C32" s="164"/>
      <c r="D32" s="164"/>
      <c r="E32" s="164"/>
      <c r="F32" s="174">
        <f>F29+F22</f>
        <v>0</v>
      </c>
      <c r="G32" s="164"/>
      <c r="H32" s="174">
        <f>H29+H22</f>
        <v>0</v>
      </c>
      <c r="I32" s="165"/>
      <c r="J32" s="175">
        <f>J29+J22</f>
        <v>0</v>
      </c>
    </row>
    <row r="35" spans="1:256">
      <c r="A35" s="176" t="s">
        <v>28</v>
      </c>
      <c r="B35" s="177"/>
      <c r="C35" s="177"/>
      <c r="D35" s="177"/>
      <c r="E35" s="177"/>
      <c r="F35" s="177"/>
      <c r="G35" s="177"/>
      <c r="H35" s="177"/>
      <c r="I35" s="178"/>
      <c r="J35" s="17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6"/>
  <sheetViews>
    <sheetView workbookViewId="0" rightToLeft="1">
      <pane ySplit="12" topLeftCell="A13" activePane="bottomLeft" state="frozen"/>
      <selection pane="bottomLeft" activeCell="A13" sqref="A13:IV13"/>
    </sheetView>
  </sheetViews>
  <sheetFormatPr defaultRowHeight="12.75"/>
  <cols>
    <col min="1" max="1" style="179" width="37.76681" customWidth="1"/>
    <col min="2" max="2" style="180" width="12.71939" customWidth="1"/>
    <col min="3" max="3" style="180" width="8.711805" customWidth="1"/>
    <col min="4" max="6" style="180" width="11.7175" customWidth="1"/>
    <col min="7" max="7" style="180" width="9.713702" customWidth="1"/>
    <col min="8" max="8" style="180" width="11.7175" customWidth="1"/>
    <col min="9" max="9" style="181" width="24.74215" customWidth="1"/>
    <col min="10" max="10" style="181" width="20.73457" customWidth="1"/>
    <col min="11" max="256" style="179" width="9.287113" bestFit="1" customWidth="1"/>
  </cols>
  <sheetData>
    <row r="2" spans="1:256">
      <c r="A2" s="182" t="s">
        <v>29</v>
      </c>
    </row>
    <row r="4" spans="1:256">
      <c r="A4" s="182" t="s">
        <v>196</v>
      </c>
    </row>
    <row r="6" spans="1:256">
      <c r="A6" s="183" t="s">
        <v>2</v>
      </c>
    </row>
    <row r="8" spans="1:256">
      <c r="A8" s="184" t="s">
        <v>3</v>
      </c>
    </row>
    <row r="11" spans="1:256">
      <c r="A11" s="185" t="s">
        <v>4</v>
      </c>
      <c r="B11" s="186" t="s">
        <v>5</v>
      </c>
      <c r="C11" s="186" t="s">
        <v>6</v>
      </c>
      <c r="D11" s="186" t="s">
        <v>45</v>
      </c>
      <c r="E11" s="186" t="s">
        <v>9</v>
      </c>
      <c r="F11" s="186" t="s">
        <v>33</v>
      </c>
      <c r="G11" s="186" t="s">
        <v>34</v>
      </c>
      <c r="H11" s="186" t="s">
        <v>12</v>
      </c>
      <c r="I11" s="187" t="s">
        <v>35</v>
      </c>
      <c r="J11" s="187" t="s">
        <v>13</v>
      </c>
    </row>
    <row r="12" spans="1:256">
      <c r="A12" s="188"/>
      <c r="B12" s="189"/>
      <c r="C12" s="189"/>
      <c r="D12" s="189"/>
      <c r="E12" s="189"/>
      <c r="F12" s="189" t="s">
        <v>38</v>
      </c>
      <c r="G12" s="189" t="s">
        <v>39</v>
      </c>
      <c r="H12" s="189" t="s">
        <v>15</v>
      </c>
      <c r="I12" s="190" t="s">
        <v>14</v>
      </c>
      <c r="J12" s="190" t="s">
        <v>14</v>
      </c>
    </row>
    <row r="15" spans="1:256">
      <c r="A15" s="185" t="str">
        <v>אופציות</v>
      </c>
      <c r="B15" s="186"/>
      <c r="C15" s="186"/>
      <c r="D15" s="186"/>
      <c r="E15" s="186"/>
      <c r="F15" s="186"/>
      <c r="G15" s="186"/>
      <c r="H15" s="186"/>
      <c r="I15" s="187"/>
      <c r="J15" s="187"/>
    </row>
    <row r="18" spans="1:256">
      <c r="A18" s="185" t="str">
        <v>אופציות בישראל</v>
      </c>
      <c r="B18" s="186"/>
      <c r="C18" s="186"/>
      <c r="D18" s="186"/>
      <c r="E18" s="186"/>
      <c r="F18" s="186"/>
      <c r="G18" s="186"/>
      <c r="H18" s="186"/>
      <c r="I18" s="187"/>
      <c r="J18" s="187"/>
    </row>
    <row r="19" spans="1:256">
      <c r="A19" s="191" t="s">
        <v>197</v>
      </c>
      <c r="B19" s="192">
        <v>0</v>
      </c>
      <c r="C19" s="192">
        <v>0</v>
      </c>
      <c r="D19" s="192">
        <v>0</v>
      </c>
      <c r="E19" s="192">
        <v>0</v>
      </c>
      <c r="F19" s="192">
        <v>0</v>
      </c>
      <c r="G19" s="192">
        <v>0</v>
      </c>
      <c r="H19" s="192">
        <v>0</v>
      </c>
      <c r="I19" s="193">
        <v>0</v>
      </c>
      <c r="J19" s="193">
        <v>0</v>
      </c>
    </row>
    <row r="20" spans="1:256">
      <c r="A20" s="191" t="s">
        <v>198</v>
      </c>
      <c r="B20" s="192"/>
      <c r="C20" s="192"/>
      <c r="D20" s="192"/>
      <c r="E20" s="192"/>
      <c r="F20" s="194">
        <f>SUM(F19)</f>
        <v>0</v>
      </c>
      <c r="G20" s="192"/>
      <c r="H20" s="194">
        <f>SUM(H19)</f>
        <v>0</v>
      </c>
      <c r="I20" s="193"/>
      <c r="J20" s="195">
        <f>SUM(J19)</f>
        <v>0</v>
      </c>
    </row>
    <row r="22" spans="1:256">
      <c r="A22" s="191" t="str">
        <v>אופציות ₪/מט"ח</v>
      </c>
      <c r="B22" s="192">
        <v>0</v>
      </c>
      <c r="C22" s="192">
        <v>0</v>
      </c>
      <c r="D22" s="192">
        <v>0</v>
      </c>
      <c r="E22" s="192">
        <v>0</v>
      </c>
      <c r="F22" s="192">
        <v>0</v>
      </c>
      <c r="G22" s="192">
        <v>0</v>
      </c>
      <c r="H22" s="192">
        <v>0</v>
      </c>
      <c r="I22" s="193">
        <v>0</v>
      </c>
      <c r="J22" s="193">
        <v>0</v>
      </c>
    </row>
    <row r="23" spans="1:256">
      <c r="A23" s="191" t="str">
        <v>סה"כ אופציות ₪/מט"ח</v>
      </c>
      <c r="B23" s="192"/>
      <c r="C23" s="192"/>
      <c r="D23" s="192"/>
      <c r="E23" s="192"/>
      <c r="F23" s="194">
        <f>SUM(F22)</f>
        <v>0</v>
      </c>
      <c r="G23" s="192"/>
      <c r="H23" s="194">
        <f>SUM(H22)</f>
        <v>0</v>
      </c>
      <c r="I23" s="193"/>
      <c r="J23" s="195">
        <f>SUM(J22)</f>
        <v>0</v>
      </c>
    </row>
    <row r="25" spans="1:256">
      <c r="A25" s="191" t="s">
        <v>199</v>
      </c>
      <c r="B25" s="192">
        <v>0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3">
        <v>0</v>
      </c>
      <c r="J25" s="193">
        <v>0</v>
      </c>
    </row>
    <row r="26" spans="1:256">
      <c r="A26" s="191" t="s">
        <v>200</v>
      </c>
      <c r="B26" s="192"/>
      <c r="C26" s="192"/>
      <c r="D26" s="192"/>
      <c r="E26" s="192"/>
      <c r="F26" s="194">
        <f>SUM(F25)</f>
        <v>0</v>
      </c>
      <c r="G26" s="192"/>
      <c r="H26" s="194">
        <f>SUM(H25)</f>
        <v>0</v>
      </c>
      <c r="I26" s="193"/>
      <c r="J26" s="195">
        <f>SUM(J25)</f>
        <v>0</v>
      </c>
    </row>
    <row r="28" spans="1:256">
      <c r="A28" s="191" t="s">
        <v>201</v>
      </c>
      <c r="B28" s="192">
        <v>0</v>
      </c>
      <c r="C28" s="192">
        <v>0</v>
      </c>
      <c r="D28" s="192">
        <v>0</v>
      </c>
      <c r="E28" s="192">
        <v>0</v>
      </c>
      <c r="F28" s="192">
        <v>0</v>
      </c>
      <c r="G28" s="192">
        <v>0</v>
      </c>
      <c r="H28" s="192">
        <v>0</v>
      </c>
      <c r="I28" s="193">
        <v>0</v>
      </c>
      <c r="J28" s="193">
        <v>0</v>
      </c>
    </row>
    <row r="29" spans="1:256">
      <c r="A29" s="191" t="s">
        <v>202</v>
      </c>
      <c r="B29" s="192"/>
      <c r="C29" s="192"/>
      <c r="D29" s="192"/>
      <c r="E29" s="192"/>
      <c r="F29" s="194">
        <f>SUM(F28)</f>
        <v>0</v>
      </c>
      <c r="G29" s="192"/>
      <c r="H29" s="194">
        <f>SUM(H28)</f>
        <v>0</v>
      </c>
      <c r="I29" s="193"/>
      <c r="J29" s="195">
        <f>SUM(J28)</f>
        <v>0</v>
      </c>
    </row>
    <row r="31" spans="1:256">
      <c r="A31" s="185" t="str">
        <v>סה"כ אופציות בישראל</v>
      </c>
      <c r="B31" s="186"/>
      <c r="C31" s="186"/>
      <c r="D31" s="186"/>
      <c r="E31" s="186"/>
      <c r="F31" s="196">
        <f>F29+F26+F23+F20</f>
        <v>0</v>
      </c>
      <c r="G31" s="186"/>
      <c r="H31" s="196">
        <f>H29+H26+H23+H20</f>
        <v>0</v>
      </c>
      <c r="I31" s="187"/>
      <c r="J31" s="197">
        <f>J29+J26+J23+J20</f>
        <v>0</v>
      </c>
    </row>
    <row r="34" spans="1:256">
      <c r="A34" s="185" t="str">
        <v>אופציות בחו"ל</v>
      </c>
      <c r="B34" s="186"/>
      <c r="C34" s="186"/>
      <c r="D34" s="186"/>
      <c r="E34" s="186"/>
      <c r="F34" s="186"/>
      <c r="G34" s="186"/>
      <c r="H34" s="186"/>
      <c r="I34" s="187"/>
      <c r="J34" s="187"/>
    </row>
    <row r="35" spans="1:256">
      <c r="A35" s="191" t="s">
        <v>197</v>
      </c>
      <c r="B35" s="192">
        <v>0</v>
      </c>
      <c r="C35" s="192">
        <v>0</v>
      </c>
      <c r="D35" s="192">
        <v>0</v>
      </c>
      <c r="E35" s="192">
        <v>0</v>
      </c>
      <c r="F35" s="192">
        <v>0</v>
      </c>
      <c r="G35" s="192">
        <v>0</v>
      </c>
      <c r="H35" s="192">
        <v>0</v>
      </c>
      <c r="I35" s="193">
        <v>0</v>
      </c>
      <c r="J35" s="193">
        <v>0</v>
      </c>
    </row>
    <row r="36" spans="1:256">
      <c r="A36" s="191" t="s">
        <v>198</v>
      </c>
      <c r="B36" s="192"/>
      <c r="C36" s="192"/>
      <c r="D36" s="192"/>
      <c r="E36" s="192"/>
      <c r="F36" s="194">
        <f>SUM(F35)</f>
        <v>0</v>
      </c>
      <c r="G36" s="192"/>
      <c r="H36" s="194">
        <f>SUM(H35)</f>
        <v>0</v>
      </c>
      <c r="I36" s="193"/>
      <c r="J36" s="195">
        <f>SUM(J35)</f>
        <v>0</v>
      </c>
    </row>
    <row r="38" spans="1:256">
      <c r="A38" s="191" t="str">
        <v>אופציות על מטבעות</v>
      </c>
      <c r="B38" s="192">
        <v>0</v>
      </c>
      <c r="C38" s="192">
        <v>0</v>
      </c>
      <c r="D38" s="192">
        <v>0</v>
      </c>
      <c r="E38" s="192">
        <v>0</v>
      </c>
      <c r="F38" s="192">
        <v>0</v>
      </c>
      <c r="G38" s="192">
        <v>0</v>
      </c>
      <c r="H38" s="192">
        <v>0</v>
      </c>
      <c r="I38" s="193">
        <v>0</v>
      </c>
      <c r="J38" s="193">
        <v>0</v>
      </c>
    </row>
    <row r="39" spans="1:256">
      <c r="A39" s="191" t="str">
        <v>סה"כ אופציות על מטבעות</v>
      </c>
      <c r="B39" s="192"/>
      <c r="C39" s="192"/>
      <c r="D39" s="192"/>
      <c r="E39" s="192"/>
      <c r="F39" s="194">
        <f>SUM(F38)</f>
        <v>0</v>
      </c>
      <c r="G39" s="192"/>
      <c r="H39" s="194">
        <f>SUM(H38)</f>
        <v>0</v>
      </c>
      <c r="I39" s="193"/>
      <c r="J39" s="195">
        <f>SUM(J38)</f>
        <v>0</v>
      </c>
    </row>
    <row r="41" spans="1:256">
      <c r="A41" s="191" t="s">
        <v>199</v>
      </c>
      <c r="B41" s="192">
        <v>0</v>
      </c>
      <c r="C41" s="192">
        <v>0</v>
      </c>
      <c r="D41" s="192">
        <v>0</v>
      </c>
      <c r="E41" s="192">
        <v>0</v>
      </c>
      <c r="F41" s="192">
        <v>0</v>
      </c>
      <c r="G41" s="192">
        <v>0</v>
      </c>
      <c r="H41" s="192">
        <v>0</v>
      </c>
      <c r="I41" s="193">
        <v>0</v>
      </c>
      <c r="J41" s="193">
        <v>0</v>
      </c>
    </row>
    <row r="42" spans="1:256">
      <c r="A42" s="191" t="s">
        <v>200</v>
      </c>
      <c r="B42" s="192"/>
      <c r="C42" s="192"/>
      <c r="D42" s="192"/>
      <c r="E42" s="192"/>
      <c r="F42" s="194">
        <f>SUM(F41)</f>
        <v>0</v>
      </c>
      <c r="G42" s="192"/>
      <c r="H42" s="194">
        <f>SUM(H41)</f>
        <v>0</v>
      </c>
      <c r="I42" s="193"/>
      <c r="J42" s="195">
        <f>SUM(J41)</f>
        <v>0</v>
      </c>
    </row>
    <row r="44" spans="1:256">
      <c r="A44" s="191" t="str">
        <v>אופציות על סחורות</v>
      </c>
      <c r="B44" s="192">
        <v>0</v>
      </c>
      <c r="C44" s="192">
        <v>0</v>
      </c>
      <c r="D44" s="192">
        <v>0</v>
      </c>
      <c r="E44" s="192">
        <v>0</v>
      </c>
      <c r="F44" s="192">
        <v>0</v>
      </c>
      <c r="G44" s="192">
        <v>0</v>
      </c>
      <c r="H44" s="192">
        <v>0</v>
      </c>
      <c r="I44" s="193">
        <v>0</v>
      </c>
      <c r="J44" s="193">
        <v>0</v>
      </c>
    </row>
    <row r="45" spans="1:256">
      <c r="A45" s="191" t="str">
        <v>סה"כ אופציות על סחורות</v>
      </c>
      <c r="B45" s="192"/>
      <c r="C45" s="192"/>
      <c r="D45" s="192"/>
      <c r="E45" s="192"/>
      <c r="F45" s="194">
        <f>SUM(F44)</f>
        <v>0</v>
      </c>
      <c r="G45" s="192"/>
      <c r="H45" s="194">
        <f>SUM(H44)</f>
        <v>0</v>
      </c>
      <c r="I45" s="193"/>
      <c r="J45" s="195">
        <f>SUM(J44)</f>
        <v>0</v>
      </c>
    </row>
    <row r="47" spans="1:256">
      <c r="A47" s="191" t="s">
        <v>201</v>
      </c>
      <c r="B47" s="192">
        <v>0</v>
      </c>
      <c r="C47" s="192">
        <v>0</v>
      </c>
      <c r="D47" s="192">
        <v>0</v>
      </c>
      <c r="E47" s="192">
        <v>0</v>
      </c>
      <c r="F47" s="192">
        <v>0</v>
      </c>
      <c r="G47" s="192">
        <v>0</v>
      </c>
      <c r="H47" s="192">
        <v>0</v>
      </c>
      <c r="I47" s="193">
        <v>0</v>
      </c>
      <c r="J47" s="193">
        <v>0</v>
      </c>
    </row>
    <row r="48" spans="1:256">
      <c r="A48" s="191" t="s">
        <v>202</v>
      </c>
      <c r="B48" s="192"/>
      <c r="C48" s="192"/>
      <c r="D48" s="192"/>
      <c r="E48" s="192"/>
      <c r="F48" s="194">
        <f>SUM(F47)</f>
        <v>0</v>
      </c>
      <c r="G48" s="192"/>
      <c r="H48" s="194">
        <f>SUM(H47)</f>
        <v>0</v>
      </c>
      <c r="I48" s="193"/>
      <c r="J48" s="195">
        <f>SUM(J47)</f>
        <v>0</v>
      </c>
    </row>
    <row r="50" spans="1:256">
      <c r="A50" s="185" t="str">
        <v>סה"כ אופציות בחו"ל</v>
      </c>
      <c r="B50" s="186"/>
      <c r="C50" s="186"/>
      <c r="D50" s="186"/>
      <c r="E50" s="186"/>
      <c r="F50" s="196">
        <f>F48+F45+F42+F39+F36</f>
        <v>0</v>
      </c>
      <c r="G50" s="186"/>
      <c r="H50" s="196">
        <f>H48+H45+H42+H39+H36</f>
        <v>0</v>
      </c>
      <c r="I50" s="187"/>
      <c r="J50" s="197">
        <f>J48+J45+J42+J39+J36</f>
        <v>0</v>
      </c>
    </row>
    <row r="53" spans="1:256">
      <c r="A53" s="185" t="str">
        <v>סה"כ אופציות</v>
      </c>
      <c r="B53" s="186"/>
      <c r="C53" s="186"/>
      <c r="D53" s="186"/>
      <c r="E53" s="186"/>
      <c r="F53" s="196">
        <f>F50+F31</f>
        <v>0</v>
      </c>
      <c r="G53" s="186"/>
      <c r="H53" s="196">
        <f>H50+H31</f>
        <v>0</v>
      </c>
      <c r="I53" s="187"/>
      <c r="J53" s="197">
        <f>J50+J31</f>
        <v>0</v>
      </c>
    </row>
    <row r="56" spans="1:256">
      <c r="A56" s="198" t="s">
        <v>28</v>
      </c>
      <c r="B56" s="199"/>
      <c r="C56" s="199"/>
      <c r="D56" s="199"/>
      <c r="E56" s="199"/>
      <c r="F56" s="199"/>
      <c r="G56" s="199"/>
      <c r="H56" s="199"/>
      <c r="I56" s="200"/>
      <c r="J56" s="20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2013-11-06T12:50:46Z</dcterms:modified>
  <dcterms:created xsi:type="dcterms:W3CDTF">2013-10-22T05:51:22Z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2013-10-31T12:21:33Z</vt:date>
  </property>
  <property fmtid="{D5CDD505-2E9C-101B-9397-08002B2CF9AE}" pid="29" name="gsf:last-saved-by">
    <vt:lpwstr>Yaniv Lavi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</Properties>
</file>