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/>
  </bookViews>
  <sheets>
    <sheet name="סיכום" sheetId="1" r:id="rId1"/>
    <sheet name="מזומנים ושווי מזומנים" sheetId="2" r:id="rId2"/>
    <sheet name="סחיר - תעודות התחייבות ממשלתיות" sheetId="3" r:id="rId3"/>
    <sheet name="סחיר - תעודות חוב מסחריות" sheetId="4" r:id="rId4"/>
    <sheet name="סחיר - אגח קונצרני" sheetId="5" r:id="rId5"/>
    <sheet name="סחיר - מניות" sheetId="6" r:id="rId6"/>
    <sheet name="סחיר - תעודות סל" sheetId="7" r:id="rId7"/>
    <sheet name="סחיר - קרנות נאמנות" sheetId="8" r:id="rId8"/>
    <sheet name="סחיר - כתבי אופציה" sheetId="9" r:id="rId9"/>
    <sheet name="סחיר - אופציות" sheetId="10" r:id="rId10"/>
    <sheet name="סחיר - חוזים עתידיים" sheetId="11" r:id="rId11"/>
    <sheet name="סחיר - מוצרים מובנים" sheetId="12" r:id="rId12"/>
    <sheet name="לא סחיר - תעודות התחייבות ממשלה" sheetId="13" r:id="rId13"/>
    <sheet name="לא סחיר - תעודות חוב מסחריות" sheetId="14" r:id="rId14"/>
    <sheet name="לא סחיר - אג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" sheetId="23" r:id="rId23"/>
    <sheet name="זכויות מקרקעין" sheetId="24" r:id="rId24"/>
    <sheet name="השקעות אחרות" sheetId="25" r:id="rId25"/>
    <sheet name="התחייבויות להשקעה" sheetId="26" r:id="rId26"/>
  </sheets>
  <definedNames>
    <definedName name="_xlnm.Print_Area" localSheetId="0">#REF!</definedName>
    <definedName name="_xlnm.Sheet_Title" localSheetId="0">"סיכום"</definedName>
    <definedName name="_xlnm.Print_Area" localSheetId="1">#REF!</definedName>
    <definedName name="_xlnm.Sheet_Title" localSheetId="1">"מזומנים ושווי מזומנים"</definedName>
    <definedName name="_xlnm.Print_Area" localSheetId="2">#REF!</definedName>
    <definedName name="_xlnm.Sheet_Title" localSheetId="2">"סחיר - תעודות התחייבות ממשלתיות"</definedName>
    <definedName name="_xlnm.Print_Area" localSheetId="3">#REF!</definedName>
    <definedName name="_xlnm.Sheet_Title" localSheetId="3">"סחיר - תעודות חוב מסחריות"</definedName>
    <definedName name="_xlnm.Print_Area" localSheetId="4">#REF!</definedName>
    <definedName name="_xlnm.Sheet_Title" localSheetId="4">"סחיר - אגח קונצרני"</definedName>
    <definedName name="_xlnm.Print_Area" localSheetId="5">#REF!</definedName>
    <definedName name="_xlnm.Sheet_Title" localSheetId="5">"סחיר - מניות"</definedName>
    <definedName name="_xlnm.Print_Area" localSheetId="6">#REF!</definedName>
    <definedName name="_xlnm.Sheet_Title" localSheetId="6">"סחיר - תעודות סל"</definedName>
    <definedName name="_xlnm.Print_Area" localSheetId="7">#REF!</definedName>
    <definedName name="_xlnm.Sheet_Title" localSheetId="7">"סחיר - קרנות נאמנות"</definedName>
    <definedName name="_xlnm.Print_Area" localSheetId="8">#REF!</definedName>
    <definedName name="_xlnm.Sheet_Title" localSheetId="8">"סחיר - כתבי אופציה"</definedName>
    <definedName name="_xlnm.Print_Area" localSheetId="9">#REF!</definedName>
    <definedName name="_xlnm.Sheet_Title" localSheetId="9">"סחיר - אופציות"</definedName>
    <definedName name="_xlnm.Print_Area" localSheetId="10">#REF!</definedName>
    <definedName name="_xlnm.Sheet_Title" localSheetId="10">"סחיר - חוזים עתידיים"</definedName>
    <definedName name="_xlnm.Print_Area" localSheetId="11">#REF!</definedName>
    <definedName name="_xlnm.Sheet_Title" localSheetId="11">"סחיר - מוצרים מובנים"</definedName>
    <definedName name="_xlnm.Print_Area" localSheetId="12">#REF!</definedName>
    <definedName name="_xlnm.Sheet_Title" localSheetId="12">"לא סחיר - תעודות התחייבות ממשלה"</definedName>
    <definedName name="_xlnm.Print_Area" localSheetId="13">#REF!</definedName>
    <definedName name="_xlnm.Sheet_Title" localSheetId="13">"לא סחיר - תעודות חוב מסחריות"</definedName>
    <definedName name="_xlnm.Print_Area" localSheetId="14">#REF!</definedName>
    <definedName name="_xlnm.Sheet_Title" localSheetId="14">"לא סחיר - אגח קונצרני"</definedName>
    <definedName name="_xlnm.Print_Area" localSheetId="15">#REF!</definedName>
    <definedName name="_xlnm.Sheet_Title" localSheetId="15">"לא סחיר - מניות"</definedName>
    <definedName name="_xlnm.Print_Area" localSheetId="16">#REF!</definedName>
    <definedName name="_xlnm.Sheet_Title" localSheetId="16">"לא סחיר - קרנות השקעה"</definedName>
    <definedName name="_xlnm.Print_Area" localSheetId="17">#REF!</definedName>
    <definedName name="_xlnm.Sheet_Title" localSheetId="17">"לא סחיר - כתבי אופציה"</definedName>
    <definedName name="_xlnm.Print_Area" localSheetId="18">#REF!</definedName>
    <definedName name="_xlnm.Sheet_Title" localSheetId="18">"לא סחיר - אופציות"</definedName>
    <definedName name="_xlnm.Print_Area" localSheetId="19">#REF!</definedName>
    <definedName name="_xlnm.Sheet_Title" localSheetId="19">"לא סחיר - חוזים עתידיים"</definedName>
    <definedName name="_xlnm.Print_Area" localSheetId="20">#REF!</definedName>
    <definedName name="_xlnm.Sheet_Title" localSheetId="20">"לא סחיר - מוצרים מובנים"</definedName>
    <definedName name="_xlnm.Print_Area" localSheetId="21">#REF!</definedName>
    <definedName name="_xlnm.Sheet_Title" localSheetId="21">"הלוואות"</definedName>
    <definedName name="_xlnm.Print_Area" localSheetId="22">#REF!</definedName>
    <definedName name="_xlnm.Sheet_Title" localSheetId="22">"פקדונות"</definedName>
    <definedName name="_xlnm.Print_Area" localSheetId="23">#REF!</definedName>
    <definedName name="_xlnm.Sheet_Title" localSheetId="23">"זכויות מקרקעין"</definedName>
    <definedName name="_xlnm.Print_Area" localSheetId="24">#REF!</definedName>
    <definedName name="_xlnm.Sheet_Title" localSheetId="24">"השקעות אחרות"</definedName>
    <definedName name="_xlnm.Print_Area" localSheetId="25">#REF!</definedName>
    <definedName name="_xlnm.Sheet_Title" localSheetId="25">"התחייבויות להשקעה"</definedName>
  </definedNames>
  <calcPr calcMode="auto" iterate="0" iterateCount="100" iterateDelta="0.001"/>
  <webPublishing allowPng="1" css="0" codePage="1252"/>
</workbook>
</file>

<file path=xl/sharedStrings.xml><?xml version="1.0" encoding="utf-8"?>
<sst xmlns="http://schemas.openxmlformats.org/spreadsheetml/2006/main" uniqueCount="559" count="559">
  <si>
    <t>רשימת נכסים ליום ל-31/12/2012 בחברה קרן ה.ע.ל</t>
  </si>
  <si>
    <t>סיכום</t>
  </si>
  <si>
    <t>תאריך פעולה אחרון: 23/01/2013, תאריך עידכון שערים: 25/01/2013</t>
  </si>
  <si>
    <t>(1) תעודות התחייבות ממשלתיות</t>
  </si>
  <si>
    <t>שער</t>
  </si>
  <si>
    <t>דולר ארה"ב</t>
  </si>
  <si>
    <t>אירו</t>
  </si>
  <si>
    <t>רשימת נכסים ליום ל-31/12/2012 בחברה קרן ה.ע.ל</t>
  </si>
  <si>
    <t>מזומנים ושווי מזומנים</t>
  </si>
  <si>
    <t>שם נ"ע</t>
  </si>
  <si>
    <t>מספר ני"ע</t>
  </si>
  <si>
    <t>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</si>
  <si>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</si>
  <si>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</si>
  <si>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</si>
  <si>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</si>
  <si>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</si>
  <si>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</si>
  <si>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השקעה</t>
  </si>
  <si>
    <t>אחוזים</t>
  </si>
  <si>
    <t>אלפי ₪</t>
  </si>
  <si>
    <t>שקל חדש</t>
  </si>
  <si>
    <t>יתרות מזומנים ועו"ש נקובים במט"ח</t>
  </si>
  <si>
    <t>סה"כ יתרות מזומנים ועו"ש נקובים במט"ח</t>
  </si>
  <si>
    <t>פועלים</t>
  </si>
  <si>
    <t>AAA</t>
  </si>
  <si>
    <t>גמול</t>
  </si>
  <si>
    <t>פקדונות במט"ח עד שלושה חודשים</t>
  </si>
  <si>
    <t>סה"כ פקדונות במט"ח עד שלושה חודשים</t>
  </si>
  <si>
    <t>לא מדורג</t>
  </si>
  <si>
    <t>* בעל ענין/צד קשור</t>
  </si>
  <si>
    <t>סחיר - תעודות התחייבות ממשלתיות</t>
  </si>
  <si>
    <t>תאריך רכישה</t>
  </si>
  <si>
    <t>מח"מ</t>
  </si>
  <si>
    <t>ערך נקוב</t>
  </si>
  <si>
    <t>שעור מערך נקוב מונפק</t>
  </si>
  <si>
    <t>תאריך</t>
  </si>
  <si>
    <t>שנים</t>
  </si>
  <si>
    <t>ש"ח</t>
  </si>
  <si>
    <t>אגורות</t>
  </si>
  <si>
    <t>תעודות התחייבות ממשלתיות</t>
  </si>
  <si>
    <t>RF</t>
  </si>
  <si>
    <t>5.0000%</t>
  </si>
  <si>
    <t>0.15%</t>
  </si>
  <si>
    <t>4.0000%</t>
  </si>
  <si>
    <t>1.02%</t>
  </si>
  <si>
    <t>0.94%</t>
  </si>
  <si>
    <t>1.43%</t>
  </si>
  <si>
    <t>0.75%</t>
  </si>
  <si>
    <t>2.7500%</t>
  </si>
  <si>
    <t>0.42%</t>
  </si>
  <si>
    <t>0.32%</t>
  </si>
  <si>
    <t>1.12%</t>
  </si>
  <si>
    <t>2.13%</t>
  </si>
  <si>
    <t>4.02%</t>
  </si>
  <si>
    <t>0.40%</t>
  </si>
  <si>
    <t>1.47%</t>
  </si>
  <si>
    <t>1.60%</t>
  </si>
  <si>
    <t>1.52%</t>
  </si>
  <si>
    <t>5.5000%</t>
  </si>
  <si>
    <t>3.61%</t>
  </si>
  <si>
    <t>0.11%</t>
  </si>
  <si>
    <t>4.5000%</t>
  </si>
  <si>
    <t>1.83%</t>
  </si>
  <si>
    <t>0.28%</t>
  </si>
  <si>
    <t>0.17%</t>
  </si>
  <si>
    <t>6.0000%</t>
  </si>
  <si>
    <t>6.2500%</t>
  </si>
  <si>
    <t>0.24%</t>
  </si>
  <si>
    <t>0.16%</t>
  </si>
  <si>
    <t>4.2500%</t>
  </si>
  <si>
    <t>2.25%</t>
  </si>
  <si>
    <t>0.03%</t>
  </si>
  <si>
    <t>1.71%</t>
  </si>
  <si>
    <t>אג"ח של ממשלת ישראל שהונפקו בחו"ל</t>
  </si>
  <si>
    <t>סה"כ אג"ח של ממשלת ישראל שהונפקו בחו"ל</t>
  </si>
  <si>
    <t>0.00%</t>
  </si>
  <si>
    <t>סה"כ תעודות התחייבות ממשלתיות</t>
  </si>
  <si>
    <t>סחיר - תעודות חוב מסחריות</t>
  </si>
  <si>
    <t>ענף מסחר</t>
  </si>
  <si>
    <t>תעודות חוב מסחריות צמודות למט"ח</t>
  </si>
  <si>
    <t>סה"כ תעודות חוב מסחריות צמודות למט"ח</t>
  </si>
  <si>
    <t>מזרחי טפחות חברה להנפקות בעמ</t>
  </si>
  <si>
    <t>בנקים</t>
  </si>
  <si>
    <t>AA+</t>
  </si>
  <si>
    <t>מעלות</t>
  </si>
  <si>
    <t>2.6000%</t>
  </si>
  <si>
    <t>0.50%</t>
  </si>
  <si>
    <t>הפועלים הנפקות בעמ</t>
  </si>
  <si>
    <t>2.04%</t>
  </si>
  <si>
    <t>בזק החברה הישראלית לתקשורת בעמ</t>
  </si>
  <si>
    <t>תקשורת ומדיה</t>
  </si>
  <si>
    <t>AA</t>
  </si>
  <si>
    <t>מידרוג</t>
  </si>
  <si>
    <t>5.3000%</t>
  </si>
  <si>
    <t>0.57%</t>
  </si>
  <si>
    <t>0.00</t>
  </si>
  <si>
    <t>0.19%</t>
  </si>
  <si>
    <t>הבינלאומי הראשון הנפקות בעמ</t>
  </si>
  <si>
    <t>4.2000%</t>
  </si>
  <si>
    <t>0.67%</t>
  </si>
  <si>
    <t>0.09%</t>
  </si>
  <si>
    <t>1.57%</t>
  </si>
  <si>
    <t>1.11%</t>
  </si>
  <si>
    <t>הראל ביטוח מימון והנפקות בעמ</t>
  </si>
  <si>
    <t>ביטוח</t>
  </si>
  <si>
    <t>4.6500%</t>
  </si>
  <si>
    <t>1.27%</t>
  </si>
  <si>
    <t>0.01%</t>
  </si>
  <si>
    <t>לאומי חברה למימון‎</t>
  </si>
  <si>
    <t>3.4000%</t>
  </si>
  <si>
    <t>1.97%</t>
  </si>
  <si>
    <t>4.1000%</t>
  </si>
  <si>
    <t>0.71%</t>
  </si>
  <si>
    <t>0.53%</t>
  </si>
  <si>
    <t>4.4000%</t>
  </si>
  <si>
    <t>0.98%</t>
  </si>
  <si>
    <t>0.72%</t>
  </si>
  <si>
    <t>3.9000%</t>
  </si>
  <si>
    <t>0.97%</t>
  </si>
  <si>
    <t>1.15%</t>
  </si>
  <si>
    <t>0.83%</t>
  </si>
  <si>
    <t>2.34%</t>
  </si>
  <si>
    <t>3.04%</t>
  </si>
  <si>
    <t>פניקס הון הת1</t>
  </si>
  <si>
    <t>מעלות/מידרוג</t>
  </si>
  <si>
    <t>1.36%</t>
  </si>
  <si>
    <t>0.64%</t>
  </si>
  <si>
    <t>אגוד הנפקות בעמ</t>
  </si>
  <si>
    <t>AA-</t>
  </si>
  <si>
    <t>1.04%</t>
  </si>
  <si>
    <t>2.26%</t>
  </si>
  <si>
    <t>אמות השקעות בעמ</t>
  </si>
  <si>
    <t>נדל"ן ובינוי</t>
  </si>
  <si>
    <t>4.9000%</t>
  </si>
  <si>
    <t>1.81%</t>
  </si>
  <si>
    <t>2.27%</t>
  </si>
  <si>
    <t>איירפורט סיטי בעמ</t>
  </si>
  <si>
    <t>1.17%</t>
  </si>
  <si>
    <t>0.23%</t>
  </si>
  <si>
    <t>3.8500%</t>
  </si>
  <si>
    <t>0.61%</t>
  </si>
  <si>
    <t>בריטיש-ישראל השקעות בעמ</t>
  </si>
  <si>
    <t>0.20%</t>
  </si>
  <si>
    <t>5.8500%</t>
  </si>
  <si>
    <t>2.45%</t>
  </si>
  <si>
    <t>דקסיה ישראל הנפקות בעמ</t>
  </si>
  <si>
    <t>0.21%</t>
  </si>
  <si>
    <t>3.8990%</t>
  </si>
  <si>
    <t>2.55%</t>
  </si>
  <si>
    <t>0.08%</t>
  </si>
  <si>
    <t>2.72%</t>
  </si>
  <si>
    <t>חשמל‎</t>
  </si>
  <si>
    <t>שרותים</t>
  </si>
  <si>
    <t>6.5000%</t>
  </si>
  <si>
    <t>כללביט מימון בעמ</t>
  </si>
  <si>
    <t>4.11%</t>
  </si>
  <si>
    <t>1.74%</t>
  </si>
  <si>
    <t>בנק לאומי לישראל בעמ</t>
  </si>
  <si>
    <t>3.51%</t>
  </si>
  <si>
    <t>מטריקס אי.טי בעמ</t>
  </si>
  <si>
    <t>מחשבים</t>
  </si>
  <si>
    <t>5.1500%</t>
  </si>
  <si>
    <t>מליסרון בעמ</t>
  </si>
  <si>
    <t>4.8500%</t>
  </si>
  <si>
    <t>4.7000%</t>
  </si>
  <si>
    <t>0.69%</t>
  </si>
  <si>
    <t>5.1000%</t>
  </si>
  <si>
    <t>2.00%</t>
  </si>
  <si>
    <t>מנורה מבטחים החזקות בעמ</t>
  </si>
  <si>
    <t>1.34%</t>
  </si>
  <si>
    <t>סלקום ישראל בעמ</t>
  </si>
  <si>
    <t>0.81%</t>
  </si>
  <si>
    <t>1.59%</t>
  </si>
  <si>
    <t>4.3500%</t>
  </si>
  <si>
    <t>4.94%</t>
  </si>
  <si>
    <t>1.99%</t>
  </si>
  <si>
    <t>2.50%</t>
  </si>
  <si>
    <t>חברת פרטנר תקשורת בעמ</t>
  </si>
  <si>
    <t>1.29%</t>
  </si>
  <si>
    <t>1.18%</t>
  </si>
  <si>
    <t>0.25%</t>
  </si>
  <si>
    <t>0.95%</t>
  </si>
  <si>
    <t>0.54%</t>
  </si>
  <si>
    <t>בנק מזרחי טפחות בעמ</t>
  </si>
  <si>
    <t>A+</t>
  </si>
  <si>
    <t>2.02%</t>
  </si>
  <si>
    <t>4.9500%</t>
  </si>
  <si>
    <t>0.07%</t>
  </si>
  <si>
    <t>גב ים‎</t>
  </si>
  <si>
    <t>0.86%</t>
  </si>
  <si>
    <t>4.7500%</t>
  </si>
  <si>
    <t>4.86%</t>
  </si>
  <si>
    <t>גזית-גלוב בעמ</t>
  </si>
  <si>
    <t>1.90%</t>
  </si>
  <si>
    <t>1.91%</t>
  </si>
  <si>
    <t>3.39%</t>
  </si>
  <si>
    <t>2.05%</t>
  </si>
  <si>
    <t>3.69%</t>
  </si>
  <si>
    <t>5.3500%</t>
  </si>
  <si>
    <t>דיסקונט‎</t>
  </si>
  <si>
    <t>דיסקונט מנפיקים בעמ</t>
  </si>
  <si>
    <t>השקעה ואחזקות</t>
  </si>
  <si>
    <t>קבוצת דלק‎</t>
  </si>
  <si>
    <t>6.1000%</t>
  </si>
  <si>
    <t>0.56%</t>
  </si>
  <si>
    <t>1.92%</t>
  </si>
  <si>
    <t>החברה לישראל בעמ</t>
  </si>
  <si>
    <t>2.28%</t>
  </si>
  <si>
    <t>1.37%</t>
  </si>
  <si>
    <t>ירושלים מימון והנפקות (2005) ב</t>
  </si>
  <si>
    <t>4.8000%</t>
  </si>
  <si>
    <t>3.77%</t>
  </si>
  <si>
    <t>4.3000%</t>
  </si>
  <si>
    <t>פז חברת הנפט בעמ</t>
  </si>
  <si>
    <t>הפניקס אחזקות בעמ</t>
  </si>
  <si>
    <t>רבוע כחול נדלן בעמ</t>
  </si>
  <si>
    <t>ריט 1 בעמ</t>
  </si>
  <si>
    <t>1.00%</t>
  </si>
  <si>
    <t>מסחר</t>
  </si>
  <si>
    <t>5.2000%</t>
  </si>
  <si>
    <t>0.27%</t>
  </si>
  <si>
    <t>אשטרום נכסים בעמ</t>
  </si>
  <si>
    <t>A</t>
  </si>
  <si>
    <t>אלוני-חץ נכסים והשקעות בעמ</t>
  </si>
  <si>
    <t>גזית אינק. )חברה זרה(</t>
  </si>
  <si>
    <t>4.33%</t>
  </si>
  <si>
    <t>שירותים פיננסיים</t>
  </si>
  <si>
    <t>0.14%</t>
  </si>
  <si>
    <t>0.78%</t>
  </si>
  <si>
    <t>5.9000%</t>
  </si>
  <si>
    <t>1.98%</t>
  </si>
  <si>
    <t>0.55%</t>
  </si>
  <si>
    <t>ביג מרכזי קניות (2004) בעמ</t>
  </si>
  <si>
    <t>1.84%</t>
  </si>
  <si>
    <t>5.61%</t>
  </si>
  <si>
    <t>נייר חדרה בעמ</t>
  </si>
  <si>
    <t>עץ ומוצריו</t>
  </si>
  <si>
    <t>נכסים ובנין‎</t>
  </si>
  <si>
    <t>פועלים‎</t>
  </si>
  <si>
    <t>4.6000%</t>
  </si>
  <si>
    <t>שיכון ובינוי בעמ</t>
  </si>
  <si>
    <t>2.65%</t>
  </si>
  <si>
    <t>אלבר שירותי מימונית בעמ</t>
  </si>
  <si>
    <t>A-</t>
  </si>
  <si>
    <t>5.7500%</t>
  </si>
  <si>
    <t>5.8000%</t>
  </si>
  <si>
    <t>3.47%</t>
  </si>
  <si>
    <t>3.63%</t>
  </si>
  <si>
    <t>4.24%</t>
  </si>
  <si>
    <t>6.4000%</t>
  </si>
  <si>
    <t>0.43%</t>
  </si>
  <si>
    <t>כלל תעשיות‎</t>
  </si>
  <si>
    <t>תעשיות שונות</t>
  </si>
  <si>
    <t>0.13%</t>
  </si>
  <si>
    <t>אינטרנט גולד - קווי זהב בעמ</t>
  </si>
  <si>
    <t>BBB+</t>
  </si>
  <si>
    <t>4.4500%</t>
  </si>
  <si>
    <t>אפריקה-ישראל להשקעות בעמ</t>
  </si>
  <si>
    <t>בתי זקוק לנפט בעמ</t>
  </si>
  <si>
    <t>כימיה גומי ופלסטיק</t>
  </si>
  <si>
    <t>3.55%</t>
  </si>
  <si>
    <t>2.67%</t>
  </si>
  <si>
    <t>דיסקונט השקעות‎</t>
  </si>
  <si>
    <t>BBB</t>
  </si>
  <si>
    <t>0.48%</t>
  </si>
  <si>
    <t>BBB-</t>
  </si>
  <si>
    <t>5.4000%</t>
  </si>
  <si>
    <t>5.6000%</t>
  </si>
  <si>
    <t>4.73%</t>
  </si>
  <si>
    <t>0.39%</t>
  </si>
  <si>
    <t>6.02%</t>
  </si>
  <si>
    <t>אידיבי פיתוח‎</t>
  </si>
  <si>
    <t>BB</t>
  </si>
  <si>
    <t>אלביט הדמיה בעמ</t>
  </si>
  <si>
    <t>B</t>
  </si>
  <si>
    <t>5.7000%</t>
  </si>
  <si>
    <t>אידיבי חברה לאחזקות</t>
  </si>
  <si>
    <t>CC</t>
  </si>
  <si>
    <t>C</t>
  </si>
  <si>
    <t>אנגל משאבים ופיתוח בעמ</t>
  </si>
  <si>
    <t>5.4500%</t>
  </si>
  <si>
    <t>0.58%</t>
  </si>
  <si>
    <t>0.52%</t>
  </si>
  <si>
    <t>לידקום אינטגרייטד סולושנס בעמ</t>
  </si>
  <si>
    <t>3.37%</t>
  </si>
  <si>
    <t>0.04%</t>
  </si>
  <si>
    <t>4.09%</t>
  </si>
  <si>
    <t>0.79%</t>
  </si>
  <si>
    <t>0.06%</t>
  </si>
  <si>
    <t>3.07%</t>
  </si>
  <si>
    <t>סחיר - מניות</t>
  </si>
  <si>
    <t>מניות בישראל</t>
  </si>
  <si>
    <t>0.05%</t>
  </si>
  <si>
    <t>קבוצת עזריאלי</t>
  </si>
  <si>
    <t>מזון וטבק</t>
  </si>
  <si>
    <t>0.02%</t>
  </si>
  <si>
    <t>אלקטרוניקה</t>
  </si>
  <si>
    <t>חיפושי נפט</t>
  </si>
  <si>
    <t>רבוע כחול - ישראל בעמ</t>
  </si>
  <si>
    <t>איתוראן</t>
  </si>
  <si>
    <t>נצבא‎</t>
  </si>
  <si>
    <t>אורמת</t>
  </si>
  <si>
    <t>אורמת תעשיות בעמ</t>
  </si>
  <si>
    <t>אלקטרה נדלן בעמ</t>
  </si>
  <si>
    <t>1.70%</t>
  </si>
  <si>
    <t>פרופיט</t>
  </si>
  <si>
    <t>אנרגיקס</t>
  </si>
  <si>
    <t>פולאר תקשורת בעמ</t>
  </si>
  <si>
    <t>קרדן יזמות</t>
  </si>
  <si>
    <t>סה"כ מניות בישראל</t>
  </si>
  <si>
    <t>מניות חברות ישראליות בחו"ל</t>
  </si>
  <si>
    <t>סה"כ מניות חברות ישראליות בחו"ל</t>
  </si>
  <si>
    <t>מניות חברות זרות בחו"ל</t>
  </si>
  <si>
    <t>AFI DEV B SHS</t>
  </si>
  <si>
    <t>סה"כ מניות חברות זרות בחו"ל</t>
  </si>
  <si>
    <t>סחיר - תעודות סל</t>
  </si>
  <si>
    <t>תכלית תעודות סל בעמ</t>
  </si>
  <si>
    <t>0.34%</t>
  </si>
  <si>
    <t>תעודות סל אחר</t>
  </si>
  <si>
    <t>סה"כ תעודות סל אחר</t>
  </si>
  <si>
    <t>תעודות סל short</t>
  </si>
  <si>
    <t>סה"כ תעודות סל short</t>
  </si>
  <si>
    <t>DAXEX</t>
  </si>
  <si>
    <t>EPI US</t>
  </si>
  <si>
    <t>ISHARES CHI</t>
  </si>
  <si>
    <t>ISHARES DJ US TELECO</t>
  </si>
  <si>
    <t>ISHARES JAP</t>
  </si>
  <si>
    <t>ISHARES JPN</t>
  </si>
  <si>
    <t>ISHARES-FRANCE</t>
  </si>
  <si>
    <t>RUSSELL2000</t>
  </si>
  <si>
    <t>MARKET VEC</t>
  </si>
  <si>
    <t>NASDAQ</t>
  </si>
  <si>
    <t>SPDR-CONS STAPL</t>
  </si>
  <si>
    <t>STOXX50</t>
  </si>
  <si>
    <t>סחיר - קרנות נאמנות</t>
  </si>
  <si>
    <t>ABEFRIA LX</t>
  </si>
  <si>
    <t>1.14%</t>
  </si>
  <si>
    <t>שונות</t>
  </si>
  <si>
    <t>קרן חו"ל</t>
  </si>
  <si>
    <t>BLACKROCK EUR</t>
  </si>
  <si>
    <t>תקבולים</t>
  </si>
  <si>
    <t>MKTFLDI KY</t>
  </si>
  <si>
    <t>POLAR CAP JAP</t>
  </si>
  <si>
    <t>SAINT H EUR SYN</t>
  </si>
  <si>
    <t>T ROWE GLB HYLD</t>
  </si>
  <si>
    <t>סחיר - כתבי אופציה</t>
  </si>
  <si>
    <t>כתבי אופציה בישראל</t>
  </si>
  <si>
    <t>סה"כ כתבי אופציה בישראל</t>
  </si>
  <si>
    <t>כתבי אופציה בחו"ל</t>
  </si>
  <si>
    <t>סה"כ כתבי אופציה בחו"ל</t>
  </si>
  <si>
    <t>סחיר - אופציות</t>
  </si>
  <si>
    <t>אופציות על מדדים כולל מניות</t>
  </si>
  <si>
    <t>סה"כ אופציות על מדדים כולל מניות</t>
  </si>
  <si>
    <t>אופציות על ריבית</t>
  </si>
  <si>
    <t>סה"כ אופציות על ריבית</t>
  </si>
  <si>
    <t>אופציות אחרות</t>
  </si>
  <si>
    <t>סה"כ אופציות אחרות</t>
  </si>
  <si>
    <t>סחיר - חוזים עתידיים</t>
  </si>
  <si>
    <t>סחיר - מוצרים מובנים</t>
  </si>
  <si>
    <t>נכס בסיס</t>
  </si>
  <si>
    <t>מוצרים מובנים קרן מובטחת</t>
  </si>
  <si>
    <t>סה"כ מוצרים מובנים קרן מובטחת</t>
  </si>
  <si>
    <t>מוצרים מובנים קרן לא מובטחת</t>
  </si>
  <si>
    <t>אחר</t>
  </si>
  <si>
    <t>0.74%</t>
  </si>
  <si>
    <t>1,385.21</t>
  </si>
  <si>
    <t>סה"כ מוצרים מובנים קרן לא מובטחת</t>
  </si>
  <si>
    <t>מוצרים מאוגחים: שכבת חוב (Tranch) בדרוג AA- ומעלה</t>
  </si>
  <si>
    <t>סה"כ מוצרים מאוגחים: שכבת חוב (Tranch) בדרוג AA- ומעלה</t>
  </si>
  <si>
    <t>מוצרים מאוגחים: שכבת חוב (Tranch) בדרוג BBB- עד A+</t>
  </si>
  <si>
    <t>סה"כ מוצרים מאוגחים: שכבת חוב (Tranch) בדרוג BBB- עד A+</t>
  </si>
  <si>
    <t>מוצרים מאוגחים: שכבת חוב (Tranch) בדרוג BB+ ומטה</t>
  </si>
  <si>
    <t>גלובל פיננס גי.אר 8 בעמ</t>
  </si>
  <si>
    <t>BB-</t>
  </si>
  <si>
    <t>5.87%</t>
  </si>
  <si>
    <t>סה"כ מוצרים מאוגחים: שכבת חוב (Tranch) בדרוג BB+ ומטה</t>
  </si>
  <si>
    <t>מוצרים מאוגחים: שכבת הון (Equity Tranch)</t>
  </si>
  <si>
    <t>סה"כ מוצרים מאוגחים: שכבת הון (Equity Tranch)</t>
  </si>
  <si>
    <t>לא סחיר - תעודות התחייבות ממשלה</t>
  </si>
  <si>
    <t>שווי הוגן</t>
  </si>
  <si>
    <t>4.04%</t>
  </si>
  <si>
    <t>3.99%</t>
  </si>
  <si>
    <t>1/01/1998</t>
  </si>
  <si>
    <t>1/02/1998</t>
  </si>
  <si>
    <t>-0.06%</t>
  </si>
  <si>
    <t>1/03/1998</t>
  </si>
  <si>
    <t>1/04/1998</t>
  </si>
  <si>
    <t>3/05/1998</t>
  </si>
  <si>
    <t>1/06/1998</t>
  </si>
  <si>
    <t>-0.07%</t>
  </si>
  <si>
    <t>1/07/1998</t>
  </si>
  <si>
    <t>3/08/1998</t>
  </si>
  <si>
    <t>1/09/1998</t>
  </si>
  <si>
    <t>-0.11%</t>
  </si>
  <si>
    <t>1/10/1998</t>
  </si>
  <si>
    <t>1/11/1998</t>
  </si>
  <si>
    <t>1/12/1998</t>
  </si>
  <si>
    <t>-0.15%</t>
  </si>
  <si>
    <t>1/01/1999</t>
  </si>
  <si>
    <t>1/02/1999</t>
  </si>
  <si>
    <t>1/03/1999</t>
  </si>
  <si>
    <t>-0.18%</t>
  </si>
  <si>
    <t>2/04/1999</t>
  </si>
  <si>
    <t>2/05/1999</t>
  </si>
  <si>
    <t>1/06/1999</t>
  </si>
  <si>
    <t>-0.19%</t>
  </si>
  <si>
    <t>1/07/1999</t>
  </si>
  <si>
    <t>1/08/1999</t>
  </si>
  <si>
    <t>1/09/1999</t>
  </si>
  <si>
    <t>1/10/1999</t>
  </si>
  <si>
    <t>1/11/1999</t>
  </si>
  <si>
    <t>1/12/1999</t>
  </si>
  <si>
    <t>1/02/2000</t>
  </si>
  <si>
    <t>1/03/2000</t>
  </si>
  <si>
    <t>2/04/2000</t>
  </si>
  <si>
    <t>1/05/2000</t>
  </si>
  <si>
    <t>1/06/2000</t>
  </si>
  <si>
    <t>-0.16%</t>
  </si>
  <si>
    <t>2/07/2000</t>
  </si>
  <si>
    <t>1/08/2001</t>
  </si>
  <si>
    <t>2/09/2001</t>
  </si>
  <si>
    <t>-0.03%</t>
  </si>
  <si>
    <t>1/10/2001</t>
  </si>
  <si>
    <t>1/11/2001</t>
  </si>
  <si>
    <t>1/01/2002</t>
  </si>
  <si>
    <t>1/02/2002</t>
  </si>
  <si>
    <t>1/03/2002</t>
  </si>
  <si>
    <t>1/04/2002</t>
  </si>
  <si>
    <t>1/11/2002</t>
  </si>
  <si>
    <t>1/12/2002</t>
  </si>
  <si>
    <t>0.46%</t>
  </si>
  <si>
    <t>2/11/2003</t>
  </si>
  <si>
    <t>3.58%</t>
  </si>
  <si>
    <t>3.64%</t>
  </si>
  <si>
    <t>30.00%</t>
  </si>
  <si>
    <t>-0.10%</t>
  </si>
  <si>
    <t>1.46%</t>
  </si>
  <si>
    <t>-0.17%</t>
  </si>
  <si>
    <t>-0.14%</t>
  </si>
  <si>
    <t>3.41%</t>
  </si>
  <si>
    <t>1.54%</t>
  </si>
  <si>
    <t>0.31%</t>
  </si>
  <si>
    <t>0.35%</t>
  </si>
  <si>
    <t>3/01/2000</t>
  </si>
  <si>
    <t>0.38%</t>
  </si>
  <si>
    <t>0.51%</t>
  </si>
  <si>
    <t>0.63%</t>
  </si>
  <si>
    <t>0.66%</t>
  </si>
  <si>
    <t>לא סחיר - תעודות חוב מסחריות</t>
  </si>
  <si>
    <t>מקורות</t>
  </si>
  <si>
    <t>2.59%</t>
  </si>
  <si>
    <t>3.30%</t>
  </si>
  <si>
    <t>דרך ארץ</t>
  </si>
  <si>
    <t>תשתיות</t>
  </si>
  <si>
    <t>7.0043%</t>
  </si>
  <si>
    <t>2.37%</t>
  </si>
  <si>
    <t>2.84%</t>
  </si>
  <si>
    <t>4.03%</t>
  </si>
  <si>
    <t>1.48%</t>
  </si>
  <si>
    <t>1.69%</t>
  </si>
  <si>
    <t>1.88%</t>
  </si>
  <si>
    <t>6.4500%</t>
  </si>
  <si>
    <t>מקבץ דיור נתנאל בעמ</t>
  </si>
  <si>
    <t>1/06/2008</t>
  </si>
  <si>
    <t>פנימי</t>
  </si>
  <si>
    <t>1.44%</t>
  </si>
  <si>
    <t>אנרגיה</t>
  </si>
  <si>
    <t>3.80%</t>
  </si>
  <si>
    <t>פועלים ש"ה</t>
  </si>
  <si>
    <t>1.55%</t>
  </si>
  <si>
    <t>2.56%</t>
  </si>
  <si>
    <t>30/12/2004</t>
  </si>
  <si>
    <t>31/12/2004</t>
  </si>
  <si>
    <t>7.0000%</t>
  </si>
  <si>
    <t>בראק השקעות</t>
  </si>
  <si>
    <t>צים חברת השיט הישראלית</t>
  </si>
  <si>
    <t>חפציבה חופים בעמ</t>
  </si>
  <si>
    <t>-</t>
  </si>
  <si>
    <t>23/02/2006</t>
  </si>
  <si>
    <t>6.00%</t>
  </si>
  <si>
    <t>חפציבה גרוזלם גולד בעמ</t>
  </si>
  <si>
    <t>5/12/2006</t>
  </si>
  <si>
    <t>7.5000%</t>
  </si>
  <si>
    <t>314.71%</t>
  </si>
  <si>
    <t>4.88%</t>
  </si>
  <si>
    <t>לאס וגאס סד' א</t>
  </si>
  <si>
    <t>לאס וגאס</t>
  </si>
  <si>
    <t>20/12/2005</t>
  </si>
  <si>
    <t>14.5000%</t>
  </si>
  <si>
    <t>14.50%</t>
  </si>
  <si>
    <t>8.10%</t>
  </si>
  <si>
    <t>-23.48%</t>
  </si>
  <si>
    <t>7,483.80</t>
  </si>
  <si>
    <t>לא סחיר - מניות</t>
  </si>
  <si>
    <t>2,596.92</t>
  </si>
  <si>
    <t>לא סחיר - קרנות השקעה</t>
  </si>
  <si>
    <t>קרנות הון סיכון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</si>
  <si>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</si>
  <si>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</si>
  <si>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</si>
  <si>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</si>
  <si>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</si>
  <si>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</si>
  <si>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FIMI V</t>
  </si>
  <si>
    <t>קרן פימי</t>
  </si>
  <si>
    <t>קרן השקעה</t>
  </si>
  <si>
    <t>אביב ונצ'רס 1</t>
  </si>
  <si>
    <t>סה"כ קרנות השקעה אחרות</t>
  </si>
  <si>
    <t>BCRE הודו סין ק. השק</t>
  </si>
  <si>
    <t>קרן נדלן</t>
  </si>
  <si>
    <t>BLACKS REAL VII</t>
  </si>
  <si>
    <t>Blackstone Real Estate Partners</t>
  </si>
  <si>
    <t>ARTNERS GROUP 2</t>
  </si>
  <si>
    <t>PARTNERS GROUP</t>
  </si>
  <si>
    <t>FORTISSIMO III</t>
  </si>
  <si>
    <t>Fortissimo Capital Fund</t>
  </si>
  <si>
    <t>לא סחיר - כתבי אופציה</t>
  </si>
  <si>
    <t>לא סחיר - אופציות</t>
  </si>
  <si>
    <t>אופציות מדדים כולל מניות</t>
  </si>
  <si>
    <t>סה"כ אופציות מדדים כולל מניות</t>
  </si>
  <si>
    <t>אופציות ריבית</t>
  </si>
  <si>
    <t>סה"כ אופציות ריבית</t>
  </si>
  <si>
    <t>אופציות אחר</t>
  </si>
  <si>
    <t>סה"כ אופציות אחר</t>
  </si>
  <si>
    <t>לא סחיר - חוזים עתידיים</t>
  </si>
  <si>
    <t>חוזים מדדים כולל מניות</t>
  </si>
  <si>
    <t>סה"כ חוזים מדדים כולל מניות</t>
  </si>
  <si>
    <t>חוזים ריבית</t>
  </si>
  <si>
    <t>סה"כ חוזים ריבית</t>
  </si>
  <si>
    <t>חוזים אחר</t>
  </si>
  <si>
    <t>סה"כ חוזים אחר</t>
  </si>
  <si>
    <t>לא סחיר - מוצרים מובנים</t>
  </si>
  <si>
    <t>הלוואות</t>
  </si>
  <si>
    <t>הלוואות - ה.ע.ל</t>
  </si>
  <si>
    <t>3,292.77</t>
  </si>
  <si>
    <t>דליה אנרגיות</t>
  </si>
  <si>
    <t>3.60%</t>
  </si>
  <si>
    <t>אשדוד אנרגיה</t>
  </si>
  <si>
    <t>רמת הנגב אנרגיה</t>
  </si>
  <si>
    <t>4.57%</t>
  </si>
  <si>
    <t>3.38%</t>
  </si>
  <si>
    <t>פקדונות</t>
  </si>
  <si>
    <t>טפחות פקדון</t>
  </si>
  <si>
    <t>טפחות‎</t>
  </si>
  <si>
    <t>פועלים פקדון</t>
  </si>
  <si>
    <t>בנק דקסיה ישראל בעמ</t>
  </si>
  <si>
    <t>פקדונות בחו"ל</t>
  </si>
  <si>
    <t>סה"כ פקדונות בחו"ל</t>
  </si>
  <si>
    <t>זכויות מקרקעין</t>
  </si>
  <si>
    <t>16,703.58</t>
  </si>
  <si>
    <t>השקעות אחרות</t>
  </si>
  <si>
    <t>השקעות אחרות בישראל</t>
  </si>
  <si>
    <t> שונות </t>
  </si>
  <si>
    <t> לא מדורג </t>
  </si>
  <si>
    <t>סה"כ השקעות אחרות בישראל</t>
  </si>
  <si>
    <t>השקעות אחרות בחו"ל</t>
  </si>
  <si>
    <t>סה"כ השקעות אחרות בחו"ל</t>
  </si>
  <si>
    <t>התחייבויות להשקעה</t>
  </si>
</sst>
</file>

<file path=xl/styles.xml><?xml version="1.0" encoding="utf-8"?>
<styleSheet xmlns="http://schemas.openxmlformats.org/spreadsheetml/2006/main">
  <numFmts count="5">
    <numFmt formatCode="_ * #,##0.00_ ;_ * \-#,##0.00_ ;_ * &quot;-&quot;??_ ;_ @_ " numFmtId="100"/>
    <numFmt formatCode="##0.00%" numFmtId="101"/>
    <numFmt formatCode="##0.0000" numFmtId="102"/>
    <numFmt formatCode="0.0000%" numFmtId="103"/>
    <numFmt formatCode="[$-f8f2]m/d/yy" numFmtId="104"/>
  </numFmts>
  <fonts count="8">
    <font>
      <b val="0"/>
      <i val="0"/>
      <color rgb="FF000000"/>
      <name val="Arial"/>
      <sz val="10"/>
      <strike val="0"/>
    </font>
    <font>
      <b val="1"/>
      <i val="0"/>
      <color rgb="FF800080"/>
      <name val="Ariel"/>
      <sz val="14"/>
      <strike val="0"/>
    </font>
    <font>
      <b val="0"/>
      <i val="0"/>
      <color rgb="FF000000"/>
      <name val="Ariel"/>
      <sz val="12"/>
      <strike val="0"/>
    </font>
    <font>
      <b val="1"/>
      <i val="0"/>
      <color rgb="FF000080"/>
      <name val="Ariel"/>
      <sz val="12"/>
      <strike val="0"/>
    </font>
    <font>
      <b val="1"/>
      <i val="0"/>
      <color rgb="FF0000FF"/>
      <name val="Ariel"/>
      <sz val="10"/>
      <strike val="0"/>
    </font>
    <font>
      <b val="0"/>
      <i val="0"/>
      <color rgb="FF000000"/>
      <name val="Ariel"/>
      <sz val="10"/>
      <strike val="0"/>
    </font>
    <font>
      <b val="1"/>
      <i val="0"/>
      <color rgb="FF000000"/>
      <name val="Ariel"/>
      <sz val="10"/>
      <strike val="0"/>
    </font>
    <font>
      <b val="0"/>
      <i val="0"/>
      <color rgb="FF0000FF"/>
      <name val="Ariel"/>
      <sz val="10"/>
      <strike val="0"/>
    </font>
  </fonts>
  <fills count="2">
    <fill>
      <patternFill patternType="none"/>
    </fill>
    <fill>
      <patternFill patternType="gray125"/>
    </fill>
  </fills>
  <borders count="29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thick">
        <color rgb="FF0000FF"/>
      </bottom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medium">
        <color rgb="FF000000"/>
      </bottom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medium">
        <color rgb="FF0000FF"/>
      </bottom>
    </border>
    <border diagonalUp="0" diagonalDown="0">
      <left style="none">
        <color rgb="FFC7C7C7"/>
      </left>
      <right style="none">
        <color rgb="FFC7C7C7"/>
      </right>
      <top style="thin">
        <color rgb="FF000000"/>
      </top>
      <bottom style="double">
        <color rgb="FF000000"/>
      </bottom>
    </border>
    <border diagonalUp="0" diagonalDown="0">
      <left style="none">
        <color rgb="FFC7C7C7"/>
      </left>
      <right style="none">
        <color rgb="FFC7C7C7"/>
      </right>
      <top style="thin">
        <color rgb="FF000000"/>
      </top>
      <bottom style="double">
        <color rgb="FF000000"/>
      </bottom>
    </border>
    <border diagonalUp="0" diagonalDown="0">
      <left style="none">
        <color rgb="FFC7C7C7"/>
      </left>
      <right style="none">
        <color rgb="FFC7C7C7"/>
      </right>
      <top style="thin">
        <color rgb="FF000000"/>
      </top>
      <bottom style="double">
        <color rgb="FF000000"/>
      </bottom>
    </border>
    <border diagonalUp="0" diagonalDown="0">
      <left style="none">
        <color rgb="FFC7C7C7"/>
      </left>
      <right style="none">
        <color rgb="FFC7C7C7"/>
      </right>
      <top style="thin">
        <color rgb="FF000000"/>
      </top>
      <bottom style="double">
        <color rgb="FF000000"/>
      </bottom>
    </border>
    <border diagonalUp="0" diagonalDown="0">
      <left style="none">
        <color rgb="FFC7C7C7"/>
      </left>
      <right style="none">
        <color rgb="FFC7C7C7"/>
      </right>
      <top style="thin">
        <color rgb="FF000000"/>
      </top>
      <bottom style="double">
        <color rgb="FF000000"/>
      </bottom>
    </border>
    <border diagonalUp="0" diagonalDown="0">
      <left style="none">
        <color rgb="FFC7C7C7"/>
      </left>
      <right style="none">
        <color rgb="FFC7C7C7"/>
      </right>
      <top style="thin">
        <color rgb="FF000000"/>
      </top>
      <bottom style="double">
        <color rgb="FF000000"/>
      </bottom>
    </border>
    <border diagonalUp="0" diagonalDown="0">
      <left style="none">
        <color rgb="FFC7C7C7"/>
      </left>
      <right style="none">
        <color rgb="FFC7C7C7"/>
      </right>
      <top style="thin">
        <color rgb="FF000000"/>
      </top>
      <bottom style="double">
        <color rgb="FF000000"/>
      </bottom>
    </border>
    <border diagonalUp="0" diagonalDown="0">
      <left style="none">
        <color rgb="FFC7C7C7"/>
      </left>
      <right style="none">
        <color rgb="FFC7C7C7"/>
      </right>
      <top style="thin">
        <color rgb="FF000000"/>
      </top>
      <bottom style="double">
        <color rgb="FF000000"/>
      </bottom>
    </border>
    <border diagonalUp="0" diagonalDown="0">
      <left style="none">
        <color rgb="FFC7C7C7"/>
      </left>
      <right style="none">
        <color rgb="FFC7C7C7"/>
      </right>
      <top style="thin">
        <color rgb="FF000000"/>
      </top>
      <bottom style="double">
        <color rgb="FF000000"/>
      </bottom>
    </border>
    <border diagonalUp="0" diagonalDown="0">
      <left style="none">
        <color rgb="FFC7C7C7"/>
      </left>
      <right style="none">
        <color rgb="FFC7C7C7"/>
      </right>
      <top style="thin">
        <color rgb="FF000000"/>
      </top>
      <bottom style="double">
        <color rgb="FF000000"/>
      </bottom>
    </border>
    <border diagonalUp="0" diagonalDown="0">
      <left style="none">
        <color rgb="FFC7C7C7"/>
      </left>
      <right style="none">
        <color rgb="FFC7C7C7"/>
      </right>
      <top style="thin">
        <color rgb="FF000000"/>
      </top>
      <bottom style="double">
        <color rgb="FF000000"/>
      </bottom>
    </border>
    <border diagonalUp="0" diagonalDown="0">
      <left style="none">
        <color rgb="FFC7C7C7"/>
      </left>
      <right style="none">
        <color rgb="FFC7C7C7"/>
      </right>
      <top style="thin">
        <color rgb="FF000000"/>
      </top>
      <bottom style="double">
        <color rgb="FF000000"/>
      </bottom>
    </border>
    <border diagonalUp="0" diagonalDown="0">
      <left style="none">
        <color rgb="FFC7C7C7"/>
      </left>
      <right style="none">
        <color rgb="FFC7C7C7"/>
      </right>
      <top style="thin">
        <color rgb="FF000000"/>
      </top>
      <bottom style="double">
        <color rgb="FF000000"/>
      </bottom>
    </border>
    <border diagonalUp="0" diagonalDown="0">
      <left style="none">
        <color rgb="FFC7C7C7"/>
      </left>
      <right style="none">
        <color rgb="FFC7C7C7"/>
      </right>
      <top style="thin">
        <color rgb="FF000000"/>
      </top>
      <bottom style="double">
        <color rgb="FF000000"/>
      </bottom>
    </border>
    <border diagonalUp="0" diagonalDown="0">
      <left style="none">
        <color rgb="FFC7C7C7"/>
      </left>
      <right style="none">
        <color rgb="FFC7C7C7"/>
      </right>
      <top style="thin">
        <color rgb="FF000000"/>
      </top>
      <bottom style="double">
        <color rgb="FF000000"/>
      </bottom>
    </border>
    <border diagonalUp="0" diagonalDown="0">
      <left style="none">
        <color rgb="FFC7C7C7"/>
      </left>
      <right style="none">
        <color rgb="FFC7C7C7"/>
      </right>
      <top style="thin">
        <color rgb="FF000000"/>
      </top>
      <bottom style="double">
        <color rgb="FF000000"/>
      </bottom>
    </border>
    <border diagonalUp="0" diagonalDown="0">
      <left style="none">
        <color rgb="FFC7C7C7"/>
      </left>
      <right style="none">
        <color rgb="FFC7C7C7"/>
      </right>
      <top style="thin">
        <color rgb="FF000000"/>
      </top>
      <bottom style="double">
        <color rgb="FF000000"/>
      </bottom>
    </border>
    <border diagonalUp="0" diagonalDown="0">
      <left style="none">
        <color rgb="FFC7C7C7"/>
      </left>
      <right style="none">
        <color rgb="FFC7C7C7"/>
      </right>
      <top style="thin">
        <color rgb="FF000000"/>
      </top>
      <bottom style="double">
        <color rgb="FF000000"/>
      </bottom>
    </border>
    <border diagonalUp="0" diagonalDown="0">
      <left style="none">
        <color rgb="FFC7C7C7"/>
      </left>
      <right style="none">
        <color rgb="FFC7C7C7"/>
      </right>
      <top style="thin">
        <color rgb="FF000000"/>
      </top>
      <bottom style="double">
        <color rgb="FF000000"/>
      </bottom>
    </border>
    <border diagonalUp="0" diagonalDown="0">
      <left style="none">
        <color rgb="FFC7C7C7"/>
      </left>
      <right style="none">
        <color rgb="FFC7C7C7"/>
      </right>
      <top style="thin">
        <color rgb="FF000000"/>
      </top>
      <bottom style="double">
        <color rgb="FF000000"/>
      </bottom>
    </border>
    <border diagonalUp="0" diagonalDown="0">
      <left style="none">
        <color rgb="FFC7C7C7"/>
      </left>
      <right style="none">
        <color rgb="FFC7C7C7"/>
      </right>
      <top style="thin">
        <color rgb="FF000000"/>
      </top>
      <bottom style="double">
        <color rgb="FF000000"/>
      </bottom>
    </border>
    <border diagonalUp="0" diagonalDown="0">
      <left style="none">
        <color rgb="FFC7C7C7"/>
      </left>
      <right style="none">
        <color rgb="FFC7C7C7"/>
      </right>
      <top style="thin">
        <color rgb="FF000000"/>
      </top>
      <bottom style="double">
        <color rgb="FF000000"/>
      </bottom>
    </border>
    <border diagonalUp="0" diagonalDown="0">
      <left style="none">
        <color rgb="FFC7C7C7"/>
      </left>
      <right style="none">
        <color rgb="FFC7C7C7"/>
      </right>
      <top style="thin">
        <color rgb="FF000000"/>
      </top>
      <bottom style="double">
        <color rgb="FF000000"/>
      </bottom>
    </border>
    <border diagonalUp="0" diagonalDown="0">
      <left style="none">
        <color rgb="FFC7C7C7"/>
      </left>
      <right style="none">
        <color rgb="FFC7C7C7"/>
      </right>
      <top style="thin">
        <color rgb="FF000000"/>
      </top>
      <bottom style="double">
        <color rgb="FF000000"/>
      </bottom>
    </border>
    <border diagonalUp="0" diagonalDown="0">
      <left style="none">
        <color rgb="FFC7C7C7"/>
      </left>
      <right style="none">
        <color rgb="FFC7C7C7"/>
      </right>
      <top style="thin">
        <color rgb="FF000000"/>
      </top>
      <bottom style="double">
        <color rgb="FF000000"/>
      </bottom>
    </border>
  </borders>
  <cellStyleXfs count="1">
    <xf/>
  </cellStyleXfs>
  <cellXfs count="397">
    <xf applyAlignment="0" applyBorder="0" applyFont="0" applyFill="0" applyNumberFormat="0" xfId="0"/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  <xf applyAlignment="1" applyBorder="1" applyFont="1" applyFill="1" applyNumberFormat="1" fontId="3" fillId="0" borderId="0" numFmtId="0" xfId="0">
      <alignment horizontal="general" vertical="bottom" wrapText="0" shrinkToFit="0" textRotation="0" indent="0"/>
    </xf>
    <xf applyAlignment="1" applyBorder="1" applyFont="1" applyFill="1" applyNumberFormat="1" fontId="4" fillId="0" borderId="1" numFmtId="0" xfId="0">
      <alignment horizontal="right" vertical="bottom" wrapText="0" shrinkToFit="0" textRotation="0" indent="0"/>
    </xf>
    <xf applyAlignment="1" applyBorder="1" applyFont="1" applyFill="1" applyNumberFormat="1" fontId="4" fillId="0" borderId="0" numFmtId="0" xfId="0">
      <alignment horizontal="right" vertical="bottom" wrapText="0" shrinkToFit="0" textRotation="0" indent="0"/>
    </xf>
    <xf applyAlignment="1" applyBorder="1" applyFont="1" applyFill="1" applyNumberFormat="1" fontId="0" fillId="0" borderId="2" numFmtId="0" xfId="0">
      <alignment horizontal="general" vertical="bottom" wrapText="0" shrinkToFit="0" textRotation="0" indent="0"/>
    </xf>
    <xf applyAlignment="1" applyBorder="1" applyFont="1" applyFill="1" applyNumberFormat="1" fontId="5" fillId="0" borderId="0" numFmtId="0" xfId="0">
      <alignment horizontal="right" vertical="bottom" wrapText="0" shrinkToFit="0" textRotation="0" indent="0"/>
    </xf>
    <xf applyAlignment="1" applyBorder="1" applyFont="1" applyFill="1" applyNumberFormat="1" fontId="5" fillId="0" borderId="0" numFmtId="100" xfId="0">
      <alignment horizontal="right" vertical="bottom" wrapText="0" shrinkToFit="0" textRotation="0" indent="0"/>
    </xf>
    <xf applyAlignment="1" applyBorder="1" applyFont="1" applyFill="1" applyNumberFormat="1" fontId="5" fillId="0" borderId="0" numFmtId="101" xfId="0">
      <alignment horizontal="right" vertical="bottom" wrapText="0" shrinkToFit="0" textRotation="0" indent="0"/>
    </xf>
    <xf applyAlignment="1" applyBorder="1" applyFont="1" applyFill="1" applyNumberFormat="1" fontId="0" fillId="0" borderId="3" numFmtId="0" xfId="0">
      <alignment horizontal="general" vertical="bottom" wrapText="0" shrinkToFit="0" textRotation="0" indent="0"/>
    </xf>
    <xf applyAlignment="1" applyBorder="1" applyFont="1" applyFill="1" applyNumberFormat="1" fontId="4" fillId="0" borderId="0" numFmtId="4" xfId="0">
      <alignment horizontal="right" vertical="bottom" wrapText="0" shrinkToFit="0" textRotation="0" indent="0"/>
    </xf>
    <xf applyAlignment="1" applyBorder="1" applyFont="1" applyFill="1" applyNumberFormat="1" fontId="4" fillId="0" borderId="0" numFmtId="101" xfId="0">
      <alignment horizontal="right" vertical="bottom" wrapText="0" shrinkToFit="0" textRotation="0" indent="0"/>
    </xf>
    <xf applyAlignment="1" applyBorder="1" applyFont="1" applyFill="1" applyNumberFormat="1" fontId="6" fillId="0" borderId="0" numFmtId="0" xfId="0">
      <alignment horizontal="right" vertical="bottom" wrapText="0" shrinkToFit="0" textRotation="0" indent="0"/>
    </xf>
    <xf applyAlignment="1" applyBorder="1" applyFont="1" applyFill="1" applyNumberFormat="1" fontId="5" fillId="0" borderId="0" numFmtId="102" xfId="0">
      <alignment horizontal="right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  <xf applyAlignment="1" applyBorder="1" applyFont="1" applyFill="1" applyNumberFormat="1" fontId="4" fillId="0" borderId="0" numFmtId="0" xfId="0">
      <alignment horizontal="right" vertical="bottom" wrapText="0" shrinkToFit="0" textRotation="0" indent="0"/>
    </xf>
    <xf applyAlignment="1" applyBorder="1" applyFont="1" applyFill="1" applyNumberFormat="1" fontId="4" fillId="0" borderId="1" numFmtId="0" xfId="0">
      <alignment horizontal="right" vertical="bottom" wrapText="0" shrinkToFit="0" textRotation="0" indent="0"/>
    </xf>
    <xf applyAlignment="1" applyBorder="1" applyFont="1" applyFill="1" applyNumberFormat="1" fontId="7" fillId="0" borderId="0" numFmtId="0" xfId="0">
      <alignment horizontal="right" vertical="bottom" wrapText="0" shrinkToFit="0" textRotation="0" indent="0"/>
    </xf>
    <xf applyAlignment="1" applyBorder="1" applyFont="1" applyFill="1" applyNumberFormat="1" fontId="5" fillId="0" borderId="0" numFmtId="0" xfId="0">
      <alignment horizontal="right" vertical="bottom" wrapText="0" shrinkToFit="0" textRotation="0" indent="0"/>
    </xf>
    <xf applyAlignment="1" applyBorder="1" applyFont="1" applyFill="1" applyNumberFormat="1" fontId="5" fillId="0" borderId="0" numFmtId="100" xfId="0">
      <alignment horizontal="right" vertical="bottom" wrapText="0" shrinkToFit="0" textRotation="0" indent="0"/>
    </xf>
    <xf applyAlignment="1" applyBorder="1" applyFont="1" applyFill="1" applyNumberFormat="1" fontId="5" fillId="0" borderId="0" numFmtId="10" xfId="0">
      <alignment horizontal="right" vertical="bottom" wrapText="0" shrinkToFit="0" textRotation="0" indent="0"/>
    </xf>
    <xf applyAlignment="1" applyBorder="1" applyFont="1" applyFill="1" applyNumberFormat="1" fontId="7" fillId="0" borderId="4" numFmtId="0" xfId="0">
      <alignment horizontal="right" vertical="bottom" wrapText="0" shrinkToFit="0" textRotation="0" indent="0"/>
    </xf>
    <xf applyAlignment="1" applyBorder="1" applyFont="1" applyFill="1" applyNumberFormat="1" fontId="7" fillId="0" borderId="4" numFmtId="10" xfId="0">
      <alignment horizontal="right" vertical="bottom" wrapText="0" shrinkToFit="0" textRotation="0" indent="0"/>
    </xf>
    <xf applyAlignment="1" applyBorder="1" applyFont="1" applyFill="1" applyNumberFormat="1" fontId="7" fillId="0" borderId="4" numFmtId="100" xfId="0">
      <alignment horizontal="right" vertical="bottom" wrapText="0" shrinkToFit="0" textRotation="0" indent="0"/>
    </xf>
    <xf applyAlignment="1" applyBorder="1" applyFont="1" applyFill="1" applyNumberFormat="1" fontId="7" fillId="0" borderId="4" numFmtId="2" xfId="0">
      <alignment horizontal="right" vertical="bottom" wrapText="0" shrinkToFit="0" textRotation="0" indent="0"/>
    </xf>
    <xf applyAlignment="1" applyBorder="1" applyFont="1" applyFill="1" applyNumberFormat="1" fontId="4" fillId="0" borderId="4" numFmtId="100" xfId="0">
      <alignment horizontal="right" vertical="bottom" wrapText="0" shrinkToFit="0" textRotation="0" indent="0"/>
    </xf>
    <xf applyAlignment="1" applyBorder="1" applyFont="1" applyFill="1" applyNumberFormat="1" fontId="4" fillId="0" borderId="4" numFmtId="10" xfId="0">
      <alignment horizontal="right" vertical="bottom" wrapText="0" shrinkToFit="0" textRotation="0" indent="0"/>
    </xf>
    <xf applyAlignment="1" applyBorder="1" applyFont="1" applyFill="1" applyNumberFormat="1" fontId="4" fillId="0" borderId="4" numFmtId="2" xfId="0">
      <alignment horizontal="right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  <xf applyAlignment="1" applyBorder="1" applyFont="1" applyFill="1" applyNumberFormat="1" fontId="4" fillId="0" borderId="0" numFmtId="0" xfId="0">
      <alignment horizontal="right" vertical="bottom" wrapText="0" shrinkToFit="0" textRotation="0" indent="0"/>
    </xf>
    <xf applyAlignment="1" applyBorder="1" applyFont="1" applyFill="1" applyNumberFormat="1" fontId="4" fillId="0" borderId="1" numFmtId="0" xfId="0">
      <alignment horizontal="right" vertical="bottom" wrapText="0" shrinkToFit="0" textRotation="0" indent="0"/>
    </xf>
    <xf applyAlignment="1" applyBorder="1" applyFont="1" applyFill="1" applyNumberFormat="1" fontId="7" fillId="0" borderId="0" numFmtId="0" xfId="0">
      <alignment horizontal="right" vertical="bottom" wrapText="0" shrinkToFit="0" textRotation="0" indent="0"/>
    </xf>
    <xf applyAlignment="1" applyBorder="1" applyFont="1" applyFill="1" applyNumberFormat="1" fontId="5" fillId="0" borderId="0" numFmtId="0" xfId="0">
      <alignment horizontal="right" vertical="bottom" wrapText="0" shrinkToFit="0" textRotation="0" indent="0"/>
    </xf>
    <xf applyAlignment="1" applyBorder="1" applyFont="1" applyFill="1" applyNumberFormat="1" fontId="5" fillId="0" borderId="0" numFmtId="100" xfId="0">
      <alignment horizontal="right" vertical="bottom" wrapText="0" shrinkToFit="0" textRotation="0" indent="0"/>
    </xf>
    <xf applyAlignment="1" applyBorder="1" applyFont="1" applyFill="1" applyNumberFormat="1" fontId="5" fillId="0" borderId="0" numFmtId="10" xfId="0">
      <alignment horizontal="right" vertical="bottom" wrapText="0" shrinkToFit="0" textRotation="0" indent="0"/>
    </xf>
    <xf applyAlignment="1" applyBorder="1" applyFont="1" applyFill="1" applyNumberFormat="1" fontId="7" fillId="0" borderId="5" numFmtId="0" xfId="0">
      <alignment horizontal="right" vertical="bottom" wrapText="0" shrinkToFit="0" textRotation="0" indent="0"/>
    </xf>
    <xf applyAlignment="1" applyBorder="1" applyFont="1" applyFill="1" applyNumberFormat="1" fontId="7" fillId="0" borderId="5" numFmtId="100" xfId="0">
      <alignment horizontal="right" vertical="bottom" wrapText="0" shrinkToFit="0" textRotation="0" indent="0"/>
    </xf>
    <xf applyAlignment="1" applyBorder="1" applyFont="1" applyFill="1" applyNumberFormat="1" fontId="7" fillId="0" borderId="5" numFmtId="10" xfId="0">
      <alignment horizontal="right" vertical="bottom" wrapText="0" shrinkToFit="0" textRotation="0" indent="0"/>
    </xf>
    <xf applyAlignment="1" applyBorder="1" applyFont="1" applyFill="1" applyNumberFormat="1" fontId="7" fillId="0" borderId="5" numFmtId="2" xfId="0">
      <alignment horizontal="right" vertical="bottom" wrapText="0" shrinkToFit="0" textRotation="0" indent="0"/>
    </xf>
    <xf applyAlignment="1" applyBorder="1" applyFont="1" applyFill="1" applyNumberFormat="1" fontId="4" fillId="0" borderId="5" numFmtId="0" xfId="0">
      <alignment horizontal="right" vertical="bottom" wrapText="0" shrinkToFit="0" textRotation="0" indent="0"/>
    </xf>
    <xf applyAlignment="1" applyBorder="1" applyFont="1" applyFill="1" applyNumberFormat="1" fontId="4" fillId="0" borderId="5" numFmtId="100" xfId="0">
      <alignment horizontal="right" vertical="bottom" wrapText="0" shrinkToFit="0" textRotation="0" indent="0"/>
    </xf>
    <xf applyAlignment="1" applyBorder="1" applyFont="1" applyFill="1" applyNumberFormat="1" fontId="4" fillId="0" borderId="5" numFmtId="10" xfId="0">
      <alignment horizontal="right" vertical="bottom" wrapText="0" shrinkToFit="0" textRotation="0" indent="0"/>
    </xf>
    <xf applyAlignment="1" applyBorder="1" applyFont="1" applyFill="1" applyNumberFormat="1" fontId="4" fillId="0" borderId="5" numFmtId="2" xfId="0">
      <alignment horizontal="right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  <xf applyAlignment="1" applyBorder="1" applyFont="1" applyFill="1" applyNumberFormat="1" fontId="4" fillId="0" borderId="0" numFmtId="0" xfId="0">
      <alignment horizontal="right" vertical="bottom" wrapText="0" shrinkToFit="0" textRotation="0" indent="0"/>
    </xf>
    <xf applyAlignment="1" applyBorder="1" applyFont="1" applyFill="1" applyNumberFormat="1" fontId="4" fillId="0" borderId="1" numFmtId="0" xfId="0">
      <alignment horizontal="right" vertical="bottom" wrapText="0" shrinkToFit="0" textRotation="0" indent="0"/>
    </xf>
    <xf applyAlignment="1" applyBorder="1" applyFont="1" applyFill="1" applyNumberFormat="1" fontId="7" fillId="0" borderId="0" numFmtId="0" xfId="0">
      <alignment horizontal="right" vertical="bottom" wrapText="0" shrinkToFit="0" textRotation="0" indent="0"/>
    </xf>
    <xf applyAlignment="1" applyBorder="1" applyFont="1" applyFill="1" applyNumberFormat="1" fontId="5" fillId="0" borderId="0" numFmtId="100" xfId="0">
      <alignment horizontal="right" vertical="bottom" wrapText="0" shrinkToFit="0" textRotation="0" indent="0"/>
    </xf>
    <xf applyAlignment="1" applyBorder="1" applyFont="1" applyFill="1" applyNumberFormat="1" fontId="5" fillId="0" borderId="0" numFmtId="10" xfId="0">
      <alignment horizontal="right" vertical="bottom" wrapText="0" shrinkToFit="0" textRotation="0" indent="0"/>
    </xf>
    <xf applyAlignment="1" applyBorder="1" applyFont="1" applyFill="1" applyNumberFormat="1" fontId="7" fillId="0" borderId="6" numFmtId="2" xfId="0">
      <alignment horizontal="right" vertical="bottom" wrapText="0" shrinkToFit="0" textRotation="0" indent="0"/>
    </xf>
    <xf applyAlignment="1" applyBorder="1" applyFont="1" applyFill="1" applyNumberFormat="1" fontId="7" fillId="0" borderId="6" numFmtId="10" xfId="0">
      <alignment horizontal="right" vertical="bottom" wrapText="0" shrinkToFit="0" textRotation="0" indent="0"/>
    </xf>
    <xf applyAlignment="1" applyBorder="1" applyFont="1" applyFill="1" applyNumberFormat="1" fontId="4" fillId="0" borderId="6" numFmtId="2" xfId="0">
      <alignment horizontal="right" vertical="bottom" wrapText="0" shrinkToFit="0" textRotation="0" indent="0"/>
    </xf>
    <xf applyAlignment="1" applyBorder="1" applyFont="1" applyFill="1" applyNumberFormat="1" fontId="4" fillId="0" borderId="6" numFmtId="10" xfId="0">
      <alignment horizontal="right" vertical="bottom" wrapText="0" shrinkToFit="0" textRotation="0" indent="0"/>
    </xf>
    <xf applyAlignment="1" applyBorder="1" applyFont="1" applyFill="1" applyNumberFormat="1" fontId="5" fillId="0" borderId="0" numFmtId="0" xfId="0">
      <alignment horizontal="right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  <xf applyAlignment="1" applyBorder="1" applyFont="1" applyFill="1" applyNumberFormat="1" fontId="4" fillId="0" borderId="0" numFmtId="0" xfId="0">
      <alignment horizontal="right" vertical="bottom" wrapText="0" shrinkToFit="0" textRotation="0" indent="0"/>
    </xf>
    <xf applyAlignment="1" applyBorder="1" applyFont="1" applyFill="1" applyNumberFormat="1" fontId="4" fillId="0" borderId="1" numFmtId="0" xfId="0">
      <alignment horizontal="right" vertical="bottom" wrapText="0" shrinkToFit="0" textRotation="0" indent="0"/>
    </xf>
    <xf applyAlignment="1" applyBorder="1" applyFont="1" applyFill="1" applyNumberFormat="1" fontId="7" fillId="0" borderId="0" numFmtId="0" xfId="0">
      <alignment horizontal="right" vertical="bottom" wrapText="0" shrinkToFit="0" textRotation="0" indent="0"/>
    </xf>
    <xf applyAlignment="1" applyBorder="1" applyFont="1" applyFill="1" applyNumberFormat="1" fontId="5" fillId="0" borderId="0" numFmtId="0" xfId="0">
      <alignment horizontal="right" vertical="bottom" wrapText="0" shrinkToFit="0" textRotation="0" indent="0"/>
    </xf>
    <xf applyAlignment="1" applyBorder="1" applyFont="1" applyFill="1" applyNumberFormat="1" fontId="5" fillId="0" borderId="0" numFmtId="100" xfId="0">
      <alignment horizontal="right" vertical="bottom" wrapText="0" shrinkToFit="0" textRotation="0" indent="0"/>
    </xf>
    <xf applyAlignment="1" applyBorder="1" applyFont="1" applyFill="1" applyNumberFormat="1" fontId="5" fillId="0" borderId="0" numFmtId="10" xfId="0">
      <alignment horizontal="right" vertical="bottom" wrapText="0" shrinkToFit="0" textRotation="0" indent="0"/>
    </xf>
    <xf applyAlignment="1" applyBorder="1" applyFont="1" applyFill="1" applyNumberFormat="1" fontId="7" fillId="0" borderId="7" numFmtId="0" xfId="0">
      <alignment horizontal="right" vertical="bottom" wrapText="0" shrinkToFit="0" textRotation="0" indent="0"/>
    </xf>
    <xf applyAlignment="1" applyBorder="1" applyFont="1" applyFill="1" applyNumberFormat="1" fontId="7" fillId="0" borderId="7" numFmtId="100" xfId="0">
      <alignment horizontal="right" vertical="bottom" wrapText="0" shrinkToFit="0" textRotation="0" indent="0"/>
    </xf>
    <xf applyAlignment="1" applyBorder="1" applyFont="1" applyFill="1" applyNumberFormat="1" fontId="7" fillId="0" borderId="7" numFmtId="10" xfId="0">
      <alignment horizontal="right" vertical="bottom" wrapText="0" shrinkToFit="0" textRotation="0" indent="0"/>
    </xf>
    <xf applyAlignment="1" applyBorder="1" applyFont="1" applyFill="1" applyNumberFormat="1" fontId="7" fillId="0" borderId="7" numFmtId="2" xfId="0">
      <alignment horizontal="right" vertical="bottom" wrapText="0" shrinkToFit="0" textRotation="0" indent="0"/>
    </xf>
    <xf applyAlignment="1" applyBorder="1" applyFont="1" applyFill="1" applyNumberFormat="1" fontId="4" fillId="0" borderId="7" numFmtId="0" xfId="0">
      <alignment horizontal="right" vertical="bottom" wrapText="0" shrinkToFit="0" textRotation="0" indent="0"/>
    </xf>
    <xf applyAlignment="1" applyBorder="1" applyFont="1" applyFill="1" applyNumberFormat="1" fontId="4" fillId="0" borderId="7" numFmtId="100" xfId="0">
      <alignment horizontal="right" vertical="bottom" wrapText="0" shrinkToFit="0" textRotation="0" indent="0"/>
    </xf>
    <xf applyAlignment="1" applyBorder="1" applyFont="1" applyFill="1" applyNumberFormat="1" fontId="4" fillId="0" borderId="7" numFmtId="10" xfId="0">
      <alignment horizontal="right" vertical="bottom" wrapText="0" shrinkToFit="0" textRotation="0" indent="0"/>
    </xf>
    <xf applyAlignment="1" applyBorder="1" applyFont="1" applyFill="1" applyNumberFormat="1" fontId="4" fillId="0" borderId="7" numFmtId="2" xfId="0">
      <alignment horizontal="right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  <xf applyAlignment="1" applyBorder="1" applyFont="1" applyFill="1" applyNumberFormat="1" fontId="4" fillId="0" borderId="0" numFmtId="0" xfId="0">
      <alignment horizontal="right" vertical="bottom" wrapText="0" shrinkToFit="0" textRotation="0" indent="0"/>
    </xf>
    <xf applyAlignment="1" applyBorder="1" applyFont="1" applyFill="1" applyNumberFormat="1" fontId="4" fillId="0" borderId="1" numFmtId="0" xfId="0">
      <alignment horizontal="right" vertical="bottom" wrapText="0" shrinkToFit="0" textRotation="0" indent="0"/>
    </xf>
    <xf applyAlignment="1" applyBorder="1" applyFont="1" applyFill="1" applyNumberFormat="1" fontId="7" fillId="0" borderId="0" numFmtId="0" xfId="0">
      <alignment horizontal="right" vertical="bottom" wrapText="0" shrinkToFit="0" textRotation="0" indent="0"/>
    </xf>
    <xf applyAlignment="1" applyBorder="1" applyFont="1" applyFill="1" applyNumberFormat="1" fontId="5" fillId="0" borderId="0" numFmtId="0" xfId="0">
      <alignment horizontal="right" vertical="bottom" wrapText="0" shrinkToFit="0" textRotation="0" indent="0"/>
    </xf>
    <xf applyAlignment="1" applyBorder="1" applyFont="1" applyFill="1" applyNumberFormat="1" fontId="5" fillId="0" borderId="0" numFmtId="100" xfId="0">
      <alignment horizontal="right" vertical="bottom" wrapText="0" shrinkToFit="0" textRotation="0" indent="0"/>
    </xf>
    <xf applyAlignment="1" applyBorder="1" applyFont="1" applyFill="1" applyNumberFormat="1" fontId="5" fillId="0" borderId="0" numFmtId="10" xfId="0">
      <alignment horizontal="right" vertical="bottom" wrapText="0" shrinkToFit="0" textRotation="0" indent="0"/>
    </xf>
    <xf applyAlignment="1" applyBorder="1" applyFont="1" applyFill="1" applyNumberFormat="1" fontId="7" fillId="0" borderId="8" numFmtId="100" xfId="0">
      <alignment horizontal="right" vertical="bottom" wrapText="0" shrinkToFit="0" textRotation="0" indent="0"/>
    </xf>
    <xf applyAlignment="1" applyBorder="1" applyFont="1" applyFill="1" applyNumberFormat="1" fontId="7" fillId="0" borderId="8" numFmtId="10" xfId="0">
      <alignment horizontal="right" vertical="bottom" wrapText="0" shrinkToFit="0" textRotation="0" indent="0"/>
    </xf>
    <xf applyAlignment="1" applyBorder="1" applyFont="1" applyFill="1" applyNumberFormat="1" fontId="7" fillId="0" borderId="8" numFmtId="2" xfId="0">
      <alignment horizontal="right" vertical="bottom" wrapText="0" shrinkToFit="0" textRotation="0" indent="0"/>
    </xf>
    <xf applyAlignment="1" applyBorder="1" applyFont="1" applyFill="1" applyNumberFormat="1" fontId="4" fillId="0" borderId="8" numFmtId="100" xfId="0">
      <alignment horizontal="right" vertical="bottom" wrapText="0" shrinkToFit="0" textRotation="0" indent="0"/>
    </xf>
    <xf applyAlignment="1" applyBorder="1" applyFont="1" applyFill="1" applyNumberFormat="1" fontId="4" fillId="0" borderId="8" numFmtId="10" xfId="0">
      <alignment horizontal="right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  <xf applyAlignment="1" applyBorder="1" applyFont="1" applyFill="1" applyNumberFormat="1" fontId="4" fillId="0" borderId="0" numFmtId="0" xfId="0">
      <alignment horizontal="right" vertical="bottom" wrapText="0" shrinkToFit="0" textRotation="0" indent="0"/>
    </xf>
    <xf applyAlignment="1" applyBorder="1" applyFont="1" applyFill="1" applyNumberFormat="1" fontId="4" fillId="0" borderId="1" numFmtId="0" xfId="0">
      <alignment horizontal="right" vertical="bottom" wrapText="0" shrinkToFit="0" textRotation="0" indent="0"/>
    </xf>
    <xf applyAlignment="1" applyBorder="1" applyFont="1" applyFill="1" applyNumberFormat="1" fontId="7" fillId="0" borderId="0" numFmtId="0" xfId="0">
      <alignment horizontal="right" vertical="bottom" wrapText="0" shrinkToFit="0" textRotation="0" indent="0"/>
    </xf>
    <xf applyAlignment="1" applyBorder="1" applyFont="1" applyFill="1" applyNumberFormat="1" fontId="5" fillId="0" borderId="0" numFmtId="0" xfId="0">
      <alignment horizontal="right" vertical="bottom" wrapText="0" shrinkToFit="0" textRotation="0" indent="0"/>
    </xf>
    <xf applyAlignment="1" applyBorder="1" applyFont="1" applyFill="1" applyNumberFormat="1" fontId="5" fillId="0" borderId="0" numFmtId="100" xfId="0">
      <alignment horizontal="right" vertical="bottom" wrapText="0" shrinkToFit="0" textRotation="0" indent="0"/>
    </xf>
    <xf applyAlignment="1" applyBorder="1" applyFont="1" applyFill="1" applyNumberFormat="1" fontId="5" fillId="0" borderId="0" numFmtId="10" xfId="0">
      <alignment horizontal="right" vertical="bottom" wrapText="0" shrinkToFit="0" textRotation="0" indent="0"/>
    </xf>
    <xf applyAlignment="1" applyBorder="1" applyFont="1" applyFill="1" applyNumberFormat="1" fontId="7" fillId="0" borderId="9" numFmtId="100" xfId="0">
      <alignment horizontal="right" vertical="bottom" wrapText="0" shrinkToFit="0" textRotation="0" indent="0"/>
    </xf>
    <xf applyAlignment="1" applyBorder="1" applyFont="1" applyFill="1" applyNumberFormat="1" fontId="7" fillId="0" borderId="9" numFmtId="10" xfId="0">
      <alignment horizontal="right" vertical="bottom" wrapText="0" shrinkToFit="0" textRotation="0" indent="0"/>
    </xf>
    <xf applyAlignment="1" applyBorder="1" applyFont="1" applyFill="1" applyNumberFormat="1" fontId="7" fillId="0" borderId="9" numFmtId="2" xfId="0">
      <alignment horizontal="right" vertical="bottom" wrapText="0" shrinkToFit="0" textRotation="0" indent="0"/>
    </xf>
    <xf applyAlignment="1" applyBorder="1" applyFont="1" applyFill="1" applyNumberFormat="1" fontId="4" fillId="0" borderId="9" numFmtId="100" xfId="0">
      <alignment horizontal="right" vertical="bottom" wrapText="0" shrinkToFit="0" textRotation="0" indent="0"/>
    </xf>
    <xf applyAlignment="1" applyBorder="1" applyFont="1" applyFill="1" applyNumberFormat="1" fontId="4" fillId="0" borderId="9" numFmtId="10" xfId="0">
      <alignment horizontal="right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  <xf applyAlignment="1" applyBorder="1" applyFont="1" applyFill="1" applyNumberFormat="1" fontId="4" fillId="0" borderId="0" numFmtId="0" xfId="0">
      <alignment horizontal="right" vertical="bottom" wrapText="0" shrinkToFit="0" textRotation="0" indent="0"/>
    </xf>
    <xf applyAlignment="1" applyBorder="1" applyFont="1" applyFill="1" applyNumberFormat="1" fontId="4" fillId="0" borderId="1" numFmtId="0" xfId="0">
      <alignment horizontal="right" vertical="bottom" wrapText="0" shrinkToFit="0" textRotation="0" indent="0"/>
    </xf>
    <xf applyAlignment="1" applyBorder="1" applyFont="1" applyFill="1" applyNumberFormat="1" fontId="7" fillId="0" borderId="0" numFmtId="0" xfId="0">
      <alignment horizontal="right" vertical="bottom" wrapText="0" shrinkToFit="0" textRotation="0" indent="0"/>
    </xf>
    <xf applyAlignment="1" applyBorder="1" applyFont="1" applyFill="1" applyNumberFormat="1" fontId="5" fillId="0" borderId="0" numFmtId="100" xfId="0">
      <alignment horizontal="right" vertical="bottom" wrapText="0" shrinkToFit="0" textRotation="0" indent="0"/>
    </xf>
    <xf applyAlignment="1" applyBorder="1" applyFont="1" applyFill="1" applyNumberFormat="1" fontId="5" fillId="0" borderId="0" numFmtId="10" xfId="0">
      <alignment horizontal="right" vertical="bottom" wrapText="0" shrinkToFit="0" textRotation="0" indent="0"/>
    </xf>
    <xf applyAlignment="1" applyBorder="1" applyFont="1" applyFill="1" applyNumberFormat="1" fontId="7" fillId="0" borderId="10" numFmtId="2" xfId="0">
      <alignment horizontal="right" vertical="bottom" wrapText="0" shrinkToFit="0" textRotation="0" indent="0"/>
    </xf>
    <xf applyAlignment="1" applyBorder="1" applyFont="1" applyFill="1" applyNumberFormat="1" fontId="7" fillId="0" borderId="10" numFmtId="10" xfId="0">
      <alignment horizontal="right" vertical="bottom" wrapText="0" shrinkToFit="0" textRotation="0" indent="0"/>
    </xf>
    <xf applyAlignment="1" applyBorder="1" applyFont="1" applyFill="1" applyNumberFormat="1" fontId="4" fillId="0" borderId="10" numFmtId="2" xfId="0">
      <alignment horizontal="right" vertical="bottom" wrapText="0" shrinkToFit="0" textRotation="0" indent="0"/>
    </xf>
    <xf applyAlignment="1" applyBorder="1" applyFont="1" applyFill="1" applyNumberFormat="1" fontId="4" fillId="0" borderId="10" numFmtId="10" xfId="0">
      <alignment horizontal="right" vertical="bottom" wrapText="0" shrinkToFit="0" textRotation="0" indent="0"/>
    </xf>
    <xf applyAlignment="1" applyBorder="1" applyFont="1" applyFill="1" applyNumberFormat="1" fontId="5" fillId="0" borderId="0" numFmtId="0" xfId="0">
      <alignment horizontal="right" vertical="bottom" wrapText="0" shrinkToFit="0" textRotation="0" indent="0"/>
    </xf>
    <xf applyAlignment="1" applyBorder="1" applyFont="1" applyFill="1" applyNumberFormat="1" fontId="7" fillId="0" borderId="0" numFmtId="100" xfId="0">
      <alignment horizontal="right" vertical="bottom" wrapText="0" shrinkToFit="0" textRotation="0" indent="0"/>
    </xf>
    <xf applyAlignment="1" applyBorder="1" applyFont="1" applyFill="1" applyNumberFormat="1" fontId="7" fillId="0" borderId="10" numFmtId="100" xfId="0">
      <alignment horizontal="right" vertical="bottom" wrapText="0" shrinkToFit="0" textRotation="0" indent="0"/>
    </xf>
    <xf applyAlignment="1" applyBorder="1" applyFont="1" applyFill="1" applyNumberFormat="1" fontId="4" fillId="0" borderId="10" numFmtId="100" xfId="0">
      <alignment horizontal="right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  <xf applyAlignment="1" applyBorder="1" applyFont="1" applyFill="1" applyNumberFormat="1" fontId="4" fillId="0" borderId="0" numFmtId="0" xfId="0">
      <alignment horizontal="right" vertical="bottom" wrapText="0" shrinkToFit="0" textRotation="0" indent="0"/>
    </xf>
    <xf applyAlignment="1" applyBorder="1" applyFont="1" applyFill="1" applyNumberFormat="1" fontId="4" fillId="0" borderId="1" numFmtId="0" xfId="0">
      <alignment horizontal="right" vertical="bottom" wrapText="0" shrinkToFit="0" textRotation="0" indent="0"/>
    </xf>
    <xf applyAlignment="1" applyBorder="1" applyFont="1" applyFill="1" applyNumberFormat="1" fontId="7" fillId="0" borderId="0" numFmtId="0" xfId="0">
      <alignment horizontal="right" vertical="bottom" wrapText="0" shrinkToFit="0" textRotation="0" indent="0"/>
    </xf>
    <xf applyAlignment="1" applyBorder="1" applyFont="1" applyFill="1" applyNumberFormat="1" fontId="5" fillId="0" borderId="0" numFmtId="0" xfId="0">
      <alignment horizontal="right" vertical="bottom" wrapText="0" shrinkToFit="0" textRotation="0" indent="0"/>
    </xf>
    <xf applyAlignment="1" applyBorder="1" applyFont="1" applyFill="1" applyNumberFormat="1" fontId="5" fillId="0" borderId="0" numFmtId="100" xfId="0">
      <alignment horizontal="right" vertical="bottom" wrapText="0" shrinkToFit="0" textRotation="0" indent="0"/>
    </xf>
    <xf applyAlignment="1" applyBorder="1" applyFont="1" applyFill="1" applyNumberFormat="1" fontId="5" fillId="0" borderId="0" numFmtId="10" xfId="0">
      <alignment horizontal="right" vertical="bottom" wrapText="0" shrinkToFit="0" textRotation="0" indent="0"/>
    </xf>
    <xf applyAlignment="1" applyBorder="1" applyFont="1" applyFill="1" applyNumberFormat="1" fontId="7" fillId="0" borderId="11" numFmtId="100" xfId="0">
      <alignment horizontal="right" vertical="bottom" wrapText="0" shrinkToFit="0" textRotation="0" indent="0"/>
    </xf>
    <xf applyAlignment="1" applyBorder="1" applyFont="1" applyFill="1" applyNumberFormat="1" fontId="7" fillId="0" borderId="11" numFmtId="10" xfId="0">
      <alignment horizontal="right" vertical="bottom" wrapText="0" shrinkToFit="0" textRotation="0" indent="0"/>
    </xf>
    <xf applyAlignment="1" applyBorder="1" applyFont="1" applyFill="1" applyNumberFormat="1" fontId="4" fillId="0" borderId="11" numFmtId="100" xfId="0">
      <alignment horizontal="right" vertical="bottom" wrapText="0" shrinkToFit="0" textRotation="0" indent="0"/>
    </xf>
    <xf applyAlignment="1" applyBorder="1" applyFont="1" applyFill="1" applyNumberFormat="1" fontId="4" fillId="0" borderId="11" numFmtId="10" xfId="0">
      <alignment horizontal="right" vertical="bottom" wrapText="0" shrinkToFit="0" textRotation="0" indent="0"/>
    </xf>
    <xf applyAlignment="1" applyBorder="1" applyFont="1" applyFill="1" applyNumberFormat="1" fontId="7" fillId="0" borderId="11" numFmtId="2" xfId="0">
      <alignment horizontal="right" vertical="bottom" wrapText="0" shrinkToFit="0" textRotation="0" indent="0"/>
    </xf>
    <xf applyAlignment="1" applyBorder="1" applyFont="1" applyFill="1" applyNumberFormat="1" fontId="4" fillId="0" borderId="11" numFmtId="2" xfId="0">
      <alignment horizontal="right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  <xf applyAlignment="1" applyBorder="1" applyFont="1" applyFill="1" applyNumberFormat="1" fontId="4" fillId="0" borderId="0" numFmtId="0" xfId="0">
      <alignment horizontal="right" vertical="bottom" wrapText="0" shrinkToFit="0" textRotation="0" indent="0"/>
    </xf>
    <xf applyAlignment="1" applyBorder="1" applyFont="1" applyFill="1" applyNumberFormat="1" fontId="4" fillId="0" borderId="1" numFmtId="0" xfId="0">
      <alignment horizontal="right" vertical="bottom" wrapText="0" shrinkToFit="0" textRotation="0" indent="0"/>
    </xf>
    <xf applyAlignment="1" applyBorder="1" applyFont="1" applyFill="1" applyNumberFormat="1" fontId="7" fillId="0" borderId="0" numFmtId="0" xfId="0">
      <alignment horizontal="right" vertical="bottom" wrapText="0" shrinkToFit="0" textRotation="0" indent="0"/>
    </xf>
    <xf applyAlignment="1" applyBorder="1" applyFont="1" applyFill="1" applyNumberFormat="1" fontId="5" fillId="0" borderId="0" numFmtId="100" xfId="0">
      <alignment horizontal="right" vertical="bottom" wrapText="0" shrinkToFit="0" textRotation="0" indent="0"/>
    </xf>
    <xf applyAlignment="1" applyBorder="1" applyFont="1" applyFill="1" applyNumberFormat="1" fontId="5" fillId="0" borderId="0" numFmtId="10" xfId="0">
      <alignment horizontal="right" vertical="bottom" wrapText="0" shrinkToFit="0" textRotation="0" indent="0"/>
    </xf>
    <xf applyAlignment="1" applyBorder="1" applyFont="1" applyFill="1" applyNumberFormat="1" fontId="7" fillId="0" borderId="12" numFmtId="2" xfId="0">
      <alignment horizontal="right" vertical="bottom" wrapText="0" shrinkToFit="0" textRotation="0" indent="0"/>
    </xf>
    <xf applyAlignment="1" applyBorder="1" applyFont="1" applyFill="1" applyNumberFormat="1" fontId="7" fillId="0" borderId="12" numFmtId="10" xfId="0">
      <alignment horizontal="right" vertical="bottom" wrapText="0" shrinkToFit="0" textRotation="0" indent="0"/>
    </xf>
    <xf applyAlignment="1" applyBorder="1" applyFont="1" applyFill="1" applyNumberFormat="1" fontId="4" fillId="0" borderId="12" numFmtId="2" xfId="0">
      <alignment horizontal="right" vertical="bottom" wrapText="0" shrinkToFit="0" textRotation="0" indent="0"/>
    </xf>
    <xf applyAlignment="1" applyBorder="1" applyFont="1" applyFill="1" applyNumberFormat="1" fontId="4" fillId="0" borderId="12" numFmtId="10" xfId="0">
      <alignment horizontal="right" vertical="bottom" wrapText="0" shrinkToFit="0" textRotation="0" indent="0"/>
    </xf>
    <xf applyAlignment="1" applyBorder="1" applyFont="1" applyFill="1" applyNumberFormat="1" fontId="5" fillId="0" borderId="0" numFmtId="0" xfId="0">
      <alignment horizontal="right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  <xf applyAlignment="1" applyBorder="1" applyFont="1" applyFill="1" applyNumberFormat="1" fontId="4" fillId="0" borderId="0" numFmtId="0" xfId="0">
      <alignment horizontal="right" vertical="bottom" wrapText="0" shrinkToFit="0" textRotation="0" indent="0"/>
    </xf>
    <xf applyAlignment="1" applyBorder="1" applyFont="1" applyFill="1" applyNumberFormat="1" fontId="4" fillId="0" borderId="1" numFmtId="0" xfId="0">
      <alignment horizontal="right" vertical="bottom" wrapText="0" shrinkToFit="0" textRotation="0" indent="0"/>
    </xf>
    <xf applyAlignment="1" applyBorder="1" applyFont="1" applyFill="1" applyNumberFormat="1" fontId="7" fillId="0" borderId="0" numFmtId="0" xfId="0">
      <alignment horizontal="right" vertical="bottom" wrapText="0" shrinkToFit="0" textRotation="0" indent="0"/>
    </xf>
    <xf applyAlignment="1" applyBorder="1" applyFont="1" applyFill="1" applyNumberFormat="1" fontId="5" fillId="0" borderId="0" numFmtId="100" xfId="0">
      <alignment horizontal="right" vertical="bottom" wrapText="0" shrinkToFit="0" textRotation="0" indent="0"/>
    </xf>
    <xf applyAlignment="1" applyBorder="1" applyFont="1" applyFill="1" applyNumberFormat="1" fontId="7" fillId="0" borderId="13" numFmtId="2" xfId="0">
      <alignment horizontal="right" vertical="bottom" wrapText="0" shrinkToFit="0" textRotation="0" indent="0"/>
    </xf>
    <xf applyAlignment="1" applyBorder="1" applyFont="1" applyFill="1" applyNumberFormat="1" fontId="4" fillId="0" borderId="13" numFmtId="2" xfId="0">
      <alignment horizontal="right" vertical="bottom" wrapText="0" shrinkToFit="0" textRotation="0" indent="0"/>
    </xf>
    <xf applyAlignment="1" applyBorder="1" applyFont="1" applyFill="1" applyNumberFormat="1" fontId="5" fillId="0" borderId="0" numFmtId="0" xfId="0">
      <alignment horizontal="right" vertical="bottom" wrapText="0" shrinkToFit="0" textRotation="0" indent="0"/>
    </xf>
    <xf applyAlignment="1" applyBorder="1" applyFont="1" applyFill="1" applyNumberFormat="1" fontId="7" fillId="0" borderId="13" numFmtId="100" xfId="0">
      <alignment horizontal="right" vertical="bottom" wrapText="0" shrinkToFit="0" textRotation="0" indent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  <xf applyAlignment="1" applyBorder="1" applyFont="1" applyFill="1" applyNumberFormat="1" fontId="4" fillId="0" borderId="13" numFmtId="100" xfId="0">
      <alignment horizontal="right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  <xf applyAlignment="1" applyBorder="1" applyFont="1" applyFill="1" applyNumberFormat="1" fontId="4" fillId="0" borderId="0" numFmtId="0" xfId="0">
      <alignment horizontal="right" vertical="bottom" wrapText="0" shrinkToFit="0" textRotation="0" indent="0"/>
    </xf>
    <xf applyAlignment="1" applyBorder="1" applyFont="1" applyFill="1" applyNumberFormat="1" fontId="4" fillId="0" borderId="1" numFmtId="0" xfId="0">
      <alignment horizontal="right" vertical="bottom" wrapText="0" shrinkToFit="0" textRotation="0" indent="0"/>
    </xf>
    <xf applyAlignment="1" applyBorder="1" applyFont="1" applyFill="1" applyNumberFormat="1" fontId="7" fillId="0" borderId="0" numFmtId="0" xfId="0">
      <alignment horizontal="right" vertical="bottom" wrapText="0" shrinkToFit="0" textRotation="0" indent="0"/>
    </xf>
    <xf applyAlignment="1" applyBorder="1" applyFont="1" applyFill="1" applyNumberFormat="1" fontId="5" fillId="0" borderId="0" numFmtId="100" xfId="0">
      <alignment horizontal="right" vertical="bottom" wrapText="0" shrinkToFit="0" textRotation="0" indent="0"/>
    </xf>
    <xf applyAlignment="1" applyBorder="1" applyFont="1" applyFill="1" applyNumberFormat="1" fontId="5" fillId="0" borderId="0" numFmtId="10" xfId="0">
      <alignment horizontal="right" vertical="bottom" wrapText="0" shrinkToFit="0" textRotation="0" indent="0"/>
    </xf>
    <xf applyAlignment="1" applyBorder="1" applyFont="1" applyFill="1" applyNumberFormat="1" fontId="7" fillId="0" borderId="14" numFmtId="2" xfId="0">
      <alignment horizontal="right" vertical="bottom" wrapText="0" shrinkToFit="0" textRotation="0" indent="0"/>
    </xf>
    <xf applyAlignment="1" applyBorder="1" applyFont="1" applyFill="1" applyNumberFormat="1" fontId="7" fillId="0" borderId="14" numFmtId="10" xfId="0">
      <alignment horizontal="right" vertical="bottom" wrapText="0" shrinkToFit="0" textRotation="0" indent="0"/>
    </xf>
    <xf applyAlignment="1" applyBorder="1" applyFont="1" applyFill="1" applyNumberFormat="1" fontId="5" fillId="0" borderId="0" numFmtId="0" xfId="0">
      <alignment horizontal="right" vertical="bottom" wrapText="0" shrinkToFit="0" textRotation="0" indent="0"/>
    </xf>
    <xf applyAlignment="1" applyBorder="1" applyFont="1" applyFill="1" applyNumberFormat="1" fontId="7" fillId="0" borderId="14" numFmtId="0" xfId="0">
      <alignment horizontal="right" vertical="bottom" wrapText="0" shrinkToFit="0" textRotation="0" indent="0"/>
    </xf>
    <xf applyAlignment="1" applyBorder="1" applyFont="1" applyFill="1" applyNumberFormat="1" fontId="7" fillId="0" borderId="14" numFmtId="100" xfId="0">
      <alignment horizontal="right" vertical="bottom" wrapText="0" shrinkToFit="0" textRotation="0" indent="0"/>
    </xf>
    <xf applyAlignment="1" applyBorder="1" applyFont="1" applyFill="1" applyNumberFormat="1" fontId="4" fillId="0" borderId="14" numFmtId="0" xfId="0">
      <alignment horizontal="right" vertical="bottom" wrapText="0" shrinkToFit="0" textRotation="0" indent="0"/>
    </xf>
    <xf applyAlignment="1" applyBorder="1" applyFont="1" applyFill="1" applyNumberFormat="1" fontId="4" fillId="0" borderId="14" numFmtId="100" xfId="0">
      <alignment horizontal="right" vertical="bottom" wrapText="0" shrinkToFit="0" textRotation="0" indent="0"/>
    </xf>
    <xf applyAlignment="1" applyBorder="1" applyFont="1" applyFill="1" applyNumberFormat="1" fontId="4" fillId="0" borderId="14" numFmtId="10" xfId="0">
      <alignment horizontal="right" vertical="bottom" wrapText="0" shrinkToFit="0" textRotation="0" indent="0"/>
    </xf>
    <xf applyAlignment="1" applyBorder="1" applyFont="1" applyFill="1" applyNumberFormat="1" fontId="4" fillId="0" borderId="14" numFmtId="2" xfId="0">
      <alignment horizontal="right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  <xf applyAlignment="1" applyBorder="1" applyFont="1" applyFill="1" applyNumberFormat="1" fontId="4" fillId="0" borderId="0" numFmtId="0" xfId="0">
      <alignment horizontal="right" vertical="bottom" wrapText="0" shrinkToFit="0" textRotation="0" indent="0"/>
    </xf>
    <xf applyAlignment="1" applyBorder="1" applyFont="1" applyFill="1" applyNumberFormat="1" fontId="4" fillId="0" borderId="1" numFmtId="0" xfId="0">
      <alignment horizontal="right" vertical="bottom" wrapText="0" shrinkToFit="0" textRotation="0" indent="0"/>
    </xf>
    <xf applyAlignment="1" applyBorder="1" applyFont="1" applyFill="1" applyNumberFormat="1" fontId="7" fillId="0" borderId="0" numFmtId="0" xfId="0">
      <alignment horizontal="right" vertical="bottom" wrapText="0" shrinkToFit="0" textRotation="0" indent="0"/>
    </xf>
    <xf applyAlignment="1" applyBorder="1" applyFont="1" applyFill="1" applyNumberFormat="1" fontId="5" fillId="0" borderId="0" numFmtId="100" xfId="0">
      <alignment horizontal="right" vertical="bottom" wrapText="0" shrinkToFit="0" textRotation="0" indent="0"/>
    </xf>
    <xf applyAlignment="1" applyBorder="1" applyFont="1" applyFill="1" applyNumberFormat="1" fontId="5" fillId="0" borderId="0" numFmtId="10" xfId="0">
      <alignment horizontal="right" vertical="bottom" wrapText="0" shrinkToFit="0" textRotation="0" indent="0"/>
    </xf>
    <xf applyAlignment="1" applyBorder="1" applyFont="1" applyFill="1" applyNumberFormat="1" fontId="7" fillId="0" borderId="15" numFmtId="2" xfId="0">
      <alignment horizontal="right" vertical="bottom" wrapText="0" shrinkToFit="0" textRotation="0" indent="0"/>
    </xf>
    <xf applyAlignment="1" applyBorder="1" applyFont="1" applyFill="1" applyNumberFormat="1" fontId="7" fillId="0" borderId="15" numFmtId="10" xfId="0">
      <alignment horizontal="right" vertical="bottom" wrapText="0" shrinkToFit="0" textRotation="0" indent="0"/>
    </xf>
    <xf applyAlignment="1" applyBorder="1" applyFont="1" applyFill="1" applyNumberFormat="1" fontId="5" fillId="0" borderId="0" numFmtId="0" xfId="0">
      <alignment horizontal="right" vertical="bottom" wrapText="0" shrinkToFit="0" textRotation="0" indent="0"/>
    </xf>
    <xf applyAlignment="1" applyBorder="1" applyFont="1" applyFill="1" applyNumberFormat="1" fontId="7" fillId="0" borderId="15" numFmtId="0" xfId="0">
      <alignment horizontal="right" vertical="bottom" wrapText="0" shrinkToFit="0" textRotation="0" indent="0"/>
    </xf>
    <xf applyAlignment="1" applyBorder="1" applyFont="1" applyFill="1" applyNumberFormat="1" fontId="7" fillId="0" borderId="15" numFmtId="100" xfId="0">
      <alignment horizontal="right" vertical="bottom" wrapText="0" shrinkToFit="0" textRotation="0" indent="0"/>
    </xf>
    <xf applyAlignment="1" applyBorder="1" applyFont="1" applyFill="1" applyNumberFormat="1" fontId="4" fillId="0" borderId="15" numFmtId="0" xfId="0">
      <alignment horizontal="right" vertical="bottom" wrapText="0" shrinkToFit="0" textRotation="0" indent="0"/>
    </xf>
    <xf applyAlignment="1" applyBorder="1" applyFont="1" applyFill="1" applyNumberFormat="1" fontId="4" fillId="0" borderId="15" numFmtId="100" xfId="0">
      <alignment horizontal="right" vertical="bottom" wrapText="0" shrinkToFit="0" textRotation="0" indent="0"/>
    </xf>
    <xf applyAlignment="1" applyBorder="1" applyFont="1" applyFill="1" applyNumberFormat="1" fontId="4" fillId="0" borderId="15" numFmtId="10" xfId="0">
      <alignment horizontal="right" vertical="bottom" wrapText="0" shrinkToFit="0" textRotation="0" indent="0"/>
    </xf>
    <xf applyAlignment="1" applyBorder="1" applyFont="1" applyFill="1" applyNumberFormat="1" fontId="4" fillId="0" borderId="15" numFmtId="2" xfId="0">
      <alignment horizontal="right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  <xf applyAlignment="1" applyBorder="1" applyFont="1" applyFill="1" applyNumberFormat="1" fontId="4" fillId="0" borderId="0" numFmtId="0" xfId="0">
      <alignment horizontal="right" vertical="bottom" wrapText="0" shrinkToFit="0" textRotation="0" indent="0"/>
    </xf>
    <xf applyAlignment="1" applyBorder="1" applyFont="1" applyFill="1" applyNumberFormat="1" fontId="4" fillId="0" borderId="1" numFmtId="0" xfId="0">
      <alignment horizontal="right" vertical="bottom" wrapText="0" shrinkToFit="0" textRotation="0" indent="0"/>
    </xf>
    <xf applyAlignment="1" applyBorder="1" applyFont="1" applyFill="1" applyNumberFormat="1" fontId="7" fillId="0" borderId="0" numFmtId="0" xfId="0">
      <alignment horizontal="right" vertical="bottom" wrapText="0" shrinkToFit="0" textRotation="0" indent="0"/>
    </xf>
    <xf applyAlignment="1" applyBorder="1" applyFont="1" applyFill="1" applyNumberFormat="1" fontId="5" fillId="0" borderId="0" numFmtId="100" xfId="0">
      <alignment horizontal="right" vertical="bottom" wrapText="0" shrinkToFit="0" textRotation="0" indent="0"/>
    </xf>
    <xf applyAlignment="1" applyBorder="1" applyFont="1" applyFill="1" applyNumberFormat="1" fontId="5" fillId="0" borderId="0" numFmtId="10" xfId="0">
      <alignment horizontal="right" vertical="bottom" wrapText="0" shrinkToFit="0" textRotation="0" indent="0"/>
    </xf>
    <xf applyAlignment="1" applyBorder="1" applyFont="1" applyFill="1" applyNumberFormat="1" fontId="7" fillId="0" borderId="16" numFmtId="2" xfId="0">
      <alignment horizontal="right" vertical="bottom" wrapText="0" shrinkToFit="0" textRotation="0" indent="0"/>
    </xf>
    <xf applyAlignment="1" applyBorder="1" applyFont="1" applyFill="1" applyNumberFormat="1" fontId="7" fillId="0" borderId="16" numFmtId="10" xfId="0">
      <alignment horizontal="right" vertical="bottom" wrapText="0" shrinkToFit="0" textRotation="0" indent="0"/>
    </xf>
    <xf applyAlignment="1" applyBorder="1" applyFont="1" applyFill="1" applyNumberFormat="1" fontId="4" fillId="0" borderId="16" numFmtId="2" xfId="0">
      <alignment horizontal="right" vertical="bottom" wrapText="0" shrinkToFit="0" textRotation="0" indent="0"/>
    </xf>
    <xf applyAlignment="1" applyBorder="1" applyFont="1" applyFill="1" applyNumberFormat="1" fontId="4" fillId="0" borderId="16" numFmtId="10" xfId="0">
      <alignment horizontal="right" vertical="bottom" wrapText="0" shrinkToFit="0" textRotation="0" indent="0"/>
    </xf>
    <xf applyAlignment="1" applyBorder="1" applyFont="1" applyFill="1" applyNumberFormat="1" fontId="5" fillId="0" borderId="0" numFmtId="0" xfId="0">
      <alignment horizontal="right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  <xf applyAlignment="1" applyBorder="1" applyFont="1" applyFill="1" applyNumberFormat="1" fontId="4" fillId="0" borderId="0" numFmtId="0" xfId="0">
      <alignment horizontal="right" vertical="bottom" wrapText="0" shrinkToFit="0" textRotation="0" indent="0"/>
    </xf>
    <xf applyAlignment="1" applyBorder="1" applyFont="1" applyFill="1" applyNumberFormat="1" fontId="4" fillId="0" borderId="1" numFmtId="0" xfId="0">
      <alignment horizontal="right" vertical="bottom" wrapText="0" shrinkToFit="0" textRotation="0" indent="0"/>
    </xf>
    <xf applyAlignment="1" applyBorder="1" applyFont="1" applyFill="1" applyNumberFormat="1" fontId="7" fillId="0" borderId="0" numFmtId="0" xfId="0">
      <alignment horizontal="right" vertical="bottom" wrapText="0" shrinkToFit="0" textRotation="0" indent="0"/>
    </xf>
    <xf applyAlignment="1" applyBorder="1" applyFont="1" applyFill="1" applyNumberFormat="1" fontId="5" fillId="0" borderId="0" numFmtId="0" xfId="0">
      <alignment horizontal="right" vertical="bottom" wrapText="0" shrinkToFit="0" textRotation="0" indent="0"/>
    </xf>
    <xf applyAlignment="1" applyBorder="1" applyFont="1" applyFill="1" applyNumberFormat="1" fontId="5" fillId="0" borderId="0" numFmtId="100" xfId="0">
      <alignment horizontal="right" vertical="bottom" wrapText="0" shrinkToFit="0" textRotation="0" indent="0"/>
    </xf>
    <xf applyAlignment="1" applyBorder="1" applyFont="1" applyFill="1" applyNumberFormat="1" fontId="5" fillId="0" borderId="0" numFmtId="10" xfId="0">
      <alignment horizontal="right" vertical="bottom" wrapText="0" shrinkToFit="0" textRotation="0" indent="0"/>
    </xf>
    <xf applyAlignment="1" applyBorder="1" applyFont="1" applyFill="1" applyNumberFormat="1" fontId="5" fillId="0" borderId="0" numFmtId="103" xfId="0">
      <alignment horizontal="right" vertical="bottom" wrapText="0" shrinkToFit="0" textRotation="0" indent="0"/>
    </xf>
    <xf applyAlignment="1" applyBorder="1" applyFont="1" applyFill="1" applyNumberFormat="1" fontId="5" fillId="0" borderId="0" numFmtId="104" xfId="0">
      <alignment horizontal="right" vertical="bottom" wrapText="0" shrinkToFit="0" textRotation="0" indent="0"/>
    </xf>
    <xf applyAlignment="1" applyBorder="1" applyFont="1" applyFill="1" applyNumberFormat="1" fontId="7" fillId="0" borderId="17" numFmtId="0" xfId="0">
      <alignment horizontal="right" vertical="bottom" wrapText="0" shrinkToFit="0" textRotation="0" indent="0"/>
    </xf>
    <xf applyAlignment="1" applyBorder="1" applyFont="1" applyFill="1" applyNumberFormat="1" fontId="7" fillId="0" borderId="17" numFmtId="100" xfId="0">
      <alignment horizontal="right" vertical="bottom" wrapText="0" shrinkToFit="0" textRotation="0" indent="0"/>
    </xf>
    <xf applyAlignment="1" applyBorder="1" applyFont="1" applyFill="1" applyNumberFormat="1" fontId="7" fillId="0" borderId="17" numFmtId="10" xfId="0">
      <alignment horizontal="right" vertical="bottom" wrapText="0" shrinkToFit="0" textRotation="0" indent="0"/>
    </xf>
    <xf applyAlignment="1" applyBorder="1" applyFont="1" applyFill="1" applyNumberFormat="1" fontId="7" fillId="0" borderId="17" numFmtId="2" xfId="0">
      <alignment horizontal="right" vertical="bottom" wrapText="0" shrinkToFit="0" textRotation="0" indent="0"/>
    </xf>
    <xf applyAlignment="1" applyBorder="1" applyFont="1" applyFill="1" applyNumberFormat="1" fontId="4" fillId="0" borderId="17" numFmtId="0" xfId="0">
      <alignment horizontal="right" vertical="bottom" wrapText="0" shrinkToFit="0" textRotation="0" indent="0"/>
    </xf>
    <xf applyAlignment="1" applyBorder="1" applyFont="1" applyFill="1" applyNumberFormat="1" fontId="4" fillId="0" borderId="17" numFmtId="100" xfId="0">
      <alignment horizontal="right" vertical="bottom" wrapText="0" shrinkToFit="0" textRotation="0" indent="0"/>
    </xf>
    <xf applyAlignment="1" applyBorder="1" applyFont="1" applyFill="1" applyNumberFormat="1" fontId="4" fillId="0" borderId="17" numFmtId="10" xfId="0">
      <alignment horizontal="right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  <xf applyAlignment="1" applyBorder="1" applyFont="1" applyFill="1" applyNumberFormat="1" fontId="4" fillId="0" borderId="0" numFmtId="0" xfId="0">
      <alignment horizontal="right" vertical="bottom" wrapText="0" shrinkToFit="0" textRotation="0" indent="0"/>
    </xf>
    <xf applyAlignment="1" applyBorder="1" applyFont="1" applyFill="1" applyNumberFormat="1" fontId="4" fillId="0" borderId="1" numFmtId="0" xfId="0">
      <alignment horizontal="right" vertical="bottom" wrapText="0" shrinkToFit="0" textRotation="0" indent="0"/>
    </xf>
    <xf applyAlignment="1" applyBorder="1" applyFont="1" applyFill="1" applyNumberFormat="1" fontId="7" fillId="0" borderId="0" numFmtId="0" xfId="0">
      <alignment horizontal="right" vertical="bottom" wrapText="0" shrinkToFit="0" textRotation="0" indent="0"/>
    </xf>
    <xf applyAlignment="1" applyBorder="1" applyFont="1" applyFill="1" applyNumberFormat="1" fontId="5" fillId="0" borderId="0" numFmtId="0" xfId="0">
      <alignment horizontal="right" vertical="bottom" wrapText="0" shrinkToFit="0" textRotation="0" indent="0"/>
    </xf>
    <xf applyAlignment="1" applyBorder="1" applyFont="1" applyFill="1" applyNumberFormat="1" fontId="5" fillId="0" borderId="0" numFmtId="100" xfId="0">
      <alignment horizontal="right" vertical="bottom" wrapText="0" shrinkToFit="0" textRotation="0" indent="0"/>
    </xf>
    <xf applyAlignment="1" applyBorder="1" applyFont="1" applyFill="1" applyNumberFormat="1" fontId="5" fillId="0" borderId="0" numFmtId="10" xfId="0">
      <alignment horizontal="right" vertical="bottom" wrapText="0" shrinkToFit="0" textRotation="0" indent="0"/>
    </xf>
    <xf applyAlignment="1" applyBorder="1" applyFont="1" applyFill="1" applyNumberFormat="1" fontId="7" fillId="0" borderId="18" numFmtId="100" xfId="0">
      <alignment horizontal="right" vertical="bottom" wrapText="0" shrinkToFit="0" textRotation="0" indent="0"/>
    </xf>
    <xf applyAlignment="1" applyBorder="1" applyFont="1" applyFill="1" applyNumberFormat="1" fontId="7" fillId="0" borderId="18" numFmtId="10" xfId="0">
      <alignment horizontal="right" vertical="bottom" wrapText="0" shrinkToFit="0" textRotation="0" indent="0"/>
    </xf>
    <xf applyAlignment="1" applyBorder="1" applyFont="1" applyFill="1" applyNumberFormat="1" fontId="4" fillId="0" borderId="18" numFmtId="100" xfId="0">
      <alignment horizontal="right" vertical="bottom" wrapText="0" shrinkToFit="0" textRotation="0" indent="0"/>
    </xf>
    <xf applyAlignment="1" applyBorder="1" applyFont="1" applyFill="1" applyNumberFormat="1" fontId="4" fillId="0" borderId="18" numFmtId="10" xfId="0">
      <alignment horizontal="right" vertical="bottom" wrapText="0" shrinkToFit="0" textRotation="0" indent="0"/>
    </xf>
    <xf applyAlignment="1" applyBorder="1" applyFont="1" applyFill="1" applyNumberFormat="1" fontId="7" fillId="0" borderId="18" numFmtId="2" xfId="0">
      <alignment horizontal="right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  <xf applyAlignment="1" applyBorder="1" applyFont="1" applyFill="1" applyNumberFormat="1" fontId="4" fillId="0" borderId="0" numFmtId="0" xfId="0">
      <alignment horizontal="right" vertical="bottom" wrapText="0" shrinkToFit="0" textRotation="0" indent="0"/>
    </xf>
    <xf applyAlignment="1" applyBorder="1" applyFont="1" applyFill="1" applyNumberFormat="1" fontId="4" fillId="0" borderId="1" numFmtId="0" xfId="0">
      <alignment horizontal="right" vertical="bottom" wrapText="0" shrinkToFit="0" textRotation="0" indent="0"/>
    </xf>
    <xf applyAlignment="1" applyBorder="1" applyFont="1" applyFill="1" applyNumberFormat="1" fontId="7" fillId="0" borderId="0" numFmtId="0" xfId="0">
      <alignment horizontal="right" vertical="bottom" wrapText="0" shrinkToFit="0" textRotation="0" indent="0"/>
    </xf>
    <xf applyAlignment="1" applyBorder="1" applyFont="1" applyFill="1" applyNumberFormat="1" fontId="5" fillId="0" borderId="0" numFmtId="100" xfId="0">
      <alignment horizontal="right" vertical="bottom" wrapText="0" shrinkToFit="0" textRotation="0" indent="0"/>
    </xf>
    <xf applyAlignment="1" applyBorder="1" applyFont="1" applyFill="1" applyNumberFormat="1" fontId="5" fillId="0" borderId="0" numFmtId="10" xfId="0">
      <alignment horizontal="right" vertical="bottom" wrapText="0" shrinkToFit="0" textRotation="0" indent="0"/>
    </xf>
    <xf applyAlignment="1" applyBorder="1" applyFont="1" applyFill="1" applyNumberFormat="1" fontId="7" fillId="0" borderId="19" numFmtId="2" xfId="0">
      <alignment horizontal="right" vertical="bottom" wrapText="0" shrinkToFit="0" textRotation="0" indent="0"/>
    </xf>
    <xf applyAlignment="1" applyBorder="1" applyFont="1" applyFill="1" applyNumberFormat="1" fontId="7" fillId="0" borderId="19" numFmtId="10" xfId="0">
      <alignment horizontal="right" vertical="bottom" wrapText="0" shrinkToFit="0" textRotation="0" indent="0"/>
    </xf>
    <xf applyAlignment="1" applyBorder="1" applyFont="1" applyFill="1" applyNumberFormat="1" fontId="5" fillId="0" borderId="0" numFmtId="0" xfId="0">
      <alignment horizontal="right" vertical="bottom" wrapText="0" shrinkToFit="0" textRotation="0" indent="0"/>
    </xf>
    <xf applyAlignment="1" applyBorder="1" applyFont="1" applyFill="1" applyNumberFormat="1" fontId="5" fillId="0" borderId="0" numFmtId="104" xfId="0">
      <alignment horizontal="right" vertical="bottom" wrapText="0" shrinkToFit="0" textRotation="0" indent="0"/>
    </xf>
    <xf applyAlignment="1" applyBorder="1" applyFont="1" applyFill="1" applyNumberFormat="1" fontId="7" fillId="0" borderId="19" numFmtId="100" xfId="0">
      <alignment horizontal="right" vertical="bottom" wrapText="0" shrinkToFit="0" textRotation="0" indent="0"/>
    </xf>
    <xf applyAlignment="1" applyBorder="1" applyFont="1" applyFill="1" applyNumberFormat="1" fontId="4" fillId="0" borderId="19" numFmtId="100" xfId="0">
      <alignment horizontal="right" vertical="bottom" wrapText="0" shrinkToFit="0" textRotation="0" indent="0"/>
    </xf>
    <xf applyAlignment="1" applyBorder="1" applyFont="1" applyFill="1" applyNumberFormat="1" fontId="4" fillId="0" borderId="19" numFmtId="10" xfId="0">
      <alignment horizontal="right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  <xf applyAlignment="1" applyBorder="1" applyFont="1" applyFill="1" applyNumberFormat="1" fontId="4" fillId="0" borderId="0" numFmtId="0" xfId="0">
      <alignment horizontal="right" vertical="bottom" wrapText="0" shrinkToFit="0" textRotation="0" indent="0"/>
    </xf>
    <xf applyAlignment="1" applyBorder="1" applyFont="1" applyFill="1" applyNumberFormat="1" fontId="4" fillId="0" borderId="1" numFmtId="0" xfId="0">
      <alignment horizontal="right" vertical="bottom" wrapText="0" shrinkToFit="0" textRotation="0" indent="0"/>
    </xf>
    <xf applyAlignment="1" applyBorder="1" applyFont="1" applyFill="1" applyNumberFormat="1" fontId="7" fillId="0" borderId="0" numFmtId="0" xfId="0">
      <alignment horizontal="right" vertical="bottom" wrapText="0" shrinkToFit="0" textRotation="0" indent="0"/>
    </xf>
    <xf applyAlignment="1" applyBorder="1" applyFont="1" applyFill="1" applyNumberFormat="1" fontId="5" fillId="0" borderId="0" numFmtId="100" xfId="0">
      <alignment horizontal="right" vertical="bottom" wrapText="0" shrinkToFit="0" textRotation="0" indent="0"/>
    </xf>
    <xf applyAlignment="1" applyBorder="1" applyFont="1" applyFill="1" applyNumberFormat="1" fontId="5" fillId="0" borderId="0" numFmtId="10" xfId="0">
      <alignment horizontal="right" vertical="bottom" wrapText="0" shrinkToFit="0" textRotation="0" indent="0"/>
    </xf>
    <xf applyAlignment="1" applyBorder="1" applyFont="1" applyFill="1" applyNumberFormat="1" fontId="7" fillId="0" borderId="20" numFmtId="2" xfId="0">
      <alignment horizontal="right" vertical="bottom" wrapText="0" shrinkToFit="0" textRotation="0" indent="0"/>
    </xf>
    <xf applyAlignment="1" applyBorder="1" applyFont="1" applyFill="1" applyNumberFormat="1" fontId="7" fillId="0" borderId="20" numFmtId="10" xfId="0">
      <alignment horizontal="right" vertical="bottom" wrapText="0" shrinkToFit="0" textRotation="0" indent="0"/>
    </xf>
    <xf applyAlignment="1" applyBorder="1" applyFont="1" applyFill="1" applyNumberFormat="1" fontId="4" fillId="0" borderId="20" numFmtId="2" xfId="0">
      <alignment horizontal="right" vertical="bottom" wrapText="0" shrinkToFit="0" textRotation="0" indent="0"/>
    </xf>
    <xf applyAlignment="1" applyBorder="1" applyFont="1" applyFill="1" applyNumberFormat="1" fontId="4" fillId="0" borderId="20" numFmtId="10" xfId="0">
      <alignment horizontal="right" vertical="bottom" wrapText="0" shrinkToFit="0" textRotation="0" indent="0"/>
    </xf>
    <xf applyAlignment="1" applyBorder="1" applyFont="1" applyFill="1" applyNumberFormat="1" fontId="5" fillId="0" borderId="0" numFmtId="0" xfId="0">
      <alignment horizontal="right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  <xf applyAlignment="1" applyBorder="1" applyFont="1" applyFill="1" applyNumberFormat="1" fontId="4" fillId="0" borderId="0" numFmtId="0" xfId="0">
      <alignment horizontal="right" vertical="bottom" wrapText="0" shrinkToFit="0" textRotation="0" indent="0"/>
    </xf>
    <xf applyAlignment="1" applyBorder="1" applyFont="1" applyFill="1" applyNumberFormat="1" fontId="4" fillId="0" borderId="1" numFmtId="0" xfId="0">
      <alignment horizontal="right" vertical="bottom" wrapText="0" shrinkToFit="0" textRotation="0" indent="0"/>
    </xf>
    <xf applyAlignment="1" applyBorder="1" applyFont="1" applyFill="1" applyNumberFormat="1" fontId="7" fillId="0" borderId="0" numFmtId="0" xfId="0">
      <alignment horizontal="right" vertical="bottom" wrapText="0" shrinkToFit="0" textRotation="0" indent="0"/>
    </xf>
    <xf applyAlignment="1" applyBorder="1" applyFont="1" applyFill="1" applyNumberFormat="1" fontId="5" fillId="0" borderId="0" numFmtId="100" xfId="0">
      <alignment horizontal="right" vertical="bottom" wrapText="0" shrinkToFit="0" textRotation="0" indent="0"/>
    </xf>
    <xf applyAlignment="1" applyBorder="1" applyFont="1" applyFill="1" applyNumberFormat="1" fontId="5" fillId="0" borderId="0" numFmtId="10" xfId="0">
      <alignment horizontal="right" vertical="bottom" wrapText="0" shrinkToFit="0" textRotation="0" indent="0"/>
    </xf>
    <xf applyAlignment="1" applyBorder="1" applyFont="1" applyFill="1" applyNumberFormat="1" fontId="7" fillId="0" borderId="21" numFmtId="2" xfId="0">
      <alignment horizontal="right" vertical="bottom" wrapText="0" shrinkToFit="0" textRotation="0" indent="0"/>
    </xf>
    <xf applyAlignment="1" applyBorder="1" applyFont="1" applyFill="1" applyNumberFormat="1" fontId="7" fillId="0" borderId="21" numFmtId="10" xfId="0">
      <alignment horizontal="right" vertical="bottom" wrapText="0" shrinkToFit="0" textRotation="0" indent="0"/>
    </xf>
    <xf applyAlignment="1" applyBorder="1" applyFont="1" applyFill="1" applyNumberFormat="1" fontId="4" fillId="0" borderId="21" numFmtId="2" xfId="0">
      <alignment horizontal="right" vertical="bottom" wrapText="0" shrinkToFit="0" textRotation="0" indent="0"/>
    </xf>
    <xf applyAlignment="1" applyBorder="1" applyFont="1" applyFill="1" applyNumberFormat="1" fontId="4" fillId="0" borderId="21" numFmtId="10" xfId="0">
      <alignment horizontal="right" vertical="bottom" wrapText="0" shrinkToFit="0" textRotation="0" indent="0"/>
    </xf>
    <xf applyAlignment="1" applyBorder="1" applyFont="1" applyFill="1" applyNumberFormat="1" fontId="5" fillId="0" borderId="0" numFmtId="0" xfId="0">
      <alignment horizontal="right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  <xf applyAlignment="1" applyBorder="1" applyFont="1" applyFill="1" applyNumberFormat="1" fontId="4" fillId="0" borderId="0" numFmtId="0" xfId="0">
      <alignment horizontal="right" vertical="bottom" wrapText="0" shrinkToFit="0" textRotation="0" indent="0"/>
    </xf>
    <xf applyAlignment="1" applyBorder="1" applyFont="1" applyFill="1" applyNumberFormat="1" fontId="4" fillId="0" borderId="1" numFmtId="0" xfId="0">
      <alignment horizontal="right" vertical="bottom" wrapText="0" shrinkToFit="0" textRotation="0" indent="0"/>
    </xf>
    <xf applyAlignment="1" applyBorder="1" applyFont="1" applyFill="1" applyNumberFormat="1" fontId="7" fillId="0" borderId="0" numFmtId="0" xfId="0">
      <alignment horizontal="right" vertical="bottom" wrapText="0" shrinkToFit="0" textRotation="0" indent="0"/>
    </xf>
    <xf applyAlignment="1" applyBorder="1" applyFont="1" applyFill="1" applyNumberFormat="1" fontId="5" fillId="0" borderId="0" numFmtId="100" xfId="0">
      <alignment horizontal="right" vertical="bottom" wrapText="0" shrinkToFit="0" textRotation="0" indent="0"/>
    </xf>
    <xf applyAlignment="1" applyBorder="1" applyFont="1" applyFill="1" applyNumberFormat="1" fontId="5" fillId="0" borderId="0" numFmtId="10" xfId="0">
      <alignment horizontal="right" vertical="bottom" wrapText="0" shrinkToFit="0" textRotation="0" indent="0"/>
    </xf>
    <xf applyAlignment="1" applyBorder="1" applyFont="1" applyFill="1" applyNumberFormat="1" fontId="7" fillId="0" borderId="22" numFmtId="2" xfId="0">
      <alignment horizontal="right" vertical="bottom" wrapText="0" shrinkToFit="0" textRotation="0" indent="0"/>
    </xf>
    <xf applyAlignment="1" applyBorder="1" applyFont="1" applyFill="1" applyNumberFormat="1" fontId="7" fillId="0" borderId="22" numFmtId="10" xfId="0">
      <alignment horizontal="right" vertical="bottom" wrapText="0" shrinkToFit="0" textRotation="0" indent="0"/>
    </xf>
    <xf applyAlignment="1" applyBorder="1" applyFont="1" applyFill="1" applyNumberFormat="1" fontId="5" fillId="0" borderId="0" numFmtId="0" xfId="0">
      <alignment horizontal="right" vertical="bottom" wrapText="0" shrinkToFit="0" textRotation="0" indent="0"/>
    </xf>
    <xf applyAlignment="1" applyBorder="1" applyFont="1" applyFill="1" applyNumberFormat="1" fontId="7" fillId="0" borderId="22" numFmtId="100" xfId="0">
      <alignment horizontal="right" vertical="bottom" wrapText="0" shrinkToFit="0" textRotation="0" indent="0"/>
    </xf>
    <xf applyAlignment="1" applyBorder="1" applyFont="1" applyFill="1" applyNumberFormat="1" fontId="4" fillId="0" borderId="22" numFmtId="100" xfId="0">
      <alignment horizontal="right" vertical="bottom" wrapText="0" shrinkToFit="0" textRotation="0" indent="0"/>
    </xf>
    <xf applyAlignment="1" applyBorder="1" applyFont="1" applyFill="1" applyNumberFormat="1" fontId="4" fillId="0" borderId="22" numFmtId="10" xfId="0">
      <alignment horizontal="right" vertical="bottom" wrapText="0" shrinkToFit="0" textRotation="0" indent="0"/>
    </xf>
    <xf applyAlignment="1" applyBorder="1" applyFont="1" applyFill="1" applyNumberFormat="1" fontId="4" fillId="0" borderId="22" numFmtId="2" xfId="0">
      <alignment horizontal="right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  <xf applyAlignment="1" applyBorder="1" applyFont="1" applyFill="1" applyNumberFormat="1" fontId="4" fillId="0" borderId="0" numFmtId="0" xfId="0">
      <alignment horizontal="right" vertical="bottom" wrapText="0" shrinkToFit="0" textRotation="0" indent="0"/>
    </xf>
    <xf applyAlignment="1" applyBorder="1" applyFont="1" applyFill="1" applyNumberFormat="1" fontId="4" fillId="0" borderId="1" numFmtId="0" xfId="0">
      <alignment horizontal="right" vertical="bottom" wrapText="0" shrinkToFit="0" textRotation="0" indent="0"/>
    </xf>
    <xf applyAlignment="1" applyBorder="1" applyFont="1" applyFill="1" applyNumberFormat="1" fontId="7" fillId="0" borderId="0" numFmtId="0" xfId="0">
      <alignment horizontal="right" vertical="bottom" wrapText="0" shrinkToFit="0" textRotation="0" indent="0"/>
    </xf>
    <xf applyAlignment="1" applyBorder="1" applyFont="1" applyFill="1" applyNumberFormat="1" fontId="5" fillId="0" borderId="0" numFmtId="100" xfId="0">
      <alignment horizontal="right" vertical="bottom" wrapText="0" shrinkToFit="0" textRotation="0" indent="0"/>
    </xf>
    <xf applyAlignment="1" applyBorder="1" applyFont="1" applyFill="1" applyNumberFormat="1" fontId="5" fillId="0" borderId="0" numFmtId="10" xfId="0">
      <alignment horizontal="right" vertical="bottom" wrapText="0" shrinkToFit="0" textRotation="0" indent="0"/>
    </xf>
    <xf applyAlignment="1" applyBorder="1" applyFont="1" applyFill="1" applyNumberFormat="1" fontId="7" fillId="0" borderId="23" numFmtId="2" xfId="0">
      <alignment horizontal="right" vertical="bottom" wrapText="0" shrinkToFit="0" textRotation="0" indent="0"/>
    </xf>
    <xf applyAlignment="1" applyBorder="1" applyFont="1" applyFill="1" applyNumberFormat="1" fontId="7" fillId="0" borderId="23" numFmtId="10" xfId="0">
      <alignment horizontal="right" vertical="bottom" wrapText="0" shrinkToFit="0" textRotation="0" indent="0"/>
    </xf>
    <xf applyAlignment="1" applyBorder="1" applyFont="1" applyFill="1" applyNumberFormat="1" fontId="5" fillId="0" borderId="0" numFmtId="0" xfId="0">
      <alignment horizontal="right" vertical="bottom" wrapText="0" shrinkToFit="0" textRotation="0" indent="0"/>
    </xf>
    <xf applyAlignment="1" applyBorder="1" applyFont="1" applyFill="1" applyNumberFormat="1" fontId="5" fillId="0" borderId="0" numFmtId="104" xfId="0">
      <alignment horizontal="right" vertical="bottom" wrapText="0" shrinkToFit="0" textRotation="0" indent="0"/>
    </xf>
    <xf applyAlignment="1" applyBorder="1" applyFont="1" applyFill="1" applyNumberFormat="1" fontId="5" fillId="0" borderId="0" numFmtId="103" xfId="0">
      <alignment horizontal="right" vertical="bottom" wrapText="0" shrinkToFit="0" textRotation="0" indent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right" vertical="bottom" wrapText="0" shrinkToFit="0" textRotation="0" indent="0"/>
    </xf>
    <xf applyAlignment="1" applyBorder="1" applyFont="1" applyFill="1" applyNumberFormat="1" fontId="7" fillId="0" borderId="23" numFmtId="100" xfId="0">
      <alignment horizontal="right" vertical="bottom" wrapText="0" shrinkToFit="0" textRotation="0" indent="0"/>
    </xf>
    <xf applyAlignment="1" applyBorder="1" applyFont="1" applyFill="1" applyNumberFormat="1" fontId="4" fillId="0" borderId="23" numFmtId="100" xfId="0">
      <alignment horizontal="right" vertical="bottom" wrapText="0" shrinkToFit="0" textRotation="0" indent="0"/>
    </xf>
    <xf applyAlignment="1" applyBorder="1" applyFont="1" applyFill="1" applyNumberFormat="1" fontId="4" fillId="0" borderId="23" numFmtId="10" xfId="0">
      <alignment horizontal="right" vertical="bottom" wrapText="0" shrinkToFit="0" textRotation="0" indent="0"/>
    </xf>
    <xf applyAlignment="1" applyBorder="1" applyFont="1" applyFill="1" applyNumberFormat="1" fontId="4" fillId="0" borderId="23" numFmtId="2" xfId="0">
      <alignment horizontal="right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  <xf applyAlignment="1" applyBorder="1" applyFont="1" applyFill="1" applyNumberFormat="1" fontId="4" fillId="0" borderId="0" numFmtId="0" xfId="0">
      <alignment horizontal="right" vertical="bottom" wrapText="0" shrinkToFit="0" textRotation="0" indent="0"/>
    </xf>
    <xf applyAlignment="1" applyBorder="1" applyFont="1" applyFill="1" applyNumberFormat="1" fontId="4" fillId="0" borderId="1" numFmtId="0" xfId="0">
      <alignment horizontal="right" vertical="bottom" wrapText="0" shrinkToFit="0" textRotation="0" indent="0"/>
    </xf>
    <xf applyAlignment="1" applyBorder="1" applyFont="1" applyFill="1" applyNumberFormat="1" fontId="7" fillId="0" borderId="0" numFmtId="0" xfId="0">
      <alignment horizontal="right" vertical="bottom" wrapText="0" shrinkToFit="0" textRotation="0" indent="0"/>
    </xf>
    <xf applyAlignment="1" applyBorder="1" applyFont="1" applyFill="1" applyNumberFormat="1" fontId="5" fillId="0" borderId="0" numFmtId="0" xfId="0">
      <alignment horizontal="right" vertical="bottom" wrapText="0" shrinkToFit="0" textRotation="0" indent="0"/>
    </xf>
    <xf applyAlignment="1" applyBorder="1" applyFont="1" applyFill="1" applyNumberFormat="1" fontId="5" fillId="0" borderId="0" numFmtId="100" xfId="0">
      <alignment horizontal="right" vertical="bottom" wrapText="0" shrinkToFit="0" textRotation="0" indent="0"/>
    </xf>
    <xf applyAlignment="1" applyBorder="1" applyFont="1" applyFill="1" applyNumberFormat="1" fontId="5" fillId="0" borderId="0" numFmtId="10" xfId="0">
      <alignment horizontal="right" vertical="bottom" wrapText="0" shrinkToFit="0" textRotation="0" indent="0"/>
    </xf>
    <xf applyAlignment="1" applyBorder="1" applyFont="1" applyFill="1" applyNumberFormat="1" fontId="7" fillId="0" borderId="24" numFmtId="100" xfId="0">
      <alignment horizontal="right" vertical="bottom" wrapText="0" shrinkToFit="0" textRotation="0" indent="0"/>
    </xf>
    <xf applyAlignment="1" applyBorder="1" applyFont="1" applyFill="1" applyNumberFormat="1" fontId="7" fillId="0" borderId="24" numFmtId="10" xfId="0">
      <alignment horizontal="right" vertical="bottom" wrapText="0" shrinkToFit="0" textRotation="0" indent="0"/>
    </xf>
    <xf applyAlignment="1" applyBorder="1" applyFont="1" applyFill="1" applyNumberFormat="1" fontId="7" fillId="0" borderId="24" numFmtId="2" xfId="0">
      <alignment horizontal="right" vertical="bottom" wrapText="0" shrinkToFit="0" textRotation="0" indent="0"/>
    </xf>
    <xf applyAlignment="1" applyBorder="1" applyFont="1" applyFill="1" applyNumberFormat="1" fontId="7" fillId="0" borderId="24" numFmtId="0" xfId="0">
      <alignment horizontal="right" vertical="bottom" wrapText="0" shrinkToFit="0" textRotation="0" indent="0"/>
    </xf>
    <xf applyAlignment="1" applyBorder="1" applyFont="1" applyFill="1" applyNumberFormat="1" fontId="4" fillId="0" borderId="24" numFmtId="0" xfId="0">
      <alignment horizontal="right" vertical="bottom" wrapText="0" shrinkToFit="0" textRotation="0" indent="0"/>
    </xf>
    <xf applyAlignment="1" applyBorder="1" applyFont="1" applyFill="1" applyNumberFormat="1" fontId="4" fillId="0" borderId="24" numFmtId="100" xfId="0">
      <alignment horizontal="right" vertical="bottom" wrapText="0" shrinkToFit="0" textRotation="0" indent="0"/>
    </xf>
    <xf applyAlignment="1" applyBorder="1" applyFont="1" applyFill="1" applyNumberFormat="1" fontId="4" fillId="0" borderId="24" numFmtId="10" xfId="0">
      <alignment horizontal="right" vertical="bottom" wrapText="0" shrinkToFit="0" textRotation="0" indent="0"/>
    </xf>
    <xf applyAlignment="1" applyBorder="1" applyFont="1" applyFill="1" applyNumberFormat="1" fontId="4" fillId="0" borderId="24" numFmtId="2" xfId="0">
      <alignment horizontal="right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  <xf applyAlignment="1" applyBorder="1" applyFont="1" applyFill="1" applyNumberFormat="1" fontId="4" fillId="0" borderId="0" numFmtId="0" xfId="0">
      <alignment horizontal="right" vertical="bottom" wrapText="0" shrinkToFit="0" textRotation="0" indent="0"/>
    </xf>
    <xf applyAlignment="1" applyBorder="1" applyFont="1" applyFill="1" applyNumberFormat="1" fontId="4" fillId="0" borderId="1" numFmtId="0" xfId="0">
      <alignment horizontal="right" vertical="bottom" wrapText="0" shrinkToFit="0" textRotation="0" indent="0"/>
    </xf>
    <xf applyAlignment="1" applyBorder="1" applyFont="1" applyFill="1" applyNumberFormat="1" fontId="7" fillId="0" borderId="0" numFmtId="0" xfId="0">
      <alignment horizontal="right" vertical="bottom" wrapText="0" shrinkToFit="0" textRotation="0" indent="0"/>
    </xf>
    <xf applyAlignment="1" applyBorder="1" applyFont="1" applyFill="1" applyNumberFormat="1" fontId="5" fillId="0" borderId="0" numFmtId="0" xfId="0">
      <alignment horizontal="right" vertical="bottom" wrapText="0" shrinkToFit="0" textRotation="0" indent="0"/>
    </xf>
    <xf applyAlignment="1" applyBorder="1" applyFont="1" applyFill="1" applyNumberFormat="1" fontId="5" fillId="0" borderId="0" numFmtId="100" xfId="0">
      <alignment horizontal="right" vertical="bottom" wrapText="0" shrinkToFit="0" textRotation="0" indent="0"/>
    </xf>
    <xf applyAlignment="1" applyBorder="1" applyFont="1" applyFill="1" applyNumberFormat="1" fontId="5" fillId="0" borderId="0" numFmtId="10" xfId="0">
      <alignment horizontal="right" vertical="bottom" wrapText="0" shrinkToFit="0" textRotation="0" indent="0"/>
    </xf>
    <xf applyAlignment="1" applyBorder="1" applyFont="1" applyFill="1" applyNumberFormat="1" fontId="7" fillId="0" borderId="25" numFmtId="0" xfId="0">
      <alignment horizontal="right" vertical="bottom" wrapText="0" shrinkToFit="0" textRotation="0" indent="0"/>
    </xf>
    <xf applyAlignment="1" applyBorder="1" applyFont="1" applyFill="1" applyNumberFormat="1" fontId="7" fillId="0" borderId="25" numFmtId="100" xfId="0">
      <alignment horizontal="right" vertical="bottom" wrapText="0" shrinkToFit="0" textRotation="0" indent="0"/>
    </xf>
    <xf applyAlignment="1" applyBorder="1" applyFont="1" applyFill="1" applyNumberFormat="1" fontId="7" fillId="0" borderId="25" numFmtId="10" xfId="0">
      <alignment horizontal="right" vertical="bottom" wrapText="0" shrinkToFit="0" textRotation="0" indent="0"/>
    </xf>
    <xf applyAlignment="1" applyBorder="1" applyFont="1" applyFill="1" applyNumberFormat="1" fontId="7" fillId="0" borderId="25" numFmtId="2" xfId="0">
      <alignment horizontal="right" vertical="bottom" wrapText="0" shrinkToFit="0" textRotation="0" indent="0"/>
    </xf>
    <xf applyAlignment="1" applyBorder="1" applyFont="1" applyFill="1" applyNumberFormat="1" fontId="4" fillId="0" borderId="25" numFmtId="0" xfId="0">
      <alignment horizontal="right" vertical="bottom" wrapText="0" shrinkToFit="0" textRotation="0" indent="0"/>
    </xf>
    <xf applyAlignment="1" applyBorder="1" applyFont="1" applyFill="1" applyNumberFormat="1" fontId="4" fillId="0" borderId="25" numFmtId="100" xfId="0">
      <alignment horizontal="right" vertical="bottom" wrapText="0" shrinkToFit="0" textRotation="0" indent="0"/>
    </xf>
    <xf applyAlignment="1" applyBorder="1" applyFont="1" applyFill="1" applyNumberFormat="1" fontId="4" fillId="0" borderId="25" numFmtId="10" xfId="0">
      <alignment horizontal="right" vertical="bottom" wrapText="0" shrinkToFit="0" textRotation="0" indent="0"/>
    </xf>
    <xf applyAlignment="1" applyBorder="1" applyFont="1" applyFill="1" applyNumberFormat="1" fontId="4" fillId="0" borderId="25" numFmtId="2" xfId="0">
      <alignment horizontal="right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  <xf applyAlignment="1" applyBorder="1" applyFont="1" applyFill="1" applyNumberFormat="1" fontId="4" fillId="0" borderId="0" numFmtId="0" xfId="0">
      <alignment horizontal="right" vertical="bottom" wrapText="0" shrinkToFit="0" textRotation="0" indent="0"/>
    </xf>
    <xf applyAlignment="1" applyBorder="1" applyFont="1" applyFill="1" applyNumberFormat="1" fontId="4" fillId="0" borderId="1" numFmtId="0" xfId="0">
      <alignment horizontal="right" vertical="bottom" wrapText="0" shrinkToFit="0" textRotation="0" indent="0"/>
    </xf>
    <xf applyAlignment="1" applyBorder="1" applyFont="1" applyFill="1" applyNumberFormat="1" fontId="7" fillId="0" borderId="0" numFmtId="0" xfId="0">
      <alignment horizontal="right" vertical="bottom" wrapText="0" shrinkToFit="0" textRotation="0" indent="0"/>
    </xf>
    <xf applyAlignment="1" applyBorder="1" applyFont="1" applyFill="1" applyNumberFormat="1" fontId="5" fillId="0" borderId="0" numFmtId="0" xfId="0">
      <alignment horizontal="right" vertical="bottom" wrapText="0" shrinkToFit="0" textRotation="0" indent="0"/>
    </xf>
    <xf applyAlignment="1" applyBorder="1" applyFont="1" applyFill="1" applyNumberFormat="1" fontId="5" fillId="0" borderId="0" numFmtId="100" xfId="0">
      <alignment horizontal="right" vertical="bottom" wrapText="0" shrinkToFit="0" textRotation="0" indent="0"/>
    </xf>
    <xf applyAlignment="1" applyBorder="1" applyFont="1" applyFill="1" applyNumberFormat="1" fontId="5" fillId="0" borderId="0" numFmtId="10" xfId="0">
      <alignment horizontal="right" vertical="bottom" wrapText="0" shrinkToFit="0" textRotation="0" indent="0"/>
    </xf>
    <xf applyAlignment="1" applyBorder="1" applyFont="1" applyFill="1" applyNumberFormat="1" fontId="7" fillId="0" borderId="26" numFmtId="100" xfId="0">
      <alignment horizontal="right" vertical="bottom" wrapText="0" shrinkToFit="0" textRotation="0" indent="0"/>
    </xf>
    <xf applyAlignment="1" applyBorder="1" applyFont="1" applyFill="1" applyNumberFormat="1" fontId="7" fillId="0" borderId="26" numFmtId="10" xfId="0">
      <alignment horizontal="right" vertical="bottom" wrapText="0" shrinkToFit="0" textRotation="0" indent="0"/>
    </xf>
    <xf applyAlignment="1" applyBorder="1" applyFont="1" applyFill="1" applyNumberFormat="1" fontId="7" fillId="0" borderId="26" numFmtId="2" xfId="0">
      <alignment horizontal="right" vertical="bottom" wrapText="0" shrinkToFit="0" textRotation="0" indent="0"/>
    </xf>
    <xf applyAlignment="1" applyBorder="1" applyFont="1" applyFill="1" applyNumberFormat="1" fontId="4" fillId="0" borderId="26" numFmtId="100" xfId="0">
      <alignment horizontal="right" vertical="bottom" wrapText="0" shrinkToFit="0" textRotation="0" indent="0"/>
    </xf>
    <xf applyAlignment="1" applyBorder="1" applyFont="1" applyFill="1" applyNumberFormat="1" fontId="4" fillId="0" borderId="26" numFmtId="10" xfId="0">
      <alignment horizontal="right" vertical="bottom" wrapText="0" shrinkToFit="0" textRotation="0" indent="0"/>
    </xf>
    <xf applyAlignment="1" applyBorder="1" applyFont="1" applyFill="1" applyNumberFormat="1" fontId="4" fillId="0" borderId="26" numFmtId="2" xfId="0">
      <alignment horizontal="right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  <xf applyAlignment="1" applyBorder="1" applyFont="1" applyFill="1" applyNumberFormat="1" fontId="4" fillId="0" borderId="0" numFmtId="0" xfId="0">
      <alignment horizontal="right" vertical="bottom" wrapText="0" shrinkToFit="0" textRotation="0" indent="0"/>
    </xf>
    <xf applyAlignment="1" applyBorder="1" applyFont="1" applyFill="1" applyNumberFormat="1" fontId="4" fillId="0" borderId="1" numFmtId="0" xfId="0">
      <alignment horizontal="right" vertical="bottom" wrapText="0" shrinkToFit="0" textRotation="0" indent="0"/>
    </xf>
    <xf applyAlignment="1" applyBorder="1" applyFont="1" applyFill="1" applyNumberFormat="1" fontId="7" fillId="0" borderId="0" numFmtId="0" xfId="0">
      <alignment horizontal="right" vertical="bottom" wrapText="0" shrinkToFit="0" textRotation="0" indent="0"/>
    </xf>
    <xf applyAlignment="1" applyBorder="1" applyFont="1" applyFill="1" applyNumberFormat="1" fontId="0" fillId="0" borderId="0" numFmtId="0" xfId="0">
      <alignment horizontal="right" vertical="bottom" wrapText="0" shrinkToFit="0" textRotation="0" indent="0"/>
    </xf>
    <xf applyAlignment="1" applyBorder="1" applyFont="1" applyFill="1" applyNumberFormat="1" fontId="0" fillId="0" borderId="0" numFmtId="100" xfId="0">
      <alignment horizontal="right" vertical="bottom" wrapText="0" shrinkToFit="0" textRotation="0" indent="0"/>
    </xf>
    <xf applyAlignment="1" applyBorder="1" applyFont="1" applyFill="1" applyNumberFormat="1" fontId="4" fillId="0" borderId="0" numFmtId="100" xfId="0">
      <alignment horizontal="right" vertical="bottom" wrapText="0" shrinkToFit="0" textRotation="0" indent="0"/>
    </xf>
    <xf applyAlignment="1" applyBorder="1" applyFont="1" applyFill="1" applyNumberFormat="1" fontId="5" fillId="0" borderId="0" numFmtId="100" xfId="0">
      <alignment horizontal="right" vertical="bottom" wrapText="0" shrinkToFit="0" textRotation="0" indent="0"/>
    </xf>
    <xf applyAlignment="1" applyBorder="1" applyFont="1" applyFill="1" applyNumberFormat="1" fontId="5" fillId="0" borderId="0" numFmtId="10" xfId="0">
      <alignment horizontal="right" vertical="bottom" wrapText="0" shrinkToFit="0" textRotation="0" indent="0"/>
    </xf>
    <xf applyAlignment="1" applyBorder="1" applyFont="1" applyFill="1" applyNumberFormat="1" fontId="7" fillId="0" borderId="27" numFmtId="100" xfId="0">
      <alignment horizontal="right" vertical="bottom" wrapText="0" shrinkToFit="0" textRotation="0" indent="0"/>
    </xf>
    <xf applyAlignment="1" applyBorder="1" applyFont="1" applyFill="1" applyNumberFormat="1" fontId="7" fillId="0" borderId="27" numFmtId="10" xfId="0">
      <alignment horizontal="right" vertical="bottom" wrapText="0" shrinkToFit="0" textRotation="0" indent="0"/>
    </xf>
    <xf applyAlignment="1" applyBorder="1" applyFont="1" applyFill="1" applyNumberFormat="1" fontId="4" fillId="0" borderId="27" numFmtId="100" xfId="0">
      <alignment horizontal="right" vertical="bottom" wrapText="0" shrinkToFit="0" textRotation="0" indent="0"/>
    </xf>
    <xf applyAlignment="1" applyBorder="1" applyFont="1" applyFill="1" applyNumberFormat="1" fontId="4" fillId="0" borderId="27" numFmtId="10" xfId="0">
      <alignment horizontal="right" vertical="bottom" wrapText="0" shrinkToFit="0" textRotation="0" indent="0"/>
    </xf>
    <xf applyAlignment="1" applyBorder="1" applyFont="1" applyFill="1" applyNumberFormat="1" fontId="7" fillId="0" borderId="27" numFmtId="2" xfId="0">
      <alignment horizontal="right" vertical="bottom" wrapText="0" shrinkToFit="0" textRotation="0" indent="0"/>
    </xf>
    <xf applyAlignment="1" applyBorder="1" applyFont="1" applyFill="1" applyNumberFormat="1" fontId="4" fillId="0" borderId="27" numFmtId="2" xfId="0">
      <alignment horizontal="right" vertical="bottom" wrapText="0" shrinkToFit="0" textRotation="0" indent="0"/>
    </xf>
    <xf applyAlignment="1" applyBorder="1" applyFont="1" applyFill="1" applyNumberFormat="1" fontId="4" fillId="0" borderId="27" numFmtId="0" xfId="0">
      <alignment horizontal="right" vertical="bottom" wrapText="0" shrinkToFit="0" textRotation="0" indent="0"/>
    </xf>
    <xf applyAlignment="1" applyBorder="1" applyFont="1" applyFill="1" applyNumberFormat="1" fontId="5" fillId="0" borderId="0" numFmtId="0" xfId="0">
      <alignment horizontal="right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  <xf applyAlignment="1" applyBorder="1" applyFont="1" applyFill="1" applyNumberFormat="1" fontId="4" fillId="0" borderId="0" numFmtId="0" xfId="0">
      <alignment horizontal="right" vertical="bottom" wrapText="0" shrinkToFit="0" textRotation="0" indent="0"/>
    </xf>
    <xf applyAlignment="1" applyBorder="1" applyFont="1" applyFill="1" applyNumberFormat="1" fontId="4" fillId="0" borderId="1" numFmtId="0" xfId="0">
      <alignment horizontal="right" vertical="bottom" wrapText="0" shrinkToFit="0" textRotation="0" indent="0"/>
    </xf>
    <xf applyAlignment="1" applyBorder="1" applyFont="1" applyFill="1" applyNumberFormat="1" fontId="7" fillId="0" borderId="0" numFmtId="0" xfId="0">
      <alignment horizontal="right" vertical="bottom" wrapText="0" shrinkToFit="0" textRotation="0" indent="0"/>
    </xf>
    <xf applyAlignment="1" applyBorder="1" applyFont="1" applyFill="1" applyNumberFormat="1" fontId="5" fillId="0" borderId="0" numFmtId="0" xfId="0">
      <alignment horizontal="right" vertical="bottom" wrapText="0" shrinkToFit="0" textRotation="0" indent="0"/>
    </xf>
    <xf applyAlignment="1" applyBorder="1" applyFont="1" applyFill="1" applyNumberFormat="1" fontId="5" fillId="0" borderId="0" numFmtId="104" xfId="0">
      <alignment horizontal="right" vertical="bottom" wrapText="0" shrinkToFit="0" textRotation="0" indent="0"/>
    </xf>
    <xf applyAlignment="1" applyBorder="1" applyFont="1" applyFill="1" applyNumberFormat="1" fontId="5" fillId="0" borderId="0" numFmtId="100" xfId="0">
      <alignment horizontal="right" vertical="bottom" wrapText="0" shrinkToFit="0" textRotation="0" indent="0"/>
    </xf>
    <xf applyAlignment="1" applyBorder="1" applyFont="1" applyFill="1" applyNumberFormat="1" fontId="7" fillId="0" borderId="28" numFmtId="100" xfId="0">
      <alignment horizontal="right" vertical="bottom" wrapText="0" shrinkToFit="0" textRotation="0" indent="0"/>
    </xf>
    <xf applyAlignment="1" applyBorder="1" applyFont="1" applyFill="1" applyNumberFormat="1" fontId="4" fillId="0" borderId="28" numFmtId="100" xfId="0">
      <alignment horizontal="right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28" Type="http://schemas.openxmlformats.org/officeDocument/2006/relationships/styles" Target="styles.xml"/>
  <Relationship Id="rId27" Type="http://schemas.openxmlformats.org/officeDocument/2006/relationships/sharedStrings" Target="sharedStrings.xml"/>
  <Relationship Id="rId26" Type="http://schemas.openxmlformats.org/officeDocument/2006/relationships/worksheet" Target="worksheets/sheet26.xml"/>
  <Relationship Id="rId25" Type="http://schemas.openxmlformats.org/officeDocument/2006/relationships/worksheet" Target="worksheets/sheet25.xml"/>
  <Relationship Id="rId24" Type="http://schemas.openxmlformats.org/officeDocument/2006/relationships/worksheet" Target="worksheets/sheet24.xml"/>
  <Relationship Id="rId23" Type="http://schemas.openxmlformats.org/officeDocument/2006/relationships/worksheet" Target="worksheets/sheet23.xml"/>
  <Relationship Id="rId22" Type="http://schemas.openxmlformats.org/officeDocument/2006/relationships/worksheet" Target="worksheets/sheet22.xml"/>
  <Relationship Id="rId21" Type="http://schemas.openxmlformats.org/officeDocument/2006/relationships/worksheet" Target="worksheets/sheet21.xml"/>
  <Relationship Id="rId20" Type="http://schemas.openxmlformats.org/officeDocument/2006/relationships/worksheet" Target="worksheets/sheet20.xml"/>
  <Relationship Id="rId19" Type="http://schemas.openxmlformats.org/officeDocument/2006/relationships/worksheet" Target="worksheets/sheet19.xml"/>
  <Relationship Id="rId18" Type="http://schemas.openxmlformats.org/officeDocument/2006/relationships/worksheet" Target="worksheets/sheet18.xml"/>
  <Relationship Id="rId17" Type="http://schemas.openxmlformats.org/officeDocument/2006/relationships/worksheet" Target="worksheets/sheet17.xml"/>
  <Relationship Id="rId16" Type="http://schemas.openxmlformats.org/officeDocument/2006/relationships/worksheet" Target="worksheets/sheet16.xml"/>
  <Relationship Id="rId15" Type="http://schemas.openxmlformats.org/officeDocument/2006/relationships/worksheet" Target="worksheets/sheet15.xml"/>
  <Relationship Id="rId14" Type="http://schemas.openxmlformats.org/officeDocument/2006/relationships/worksheet" Target="worksheets/sheet14.xml"/>
  <Relationship Id="rId13" Type="http://schemas.openxmlformats.org/officeDocument/2006/relationships/worksheet" Target="worksheets/sheet13.xml"/>
  <Relationship Id="rId12" Type="http://schemas.openxmlformats.org/officeDocument/2006/relationships/worksheet" Target="worksheets/sheet12.xml"/>
  <Relationship Id="rId11" Type="http://schemas.openxmlformats.org/officeDocument/2006/relationships/worksheet" Target="worksheets/sheet11.xml"/>
  <Relationship Id="rId10" Type="http://schemas.openxmlformats.org/officeDocument/2006/relationships/worksheet" Target="worksheets/sheet10.xml"/>
  <Relationship Id="rId9" Type="http://schemas.openxmlformats.org/officeDocument/2006/relationships/worksheet" Target="worksheets/sheet9.xml"/>
  <Relationship Id="rId8" Type="http://schemas.openxmlformats.org/officeDocument/2006/relationships/worksheet" Target="worksheets/sheet8.xml"/>
  <Relationship Id="rId7" Type="http://schemas.openxmlformats.org/officeDocument/2006/relationships/worksheet" Target="worksheets/sheet7.xml"/>
  <Relationship Id="rId6" Type="http://schemas.openxmlformats.org/officeDocument/2006/relationships/worksheet" Target="worksheets/sheet6.xml"/>
  <Relationship Id="rId5" Type="http://schemas.openxmlformats.org/officeDocument/2006/relationships/worksheet" Target="worksheets/sheet5.xml"/>
  <Relationship Id="rId4" Type="http://schemas.openxmlformats.org/officeDocument/2006/relationships/worksheet" Target="worksheets/sheet4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</sheetPr>
  <dimension ref="A2:IV78"/>
  <sheetViews>
    <sheetView workbookViewId="0" rightToLeft="1" tabSelected="1">
      <selection activeCell="A81" sqref="A81:IV81"/>
    </sheetView>
  </sheetViews>
  <sheetFormatPr defaultRowHeight="12.75"/>
  <cols>
    <col min="1" max="1" style="1" width="37.76681" customWidth="1"/>
    <col min="2" max="2" style="1" width="23.74026" customWidth="1"/>
    <col min="3" max="3" style="1" width="16.72698" customWidth="1"/>
    <col min="4" max="256" style="1" width="9.287113" bestFit="1" customWidth="1"/>
  </cols>
  <sheetData>
    <row r="2" spans="1:256">
      <c r="A2" s="2" t="s">
        <v>0</v>
      </c>
    </row>
    <row r="4" spans="1:256">
      <c r="A4" s="2" t="s">
        <v>1</v>
      </c>
    </row>
    <row r="6" spans="1:256">
      <c r="A6" s="3" t="s">
        <v>2</v>
      </c>
    </row>
    <row r="8" spans="1:256">
      <c r="A8" s="4" t="str">
        <v>שם קופה: קרן ה.ע.ל, מספר אישור: 283, קידוד: 514147867-00000000000283-0001-101, תאריך הפקת דוח: 27/01/2013</v>
      </c>
    </row>
    <row r="11" spans="1:256">
      <c r="A11" s="5"/>
      <c r="B11" s="5"/>
      <c r="C11" s="5"/>
    </row>
    <row r="13" spans="1:256">
      <c r="A13" s="6" t="str">
        <v>סוג נכס</v>
      </c>
      <c r="B13" s="6" t="str">
        <v>שווי הוגן באלפי ש"ח</v>
      </c>
      <c r="C13" s="6" t="str">
        <v>שיעור מהנכסים</v>
      </c>
    </row>
    <row r="14" spans="1:256">
      <c r="A14" s="7"/>
      <c r="B14" s="7"/>
      <c r="C14" s="7"/>
    </row>
    <row r="15" spans="1:256">
      <c r="A15" s="8" t="str">
        <v>א. מזומנים</v>
      </c>
      <c r="B15" s="9">
        <f>'מזומנים ושווי מזומנים'!I59</f>
        <v>205824.62</v>
      </c>
      <c r="C15" s="10">
        <f>B15/$B$42</f>
        <v>0.0229073386182512</v>
      </c>
    </row>
    <row r="16" spans="1:256">
      <c r="A16" s="8" t="str">
        <v>ב. ניירות ערך סחירים</v>
      </c>
      <c r="B16" s="9">
        <f>SUM(B17:B26)</f>
        <v>5072715.3458</v>
      </c>
      <c r="C16" s="10">
        <f>B16/$B$42</f>
        <v>0.564570011790815</v>
      </c>
    </row>
    <row r="17" spans="1:256">
      <c r="A17" s="8" t="s">
        <v>3</v>
      </c>
      <c r="B17" s="9">
        <f>'סחיר - תעודות התחייבות ממשלתיות'!L56</f>
        <v>2485407</v>
      </c>
      <c r="C17" s="10">
        <f>B17/$B$42</f>
        <v>0.276614429086141</v>
      </c>
    </row>
    <row r="18" spans="1:256">
      <c r="A18" s="8" t="str">
        <v>(2) תעודות חוב מסחריות</v>
      </c>
      <c r="B18" s="9">
        <f>'סחיר - תעודות חוב מסחריות'!N42</f>
        <v>0</v>
      </c>
      <c r="C18" s="10">
        <f>B18/$B$42</f>
        <v>0</v>
      </c>
    </row>
    <row r="19" spans="1:256">
      <c r="A19" s="8" t="str">
        <v>(3) אג"ח קונצרני</v>
      </c>
      <c r="B19" s="9">
        <f>'סחיר - אגח קונצרני'!N195</f>
        <v>1788780.27</v>
      </c>
      <c r="C19" s="10">
        <f>B19/$B$42</f>
        <v>0.199083060901737</v>
      </c>
    </row>
    <row r="20" spans="1:256">
      <c r="A20" s="8" t="str">
        <v>(4) מניות</v>
      </c>
      <c r="B20" s="9">
        <f>'סחיר - מניות'!H109</f>
        <v>106748.14</v>
      </c>
      <c r="C20" s="10">
        <f>B20/$B$42</f>
        <v>0.0118805796403195</v>
      </c>
    </row>
    <row r="21" spans="1:256">
      <c r="A21" s="8" t="str">
        <v>(5) תעודות סל</v>
      </c>
      <c r="B21" s="9">
        <f>'סחיר - תעודות סל'!G91</f>
        <v>478846.42</v>
      </c>
      <c r="C21" s="10">
        <f>B21/$B$42</f>
        <v>0.053293415962956</v>
      </c>
    </row>
    <row r="22" spans="1:256">
      <c r="A22" s="8" t="str">
        <v>(6) תעודות השתתפות בקרנות נאמנות</v>
      </c>
      <c r="B22" s="9">
        <f>'סחיר - קרנות נאמנות'!J43</f>
        <v>210751.29</v>
      </c>
      <c r="C22" s="10">
        <f>B22/$B$42</f>
        <v>0.0234556544511695</v>
      </c>
    </row>
    <row r="23" spans="1:256">
      <c r="A23" s="8" t="str">
        <v>(7) כתבי אופציה</v>
      </c>
      <c r="B23" s="9">
        <f>'סחיר - כתבי אופציה'!H32</f>
        <v>0.3</v>
      </c>
      <c r="C23" s="10">
        <f>B23/$B$42</f>
        <v>3.33886275872895e-08</v>
      </c>
    </row>
    <row r="24" spans="1:256">
      <c r="A24" s="8" t="str">
        <v>(8) אופציות</v>
      </c>
      <c r="B24" s="9">
        <f>'סחיר - אופציות'!H51</f>
        <v>0</v>
      </c>
      <c r="C24" s="10">
        <f>B24/$B$42</f>
        <v>0</v>
      </c>
    </row>
    <row r="25" spans="1:256">
      <c r="A25" s="8" t="str">
        <v>(9) חוזים עתידיים</v>
      </c>
      <c r="B25" s="9">
        <v>796.7158</v>
      </c>
      <c r="C25" s="10">
        <f>B25/$B$42</f>
        <v>8.86708237970313e-05</v>
      </c>
    </row>
    <row r="26" spans="1:256">
      <c r="A26" s="8" t="str">
        <v>(10) מוצרים מובנים</v>
      </c>
      <c r="B26" s="9">
        <f>'סחיר - מוצרים מובנים'!N62</f>
        <v>1385.21</v>
      </c>
      <c r="C26" s="10">
        <f>B26/$B$42</f>
        <v>0.000154167536067297</v>
      </c>
    </row>
    <row r="27" spans="1:256">
      <c r="A27" s="8" t="str">
        <v>ג. ניירות ערך לא סחירים</v>
      </c>
      <c r="B27" s="9">
        <f>SUM(B28:B36)</f>
        <v>3428980.68</v>
      </c>
      <c r="C27" s="10">
        <f>B27/$B$42</f>
        <v>0.381629863095102</v>
      </c>
    </row>
    <row r="28" spans="1:256">
      <c r="A28" s="8" t="s">
        <v>3</v>
      </c>
      <c r="B28" s="9">
        <f>'לא סחיר - תעודות התחייבות ממשלה'!L214</f>
        <v>2664190.97</v>
      </c>
      <c r="C28" s="10">
        <f>B28/$B$42</f>
        <v>0.296512267062498</v>
      </c>
    </row>
    <row r="29" spans="1:256">
      <c r="A29" s="8" t="str">
        <v>(2) תעודות חוב מסחריות ל"ס</v>
      </c>
      <c r="B29" s="9">
        <f>'לא סחיר - תעודות חוב מסחריות'!N42</f>
        <v>0</v>
      </c>
      <c r="C29" s="10">
        <f>B29/$B$42</f>
        <v>0</v>
      </c>
    </row>
    <row r="30" spans="1:256">
      <c r="A30" s="8" t="str">
        <v>(3) אג"ח קונצרני ל"ס</v>
      </c>
      <c r="B30" s="9">
        <f>'לא סחיר - אגח קונצרני'!N129</f>
        <v>683815.49</v>
      </c>
      <c r="C30" s="10">
        <f>B30/$B$42</f>
        <v>0.0761055357800995</v>
      </c>
    </row>
    <row r="31" spans="1:256">
      <c r="A31" s="8" t="str">
        <v>(4) מניות ל"ס</v>
      </c>
      <c r="B31" s="9">
        <f>'לא סחיר - מניות'!H35</f>
        <v>2864.96</v>
      </c>
      <c r="C31" s="10">
        <f>B31/$B$42</f>
        <v>0.000318856941641603</v>
      </c>
    </row>
    <row r="32" spans="1:256">
      <c r="A32" s="8" t="str">
        <v>(5) קרנות השקעה ל"ס</v>
      </c>
      <c r="B32" s="9">
        <f>'לא סחיר - קרנות השקעה'!I56</f>
        <v>75412.38</v>
      </c>
      <c r="C32" s="10">
        <f>B32/$B$42</f>
        <v>0.00839305290430385</v>
      </c>
    </row>
    <row r="33" spans="1:256">
      <c r="A33" s="8" t="str">
        <v>(6) כתבי אופציה ל"ס</v>
      </c>
      <c r="B33" s="9">
        <f>'לא סחיר - כתבי אופציה'!I30</f>
        <v>0</v>
      </c>
      <c r="C33" s="10">
        <f>B33/$B$42</f>
        <v>0</v>
      </c>
    </row>
    <row r="34" spans="1:256">
      <c r="A34" s="8" t="str">
        <v>(7) אופציות ל"ס</v>
      </c>
      <c r="B34" s="9">
        <f>'לא סחיר - אופציות'!I54</f>
        <v>0</v>
      </c>
      <c r="C34" s="10">
        <f>B34/$B$42</f>
        <v>0</v>
      </c>
    </row>
    <row r="35" spans="1:256">
      <c r="A35" s="8" t="str">
        <v>(8) חוזים עתידיים ל"ס</v>
      </c>
      <c r="B35" s="9">
        <f>'לא סחיר - חוזים עתידיים'!I52</f>
        <v>292.39</v>
      </c>
      <c r="C35" s="10">
        <f>B35/$B$42</f>
        <v>3.25416694008252e-05</v>
      </c>
    </row>
    <row r="36" spans="1:256">
      <c r="A36" s="8" t="str">
        <v>(9) מוצרים מובנים ל"ס</v>
      </c>
      <c r="B36" s="9">
        <f>'לא סחיר - מוצרים מובנים'!N64</f>
        <v>2404.49</v>
      </c>
      <c r="C36" s="10">
        <f>B36/$B$42</f>
        <v>0.000267608737157872</v>
      </c>
    </row>
    <row r="37" spans="1:256">
      <c r="A37" s="8" t="str">
        <v>ד. הלוואות</v>
      </c>
      <c r="B37" s="9">
        <f>הלוואות!L74</f>
        <v>147614.1</v>
      </c>
      <c r="C37" s="10">
        <f>B37/$B$42</f>
        <v>0.016428774038443</v>
      </c>
    </row>
    <row r="38" spans="1:256">
      <c r="A38" s="8" t="str">
        <v>ה. פקדונות</v>
      </c>
      <c r="B38" s="9">
        <f>פקדונות!L50</f>
        <v>4672.95</v>
      </c>
      <c r="C38" s="10">
        <f>B38/$B$42</f>
        <v>0.000520077957613414</v>
      </c>
    </row>
    <row r="39" spans="1:256">
      <c r="A39" s="8" t="str">
        <v>ו. זכויות מקרקעין</v>
      </c>
      <c r="B39" s="9">
        <f>'זכויות מקרקעין'!G37</f>
        <v>16703.58</v>
      </c>
      <c r="C39" s="10">
        <f>B39/$B$42</f>
        <v>0.00185903203998165</v>
      </c>
    </row>
    <row r="40" spans="1:256">
      <c r="A40" s="8" t="str">
        <v>ז. השקעות אחרות</v>
      </c>
      <c r="B40" s="9">
        <f>'השקעות אחרות'!H33</f>
        <v>108584</v>
      </c>
      <c r="C40" s="10">
        <f>B40/$B$42</f>
        <v>0.0120849024597941</v>
      </c>
    </row>
    <row r="41" spans="1:256">
      <c r="A41" s="11"/>
      <c r="B41" s="11"/>
      <c r="C41" s="11"/>
    </row>
    <row r="42" spans="1:256">
      <c r="A42" s="6" t="str">
        <v>סה"כ סכום נכסי הקופה</v>
      </c>
      <c r="B42" s="12">
        <f>B15+B16+B27+B37+B38+B39+B40</f>
        <v>8985095.2758</v>
      </c>
      <c r="C42" s="13">
        <f>C15+C16+C27+C37+C38+C39+C40</f>
        <v>1</v>
      </c>
    </row>
    <row r="46" spans="1:256">
      <c r="A46" s="14" t="str">
        <v>מטבע</v>
      </c>
      <c r="B46" s="14" t="s">
        <v>4</v>
      </c>
      <c r="C46" s="14"/>
    </row>
    <row r="48" spans="1:256">
      <c r="A48" s="8" t="s">
        <v>5</v>
      </c>
      <c r="B48" s="15">
        <v>3.733</v>
      </c>
    </row>
    <row r="49" spans="1:256">
      <c r="A49" s="8" t="str">
        <v>יין</v>
      </c>
      <c r="B49" s="15">
        <v>4.3325</v>
      </c>
    </row>
    <row r="50" spans="1:256">
      <c r="A50" s="8" t="str">
        <v>שטרלינג</v>
      </c>
      <c r="B50" s="15">
        <v>6.0365</v>
      </c>
    </row>
    <row r="51" spans="1:256">
      <c r="A51" s="8" t="str">
        <v>פרנק שוצרי</v>
      </c>
      <c r="B51" s="15">
        <v>4.0766</v>
      </c>
    </row>
    <row r="52" spans="1:256">
      <c r="A52" s="8" t="str">
        <v>סל</v>
      </c>
      <c r="B52" s="15">
        <v>4.347</v>
      </c>
    </row>
    <row r="53" spans="1:256">
      <c r="A53" s="8" t="str">
        <v>דולר קנדי</v>
      </c>
      <c r="B53" s="15">
        <v>3.7496</v>
      </c>
    </row>
    <row r="54" spans="1:256">
      <c r="A54" s="8" t="s">
        <v>6</v>
      </c>
      <c r="B54" s="15">
        <v>4.9206</v>
      </c>
    </row>
    <row r="55" spans="1:256">
      <c r="A55" s="8" t="str">
        <v>כתר שוודי</v>
      </c>
      <c r="B55" s="15">
        <v>0.5733</v>
      </c>
    </row>
    <row r="56" spans="1:256">
      <c r="A56" s="8" t="str">
        <v>דינר ידרני</v>
      </c>
      <c r="B56" s="15">
        <v>5.3009</v>
      </c>
    </row>
    <row r="57" spans="1:256">
      <c r="A57" s="8" t="str">
        <v>כתר דני</v>
      </c>
      <c r="B57" s="15">
        <v>0.6596</v>
      </c>
    </row>
    <row r="58" spans="1:256">
      <c r="A58" s="8" t="str">
        <v>רנד דרא"פ</v>
      </c>
      <c r="B58" s="15">
        <v>0.4399</v>
      </c>
    </row>
    <row r="59" spans="1:256">
      <c r="A59" s="8" t="str">
        <v>דולר אוסטרלי</v>
      </c>
      <c r="B59" s="15">
        <v>3.8704</v>
      </c>
    </row>
    <row r="60" spans="1:256">
      <c r="A60" s="8" t="str">
        <v>קורונה סלוברית</v>
      </c>
      <c r="B60" s="15">
        <v>0.1743</v>
      </c>
    </row>
    <row r="61" spans="1:256">
      <c r="A61" s="8" t="str">
        <v>לירה קפריסאית</v>
      </c>
      <c r="B61" s="15">
        <v>9.4538</v>
      </c>
    </row>
    <row r="62" spans="1:256">
      <c r="A62" s="8" t="str">
        <v>כתר נורבגי</v>
      </c>
      <c r="B62" s="15">
        <v>0.6688</v>
      </c>
    </row>
    <row r="63" spans="1:256">
      <c r="A63" s="8" t="str">
        <v>קונה קרואטי</v>
      </c>
      <c r="B63" s="15">
        <v>0.6583</v>
      </c>
    </row>
    <row r="64" spans="1:256">
      <c r="A64" s="8" t="str">
        <v>פזו מקסיקני</v>
      </c>
      <c r="B64" s="15">
        <v>0.2854</v>
      </c>
    </row>
    <row r="65" spans="1:256">
      <c r="A65" s="8" t="str">
        <v>רובל רוסי</v>
      </c>
      <c r="B65" s="15">
        <v>0.1273</v>
      </c>
    </row>
    <row r="66" spans="1:256">
      <c r="A66" s="8" t="str">
        <v>ריאל ברזיל</v>
      </c>
      <c r="B66" s="15">
        <v>1.999</v>
      </c>
    </row>
    <row r="67" spans="1:256">
      <c r="A67" s="8" t="str">
        <v>קורונה איסלנד</v>
      </c>
      <c r="B67" s="15">
        <v>0.1969</v>
      </c>
    </row>
    <row r="68" spans="1:256">
      <c r="A68" s="8" t="str">
        <v>רופיה הודית</v>
      </c>
      <c r="B68" s="15">
        <v>7.2132</v>
      </c>
    </row>
    <row r="69" spans="1:256">
      <c r="A69" s="8" t="str">
        <v>בט תאילנד</v>
      </c>
      <c r="B69" s="15">
        <v>1.2154</v>
      </c>
    </row>
    <row r="70" spans="1:256">
      <c r="A70" s="8" t="str">
        <v>בוליבר ונצואלה</v>
      </c>
      <c r="B70" s="15">
        <v>1.7512</v>
      </c>
    </row>
    <row r="71" spans="1:256">
      <c r="A71" s="8" t="str">
        <v>דולר ניו זילנד</v>
      </c>
      <c r="B71" s="15">
        <v>3.0593</v>
      </c>
    </row>
    <row r="72" spans="1:256">
      <c r="A72" s="8" t="str">
        <v>לירה טורקית</v>
      </c>
      <c r="B72" s="15">
        <v>2.0999</v>
      </c>
    </row>
    <row r="73" spans="1:256">
      <c r="A73" s="8" t="str">
        <v>דולר הונג קונג</v>
      </c>
      <c r="B73" s="15">
        <v>0.4844</v>
      </c>
    </row>
    <row r="74" spans="1:256">
      <c r="A74" s="8" t="str">
        <v>דולר סינגפור</v>
      </c>
      <c r="B74" s="15">
        <v>3.0069</v>
      </c>
    </row>
    <row r="75" spans="1:256">
      <c r="A75" s="8" t="str">
        <v>יואן סיני</v>
      </c>
      <c r="B75" s="15">
        <v>0.596</v>
      </c>
    </row>
    <row r="76" spans="1:256">
      <c r="A76" s="8" t="str">
        <v>זלוטי פולני</v>
      </c>
      <c r="B76" s="15">
        <v>1.182</v>
      </c>
    </row>
    <row r="77" spans="1:256">
      <c r="A77" s="8" t="str">
        <v>פרוינט הונגרי</v>
      </c>
      <c r="B77" s="15">
        <v>1.667</v>
      </c>
    </row>
    <row r="78" spans="1:256">
      <c r="A78" s="8" t="str">
        <v>קורונה צכי</v>
      </c>
      <c r="B78" s="15">
        <v>1.9912</v>
      </c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printOptions/>
  <pageMargins left="0.75" right="0.75" top="1" bottom="1" header="0.5" footer="0.5"/>
  <pageSetup blackAndWhite="0" cellComments="none" copies="1" draft="0" errors="displayed" firstPageNumber="1" orientation="portrait" pageOrder="downThenOver" paperSize="1" scale="100" useFirstPageNumber="1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0"/>
  </sheetPr>
  <dimension ref="A2:IV54"/>
  <sheetViews>
    <sheetView topLeftCell="A28" workbookViewId="0" rightToLeft="1">
      <selection activeCell="F41" sqref="F41"/>
    </sheetView>
  </sheetViews>
  <sheetFormatPr defaultRowHeight="12.75"/>
  <cols>
    <col min="1" max="1" style="138" width="37.76681" customWidth="1"/>
    <col min="2" max="2" style="138" width="12.71939" customWidth="1"/>
    <col min="3" max="3" style="138" width="8.711805" customWidth="1"/>
    <col min="4" max="6" style="138" width="11.7175" customWidth="1"/>
    <col min="7" max="7" style="138" width="9.713702" customWidth="1"/>
    <col min="8" max="8" style="138" width="11.7175" customWidth="1"/>
    <col min="9" max="9" style="138" width="24.74215" customWidth="1"/>
    <col min="10" max="10" style="138" width="20.73457" customWidth="1"/>
    <col min="11" max="256" style="138" width="9.287113" bestFit="1" customWidth="1"/>
  </cols>
  <sheetData>
    <row r="2" spans="1:256">
      <c r="A2" s="139" t="s">
        <v>7</v>
      </c>
    </row>
    <row r="4" spans="1:256">
      <c r="A4" s="139" t="s">
        <v>351</v>
      </c>
    </row>
    <row r="6" spans="1:256">
      <c r="A6" s="140" t="s">
        <v>2</v>
      </c>
    </row>
    <row r="9" spans="1:256">
      <c r="A9" s="141" t="s">
        <v>9</v>
      </c>
      <c r="B9" s="141" t="s">
        <v>10</v>
      </c>
      <c r="C9" s="141" t="s">
        <v>11</v>
      </c>
      <c r="D9" s="141" t="s">
        <v>79</v>
      </c>
      <c r="E9" s="141" t="s">
        <v>14</v>
      </c>
      <c r="F9" s="141" t="s">
        <v>34</v>
      </c>
      <c r="G9" s="141" t="s">
        <v>4</v>
      </c>
      <c r="H9" s="141" t="s">
        <v>17</v>
      </c>
      <c r="I9" s="141" t="s">
        <v>35</v>
      </c>
      <c r="J9" s="141" t="s">
        <v>18</v>
      </c>
    </row>
    <row r="10" spans="1:256">
      <c r="A10" s="142"/>
      <c r="B10" s="142"/>
      <c r="C10" s="142"/>
      <c r="D10" s="142"/>
      <c r="E10" s="142"/>
      <c r="F10" s="142" t="s">
        <v>38</v>
      </c>
      <c r="G10" s="142" t="s">
        <v>39</v>
      </c>
      <c r="H10" s="142" t="s">
        <v>20</v>
      </c>
      <c r="I10" s="142" t="s">
        <v>19</v>
      </c>
      <c r="J10" s="142" t="s">
        <v>19</v>
      </c>
    </row>
    <row r="13" spans="1:256">
      <c r="A13" s="141" t="str">
        <v>אופציות</v>
      </c>
      <c r="B13" s="141"/>
      <c r="C13" s="141"/>
      <c r="D13" s="141"/>
      <c r="E13" s="141"/>
      <c r="F13" s="141"/>
      <c r="G13" s="141"/>
      <c r="H13" s="141"/>
      <c r="I13" s="141"/>
      <c r="J13" s="141"/>
    </row>
    <row r="16" spans="1:256">
      <c r="A16" s="141" t="str">
        <v>אופציות בישראל</v>
      </c>
      <c r="B16" s="141"/>
      <c r="C16" s="141"/>
      <c r="D16" s="141"/>
      <c r="E16" s="141"/>
      <c r="F16" s="141"/>
      <c r="G16" s="141"/>
      <c r="H16" s="141"/>
      <c r="I16" s="141"/>
      <c r="J16" s="141"/>
    </row>
    <row r="17" spans="1:256">
      <c r="A17" s="143" t="s">
        <v>352</v>
      </c>
      <c r="B17" s="144">
        <v>0</v>
      </c>
      <c r="C17" s="144">
        <v>0</v>
      </c>
      <c r="D17" s="144">
        <v>0</v>
      </c>
      <c r="E17" s="144">
        <v>0</v>
      </c>
      <c r="F17" s="144">
        <v>0</v>
      </c>
      <c r="G17" s="144">
        <v>0</v>
      </c>
      <c r="H17" s="144">
        <v>0</v>
      </c>
      <c r="I17" s="144">
        <v>0</v>
      </c>
      <c r="J17" s="145">
        <f>H17/סיכום!$B$42</f>
        <v>0</v>
      </c>
    </row>
    <row r="18" spans="1:256">
      <c r="A18" s="143" t="s">
        <v>353</v>
      </c>
      <c r="B18" s="143"/>
      <c r="C18" s="143"/>
      <c r="D18" s="143"/>
      <c r="E18" s="143"/>
      <c r="F18" s="146">
        <f>F17</f>
        <v>0</v>
      </c>
      <c r="G18" s="143"/>
      <c r="H18" s="146">
        <f>H17</f>
        <v>0</v>
      </c>
      <c r="I18" s="143"/>
      <c r="J18" s="147">
        <f>J17</f>
        <v>0</v>
      </c>
    </row>
    <row r="20" spans="1:256">
      <c r="A20" s="143" t="str">
        <v>אופציות ₪/מט"ח</v>
      </c>
      <c r="B20" s="144">
        <v>0</v>
      </c>
      <c r="C20" s="144">
        <v>0</v>
      </c>
      <c r="D20" s="144">
        <v>0</v>
      </c>
      <c r="E20" s="144">
        <v>0</v>
      </c>
      <c r="F20" s="144">
        <v>0</v>
      </c>
      <c r="G20" s="144">
        <v>0</v>
      </c>
      <c r="H20" s="144">
        <v>0</v>
      </c>
      <c r="I20" s="144">
        <v>0</v>
      </c>
      <c r="J20" s="145">
        <f>H20/סיכום!$B$42</f>
        <v>0</v>
      </c>
    </row>
    <row r="21" spans="1:256">
      <c r="A21" s="143" t="str">
        <v>סה"כ אופציות ₪/מט"ח</v>
      </c>
      <c r="B21" s="143"/>
      <c r="C21" s="143"/>
      <c r="D21" s="143"/>
      <c r="E21" s="143"/>
      <c r="F21" s="146">
        <f>F20</f>
        <v>0</v>
      </c>
      <c r="G21" s="143"/>
      <c r="H21" s="146">
        <f>H20</f>
        <v>0</v>
      </c>
      <c r="I21" s="143"/>
      <c r="J21" s="147">
        <f>J20</f>
        <v>0</v>
      </c>
    </row>
    <row r="23" spans="1:256">
      <c r="A23" s="143" t="s">
        <v>354</v>
      </c>
      <c r="B23" s="144">
        <v>0</v>
      </c>
      <c r="C23" s="144">
        <v>0</v>
      </c>
      <c r="D23" s="144">
        <v>0</v>
      </c>
      <c r="E23" s="144">
        <v>0</v>
      </c>
      <c r="F23" s="144">
        <v>0</v>
      </c>
      <c r="G23" s="144">
        <v>0</v>
      </c>
      <c r="H23" s="144">
        <v>0</v>
      </c>
      <c r="I23" s="144">
        <v>0</v>
      </c>
      <c r="J23" s="145">
        <f>H23/סיכום!$B$42</f>
        <v>0</v>
      </c>
    </row>
    <row r="24" spans="1:256">
      <c r="A24" s="143" t="s">
        <v>355</v>
      </c>
      <c r="B24" s="143"/>
      <c r="C24" s="143"/>
      <c r="D24" s="143"/>
      <c r="E24" s="143"/>
      <c r="F24" s="146">
        <f>F23</f>
        <v>0</v>
      </c>
      <c r="G24" s="143"/>
      <c r="H24" s="146">
        <f>H23</f>
        <v>0</v>
      </c>
      <c r="I24" s="143"/>
      <c r="J24" s="147">
        <f>J23</f>
        <v>0</v>
      </c>
    </row>
    <row r="26" spans="1:256">
      <c r="A26" s="143" t="s">
        <v>356</v>
      </c>
      <c r="B26" s="144">
        <v>0</v>
      </c>
      <c r="C26" s="144">
        <v>0</v>
      </c>
      <c r="D26" s="144">
        <v>0</v>
      </c>
      <c r="E26" s="144">
        <v>0</v>
      </c>
      <c r="F26" s="144">
        <v>0</v>
      </c>
      <c r="G26" s="144">
        <v>0</v>
      </c>
      <c r="H26" s="144">
        <v>0</v>
      </c>
      <c r="I26" s="144">
        <v>0</v>
      </c>
      <c r="J26" s="145">
        <f>H26/סיכום!$B$42</f>
        <v>0</v>
      </c>
    </row>
    <row r="27" spans="1:256">
      <c r="A27" s="143" t="s">
        <v>357</v>
      </c>
      <c r="B27" s="143"/>
      <c r="C27" s="143"/>
      <c r="D27" s="143"/>
      <c r="E27" s="143"/>
      <c r="F27" s="146">
        <f>F26</f>
        <v>0</v>
      </c>
      <c r="G27" s="143"/>
      <c r="H27" s="146">
        <f>H26</f>
        <v>0</v>
      </c>
      <c r="I27" s="143"/>
      <c r="J27" s="147">
        <f>J26</f>
        <v>0</v>
      </c>
    </row>
    <row r="29" spans="1:256">
      <c r="A29" s="141" t="str">
        <v>סה"כ אופציות בישראל</v>
      </c>
      <c r="B29" s="141"/>
      <c r="C29" s="141"/>
      <c r="D29" s="141"/>
      <c r="E29" s="141"/>
      <c r="F29" s="148">
        <f>F18+F21+F24+F27</f>
        <v>0</v>
      </c>
      <c r="G29" s="141"/>
      <c r="H29" s="148">
        <f>H18+H21+H24+H27</f>
        <v>0</v>
      </c>
      <c r="I29" s="141"/>
      <c r="J29" s="149">
        <f>J18+J21+J24+J27</f>
        <v>0</v>
      </c>
    </row>
    <row r="32" spans="1:256">
      <c r="A32" s="141" t="str">
        <v>אופציות בחו"ל</v>
      </c>
      <c r="B32" s="141"/>
      <c r="C32" s="141"/>
      <c r="D32" s="141"/>
      <c r="E32" s="141"/>
      <c r="F32" s="141"/>
      <c r="G32" s="141"/>
      <c r="H32" s="141"/>
      <c r="I32" s="141"/>
      <c r="J32" s="141"/>
    </row>
    <row r="33" spans="1:256">
      <c r="A33" s="143" t="s">
        <v>352</v>
      </c>
      <c r="B33" s="144">
        <v>0</v>
      </c>
      <c r="C33" s="144">
        <v>0</v>
      </c>
      <c r="D33" s="144">
        <v>0</v>
      </c>
      <c r="E33" s="144">
        <v>0</v>
      </c>
      <c r="F33" s="144">
        <v>0</v>
      </c>
      <c r="G33" s="144">
        <v>0</v>
      </c>
      <c r="H33" s="144">
        <v>0</v>
      </c>
      <c r="I33" s="144">
        <v>0</v>
      </c>
      <c r="J33" s="145">
        <f>H33/סיכום!$B$42</f>
        <v>0</v>
      </c>
    </row>
    <row r="34" spans="1:256">
      <c r="A34" s="143" t="s">
        <v>353</v>
      </c>
      <c r="B34" s="143"/>
      <c r="C34" s="143"/>
      <c r="D34" s="143"/>
      <c r="E34" s="143"/>
      <c r="F34" s="146">
        <f>F33</f>
        <v>0</v>
      </c>
      <c r="G34" s="143"/>
      <c r="H34" s="146">
        <f>H33</f>
        <v>0</v>
      </c>
      <c r="I34" s="143"/>
      <c r="J34" s="147">
        <f>J33</f>
        <v>0</v>
      </c>
    </row>
    <row r="36" spans="1:256">
      <c r="A36" s="143" t="str">
        <v>אופציות על מטבעות</v>
      </c>
      <c r="B36" s="144">
        <v>0</v>
      </c>
      <c r="C36" s="144">
        <v>0</v>
      </c>
      <c r="D36" s="144">
        <v>0</v>
      </c>
      <c r="E36" s="144">
        <v>0</v>
      </c>
      <c r="F36" s="144">
        <v>0</v>
      </c>
      <c r="G36" s="144">
        <v>0</v>
      </c>
      <c r="H36" s="144">
        <v>0</v>
      </c>
      <c r="I36" s="144">
        <v>0</v>
      </c>
      <c r="J36" s="145">
        <f>H36/סיכום!$B$42</f>
        <v>0</v>
      </c>
    </row>
    <row r="37" spans="1:256">
      <c r="A37" s="143" t="str">
        <v>סה"כ אופציות על מטבעות</v>
      </c>
      <c r="B37" s="143"/>
      <c r="C37" s="143"/>
      <c r="D37" s="143"/>
      <c r="E37" s="143"/>
      <c r="F37" s="146">
        <f>F36</f>
        <v>0</v>
      </c>
      <c r="G37" s="143"/>
      <c r="H37" s="146">
        <f>H36</f>
        <v>0</v>
      </c>
      <c r="I37" s="143"/>
      <c r="J37" s="147">
        <f>J36</f>
        <v>0</v>
      </c>
    </row>
    <row r="39" spans="1:256">
      <c r="A39" s="143" t="s">
        <v>354</v>
      </c>
      <c r="B39" s="144">
        <v>0</v>
      </c>
      <c r="C39" s="144">
        <v>0</v>
      </c>
      <c r="D39" s="144">
        <v>0</v>
      </c>
      <c r="E39" s="144">
        <v>0</v>
      </c>
      <c r="F39" s="144">
        <v>0</v>
      </c>
      <c r="G39" s="144">
        <v>0</v>
      </c>
      <c r="H39" s="144">
        <v>0</v>
      </c>
      <c r="I39" s="144">
        <v>0</v>
      </c>
      <c r="J39" s="145">
        <f>H39/סיכום!$B$42</f>
        <v>0</v>
      </c>
    </row>
    <row r="40" spans="1:256">
      <c r="A40" s="143" t="s">
        <v>355</v>
      </c>
      <c r="B40" s="143"/>
      <c r="C40" s="143"/>
      <c r="D40" s="143"/>
      <c r="E40" s="143"/>
      <c r="F40" s="146">
        <f>F39</f>
        <v>0</v>
      </c>
      <c r="G40" s="143"/>
      <c r="H40" s="146">
        <f>H39</f>
        <v>0</v>
      </c>
      <c r="I40" s="143"/>
      <c r="J40" s="147">
        <f>J39</f>
        <v>0</v>
      </c>
    </row>
    <row r="42" spans="1:256">
      <c r="A42" s="143" t="str">
        <v>אופציות על סחורות</v>
      </c>
      <c r="B42" s="144">
        <v>0</v>
      </c>
      <c r="C42" s="144">
        <v>0</v>
      </c>
      <c r="D42" s="144">
        <v>0</v>
      </c>
      <c r="E42" s="144">
        <v>0</v>
      </c>
      <c r="F42" s="144">
        <v>0</v>
      </c>
      <c r="G42" s="144">
        <v>0</v>
      </c>
      <c r="H42" s="144">
        <v>0</v>
      </c>
      <c r="I42" s="144">
        <v>0</v>
      </c>
      <c r="J42" s="145">
        <f>H42/סיכום!$B$42</f>
        <v>0</v>
      </c>
    </row>
    <row r="43" spans="1:256">
      <c r="A43" s="143" t="str">
        <v>סה"כ אופציות על סחורות</v>
      </c>
      <c r="B43" s="143"/>
      <c r="C43" s="143"/>
      <c r="D43" s="143"/>
      <c r="E43" s="143"/>
      <c r="F43" s="146">
        <f>F42</f>
        <v>0</v>
      </c>
      <c r="G43" s="143"/>
      <c r="H43" s="146">
        <f>H42</f>
        <v>0</v>
      </c>
      <c r="I43" s="143"/>
      <c r="J43" s="147">
        <f>J42</f>
        <v>0</v>
      </c>
    </row>
    <row r="45" spans="1:256">
      <c r="A45" s="143" t="s">
        <v>356</v>
      </c>
      <c r="B45" s="144">
        <v>0</v>
      </c>
      <c r="C45" s="144">
        <v>0</v>
      </c>
      <c r="D45" s="144">
        <v>0</v>
      </c>
      <c r="E45" s="144">
        <v>0</v>
      </c>
      <c r="F45" s="144">
        <v>0</v>
      </c>
      <c r="G45" s="144">
        <v>0</v>
      </c>
      <c r="H45" s="144">
        <v>0</v>
      </c>
      <c r="I45" s="144">
        <v>0</v>
      </c>
      <c r="J45" s="145">
        <f>H45/סיכום!$B$42</f>
        <v>0</v>
      </c>
    </row>
    <row r="46" spans="1:256">
      <c r="A46" s="143" t="s">
        <v>357</v>
      </c>
      <c r="B46" s="143"/>
      <c r="C46" s="143"/>
      <c r="D46" s="143"/>
      <c r="E46" s="143"/>
      <c r="F46" s="146">
        <f>F45</f>
        <v>0</v>
      </c>
      <c r="G46" s="143"/>
      <c r="H46" s="146">
        <f>H45</f>
        <v>0</v>
      </c>
      <c r="I46" s="143"/>
      <c r="J46" s="147">
        <f>J45</f>
        <v>0</v>
      </c>
    </row>
    <row r="48" spans="1:256">
      <c r="A48" s="141" t="str">
        <v>סה"כ אופציות בחו"ל</v>
      </c>
      <c r="B48" s="141"/>
      <c r="C48" s="141"/>
      <c r="D48" s="141"/>
      <c r="E48" s="141"/>
      <c r="F48" s="148">
        <f>F34+F37+F40+F43+F46</f>
        <v>0</v>
      </c>
      <c r="G48" s="141"/>
      <c r="H48" s="148">
        <f>H34+H37+H40+H43+H46</f>
        <v>0</v>
      </c>
      <c r="I48" s="141"/>
      <c r="J48" s="149">
        <f>J34+J37+J40+J43+J46</f>
        <v>0</v>
      </c>
    </row>
    <row r="51" spans="1:256">
      <c r="A51" s="141" t="str">
        <v>סה"כ אופציות</v>
      </c>
      <c r="B51" s="141"/>
      <c r="C51" s="141"/>
      <c r="D51" s="141"/>
      <c r="E51" s="141"/>
      <c r="F51" s="148">
        <f>F29+F48</f>
        <v>0</v>
      </c>
      <c r="G51" s="141"/>
      <c r="H51" s="148">
        <f>H29+H48</f>
        <v>0</v>
      </c>
      <c r="I51" s="141"/>
      <c r="J51" s="149">
        <f>J29+J48</f>
        <v>0</v>
      </c>
    </row>
    <row r="54" spans="1:256">
      <c r="A54" s="150" t="s">
        <v>30</v>
      </c>
      <c r="B54" s="150"/>
      <c r="C54" s="150"/>
      <c r="D54" s="150"/>
      <c r="E54" s="150"/>
      <c r="F54" s="150"/>
      <c r="G54" s="150"/>
      <c r="H54" s="150"/>
      <c r="I54" s="150"/>
      <c r="J54" s="150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printOptions/>
  <pageMargins left="0.75" right="0.75" top="1" bottom="1" header="0.5" footer="0.5"/>
  <pageSetup blackAndWhite="0" cellComments="none" copies="1" draft="0" errors="displayed" firstPageNumber="1" orientation="portrait" pageOrder="downThenOver" paperSize="1" scale="100" useFirstPageNumber="1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0"/>
  </sheetPr>
  <dimension ref="A2:IV34"/>
  <sheetViews>
    <sheetView topLeftCell="A19" workbookViewId="0" rightToLeft="1">
      <selection activeCell="F31" sqref="F31"/>
    </sheetView>
  </sheetViews>
  <sheetFormatPr defaultRowHeight="12.75"/>
  <cols>
    <col min="1" max="1" style="151" width="30.75353" customWidth="1"/>
    <col min="2" max="2" style="151" width="18.73077" customWidth="1"/>
    <col min="3" max="3" style="151" width="8.711805" customWidth="1"/>
    <col min="4" max="4" style="151" width="20.73457" customWidth="1"/>
    <col min="5" max="5" style="151" width="13.72129" customWidth="1"/>
    <col min="6" max="6" style="151" width="11.7175" customWidth="1"/>
    <col min="7" max="7" style="151" width="10.7156" customWidth="1"/>
    <col min="8" max="256" style="151" width="9.287113" bestFit="1" customWidth="1"/>
  </cols>
  <sheetData>
    <row r="2" spans="1:256">
      <c r="A2" s="152" t="s">
        <v>7</v>
      </c>
    </row>
    <row r="4" spans="1:256">
      <c r="A4" s="152" t="s">
        <v>358</v>
      </c>
    </row>
    <row r="6" spans="1:256">
      <c r="A6" s="153" t="s">
        <v>2</v>
      </c>
    </row>
    <row r="9" spans="1:256">
      <c r="A9" s="154" t="s">
        <v>9</v>
      </c>
      <c r="B9" s="154" t="s">
        <v>10</v>
      </c>
      <c r="C9" s="154" t="s">
        <v>11</v>
      </c>
      <c r="D9" s="154" t="s">
        <v>79</v>
      </c>
      <c r="E9" s="154" t="s">
        <v>14</v>
      </c>
      <c r="F9" s="154" t="s">
        <v>34</v>
      </c>
      <c r="G9" s="154" t="s">
        <v>4</v>
      </c>
    </row>
    <row r="10" spans="1:256">
      <c r="A10" s="155"/>
      <c r="B10" s="155"/>
      <c r="C10" s="155"/>
      <c r="D10" s="155"/>
      <c r="E10" s="155"/>
      <c r="F10" s="155" t="s">
        <v>38</v>
      </c>
      <c r="G10" s="155" t="s">
        <v>39</v>
      </c>
    </row>
    <row r="13" spans="1:256">
      <c r="A13" s="154" t="str">
        <v>חוזים עתידיים</v>
      </c>
      <c r="B13" s="154"/>
      <c r="C13" s="154"/>
      <c r="D13" s="154"/>
      <c r="E13" s="154"/>
      <c r="F13" s="154"/>
      <c r="G13" s="154"/>
    </row>
    <row r="16" spans="1:256">
      <c r="A16" s="154" t="str">
        <v>חוזים עתידיים בישראל</v>
      </c>
      <c r="B16" s="154"/>
      <c r="C16" s="154"/>
      <c r="D16" s="154"/>
      <c r="E16" s="154"/>
      <c r="F16" s="154"/>
      <c r="G16" s="154"/>
    </row>
    <row r="17" spans="1:256">
      <c r="A17" s="156" t="str">
        <v>חוזים עתידיים ישראל</v>
      </c>
      <c r="B17" s="157">
        <v>0</v>
      </c>
      <c r="C17" s="157">
        <v>0</v>
      </c>
      <c r="D17" s="157">
        <v>0</v>
      </c>
      <c r="E17" s="157">
        <v>0</v>
      </c>
      <c r="F17" s="157">
        <v>0</v>
      </c>
      <c r="G17" s="157">
        <v>0</v>
      </c>
    </row>
    <row r="18" spans="1:256">
      <c r="A18" s="156" t="str">
        <v>סה"כ חוזים עתידיים ישראל</v>
      </c>
      <c r="B18" s="156"/>
      <c r="C18" s="156"/>
      <c r="D18" s="156"/>
      <c r="E18" s="156"/>
      <c r="F18" s="158">
        <f>F17</f>
        <v>0</v>
      </c>
      <c r="G18" s="156"/>
    </row>
    <row r="20" spans="1:256">
      <c r="A20" s="154" t="str">
        <v>סה"כ חוזים עתידיים בישראל</v>
      </c>
      <c r="B20" s="154"/>
      <c r="C20" s="154"/>
      <c r="D20" s="154"/>
      <c r="E20" s="154"/>
      <c r="F20" s="159">
        <f>F18</f>
        <v>0</v>
      </c>
      <c r="G20" s="154"/>
    </row>
    <row r="23" spans="1:256">
      <c r="A23" s="154" t="str">
        <v>חוזים עתידיים בחו"ל</v>
      </c>
      <c r="B23" s="154"/>
      <c r="C23" s="154"/>
      <c r="D23" s="154"/>
      <c r="E23" s="154"/>
      <c r="F23" s="154"/>
      <c r="G23" s="154"/>
    </row>
    <row r="24" spans="1:256">
      <c r="A24" s="156" t="str">
        <v>חוזים עתידיים חו"ל</v>
      </c>
      <c r="B24" s="156"/>
      <c r="C24" s="156"/>
      <c r="D24" s="156"/>
      <c r="E24" s="156"/>
      <c r="F24" s="156"/>
      <c r="G24" s="156"/>
    </row>
    <row r="25" spans="1:256">
      <c r="A25" s="160" t="str">
        <v>NIKKEI 225  )CM</v>
      </c>
      <c r="B25" s="160" t="str">
        <v>NXH3 COMB INDEX</v>
      </c>
      <c r="C25" s="160"/>
      <c r="D25" s="160" t="s">
        <v>227</v>
      </c>
      <c r="E25" s="160" t="s">
        <v>5</v>
      </c>
      <c r="F25" s="157">
        <v>350.9</v>
      </c>
      <c r="G25" s="157">
        <v>8475.7</v>
      </c>
    </row>
    <row r="26" spans="1:256">
      <c r="A26" s="156" t="str">
        <v>סה"כ חוזים עתידיים חו"ל</v>
      </c>
      <c r="B26" s="156"/>
      <c r="C26" s="156"/>
      <c r="D26" s="156"/>
      <c r="E26" s="156"/>
      <c r="F26" s="161">
        <f>F25</f>
        <v>350.9</v>
      </c>
      <c r="G26" s="156"/>
    </row>
    <row r="27" spans="1:256">
      <c r="F27" s="162"/>
    </row>
    <row r="28" spans="1:256">
      <c r="A28" s="154" t="str">
        <v>סה"כ חוזים עתידיים בחו"ל</v>
      </c>
      <c r="B28" s="154"/>
      <c r="C28" s="154"/>
      <c r="D28" s="154"/>
      <c r="E28" s="154"/>
      <c r="F28" s="163">
        <f>F26</f>
        <v>350.9</v>
      </c>
      <c r="G28" s="154"/>
    </row>
    <row r="29" spans="1:256">
      <c r="F29" s="162"/>
    </row>
    <row r="30" spans="1:256">
      <c r="F30" s="162"/>
    </row>
    <row r="31" spans="1:256">
      <c r="A31" s="154" t="str">
        <v>סה"כ חוזים עתידיים</v>
      </c>
      <c r="B31" s="154"/>
      <c r="C31" s="154"/>
      <c r="D31" s="154"/>
      <c r="E31" s="154"/>
      <c r="F31" s="163">
        <f>F20+F28</f>
        <v>350.9</v>
      </c>
      <c r="G31" s="154"/>
    </row>
    <row r="34" spans="1:256">
      <c r="A34" s="160" t="s">
        <v>30</v>
      </c>
      <c r="B34" s="160"/>
      <c r="C34" s="160"/>
      <c r="D34" s="160"/>
      <c r="E34" s="160"/>
      <c r="F34" s="160"/>
      <c r="G34" s="160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printOptions/>
  <pageMargins left="0.75" right="0.75" top="1" bottom="1" header="0.5" footer="0.5"/>
  <pageSetup blackAndWhite="0" cellComments="none" copies="1" draft="0" errors="displayed" firstPageNumber="1" orientation="portrait" pageOrder="downThenOver" paperSize="1" scale="100" useFirstPageNumber="1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0"/>
  </sheetPr>
  <dimension ref="A2:IV65"/>
  <sheetViews>
    <sheetView topLeftCell="A37" workbookViewId="0" rightToLeft="1">
      <selection activeCell="P17" sqref="P17"/>
    </sheetView>
  </sheetViews>
  <sheetFormatPr defaultRowHeight="12.75"/>
  <cols>
    <col min="1" max="1" style="164" width="62.81423" customWidth="1"/>
    <col min="2" max="2" style="164" width="12.71939" customWidth="1"/>
    <col min="3" max="3" style="164" width="27.74784" customWidth="1"/>
    <col min="4" max="4" style="164" width="11.7175" customWidth="1"/>
    <col min="5" max="5" style="164" width="8.711805" customWidth="1"/>
    <col min="6" max="6" style="164" width="10.7156" customWidth="1"/>
    <col min="7" max="7" style="164" width="14.72319" customWidth="1"/>
    <col min="8" max="8" style="164" width="6.708012" customWidth="1"/>
    <col min="9" max="9" style="164" width="11.7175" customWidth="1"/>
    <col min="10" max="10" style="164" width="14.72319" customWidth="1"/>
    <col min="11" max="11" style="164" width="16.72698" customWidth="1"/>
    <col min="12" max="12" style="164" width="15.72508" customWidth="1"/>
    <col min="13" max="13" style="164" width="9.713702" customWidth="1"/>
    <col min="14" max="14" style="164" width="11.7175" customWidth="1"/>
    <col min="15" max="15" style="164" width="24.74215" customWidth="1"/>
    <col min="16" max="16" style="164" width="20.73457" customWidth="1"/>
    <col min="17" max="256" style="164" width="9.287113" bestFit="1" customWidth="1"/>
  </cols>
  <sheetData>
    <row r="2" spans="1:256">
      <c r="A2" s="165" t="s">
        <v>7</v>
      </c>
    </row>
    <row r="4" spans="1:256">
      <c r="A4" s="165" t="s">
        <v>359</v>
      </c>
    </row>
    <row r="6" spans="1:256">
      <c r="A6" s="166" t="s">
        <v>2</v>
      </c>
    </row>
    <row r="9" spans="1:256">
      <c r="A9" s="167" t="s">
        <v>9</v>
      </c>
      <c r="B9" s="167" t="s">
        <v>10</v>
      </c>
      <c r="C9" s="167" t="s">
        <v>11</v>
      </c>
      <c r="D9" s="167" t="s">
        <v>360</v>
      </c>
      <c r="E9" s="167" t="s">
        <v>12</v>
      </c>
      <c r="F9" s="167" t="s">
        <v>13</v>
      </c>
      <c r="G9" s="167" t="s">
        <v>32</v>
      </c>
      <c r="H9" s="167" t="s">
        <v>33</v>
      </c>
      <c r="I9" s="167" t="s">
        <v>14</v>
      </c>
      <c r="J9" s="167" t="s">
        <v>15</v>
      </c>
      <c r="K9" s="167" t="s">
        <v>16</v>
      </c>
      <c r="L9" s="167" t="s">
        <v>34</v>
      </c>
      <c r="M9" s="167" t="s">
        <v>4</v>
      </c>
      <c r="N9" s="167" t="s">
        <v>17</v>
      </c>
      <c r="O9" s="167" t="s">
        <v>35</v>
      </c>
      <c r="P9" s="167" t="s">
        <v>18</v>
      </c>
    </row>
    <row r="10" spans="1:256">
      <c r="A10" s="168"/>
      <c r="B10" s="168"/>
      <c r="C10" s="168"/>
      <c r="D10" s="168"/>
      <c r="E10" s="168"/>
      <c r="F10" s="168"/>
      <c r="G10" s="168" t="s">
        <v>36</v>
      </c>
      <c r="H10" s="168" t="s">
        <v>37</v>
      </c>
      <c r="I10" s="168"/>
      <c r="J10" s="168" t="s">
        <v>19</v>
      </c>
      <c r="K10" s="168" t="s">
        <v>19</v>
      </c>
      <c r="L10" s="168" t="s">
        <v>38</v>
      </c>
      <c r="M10" s="168" t="s">
        <v>39</v>
      </c>
      <c r="N10" s="168" t="s">
        <v>20</v>
      </c>
      <c r="O10" s="168" t="s">
        <v>19</v>
      </c>
      <c r="P10" s="168" t="s">
        <v>19</v>
      </c>
    </row>
    <row r="13" spans="1:256">
      <c r="A13" s="167" t="str">
        <v>מוצרים מובנים</v>
      </c>
      <c r="B13" s="167"/>
      <c r="C13" s="167"/>
      <c r="D13" s="167"/>
      <c r="E13" s="167"/>
      <c r="F13" s="167"/>
      <c r="G13" s="167"/>
      <c r="H13" s="167"/>
      <c r="I13" s="167"/>
      <c r="J13" s="167"/>
      <c r="K13" s="167"/>
      <c r="L13" s="167"/>
      <c r="M13" s="167"/>
      <c r="N13" s="167"/>
      <c r="O13" s="167"/>
      <c r="P13" s="167"/>
    </row>
    <row r="16" spans="1:256">
      <c r="A16" s="167" t="str">
        <v>מוצרים מובנים בישראל</v>
      </c>
      <c r="B16" s="167"/>
      <c r="C16" s="167"/>
      <c r="D16" s="167"/>
      <c r="E16" s="167"/>
      <c r="F16" s="167"/>
      <c r="G16" s="167"/>
      <c r="H16" s="167"/>
      <c r="I16" s="167"/>
      <c r="J16" s="167"/>
      <c r="K16" s="167"/>
      <c r="L16" s="167"/>
      <c r="M16" s="167"/>
      <c r="N16" s="167"/>
      <c r="O16" s="167"/>
      <c r="P16" s="167"/>
    </row>
    <row r="17" spans="1:256">
      <c r="A17" s="169" t="s">
        <v>361</v>
      </c>
      <c r="B17" s="170">
        <v>0</v>
      </c>
      <c r="C17" s="170">
        <v>0</v>
      </c>
      <c r="D17" s="170">
        <v>0</v>
      </c>
      <c r="E17" s="170">
        <v>0</v>
      </c>
      <c r="F17" s="170">
        <v>0</v>
      </c>
      <c r="G17" s="170">
        <v>0</v>
      </c>
      <c r="H17" s="170">
        <v>0</v>
      </c>
      <c r="I17" s="170">
        <v>0</v>
      </c>
      <c r="J17" s="170">
        <v>0</v>
      </c>
      <c r="K17" s="170">
        <v>0</v>
      </c>
      <c r="L17" s="170">
        <v>0</v>
      </c>
      <c r="M17" s="170">
        <v>0</v>
      </c>
      <c r="N17" s="170">
        <v>0</v>
      </c>
      <c r="O17" s="170">
        <v>0</v>
      </c>
      <c r="P17" s="171">
        <f>N17/סיכום!$B$42</f>
        <v>0</v>
      </c>
    </row>
    <row r="18" spans="1:256">
      <c r="A18" s="169" t="s">
        <v>362</v>
      </c>
      <c r="B18" s="169"/>
      <c r="C18" s="169"/>
      <c r="D18" s="169"/>
      <c r="E18" s="169"/>
      <c r="F18" s="169"/>
      <c r="G18" s="169"/>
      <c r="H18" s="169"/>
      <c r="I18" s="169"/>
      <c r="J18" s="169"/>
      <c r="K18" s="169"/>
      <c r="L18" s="172">
        <f>L17</f>
        <v>0</v>
      </c>
      <c r="M18" s="169"/>
      <c r="N18" s="172">
        <f>N17</f>
        <v>0</v>
      </c>
      <c r="O18" s="169"/>
      <c r="P18" s="173">
        <f>P17</f>
        <v>0</v>
      </c>
    </row>
    <row r="20" spans="1:256">
      <c r="A20" s="169" t="s">
        <v>363</v>
      </c>
      <c r="B20" s="169"/>
      <c r="C20" s="169"/>
      <c r="D20" s="169"/>
      <c r="E20" s="169"/>
      <c r="F20" s="169"/>
      <c r="G20" s="169"/>
      <c r="H20" s="169"/>
      <c r="I20" s="169"/>
      <c r="J20" s="169"/>
      <c r="K20" s="169"/>
      <c r="L20" s="169"/>
      <c r="M20" s="169"/>
      <c r="N20" s="169"/>
      <c r="O20" s="169"/>
      <c r="P20" s="169"/>
    </row>
    <row r="21" spans="1:256">
      <c r="A21" s="174" t="str">
        <v>גלילה אג3</v>
      </c>
      <c r="B21" s="174">
        <v>1092139</v>
      </c>
      <c r="C21" s="174" t="str">
        <v>גלילה הפקדות בעמ</v>
      </c>
      <c r="D21" s="174" t="s">
        <v>364</v>
      </c>
      <c r="E21" s="174" t="s">
        <v>92</v>
      </c>
      <c r="F21" s="174" t="s">
        <v>85</v>
      </c>
      <c r="G21" s="170">
        <v>0</v>
      </c>
      <c r="H21" s="174">
        <v>2.03</v>
      </c>
      <c r="I21" s="174" t="s">
        <v>21</v>
      </c>
      <c r="J21" s="174" t="s">
        <v>174</v>
      </c>
      <c r="K21" s="174" t="s">
        <v>365</v>
      </c>
      <c r="L21" s="170">
        <v>1055000</v>
      </c>
      <c r="M21" s="170">
        <v>131.3</v>
      </c>
      <c r="N21" s="170" t="s">
        <v>366</v>
      </c>
      <c r="O21" s="174" t="s">
        <v>286</v>
      </c>
      <c r="P21" s="171">
        <f>N21/סיכום!$B$42</f>
        <v>0.000154167536067297</v>
      </c>
    </row>
    <row r="22" spans="1:256">
      <c r="A22" s="169" t="s">
        <v>367</v>
      </c>
      <c r="B22" s="169"/>
      <c r="C22" s="169"/>
      <c r="D22" s="169"/>
      <c r="E22" s="169"/>
      <c r="F22" s="169"/>
      <c r="G22" s="169"/>
      <c r="H22" s="175">
        <v>2.03</v>
      </c>
      <c r="I22" s="169"/>
      <c r="J22" s="169"/>
      <c r="K22" s="175" t="s">
        <v>365</v>
      </c>
      <c r="L22" s="176">
        <f>L21</f>
        <v>1055000</v>
      </c>
      <c r="M22" s="169"/>
      <c r="N22" s="176" t="s">
        <f>N21</f>
        <v>366</v>
      </c>
      <c r="O22" s="169"/>
      <c r="P22" s="173">
        <f>P21</f>
        <v>0.000154167536067297</v>
      </c>
    </row>
    <row r="24" spans="1:256">
      <c r="A24" s="169" t="s">
        <v>368</v>
      </c>
      <c r="B24" s="170">
        <v>0</v>
      </c>
      <c r="C24" s="170">
        <v>0</v>
      </c>
      <c r="D24" s="170">
        <v>0</v>
      </c>
      <c r="E24" s="170">
        <v>0</v>
      </c>
      <c r="F24" s="170">
        <v>0</v>
      </c>
      <c r="G24" s="170">
        <v>0</v>
      </c>
      <c r="H24" s="170">
        <v>0</v>
      </c>
      <c r="I24" s="170">
        <v>0</v>
      </c>
      <c r="J24" s="170">
        <v>0</v>
      </c>
      <c r="K24" s="170">
        <v>0</v>
      </c>
      <c r="L24" s="170">
        <v>0</v>
      </c>
      <c r="M24" s="170">
        <v>0</v>
      </c>
      <c r="N24" s="170">
        <v>0</v>
      </c>
      <c r="O24" s="170">
        <v>0</v>
      </c>
      <c r="P24" s="171">
        <f>N24/סיכום!$B$42</f>
        <v>0</v>
      </c>
    </row>
    <row r="25" spans="1:256">
      <c r="A25" s="169" t="s">
        <v>369</v>
      </c>
      <c r="B25" s="169"/>
      <c r="C25" s="169"/>
      <c r="D25" s="169"/>
      <c r="E25" s="169"/>
      <c r="F25" s="169"/>
      <c r="G25" s="169"/>
      <c r="H25" s="169"/>
      <c r="I25" s="169"/>
      <c r="J25" s="169"/>
      <c r="K25" s="169"/>
      <c r="L25" s="172">
        <f>L24</f>
        <v>0</v>
      </c>
      <c r="M25" s="169"/>
      <c r="N25" s="172">
        <f>N24</f>
        <v>0</v>
      </c>
      <c r="O25" s="169"/>
      <c r="P25" s="173">
        <f>P24</f>
        <v>0</v>
      </c>
    </row>
    <row r="27" spans="1:256">
      <c r="A27" s="169" t="s">
        <v>370</v>
      </c>
      <c r="B27" s="170">
        <v>0</v>
      </c>
      <c r="C27" s="170">
        <v>0</v>
      </c>
      <c r="D27" s="170">
        <v>0</v>
      </c>
      <c r="E27" s="170">
        <v>0</v>
      </c>
      <c r="F27" s="170">
        <v>0</v>
      </c>
      <c r="G27" s="170">
        <v>0</v>
      </c>
      <c r="H27" s="170">
        <v>0</v>
      </c>
      <c r="I27" s="170">
        <v>0</v>
      </c>
      <c r="J27" s="170">
        <v>0</v>
      </c>
      <c r="K27" s="170">
        <v>0</v>
      </c>
      <c r="L27" s="170">
        <v>0</v>
      </c>
      <c r="M27" s="170">
        <v>0</v>
      </c>
      <c r="N27" s="170">
        <v>0</v>
      </c>
      <c r="O27" s="170">
        <v>0</v>
      </c>
      <c r="P27" s="171">
        <f>N27/סיכום!$B$42</f>
        <v>0</v>
      </c>
    </row>
    <row r="28" spans="1:256">
      <c r="A28" s="169" t="s">
        <v>371</v>
      </c>
      <c r="B28" s="169"/>
      <c r="C28" s="169"/>
      <c r="D28" s="169"/>
      <c r="E28" s="169"/>
      <c r="F28" s="169"/>
      <c r="G28" s="169"/>
      <c r="H28" s="169"/>
      <c r="I28" s="169"/>
      <c r="J28" s="169"/>
      <c r="K28" s="169"/>
      <c r="L28" s="172">
        <f>L27</f>
        <v>0</v>
      </c>
      <c r="M28" s="169"/>
      <c r="N28" s="172">
        <f>N27</f>
        <v>0</v>
      </c>
      <c r="O28" s="169"/>
      <c r="P28" s="173">
        <f>P27</f>
        <v>0</v>
      </c>
    </row>
    <row r="30" spans="1:256">
      <c r="A30" s="169" t="s">
        <v>372</v>
      </c>
      <c r="B30" s="169"/>
      <c r="C30" s="169"/>
      <c r="D30" s="169"/>
      <c r="E30" s="169"/>
      <c r="F30" s="169"/>
      <c r="G30" s="169"/>
      <c r="H30" s="169"/>
      <c r="I30" s="169"/>
      <c r="J30" s="169"/>
      <c r="K30" s="169"/>
      <c r="L30" s="169"/>
      <c r="M30" s="169"/>
      <c r="N30" s="169"/>
      <c r="O30" s="169"/>
      <c r="P30" s="169"/>
    </row>
    <row r="31" spans="1:256">
      <c r="A31" s="174" t="str">
        <v>גלוגבל פיננס 8</v>
      </c>
      <c r="B31" s="174">
        <v>1108620</v>
      </c>
      <c r="C31" s="174" t="s">
        <v>373</v>
      </c>
      <c r="D31" s="174" t="str">
        <v>מדדים</v>
      </c>
      <c r="E31" s="174" t="s">
        <v>374</v>
      </c>
      <c r="F31" s="174" t="s">
        <v>93</v>
      </c>
      <c r="G31" s="170">
        <v>0</v>
      </c>
      <c r="H31" s="174">
        <v>2.13</v>
      </c>
      <c r="I31" s="174" t="s">
        <v>21</v>
      </c>
      <c r="J31" s="174" t="s">
        <v>112</v>
      </c>
      <c r="K31" s="174" t="s">
        <v>375</v>
      </c>
      <c r="L31" s="170">
        <v>0.48</v>
      </c>
      <c r="M31" s="170">
        <v>111.6</v>
      </c>
      <c r="N31" s="174" t="s">
        <v>96</v>
      </c>
      <c r="O31" s="174" t="s">
        <v>76</v>
      </c>
      <c r="P31" s="171">
        <f>N31/סיכום!$B$42</f>
        <v>0</v>
      </c>
    </row>
    <row r="32" spans="1:256">
      <c r="A32" s="169" t="s">
        <v>376</v>
      </c>
      <c r="B32" s="169"/>
      <c r="C32" s="169"/>
      <c r="D32" s="169"/>
      <c r="E32" s="169"/>
      <c r="F32" s="169"/>
      <c r="G32" s="169"/>
      <c r="H32" s="175">
        <v>2.13</v>
      </c>
      <c r="I32" s="169"/>
      <c r="J32" s="169"/>
      <c r="K32" s="175" t="s">
        <v>375</v>
      </c>
      <c r="L32" s="176">
        <f>L31</f>
        <v>0.48</v>
      </c>
      <c r="M32" s="169"/>
      <c r="N32" s="172" t="s">
        <f>N31</f>
        <v>96</v>
      </c>
      <c r="O32" s="169"/>
      <c r="P32" s="173">
        <f>P31</f>
        <v>0</v>
      </c>
    </row>
    <row r="34" spans="1:256">
      <c r="A34" s="169" t="s">
        <v>377</v>
      </c>
      <c r="B34" s="170">
        <v>0</v>
      </c>
      <c r="C34" s="170">
        <v>0</v>
      </c>
      <c r="D34" s="170">
        <v>0</v>
      </c>
      <c r="E34" s="170">
        <v>0</v>
      </c>
      <c r="F34" s="170">
        <v>0</v>
      </c>
      <c r="G34" s="170">
        <v>0</v>
      </c>
      <c r="H34" s="170">
        <v>0</v>
      </c>
      <c r="I34" s="170">
        <v>0</v>
      </c>
      <c r="J34" s="170">
        <v>0</v>
      </c>
      <c r="K34" s="170">
        <v>0</v>
      </c>
      <c r="L34" s="170">
        <v>0</v>
      </c>
      <c r="M34" s="170">
        <v>0</v>
      </c>
      <c r="N34" s="170">
        <v>0</v>
      </c>
      <c r="O34" s="170">
        <v>0</v>
      </c>
      <c r="P34" s="171">
        <f>N34/סיכום!$B$42</f>
        <v>0</v>
      </c>
    </row>
    <row r="35" spans="1:256">
      <c r="A35" s="169" t="s">
        <v>378</v>
      </c>
      <c r="B35" s="169"/>
      <c r="C35" s="169"/>
      <c r="D35" s="169"/>
      <c r="E35" s="169"/>
      <c r="F35" s="169"/>
      <c r="G35" s="169"/>
      <c r="H35" s="169"/>
      <c r="I35" s="169"/>
      <c r="J35" s="169"/>
      <c r="K35" s="169"/>
      <c r="L35" s="172">
        <f>L34</f>
        <v>0</v>
      </c>
      <c r="M35" s="169"/>
      <c r="N35" s="172">
        <f>N34</f>
        <v>0</v>
      </c>
      <c r="O35" s="169"/>
      <c r="P35" s="173">
        <f>P34</f>
        <v>0</v>
      </c>
    </row>
    <row r="37" spans="1:256">
      <c r="A37" s="167" t="str">
        <v>סה"כ מוצרים מובנים בישראל</v>
      </c>
      <c r="B37" s="167"/>
      <c r="C37" s="167"/>
      <c r="D37" s="167"/>
      <c r="E37" s="167"/>
      <c r="F37" s="167"/>
      <c r="G37" s="167"/>
      <c r="H37" s="177">
        <v>2.03</v>
      </c>
      <c r="I37" s="167"/>
      <c r="J37" s="167"/>
      <c r="K37" s="177" t="s">
        <v>365</v>
      </c>
      <c r="L37" s="178">
        <f>L18+L22+L25+L28+L32+L35</f>
        <v>1055000.48</v>
      </c>
      <c r="M37" s="167"/>
      <c r="N37" s="178">
        <f>N18+N22+N25+N28+N32+N35</f>
        <v>1385.21</v>
      </c>
      <c r="O37" s="167"/>
      <c r="P37" s="179">
        <f>P18+P22+P25+P28+P32+P35</f>
        <v>0.000154167536067297</v>
      </c>
    </row>
    <row r="40" spans="1:256">
      <c r="A40" s="167" t="str">
        <v>מוצרים מובנים בחו"ל</v>
      </c>
      <c r="B40" s="167"/>
      <c r="C40" s="167"/>
      <c r="D40" s="167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</row>
    <row r="41" spans="1:256">
      <c r="A41" s="169" t="s">
        <v>361</v>
      </c>
      <c r="B41" s="170">
        <v>0</v>
      </c>
      <c r="C41" s="170">
        <v>0</v>
      </c>
      <c r="D41" s="170">
        <v>0</v>
      </c>
      <c r="E41" s="170">
        <v>0</v>
      </c>
      <c r="F41" s="170">
        <v>0</v>
      </c>
      <c r="G41" s="170">
        <v>0</v>
      </c>
      <c r="H41" s="170">
        <v>0</v>
      </c>
      <c r="I41" s="170">
        <v>0</v>
      </c>
      <c r="J41" s="170">
        <v>0</v>
      </c>
      <c r="K41" s="170">
        <v>0</v>
      </c>
      <c r="L41" s="170">
        <v>0</v>
      </c>
      <c r="M41" s="170">
        <v>0</v>
      </c>
      <c r="N41" s="170">
        <v>0</v>
      </c>
      <c r="O41" s="170">
        <v>0</v>
      </c>
      <c r="P41" s="171">
        <f>N41/סיכום!$B$42</f>
        <v>0</v>
      </c>
    </row>
    <row r="42" spans="1:256">
      <c r="A42" s="169" t="s">
        <v>362</v>
      </c>
      <c r="B42" s="169"/>
      <c r="C42" s="169"/>
      <c r="D42" s="169"/>
      <c r="E42" s="169"/>
      <c r="F42" s="169"/>
      <c r="G42" s="169"/>
      <c r="H42" s="169"/>
      <c r="I42" s="169"/>
      <c r="J42" s="169"/>
      <c r="K42" s="169"/>
      <c r="L42" s="172">
        <f>L41</f>
        <v>0</v>
      </c>
      <c r="M42" s="169"/>
      <c r="N42" s="172">
        <f>N41</f>
        <v>0</v>
      </c>
      <c r="O42" s="169"/>
      <c r="P42" s="173">
        <f>P41</f>
        <v>0</v>
      </c>
    </row>
    <row r="44" spans="1:256">
      <c r="A44" s="169" t="s">
        <v>363</v>
      </c>
      <c r="B44" s="170">
        <v>0</v>
      </c>
      <c r="C44" s="170">
        <v>0</v>
      </c>
      <c r="D44" s="170">
        <v>0</v>
      </c>
      <c r="E44" s="170">
        <v>0</v>
      </c>
      <c r="F44" s="170">
        <v>0</v>
      </c>
      <c r="G44" s="170">
        <v>0</v>
      </c>
      <c r="H44" s="170">
        <v>0</v>
      </c>
      <c r="I44" s="170">
        <v>0</v>
      </c>
      <c r="J44" s="170">
        <v>0</v>
      </c>
      <c r="K44" s="170">
        <v>0</v>
      </c>
      <c r="L44" s="170">
        <v>0</v>
      </c>
      <c r="M44" s="170">
        <v>0</v>
      </c>
      <c r="N44" s="170">
        <v>0</v>
      </c>
      <c r="O44" s="170">
        <v>0</v>
      </c>
      <c r="P44" s="171">
        <f>N44/סיכום!$B$42</f>
        <v>0</v>
      </c>
    </row>
    <row r="45" spans="1:256">
      <c r="A45" s="169" t="s">
        <v>367</v>
      </c>
      <c r="B45" s="169"/>
      <c r="C45" s="169"/>
      <c r="D45" s="169"/>
      <c r="E45" s="169"/>
      <c r="F45" s="169"/>
      <c r="G45" s="169"/>
      <c r="H45" s="169"/>
      <c r="I45" s="169"/>
      <c r="J45" s="169"/>
      <c r="K45" s="169"/>
      <c r="L45" s="172">
        <f>L44</f>
        <v>0</v>
      </c>
      <c r="M45" s="169"/>
      <c r="N45" s="172">
        <f>N44</f>
        <v>0</v>
      </c>
      <c r="O45" s="169"/>
      <c r="P45" s="173">
        <f>P44</f>
        <v>0</v>
      </c>
    </row>
    <row r="47" spans="1:256">
      <c r="A47" s="169" t="s">
        <v>368</v>
      </c>
      <c r="B47" s="170">
        <v>0</v>
      </c>
      <c r="C47" s="170">
        <v>0</v>
      </c>
      <c r="D47" s="170">
        <v>0</v>
      </c>
      <c r="E47" s="170">
        <v>0</v>
      </c>
      <c r="F47" s="170">
        <v>0</v>
      </c>
      <c r="G47" s="170">
        <v>0</v>
      </c>
      <c r="H47" s="170">
        <v>0</v>
      </c>
      <c r="I47" s="170">
        <v>0</v>
      </c>
      <c r="J47" s="170">
        <v>0</v>
      </c>
      <c r="K47" s="170">
        <v>0</v>
      </c>
      <c r="L47" s="170">
        <v>0</v>
      </c>
      <c r="M47" s="170">
        <v>0</v>
      </c>
      <c r="N47" s="170">
        <v>0</v>
      </c>
      <c r="O47" s="170">
        <v>0</v>
      </c>
      <c r="P47" s="171">
        <f>N47/סיכום!$B$42</f>
        <v>0</v>
      </c>
    </row>
    <row r="48" spans="1:256">
      <c r="A48" s="169" t="s">
        <v>369</v>
      </c>
      <c r="B48" s="169"/>
      <c r="C48" s="169"/>
      <c r="D48" s="169"/>
      <c r="E48" s="169"/>
      <c r="F48" s="169"/>
      <c r="G48" s="169"/>
      <c r="H48" s="169"/>
      <c r="I48" s="169"/>
      <c r="J48" s="169"/>
      <c r="K48" s="169"/>
      <c r="L48" s="172">
        <f>L47</f>
        <v>0</v>
      </c>
      <c r="M48" s="169"/>
      <c r="N48" s="172">
        <f>N47</f>
        <v>0</v>
      </c>
      <c r="O48" s="169"/>
      <c r="P48" s="173">
        <f>P47</f>
        <v>0</v>
      </c>
    </row>
    <row r="50" spans="1:256">
      <c r="A50" s="169" t="s">
        <v>370</v>
      </c>
      <c r="B50" s="170">
        <v>0</v>
      </c>
      <c r="C50" s="170">
        <v>0</v>
      </c>
      <c r="D50" s="170">
        <v>0</v>
      </c>
      <c r="E50" s="170">
        <v>0</v>
      </c>
      <c r="F50" s="170">
        <v>0</v>
      </c>
      <c r="G50" s="170">
        <v>0</v>
      </c>
      <c r="H50" s="170">
        <v>0</v>
      </c>
      <c r="I50" s="170">
        <v>0</v>
      </c>
      <c r="J50" s="170">
        <v>0</v>
      </c>
      <c r="K50" s="170">
        <v>0</v>
      </c>
      <c r="L50" s="170">
        <v>0</v>
      </c>
      <c r="M50" s="170">
        <v>0</v>
      </c>
      <c r="N50" s="170">
        <v>0</v>
      </c>
      <c r="O50" s="170">
        <v>0</v>
      </c>
      <c r="P50" s="171">
        <f>N50/סיכום!$B$42</f>
        <v>0</v>
      </c>
    </row>
    <row r="51" spans="1:256">
      <c r="A51" s="169" t="s">
        <v>371</v>
      </c>
      <c r="B51" s="169"/>
      <c r="C51" s="169"/>
      <c r="D51" s="169"/>
      <c r="E51" s="169"/>
      <c r="F51" s="169"/>
      <c r="G51" s="169"/>
      <c r="H51" s="169"/>
      <c r="I51" s="169"/>
      <c r="J51" s="169"/>
      <c r="K51" s="169"/>
      <c r="L51" s="172">
        <f>L50</f>
        <v>0</v>
      </c>
      <c r="M51" s="169"/>
      <c r="N51" s="172">
        <f>N50</f>
        <v>0</v>
      </c>
      <c r="O51" s="169"/>
      <c r="P51" s="173">
        <f>P50</f>
        <v>0</v>
      </c>
    </row>
    <row r="53" spans="1:256">
      <c r="A53" s="169" t="s">
        <v>372</v>
      </c>
      <c r="B53" s="170">
        <v>0</v>
      </c>
      <c r="C53" s="170">
        <v>0</v>
      </c>
      <c r="D53" s="170">
        <v>0</v>
      </c>
      <c r="E53" s="170">
        <v>0</v>
      </c>
      <c r="F53" s="170">
        <v>0</v>
      </c>
      <c r="G53" s="170">
        <v>0</v>
      </c>
      <c r="H53" s="170">
        <v>0</v>
      </c>
      <c r="I53" s="170">
        <v>0</v>
      </c>
      <c r="J53" s="170">
        <v>0</v>
      </c>
      <c r="K53" s="170">
        <v>0</v>
      </c>
      <c r="L53" s="170">
        <v>0</v>
      </c>
      <c r="M53" s="170">
        <v>0</v>
      </c>
      <c r="N53" s="170">
        <v>0</v>
      </c>
      <c r="O53" s="170">
        <v>0</v>
      </c>
      <c r="P53" s="171">
        <f>N53/סיכום!$B$42</f>
        <v>0</v>
      </c>
    </row>
    <row r="54" spans="1:256">
      <c r="A54" s="169" t="s">
        <v>376</v>
      </c>
      <c r="B54" s="169"/>
      <c r="C54" s="169"/>
      <c r="D54" s="169"/>
      <c r="E54" s="169"/>
      <c r="F54" s="169"/>
      <c r="G54" s="169"/>
      <c r="H54" s="169"/>
      <c r="I54" s="169"/>
      <c r="J54" s="169"/>
      <c r="K54" s="169"/>
      <c r="L54" s="172">
        <f>L53</f>
        <v>0</v>
      </c>
      <c r="M54" s="169"/>
      <c r="N54" s="172">
        <f>N53</f>
        <v>0</v>
      </c>
      <c r="O54" s="169"/>
      <c r="P54" s="173">
        <f>P53</f>
        <v>0</v>
      </c>
    </row>
    <row r="56" spans="1:256">
      <c r="A56" s="169" t="s">
        <v>377</v>
      </c>
      <c r="B56" s="170">
        <v>0</v>
      </c>
      <c r="C56" s="170">
        <v>0</v>
      </c>
      <c r="D56" s="170">
        <v>0</v>
      </c>
      <c r="E56" s="170">
        <v>0</v>
      </c>
      <c r="F56" s="170">
        <v>0</v>
      </c>
      <c r="G56" s="170">
        <v>0</v>
      </c>
      <c r="H56" s="170">
        <v>0</v>
      </c>
      <c r="I56" s="170">
        <v>0</v>
      </c>
      <c r="J56" s="170">
        <v>0</v>
      </c>
      <c r="K56" s="170">
        <v>0</v>
      </c>
      <c r="L56" s="170">
        <v>0</v>
      </c>
      <c r="M56" s="170">
        <v>0</v>
      </c>
      <c r="N56" s="170">
        <v>0</v>
      </c>
      <c r="O56" s="170">
        <v>0</v>
      </c>
      <c r="P56" s="171">
        <f>N56/סיכום!$B$42</f>
        <v>0</v>
      </c>
    </row>
    <row r="57" spans="1:256">
      <c r="A57" s="169" t="s">
        <v>378</v>
      </c>
      <c r="B57" s="169"/>
      <c r="C57" s="169"/>
      <c r="D57" s="169"/>
      <c r="E57" s="169"/>
      <c r="F57" s="169"/>
      <c r="G57" s="169"/>
      <c r="H57" s="169"/>
      <c r="I57" s="169"/>
      <c r="J57" s="169"/>
      <c r="K57" s="169"/>
      <c r="L57" s="172">
        <f>L56</f>
        <v>0</v>
      </c>
      <c r="M57" s="169"/>
      <c r="N57" s="172">
        <f>N56</f>
        <v>0</v>
      </c>
      <c r="O57" s="169"/>
      <c r="P57" s="173">
        <f>P56</f>
        <v>0</v>
      </c>
    </row>
    <row r="59" spans="1:256">
      <c r="A59" s="167" t="str">
        <v>סה"כ מוצרים מובנים בחו"ל</v>
      </c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80">
        <f>L42+L45+L48+L51+L54+L57</f>
        <v>0</v>
      </c>
      <c r="M59" s="167"/>
      <c r="N59" s="180">
        <f>N42+N45+N48+N51+N54+N57</f>
        <v>0</v>
      </c>
      <c r="O59" s="167"/>
      <c r="P59" s="179">
        <f>P42+P45+P48+P51+P54+P57</f>
        <v>0</v>
      </c>
    </row>
    <row r="62" spans="1:256">
      <c r="A62" s="167" t="str">
        <v>סה"כ מוצרים מובנים</v>
      </c>
      <c r="B62" s="167"/>
      <c r="C62" s="167"/>
      <c r="D62" s="167"/>
      <c r="E62" s="167"/>
      <c r="F62" s="167"/>
      <c r="G62" s="167"/>
      <c r="H62" s="177">
        <v>2.03</v>
      </c>
      <c r="I62" s="167"/>
      <c r="J62" s="167"/>
      <c r="K62" s="177" t="s">
        <v>365</v>
      </c>
      <c r="L62" s="178">
        <f>L37+L59</f>
        <v>1055000.48</v>
      </c>
      <c r="M62" s="167"/>
      <c r="N62" s="178">
        <f>N37+N59</f>
        <v>1385.21</v>
      </c>
      <c r="O62" s="167"/>
      <c r="P62" s="179">
        <f>P37+P59</f>
        <v>0.000154167536067297</v>
      </c>
    </row>
    <row r="65" spans="1:256">
      <c r="A65" s="174" t="s">
        <v>30</v>
      </c>
      <c r="B65" s="174"/>
      <c r="C65" s="174"/>
      <c r="D65" s="174"/>
      <c r="E65" s="174"/>
      <c r="F65" s="174"/>
      <c r="G65" s="174"/>
      <c r="H65" s="174"/>
      <c r="I65" s="174"/>
      <c r="J65" s="174"/>
      <c r="K65" s="174"/>
      <c r="L65" s="174"/>
      <c r="M65" s="174"/>
      <c r="N65" s="174"/>
      <c r="O65" s="174"/>
      <c r="P65" s="174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printOptions/>
  <pageMargins left="0.75" right="0.75" top="1" bottom="1" header="0.5" footer="0.5"/>
  <pageSetup blackAndWhite="0" cellComments="none" copies="1" draft="0" errors="displayed" firstPageNumber="1" orientation="portrait" pageOrder="downThenOver" paperSize="1" scale="100" useFirstPageNumber="1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0"/>
  </sheetPr>
  <dimension ref="A2:IV230"/>
  <sheetViews>
    <sheetView topLeftCell="A207" workbookViewId="0" rightToLeft="1">
      <selection activeCell="N204" sqref="N204"/>
    </sheetView>
  </sheetViews>
  <sheetFormatPr defaultRowHeight="12.75"/>
  <cols>
    <col min="1" max="1" style="181" width="49.78957" customWidth="1"/>
    <col min="2" max="2" style="181" width="12.71939" customWidth="1"/>
    <col min="3" max="3" style="181" width="8.711805" customWidth="1"/>
    <col min="4" max="4" style="181" width="10.7156" customWidth="1"/>
    <col min="5" max="5" style="181" width="14.72319" customWidth="1"/>
    <col min="6" max="6" style="181" width="8.711805" customWidth="1"/>
    <col min="7" max="7" style="181" width="11.7175" customWidth="1"/>
    <col min="8" max="8" style="181" width="14.72319" customWidth="1"/>
    <col min="9" max="9" style="181" width="16.72698" customWidth="1"/>
    <col min="10" max="10" style="181" width="20.73457" customWidth="1"/>
    <col min="11" max="11" style="181" width="9.713702" customWidth="1"/>
    <col min="12" max="12" style="181" width="15.72508" customWidth="1"/>
    <col min="13" max="13" style="181" width="24.74215" customWidth="1"/>
    <col min="14" max="14" style="181" width="20.73457" customWidth="1"/>
    <col min="15" max="256" style="181" width="9.287113" bestFit="1" customWidth="1"/>
  </cols>
  <sheetData>
    <row r="2" spans="1:256">
      <c r="A2" s="182" t="s">
        <v>7</v>
      </c>
    </row>
    <row r="4" spans="1:256">
      <c r="A4" s="182" t="s">
        <v>379</v>
      </c>
    </row>
    <row r="6" spans="1:256">
      <c r="A6" s="183" t="s">
        <v>2</v>
      </c>
    </row>
    <row r="9" spans="1:256">
      <c r="A9" s="184" t="s">
        <v>9</v>
      </c>
      <c r="B9" s="184" t="s">
        <v>10</v>
      </c>
      <c r="C9" s="184" t="s">
        <v>12</v>
      </c>
      <c r="D9" s="184" t="s">
        <v>13</v>
      </c>
      <c r="E9" s="184" t="s">
        <v>32</v>
      </c>
      <c r="F9" s="184" t="s">
        <v>33</v>
      </c>
      <c r="G9" s="184" t="s">
        <v>14</v>
      </c>
      <c r="H9" s="184" t="s">
        <v>15</v>
      </c>
      <c r="I9" s="184" t="s">
        <v>16</v>
      </c>
      <c r="J9" s="184" t="s">
        <v>34</v>
      </c>
      <c r="K9" s="184" t="s">
        <v>4</v>
      </c>
      <c r="L9" s="184" t="s">
        <v>380</v>
      </c>
      <c r="M9" s="184" t="s">
        <v>35</v>
      </c>
      <c r="N9" s="184" t="s">
        <v>18</v>
      </c>
    </row>
    <row r="10" spans="1:256">
      <c r="A10" s="185"/>
      <c r="B10" s="185"/>
      <c r="C10" s="185"/>
      <c r="D10" s="185"/>
      <c r="E10" s="185" t="s">
        <v>36</v>
      </c>
      <c r="F10" s="185" t="s">
        <v>37</v>
      </c>
      <c r="G10" s="185"/>
      <c r="H10" s="185" t="s">
        <v>19</v>
      </c>
      <c r="I10" s="185" t="s">
        <v>19</v>
      </c>
      <c r="J10" s="185" t="s">
        <v>38</v>
      </c>
      <c r="K10" s="185" t="s">
        <v>39</v>
      </c>
      <c r="L10" s="185" t="s">
        <v>20</v>
      </c>
      <c r="M10" s="185" t="s">
        <v>19</v>
      </c>
      <c r="N10" s="185" t="s">
        <v>19</v>
      </c>
    </row>
    <row r="13" spans="1:256">
      <c r="A13" s="184" t="s">
        <v>40</v>
      </c>
      <c r="B13" s="184"/>
      <c r="C13" s="184"/>
      <c r="D13" s="184"/>
      <c r="E13" s="184"/>
      <c r="F13" s="184"/>
      <c r="G13" s="184"/>
      <c r="H13" s="184"/>
      <c r="I13" s="184"/>
      <c r="J13" s="184"/>
      <c r="K13" s="184"/>
      <c r="L13" s="184"/>
      <c r="M13" s="184"/>
      <c r="N13" s="184"/>
    </row>
    <row r="16" spans="1:256">
      <c r="A16" s="184" t="str">
        <v>תעודות התחייבות ממשלתיות בישראל</v>
      </c>
      <c r="B16" s="184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</row>
    <row r="17" spans="1:256">
      <c r="A17" s="186" t="str">
        <v>חץ</v>
      </c>
      <c r="B17" s="187">
        <v>0</v>
      </c>
      <c r="C17" s="187">
        <v>0</v>
      </c>
      <c r="D17" s="187">
        <v>0</v>
      </c>
      <c r="E17" s="187">
        <v>0</v>
      </c>
      <c r="F17" s="187">
        <v>0</v>
      </c>
      <c r="G17" s="187">
        <v>0</v>
      </c>
      <c r="H17" s="187">
        <v>0</v>
      </c>
      <c r="I17" s="187">
        <v>0</v>
      </c>
      <c r="J17" s="187">
        <v>0</v>
      </c>
      <c r="K17" s="187">
        <v>0</v>
      </c>
      <c r="L17" s="187">
        <v>0</v>
      </c>
      <c r="M17" s="187">
        <v>0</v>
      </c>
      <c r="N17" s="188">
        <f>L17/סיכום!$B$42</f>
        <v>0</v>
      </c>
    </row>
    <row r="18" spans="1:256">
      <c r="A18" s="186" t="str">
        <v>סה"כ חץ</v>
      </c>
      <c r="B18" s="186"/>
      <c r="C18" s="186"/>
      <c r="D18" s="186"/>
      <c r="E18" s="186"/>
      <c r="F18" s="186"/>
      <c r="G18" s="186"/>
      <c r="H18" s="186"/>
      <c r="I18" s="186"/>
      <c r="J18" s="189">
        <f>J17</f>
        <v>0</v>
      </c>
      <c r="K18" s="186"/>
      <c r="L18" s="189">
        <f>L17</f>
        <v>0</v>
      </c>
      <c r="M18" s="186"/>
      <c r="N18" s="190">
        <f>N17</f>
        <v>0</v>
      </c>
    </row>
    <row r="20" spans="1:256">
      <c r="A20" s="186" t="str">
        <v>ערד</v>
      </c>
      <c r="B20" s="186"/>
      <c r="C20" s="186"/>
      <c r="D20" s="186"/>
      <c r="E20" s="186"/>
      <c r="F20" s="186"/>
      <c r="G20" s="186"/>
      <c r="H20" s="186"/>
      <c r="I20" s="186"/>
      <c r="J20" s="186"/>
      <c r="K20" s="186"/>
      <c r="L20" s="186"/>
      <c r="M20" s="186"/>
      <c r="N20" s="186"/>
    </row>
    <row r="21" spans="1:256">
      <c r="A21" s="191" t="str">
        <v>ערד %2026 4.8</v>
      </c>
      <c r="B21" s="191">
        <v>8287849</v>
      </c>
      <c r="C21" s="191" t="s">
        <v>41</v>
      </c>
      <c r="D21" s="187">
        <v>0</v>
      </c>
      <c r="E21" s="191" t="str">
        <v>1/11/2011</v>
      </c>
      <c r="F21" s="187">
        <v>10.36</v>
      </c>
      <c r="G21" s="191" t="s">
        <v>21</v>
      </c>
      <c r="H21" s="191" t="s">
        <v>211</v>
      </c>
      <c r="I21" s="191" t="s">
        <v>381</v>
      </c>
      <c r="J21" s="187">
        <v>60325000</v>
      </c>
      <c r="K21" s="187">
        <v>110.74</v>
      </c>
      <c r="L21" s="187" t="str">
        <v>66,804.48</v>
      </c>
      <c r="M21" s="191" t="str">
        <v>60.32%</v>
      </c>
      <c r="N21" s="188">
        <f>L21/סיכום!$B$42</f>
        <v>0.00743503301294176</v>
      </c>
    </row>
    <row r="22" spans="1:256">
      <c r="A22" s="191" t="str">
        <v>ערד 2027 סדרה 5</v>
      </c>
      <c r="B22" s="191">
        <v>8287955</v>
      </c>
      <c r="C22" s="191" t="s">
        <v>41</v>
      </c>
      <c r="D22" s="187">
        <v>0</v>
      </c>
      <c r="E22" s="191" t="str">
        <v>2/10/2012</v>
      </c>
      <c r="F22" s="187">
        <v>10.76</v>
      </c>
      <c r="G22" s="191" t="s">
        <v>21</v>
      </c>
      <c r="H22" s="191" t="s">
        <v>211</v>
      </c>
      <c r="I22" s="191" t="str">
        <v>4.26%</v>
      </c>
      <c r="J22" s="187">
        <v>39015720</v>
      </c>
      <c r="K22" s="187">
        <v>107.52</v>
      </c>
      <c r="L22" s="187" t="str">
        <v>41,951.27</v>
      </c>
      <c r="M22" s="187">
        <v>0</v>
      </c>
      <c r="N22" s="188">
        <f>L22/סיכום!$B$42</f>
        <v>0.00466898443614609</v>
      </c>
    </row>
    <row r="23" spans="1:256">
      <c r="A23" s="191" t="str">
        <v>ערד 4.8% 2026</v>
      </c>
      <c r="B23" s="191">
        <v>8287831</v>
      </c>
      <c r="C23" s="191" t="s">
        <v>41</v>
      </c>
      <c r="D23" s="187">
        <v>0</v>
      </c>
      <c r="E23" s="191" t="str">
        <v>2/10/2011</v>
      </c>
      <c r="F23" s="187">
        <v>10.3</v>
      </c>
      <c r="G23" s="191" t="s">
        <v>21</v>
      </c>
      <c r="H23" s="191" t="s">
        <v>211</v>
      </c>
      <c r="I23" s="191" t="str">
        <v>3.93%</v>
      </c>
      <c r="J23" s="187">
        <v>12500000</v>
      </c>
      <c r="K23" s="187">
        <v>112.15</v>
      </c>
      <c r="L23" s="187" t="str">
        <v>14,019.35</v>
      </c>
      <c r="M23" s="187">
        <v>0</v>
      </c>
      <c r="N23" s="188">
        <f>L23/סיכום!$B$42</f>
        <v>0.00156028952055289</v>
      </c>
    </row>
    <row r="24" spans="1:256">
      <c r="A24" s="191" t="str">
        <v>ערד 4.8% 8781</v>
      </c>
      <c r="B24" s="191">
        <v>8287815</v>
      </c>
      <c r="C24" s="191" t="s">
        <v>41</v>
      </c>
      <c r="D24" s="187">
        <v>0</v>
      </c>
      <c r="E24" s="191" t="str">
        <v>1/08/2011</v>
      </c>
      <c r="F24" s="187">
        <v>10.19</v>
      </c>
      <c r="G24" s="191" t="s">
        <v>21</v>
      </c>
      <c r="H24" s="191" t="s">
        <v>211</v>
      </c>
      <c r="I24" s="191" t="str">
        <v>3.67%</v>
      </c>
      <c r="J24" s="187">
        <v>37808000</v>
      </c>
      <c r="K24" s="187">
        <v>116.03</v>
      </c>
      <c r="L24" s="187" t="str">
        <v>43,869.67</v>
      </c>
      <c r="M24" s="187">
        <v>0</v>
      </c>
      <c r="N24" s="188">
        <f>L24/סיכום!$B$42</f>
        <v>0.00488249358002428</v>
      </c>
    </row>
    <row r="25" spans="1:256">
      <c r="A25" s="191" t="str">
        <v>ערד 4.8% 8782</v>
      </c>
      <c r="B25" s="191">
        <v>8287823</v>
      </c>
      <c r="C25" s="191" t="s">
        <v>41</v>
      </c>
      <c r="D25" s="187">
        <v>0</v>
      </c>
      <c r="E25" s="191" t="str">
        <v>1/09/2011</v>
      </c>
      <c r="F25" s="187">
        <v>10.2</v>
      </c>
      <c r="G25" s="191" t="s">
        <v>21</v>
      </c>
      <c r="H25" s="191" t="s">
        <v>211</v>
      </c>
      <c r="I25" s="191" t="str">
        <v>3.98%</v>
      </c>
      <c r="J25" s="187">
        <v>32240000</v>
      </c>
      <c r="K25" s="187">
        <v>112.51</v>
      </c>
      <c r="L25" s="187">
        <v>36271.7</v>
      </c>
      <c r="M25" s="187">
        <v>0</v>
      </c>
      <c r="N25" s="188">
        <f>L25/סיכום!$B$42</f>
        <v>0.00403687427752629</v>
      </c>
    </row>
    <row r="26" spans="1:256">
      <c r="A26" s="191" t="str">
        <v>ערד 4.8% 8786</v>
      </c>
      <c r="B26" s="191">
        <v>8287864</v>
      </c>
      <c r="C26" s="191" t="s">
        <v>41</v>
      </c>
      <c r="D26" s="187">
        <v>0</v>
      </c>
      <c r="E26" s="191" t="str">
        <v>1/01/2012</v>
      </c>
      <c r="F26" s="187">
        <v>10.31</v>
      </c>
      <c r="G26" s="191" t="s">
        <v>21</v>
      </c>
      <c r="H26" s="191" t="s">
        <v>211</v>
      </c>
      <c r="I26" s="191" t="s">
        <v>382</v>
      </c>
      <c r="J26" s="187">
        <v>28600000</v>
      </c>
      <c r="K26" s="187">
        <v>112.99</v>
      </c>
      <c r="L26" s="187" t="str">
        <v>32,314.43</v>
      </c>
      <c r="M26" s="191" t="str">
        <v>28.60%</v>
      </c>
      <c r="N26" s="188">
        <f>L26/סיכום!$B$42</f>
        <v>0.00359644822988511</v>
      </c>
    </row>
    <row r="27" spans="1:256">
      <c r="A27" s="191" t="str">
        <v>ערד 4.8% 8790</v>
      </c>
      <c r="B27" s="191">
        <v>8287906</v>
      </c>
      <c r="C27" s="191" t="s">
        <v>41</v>
      </c>
      <c r="D27" s="187">
        <v>0</v>
      </c>
      <c r="E27" s="191" t="str">
        <v>1/05/2012</v>
      </c>
      <c r="F27" s="187">
        <v>10.63</v>
      </c>
      <c r="G27" s="191" t="s">
        <v>21</v>
      </c>
      <c r="H27" s="191" t="s">
        <v>211</v>
      </c>
      <c r="I27" s="191" t="s">
        <v>381</v>
      </c>
      <c r="J27" s="187">
        <v>39400000</v>
      </c>
      <c r="K27" s="187">
        <v>110.56</v>
      </c>
      <c r="L27" s="187" t="str">
        <v>43,559.49</v>
      </c>
      <c r="M27" s="191" t="str">
        <v>39.40%</v>
      </c>
      <c r="N27" s="188">
        <f>L27/סיכום!$B$42</f>
        <v>0.00484797196500753</v>
      </c>
    </row>
    <row r="28" spans="1:256">
      <c r="A28" s="191" t="str">
        <v>ערד 4.8% 8792</v>
      </c>
      <c r="B28" s="191">
        <v>8287922</v>
      </c>
      <c r="C28" s="191" t="s">
        <v>41</v>
      </c>
      <c r="D28" s="187">
        <v>0</v>
      </c>
      <c r="E28" s="191" t="str">
        <v>1/07/2012</v>
      </c>
      <c r="F28" s="187">
        <v>10.57</v>
      </c>
      <c r="G28" s="191" t="s">
        <v>21</v>
      </c>
      <c r="H28" s="191" t="s">
        <v>211</v>
      </c>
      <c r="I28" s="191" t="s">
        <v>382</v>
      </c>
      <c r="J28" s="187">
        <v>62500000</v>
      </c>
      <c r="K28" s="187">
        <v>111.88</v>
      </c>
      <c r="L28" s="187" t="str">
        <v>69,923.69</v>
      </c>
      <c r="M28" s="191" t="str">
        <v>62.50%</v>
      </c>
      <c r="N28" s="188">
        <f>L28/סיכום!$B$42</f>
        <v>0.00778218681646359</v>
      </c>
    </row>
    <row r="29" spans="1:256">
      <c r="A29" s="191" t="str">
        <v>ערד 4.8% 8794</v>
      </c>
      <c r="B29" s="191">
        <v>8287948</v>
      </c>
      <c r="C29" s="191" t="s">
        <v>41</v>
      </c>
      <c r="D29" s="187">
        <v>0</v>
      </c>
      <c r="E29" s="191" t="str">
        <v>2/09/2012</v>
      </c>
      <c r="F29" s="187">
        <v>10.68</v>
      </c>
      <c r="G29" s="191" t="s">
        <v>21</v>
      </c>
      <c r="H29" s="191" t="s">
        <v>211</v>
      </c>
      <c r="I29" s="191" t="str">
        <v>4.28%</v>
      </c>
      <c r="J29" s="187">
        <v>46684000</v>
      </c>
      <c r="K29" s="187">
        <v>108.08</v>
      </c>
      <c r="L29" s="187" t="str">
        <v>50,455.77</v>
      </c>
      <c r="M29" s="187">
        <v>0</v>
      </c>
      <c r="N29" s="188">
        <f>L29/סיכום!$B$42</f>
        <v>0.00561549638053311</v>
      </c>
    </row>
    <row r="30" spans="1:256">
      <c r="A30" s="191" t="str">
        <v>ערד 4.8% 8796</v>
      </c>
      <c r="B30" s="191">
        <v>8287963</v>
      </c>
      <c r="C30" s="191" t="s">
        <v>41</v>
      </c>
      <c r="D30" s="187">
        <v>0</v>
      </c>
      <c r="E30" s="191" t="str">
        <v>1/11/2012</v>
      </c>
      <c r="F30" s="187">
        <v>10.8</v>
      </c>
      <c r="G30" s="191" t="s">
        <v>21</v>
      </c>
      <c r="H30" s="191" t="s">
        <v>211</v>
      </c>
      <c r="I30" s="191" t="str">
        <v>4.43%</v>
      </c>
      <c r="J30" s="187">
        <v>50996000</v>
      </c>
      <c r="K30" s="187">
        <v>105.28</v>
      </c>
      <c r="L30" s="187" t="str">
        <v>53,690.28</v>
      </c>
      <c r="M30" s="187">
        <v>0</v>
      </c>
      <c r="N30" s="188">
        <f>L30/סיכום!$B$42</f>
        <v>0.00597548254659098</v>
      </c>
    </row>
    <row r="31" spans="1:256">
      <c r="A31" s="191" t="str">
        <v>ערד 4.8% 8797</v>
      </c>
      <c r="B31" s="191">
        <v>8287971</v>
      </c>
      <c r="C31" s="191" t="s">
        <v>41</v>
      </c>
      <c r="D31" s="187">
        <v>0</v>
      </c>
      <c r="E31" s="191" t="str">
        <v>2/12/2012</v>
      </c>
      <c r="F31" s="187">
        <v>10.87</v>
      </c>
      <c r="G31" s="191" t="s">
        <v>21</v>
      </c>
      <c r="H31" s="191" t="s">
        <v>211</v>
      </c>
      <c r="I31" s="191" t="str">
        <v>4.51%</v>
      </c>
      <c r="J31" s="187">
        <v>38764000</v>
      </c>
      <c r="K31" s="187">
        <v>103.99</v>
      </c>
      <c r="L31" s="187" t="str">
        <v>40,311.20</v>
      </c>
      <c r="M31" s="187">
        <v>0</v>
      </c>
      <c r="N31" s="188">
        <f>L31/סיכום!$B$42</f>
        <v>0.00448645214798914</v>
      </c>
    </row>
    <row r="32" spans="1:256">
      <c r="A32" s="191" t="str">
        <v>ערד 8631 ש.ה</v>
      </c>
      <c r="B32" s="191">
        <v>82863127</v>
      </c>
      <c r="C32" s="191" t="s">
        <v>41</v>
      </c>
      <c r="D32" s="187">
        <v>0</v>
      </c>
      <c r="E32" s="191" t="s">
        <v>383</v>
      </c>
      <c r="F32" s="187">
        <v>0</v>
      </c>
      <c r="G32" s="191" t="s">
        <v>21</v>
      </c>
      <c r="H32" s="191" t="s">
        <v>211</v>
      </c>
      <c r="I32" s="191" t="str">
        <v>-0.08%</v>
      </c>
      <c r="J32" s="187">
        <v>488000</v>
      </c>
      <c r="K32" s="187">
        <v>146.26</v>
      </c>
      <c r="L32" s="187">
        <v>713.74</v>
      </c>
      <c r="M32" s="191" t="s">
        <v>172</v>
      </c>
      <c r="N32" s="188">
        <f>L32/סיכום!$B$42</f>
        <v>7.94359968471732e-05</v>
      </c>
    </row>
    <row r="33" spans="1:256">
      <c r="A33" s="191" t="str">
        <v>ערד 8632 ש.ה</v>
      </c>
      <c r="B33" s="191">
        <v>82863200</v>
      </c>
      <c r="C33" s="191" t="s">
        <v>41</v>
      </c>
      <c r="D33" s="187">
        <v>0</v>
      </c>
      <c r="E33" s="191" t="s">
        <v>384</v>
      </c>
      <c r="F33" s="187">
        <v>0.09</v>
      </c>
      <c r="G33" s="191" t="s">
        <v>21</v>
      </c>
      <c r="H33" s="191" t="s">
        <v>211</v>
      </c>
      <c r="I33" s="191" t="s">
        <v>385</v>
      </c>
      <c r="J33" s="187">
        <v>310000</v>
      </c>
      <c r="K33" s="187">
        <v>146.74</v>
      </c>
      <c r="L33" s="187">
        <v>454.91</v>
      </c>
      <c r="M33" s="187">
        <v>0</v>
      </c>
      <c r="N33" s="188">
        <f>L33/סיכום!$B$42</f>
        <v>5.06294019191128e-05</v>
      </c>
    </row>
    <row r="34" spans="1:256">
      <c r="A34" s="191" t="str">
        <v>ערד 8633 ש.ה</v>
      </c>
      <c r="B34" s="191">
        <v>82863382</v>
      </c>
      <c r="C34" s="191" t="s">
        <v>41</v>
      </c>
      <c r="D34" s="187">
        <v>0</v>
      </c>
      <c r="E34" s="191" t="s">
        <v>386</v>
      </c>
      <c r="F34" s="187">
        <v>0.16</v>
      </c>
      <c r="G34" s="191" t="s">
        <v>21</v>
      </c>
      <c r="H34" s="191" t="s">
        <v>211</v>
      </c>
      <c r="I34" s="191" t="s">
        <v>385</v>
      </c>
      <c r="J34" s="187">
        <v>2385000</v>
      </c>
      <c r="K34" s="187">
        <v>146.27</v>
      </c>
      <c r="L34" s="187" t="str">
        <v>3,488.63</v>
      </c>
      <c r="M34" s="191" t="str">
        <v>3.56%</v>
      </c>
      <c r="N34" s="188">
        <f>L34/סיכום!$B$42</f>
        <v>0.000388268559532819</v>
      </c>
    </row>
    <row r="35" spans="1:256">
      <c r="A35" s="191" t="str">
        <v>ערד 8634 ש.ה</v>
      </c>
      <c r="B35" s="191">
        <v>82863465</v>
      </c>
      <c r="C35" s="191" t="s">
        <v>41</v>
      </c>
      <c r="D35" s="187">
        <v>0</v>
      </c>
      <c r="E35" s="191" t="s">
        <v>387</v>
      </c>
      <c r="F35" s="187">
        <v>0.25</v>
      </c>
      <c r="G35" s="191" t="s">
        <v>21</v>
      </c>
      <c r="H35" s="191" t="s">
        <v>211</v>
      </c>
      <c r="I35" s="191" t="s">
        <v>385</v>
      </c>
      <c r="J35" s="187">
        <v>2659000</v>
      </c>
      <c r="K35" s="187">
        <v>146.38</v>
      </c>
      <c r="L35" s="187" t="str">
        <v>3,892.16</v>
      </c>
      <c r="M35" s="187">
        <v>0</v>
      </c>
      <c r="N35" s="188">
        <f>L35/סיכום!$B$42</f>
        <v>0.000433179602500482</v>
      </c>
    </row>
    <row r="36" spans="1:256">
      <c r="A36" s="191" t="str">
        <v>ערד 8635 ש.ה</v>
      </c>
      <c r="B36" s="191">
        <v>82863531</v>
      </c>
      <c r="C36" s="191" t="s">
        <v>41</v>
      </c>
      <c r="D36" s="187">
        <v>0</v>
      </c>
      <c r="E36" s="191" t="s">
        <v>388</v>
      </c>
      <c r="F36" s="187">
        <v>0.34</v>
      </c>
      <c r="G36" s="191" t="s">
        <v>21</v>
      </c>
      <c r="H36" s="191" t="s">
        <v>211</v>
      </c>
      <c r="I36" s="191" t="s">
        <v>385</v>
      </c>
      <c r="J36" s="187">
        <v>404000</v>
      </c>
      <c r="K36" s="187">
        <v>146.67</v>
      </c>
      <c r="L36" s="187">
        <v>592.55</v>
      </c>
      <c r="M36" s="187">
        <v>0</v>
      </c>
      <c r="N36" s="188">
        <f>L36/סיכום!$B$42</f>
        <v>6.59481042561612e-05</v>
      </c>
    </row>
    <row r="37" spans="1:256">
      <c r="A37" s="191" t="str">
        <v>ערד 8636 ש.ה</v>
      </c>
      <c r="B37" s="191">
        <v>82863614</v>
      </c>
      <c r="C37" s="191" t="s">
        <v>41</v>
      </c>
      <c r="D37" s="187">
        <v>0</v>
      </c>
      <c r="E37" s="191" t="s">
        <v>389</v>
      </c>
      <c r="F37" s="187">
        <v>0.42</v>
      </c>
      <c r="G37" s="191" t="s">
        <v>21</v>
      </c>
      <c r="H37" s="191" t="s">
        <v>211</v>
      </c>
      <c r="I37" s="191" t="s">
        <v>390</v>
      </c>
      <c r="J37" s="187">
        <v>438000</v>
      </c>
      <c r="K37" s="187">
        <v>144.7</v>
      </c>
      <c r="L37" s="187">
        <v>633.79</v>
      </c>
      <c r="M37" s="187">
        <v>0</v>
      </c>
      <c r="N37" s="188">
        <f>L37/סיכום!$B$42</f>
        <v>7.05379275951606e-05</v>
      </c>
    </row>
    <row r="38" spans="1:256">
      <c r="A38" s="191" t="str">
        <v>ערד 8637 ש.ה</v>
      </c>
      <c r="B38" s="191">
        <v>82863796</v>
      </c>
      <c r="C38" s="191" t="s">
        <v>41</v>
      </c>
      <c r="D38" s="187">
        <v>0</v>
      </c>
      <c r="E38" s="191" t="s">
        <v>391</v>
      </c>
      <c r="F38" s="187">
        <v>0.49</v>
      </c>
      <c r="G38" s="191" t="s">
        <v>21</v>
      </c>
      <c r="H38" s="191" t="s">
        <v>211</v>
      </c>
      <c r="I38" s="191" t="s">
        <v>390</v>
      </c>
      <c r="J38" s="187">
        <v>667000</v>
      </c>
      <c r="K38" s="187">
        <v>147.53</v>
      </c>
      <c r="L38" s="187">
        <v>984.03</v>
      </c>
      <c r="M38" s="187">
        <v>0</v>
      </c>
      <c r="N38" s="188">
        <f>L38/סיכום!$B$42</f>
        <v>0.000109518037349068</v>
      </c>
    </row>
    <row r="39" spans="1:256">
      <c r="A39" s="191" t="str">
        <v>ערד 8638 ש.ה</v>
      </c>
      <c r="B39" s="191">
        <v>82863879</v>
      </c>
      <c r="C39" s="191" t="s">
        <v>41</v>
      </c>
      <c r="D39" s="187">
        <v>0</v>
      </c>
      <c r="E39" s="191" t="s">
        <v>392</v>
      </c>
      <c r="F39" s="187">
        <v>0.58</v>
      </c>
      <c r="G39" s="191" t="s">
        <v>21</v>
      </c>
      <c r="H39" s="191" t="s">
        <v>211</v>
      </c>
      <c r="I39" s="191" t="s">
        <v>390</v>
      </c>
      <c r="J39" s="187">
        <v>653000</v>
      </c>
      <c r="K39" s="187">
        <v>146.97</v>
      </c>
      <c r="L39" s="187">
        <v>959.74</v>
      </c>
      <c r="M39" s="187">
        <v>0</v>
      </c>
      <c r="N39" s="188">
        <f>L39/סיכום!$B$42</f>
        <v>0.000106814671468751</v>
      </c>
    </row>
    <row r="40" spans="1:256">
      <c r="A40" s="191" t="str">
        <v>ערד 8639 ש.ה</v>
      </c>
      <c r="B40" s="191">
        <v>82863952</v>
      </c>
      <c r="C40" s="191" t="s">
        <v>41</v>
      </c>
      <c r="D40" s="187">
        <v>0</v>
      </c>
      <c r="E40" s="191" t="s">
        <v>393</v>
      </c>
      <c r="F40" s="187">
        <v>0.66</v>
      </c>
      <c r="G40" s="191" t="s">
        <v>21</v>
      </c>
      <c r="H40" s="191" t="s">
        <v>211</v>
      </c>
      <c r="I40" s="191" t="s">
        <v>394</v>
      </c>
      <c r="J40" s="187">
        <v>1169000</v>
      </c>
      <c r="K40" s="187">
        <v>147.2</v>
      </c>
      <c r="L40" s="187" t="str">
        <v>1,720.80</v>
      </c>
      <c r="M40" s="187">
        <v>0</v>
      </c>
      <c r="N40" s="188">
        <f>L40/סיכום!$B$42</f>
        <v>0.000191517167840692</v>
      </c>
    </row>
    <row r="41" spans="1:256">
      <c r="A41" s="191" t="str">
        <v>ערד 8640 ש.ה</v>
      </c>
      <c r="B41" s="191">
        <v>82864034</v>
      </c>
      <c r="C41" s="191" t="s">
        <v>41</v>
      </c>
      <c r="D41" s="187">
        <v>0</v>
      </c>
      <c r="E41" s="191" t="s">
        <v>395</v>
      </c>
      <c r="F41" s="187">
        <v>0.74</v>
      </c>
      <c r="G41" s="191" t="s">
        <v>21</v>
      </c>
      <c r="H41" s="191" t="s">
        <v>211</v>
      </c>
      <c r="I41" s="191" t="s">
        <v>394</v>
      </c>
      <c r="J41" s="187">
        <v>438000</v>
      </c>
      <c r="K41" s="187">
        <v>146.47</v>
      </c>
      <c r="L41" s="187">
        <v>641.52</v>
      </c>
      <c r="M41" s="187">
        <v>0</v>
      </c>
      <c r="N41" s="188">
        <f>L41/סיכום!$B$42</f>
        <v>7.13982412326598e-05</v>
      </c>
    </row>
    <row r="42" spans="1:256">
      <c r="A42" s="191" t="str">
        <v>ערד 8641 ש.ה</v>
      </c>
      <c r="B42" s="191">
        <v>82864117</v>
      </c>
      <c r="C42" s="191" t="s">
        <v>41</v>
      </c>
      <c r="D42" s="187">
        <v>0</v>
      </c>
      <c r="E42" s="191" t="s">
        <v>396</v>
      </c>
      <c r="F42" s="187">
        <v>0.82</v>
      </c>
      <c r="G42" s="191" t="s">
        <v>21</v>
      </c>
      <c r="H42" s="191" t="s">
        <v>211</v>
      </c>
      <c r="I42" s="191" t="s">
        <v>394</v>
      </c>
      <c r="J42" s="187">
        <v>561000</v>
      </c>
      <c r="K42" s="187">
        <v>144.46</v>
      </c>
      <c r="L42" s="187">
        <v>810.39</v>
      </c>
      <c r="M42" s="187">
        <v>0</v>
      </c>
      <c r="N42" s="188">
        <f>L42/סיכום!$B$42</f>
        <v>9.0192699701545e-05</v>
      </c>
    </row>
    <row r="43" spans="1:256">
      <c r="A43" s="191" t="str">
        <v>ערד 8642 ש.ה</v>
      </c>
      <c r="B43" s="191">
        <v>82864299</v>
      </c>
      <c r="C43" s="191" t="s">
        <v>41</v>
      </c>
      <c r="D43" s="187">
        <v>0</v>
      </c>
      <c r="E43" s="191" t="s">
        <v>397</v>
      </c>
      <c r="F43" s="187">
        <v>0.91</v>
      </c>
      <c r="G43" s="191" t="s">
        <v>21</v>
      </c>
      <c r="H43" s="191" t="s">
        <v>211</v>
      </c>
      <c r="I43" s="191" t="s">
        <v>398</v>
      </c>
      <c r="J43" s="187">
        <v>496000</v>
      </c>
      <c r="K43" s="187">
        <v>140.3</v>
      </c>
      <c r="L43" s="187">
        <v>695.91</v>
      </c>
      <c r="M43" s="187">
        <v>0</v>
      </c>
      <c r="N43" s="188">
        <f>L43/סיכום!$B$42</f>
        <v>7.74515994142353e-05</v>
      </c>
    </row>
    <row r="44" spans="1:256">
      <c r="A44" s="191" t="str">
        <v>ערד 8643 ש.ה</v>
      </c>
      <c r="B44" s="191">
        <v>82864372</v>
      </c>
      <c r="C44" s="191" t="s">
        <v>41</v>
      </c>
      <c r="D44" s="187">
        <v>0</v>
      </c>
      <c r="E44" s="191" t="s">
        <v>399</v>
      </c>
      <c r="F44" s="187">
        <v>0.97</v>
      </c>
      <c r="G44" s="191" t="s">
        <v>21</v>
      </c>
      <c r="H44" s="191" t="s">
        <v>211</v>
      </c>
      <c r="I44" s="191" t="s">
        <v>398</v>
      </c>
      <c r="J44" s="187">
        <v>784000</v>
      </c>
      <c r="K44" s="187">
        <v>141.72</v>
      </c>
      <c r="L44" s="187" t="str">
        <v>1,111.06</v>
      </c>
      <c r="M44" s="187">
        <v>0</v>
      </c>
      <c r="N44" s="188">
        <f>L44/סיכום!$B$42</f>
        <v>0.000123655895223779</v>
      </c>
    </row>
    <row r="45" spans="1:256">
      <c r="A45" s="191" t="str">
        <v>ערד 8644 ש.ה</v>
      </c>
      <c r="B45" s="191">
        <v>82864455</v>
      </c>
      <c r="C45" s="191" t="s">
        <v>41</v>
      </c>
      <c r="D45" s="187">
        <v>0</v>
      </c>
      <c r="E45" s="191" t="s">
        <v>400</v>
      </c>
      <c r="F45" s="187">
        <v>1.05</v>
      </c>
      <c r="G45" s="191" t="s">
        <v>21</v>
      </c>
      <c r="H45" s="191" t="s">
        <v>211</v>
      </c>
      <c r="I45" s="191" t="s">
        <v>398</v>
      </c>
      <c r="J45" s="187">
        <v>639000</v>
      </c>
      <c r="K45" s="187">
        <v>141.65</v>
      </c>
      <c r="L45" s="187">
        <v>905.15</v>
      </c>
      <c r="M45" s="187">
        <v>0</v>
      </c>
      <c r="N45" s="188">
        <f>L45/סיכום!$B$42</f>
        <v>0.000100739054202117</v>
      </c>
    </row>
    <row r="46" spans="1:256">
      <c r="A46" s="191" t="str">
        <v>ערד 8645 ש.ה</v>
      </c>
      <c r="B46" s="191">
        <v>82864521</v>
      </c>
      <c r="C46" s="191" t="s">
        <v>41</v>
      </c>
      <c r="D46" s="187">
        <v>0</v>
      </c>
      <c r="E46" s="191" t="s">
        <v>401</v>
      </c>
      <c r="F46" s="187">
        <v>1.13</v>
      </c>
      <c r="G46" s="191" t="s">
        <v>21</v>
      </c>
      <c r="H46" s="191" t="s">
        <v>211</v>
      </c>
      <c r="I46" s="191" t="s">
        <v>402</v>
      </c>
      <c r="J46" s="187">
        <v>455000</v>
      </c>
      <c r="K46" s="187">
        <v>142.38</v>
      </c>
      <c r="L46" s="187">
        <v>647.81</v>
      </c>
      <c r="M46" s="187">
        <v>0</v>
      </c>
      <c r="N46" s="188">
        <f>L46/סיכום!$B$42</f>
        <v>7.20982894577399e-05</v>
      </c>
    </row>
    <row r="47" spans="1:256">
      <c r="A47" s="191" t="str">
        <v>ערד 8646 ש.ה</v>
      </c>
      <c r="B47" s="191">
        <v>82864604</v>
      </c>
      <c r="C47" s="191" t="s">
        <v>41</v>
      </c>
      <c r="D47" s="187">
        <v>0</v>
      </c>
      <c r="E47" s="191" t="s">
        <v>403</v>
      </c>
      <c r="F47" s="187">
        <v>1.22</v>
      </c>
      <c r="G47" s="191" t="s">
        <v>21</v>
      </c>
      <c r="H47" s="191" t="s">
        <v>211</v>
      </c>
      <c r="I47" s="191" t="s">
        <v>402</v>
      </c>
      <c r="J47" s="187">
        <v>599000</v>
      </c>
      <c r="K47" s="187">
        <v>143.5</v>
      </c>
      <c r="L47" s="187">
        <v>859.54</v>
      </c>
      <c r="M47" s="187">
        <v>0</v>
      </c>
      <c r="N47" s="188">
        <f>L47/סיכום!$B$42</f>
        <v>9.56628698545959e-05</v>
      </c>
    </row>
    <row r="48" spans="1:256">
      <c r="A48" s="191" t="str">
        <v>ערד 8647 ש.ה</v>
      </c>
      <c r="B48" s="191">
        <v>82864786</v>
      </c>
      <c r="C48" s="191" t="s">
        <v>41</v>
      </c>
      <c r="D48" s="187">
        <v>0</v>
      </c>
      <c r="E48" s="191" t="s">
        <v>404</v>
      </c>
      <c r="F48" s="187">
        <v>1.3</v>
      </c>
      <c r="G48" s="191" t="s">
        <v>21</v>
      </c>
      <c r="H48" s="191" t="s">
        <v>211</v>
      </c>
      <c r="I48" s="191" t="s">
        <v>402</v>
      </c>
      <c r="J48" s="187">
        <v>519000</v>
      </c>
      <c r="K48" s="187">
        <v>143.79</v>
      </c>
      <c r="L48" s="187">
        <v>746.29</v>
      </c>
      <c r="M48" s="187">
        <v>0</v>
      </c>
      <c r="N48" s="188">
        <f>L48/סיכום!$B$42</f>
        <v>8.30586629403942e-05</v>
      </c>
    </row>
    <row r="49" spans="1:256">
      <c r="A49" s="191" t="str">
        <v>ערד 8648 ש.ה</v>
      </c>
      <c r="B49" s="191">
        <v>82864869</v>
      </c>
      <c r="C49" s="191" t="s">
        <v>41</v>
      </c>
      <c r="D49" s="187">
        <v>0</v>
      </c>
      <c r="E49" s="191" t="s">
        <v>405</v>
      </c>
      <c r="F49" s="187">
        <v>1.38</v>
      </c>
      <c r="G49" s="191" t="s">
        <v>21</v>
      </c>
      <c r="H49" s="191" t="s">
        <v>211</v>
      </c>
      <c r="I49" s="191" t="s">
        <v>406</v>
      </c>
      <c r="J49" s="187">
        <v>462000</v>
      </c>
      <c r="K49" s="187">
        <v>143.42</v>
      </c>
      <c r="L49" s="187">
        <v>662.58</v>
      </c>
      <c r="M49" s="187">
        <v>0</v>
      </c>
      <c r="N49" s="188">
        <f>L49/סיכום!$B$42</f>
        <v>7.37421228892875e-05</v>
      </c>
    </row>
    <row r="50" spans="1:256">
      <c r="A50" s="191" t="str">
        <v>ערד 8649 ש.ה</v>
      </c>
      <c r="B50" s="191">
        <v>82864943</v>
      </c>
      <c r="C50" s="191" t="s">
        <v>41</v>
      </c>
      <c r="D50" s="187">
        <v>0</v>
      </c>
      <c r="E50" s="191" t="s">
        <v>407</v>
      </c>
      <c r="F50" s="187">
        <v>1.43</v>
      </c>
      <c r="G50" s="191" t="s">
        <v>21</v>
      </c>
      <c r="H50" s="191" t="s">
        <v>211</v>
      </c>
      <c r="I50" s="191" t="s">
        <v>406</v>
      </c>
      <c r="J50" s="187">
        <v>569000</v>
      </c>
      <c r="K50" s="187">
        <v>145.94</v>
      </c>
      <c r="L50" s="187">
        <v>830.4</v>
      </c>
      <c r="M50" s="187">
        <v>0</v>
      </c>
      <c r="N50" s="188">
        <f>L50/סיכום!$B$42</f>
        <v>9.24197211616172e-05</v>
      </c>
    </row>
    <row r="51" spans="1:256">
      <c r="A51" s="191" t="str">
        <v>ערד 8650 ש.ה</v>
      </c>
      <c r="B51" s="191">
        <v>82865023</v>
      </c>
      <c r="C51" s="191" t="s">
        <v>41</v>
      </c>
      <c r="D51" s="187">
        <v>0</v>
      </c>
      <c r="E51" s="191" t="s">
        <v>408</v>
      </c>
      <c r="F51" s="187">
        <v>1.51</v>
      </c>
      <c r="G51" s="191" t="s">
        <v>21</v>
      </c>
      <c r="H51" s="191" t="s">
        <v>211</v>
      </c>
      <c r="I51" s="191" t="s">
        <v>406</v>
      </c>
      <c r="J51" s="187">
        <v>154000</v>
      </c>
      <c r="K51" s="187">
        <v>145.54</v>
      </c>
      <c r="L51" s="187">
        <v>224.14</v>
      </c>
      <c r="M51" s="187">
        <v>0</v>
      </c>
      <c r="N51" s="188">
        <f>L51/סיכום!$B$42</f>
        <v>2.49457566247169e-05</v>
      </c>
    </row>
    <row r="52" spans="1:256">
      <c r="A52" s="191" t="str">
        <v>ערד 8651 ש.ה</v>
      </c>
      <c r="B52" s="191">
        <v>82865106</v>
      </c>
      <c r="C52" s="191" t="s">
        <v>41</v>
      </c>
      <c r="D52" s="187">
        <v>0</v>
      </c>
      <c r="E52" s="191" t="s">
        <v>409</v>
      </c>
      <c r="F52" s="187">
        <v>1.6</v>
      </c>
      <c r="G52" s="191" t="s">
        <v>21</v>
      </c>
      <c r="H52" s="191" t="s">
        <v>211</v>
      </c>
      <c r="I52" s="191" t="s">
        <v>406</v>
      </c>
      <c r="J52" s="187">
        <v>525000</v>
      </c>
      <c r="K52" s="187">
        <v>145.15</v>
      </c>
      <c r="L52" s="187">
        <v>762.03</v>
      </c>
      <c r="M52" s="187">
        <v>0</v>
      </c>
      <c r="N52" s="188">
        <f>L52/סיכום!$B$42</f>
        <v>8.48104529344739e-05</v>
      </c>
    </row>
    <row r="53" spans="1:256">
      <c r="A53" s="191" t="str">
        <v>ערד 8652 ש.ה</v>
      </c>
      <c r="B53" s="191">
        <v>82865288</v>
      </c>
      <c r="C53" s="191" t="s">
        <v>41</v>
      </c>
      <c r="D53" s="187">
        <v>0</v>
      </c>
      <c r="E53" s="191" t="s">
        <v>410</v>
      </c>
      <c r="F53" s="187">
        <v>1.68</v>
      </c>
      <c r="G53" s="191" t="s">
        <v>21</v>
      </c>
      <c r="H53" s="191" t="s">
        <v>211</v>
      </c>
      <c r="I53" s="191" t="s">
        <v>406</v>
      </c>
      <c r="J53" s="187">
        <v>468000</v>
      </c>
      <c r="K53" s="187">
        <v>144.48</v>
      </c>
      <c r="L53" s="187">
        <v>676.18</v>
      </c>
      <c r="M53" s="187">
        <v>0</v>
      </c>
      <c r="N53" s="188">
        <f>L53/סיכום!$B$42</f>
        <v>7.52557406732446e-05</v>
      </c>
    </row>
    <row r="54" spans="1:256">
      <c r="A54" s="191" t="str">
        <v>ערד 8653 ש.ה</v>
      </c>
      <c r="B54" s="191">
        <v>82865361</v>
      </c>
      <c r="C54" s="191" t="s">
        <v>41</v>
      </c>
      <c r="D54" s="187">
        <v>0</v>
      </c>
      <c r="E54" s="191" t="s">
        <v>411</v>
      </c>
      <c r="F54" s="187">
        <v>1.77</v>
      </c>
      <c r="G54" s="191" t="s">
        <v>21</v>
      </c>
      <c r="H54" s="191" t="s">
        <v>211</v>
      </c>
      <c r="I54" s="191" t="s">
        <v>406</v>
      </c>
      <c r="J54" s="187">
        <v>427000</v>
      </c>
      <c r="K54" s="187">
        <v>143.82</v>
      </c>
      <c r="L54" s="187">
        <v>614.13</v>
      </c>
      <c r="M54" s="187">
        <v>0</v>
      </c>
      <c r="N54" s="188">
        <f>L54/סיכום!$B$42</f>
        <v>6.83498595339402e-05</v>
      </c>
    </row>
    <row r="55" spans="1:256">
      <c r="A55" s="191" t="str">
        <v>ערד 8654 ש.ה</v>
      </c>
      <c r="B55" s="191">
        <v>82865445</v>
      </c>
      <c r="C55" s="191" t="s">
        <v>41</v>
      </c>
      <c r="D55" s="187">
        <v>0</v>
      </c>
      <c r="E55" s="191" t="s">
        <v>412</v>
      </c>
      <c r="F55" s="187">
        <v>1.85</v>
      </c>
      <c r="G55" s="191" t="s">
        <v>21</v>
      </c>
      <c r="H55" s="191" t="s">
        <v>211</v>
      </c>
      <c r="I55" s="191" t="s">
        <v>402</v>
      </c>
      <c r="J55" s="187">
        <v>525000</v>
      </c>
      <c r="K55" s="187">
        <v>142.89</v>
      </c>
      <c r="L55" s="187">
        <v>750.18</v>
      </c>
      <c r="M55" s="187">
        <v>0</v>
      </c>
      <c r="N55" s="188">
        <f>L55/סיכום!$B$42</f>
        <v>8.3491602144776e-05</v>
      </c>
    </row>
    <row r="56" spans="1:256">
      <c r="A56" s="191" t="str">
        <v>ערד 8655 ש.ה</v>
      </c>
      <c r="B56" s="191">
        <v>82865510</v>
      </c>
      <c r="C56" s="191" t="s">
        <v>41</v>
      </c>
      <c r="D56" s="187">
        <v>0</v>
      </c>
      <c r="E56" s="191" t="str">
        <v>1/01/2000</v>
      </c>
      <c r="F56" s="187">
        <v>1.9</v>
      </c>
      <c r="G56" s="191" t="s">
        <v>21</v>
      </c>
      <c r="H56" s="191" t="s">
        <v>211</v>
      </c>
      <c r="I56" s="191" t="s">
        <v>402</v>
      </c>
      <c r="J56" s="187">
        <v>965000</v>
      </c>
      <c r="K56" s="187">
        <v>146.31</v>
      </c>
      <c r="L56" s="187" t="str">
        <v>1,411.87</v>
      </c>
      <c r="M56" s="187">
        <v>0</v>
      </c>
      <c r="N56" s="188">
        <f>L56/סיכום!$B$42</f>
        <v>0.000157134672105555</v>
      </c>
    </row>
    <row r="57" spans="1:256">
      <c r="A57" s="191" t="str">
        <v>ערד 8656 ש.ה</v>
      </c>
      <c r="B57" s="191">
        <v>82865692</v>
      </c>
      <c r="C57" s="191" t="s">
        <v>41</v>
      </c>
      <c r="D57" s="187">
        <v>0</v>
      </c>
      <c r="E57" s="191" t="s">
        <v>413</v>
      </c>
      <c r="F57" s="187">
        <v>1.97</v>
      </c>
      <c r="G57" s="191" t="s">
        <v>21</v>
      </c>
      <c r="H57" s="191" t="s">
        <v>211</v>
      </c>
      <c r="I57" s="191" t="s">
        <v>402</v>
      </c>
      <c r="J57" s="187">
        <v>415000</v>
      </c>
      <c r="K57" s="187">
        <v>146.33</v>
      </c>
      <c r="L57" s="187">
        <v>607.27</v>
      </c>
      <c r="M57" s="187">
        <v>0</v>
      </c>
      <c r="N57" s="188">
        <f>L57/סיכום!$B$42</f>
        <v>6.75863729164442e-05</v>
      </c>
    </row>
    <row r="58" spans="1:256">
      <c r="A58" s="191" t="str">
        <v>ערד 8657 ש.ה</v>
      </c>
      <c r="B58" s="191">
        <v>82865775</v>
      </c>
      <c r="C58" s="191" t="s">
        <v>41</v>
      </c>
      <c r="D58" s="187">
        <v>0</v>
      </c>
      <c r="E58" s="191" t="s">
        <v>414</v>
      </c>
      <c r="F58" s="187">
        <v>2.05</v>
      </c>
      <c r="G58" s="191" t="s">
        <v>21</v>
      </c>
      <c r="H58" s="191" t="s">
        <v>211</v>
      </c>
      <c r="I58" s="191" t="s">
        <v>402</v>
      </c>
      <c r="J58" s="187">
        <v>487000</v>
      </c>
      <c r="K58" s="187">
        <v>147.02</v>
      </c>
      <c r="L58" s="187">
        <v>715.96</v>
      </c>
      <c r="M58" s="187">
        <v>0</v>
      </c>
      <c r="N58" s="188">
        <f>L58/סיכום!$B$42</f>
        <v>7.96830726913192e-05</v>
      </c>
    </row>
    <row r="59" spans="1:256">
      <c r="A59" s="191" t="str">
        <v>ערד 8658 ש.ה</v>
      </c>
      <c r="B59" s="191">
        <v>82865858</v>
      </c>
      <c r="C59" s="191" t="s">
        <v>41</v>
      </c>
      <c r="D59" s="187">
        <v>0</v>
      </c>
      <c r="E59" s="191" t="s">
        <v>415</v>
      </c>
      <c r="F59" s="187">
        <v>2.14</v>
      </c>
      <c r="G59" s="191" t="s">
        <v>21</v>
      </c>
      <c r="H59" s="191" t="s">
        <v>211</v>
      </c>
      <c r="I59" s="191" t="s">
        <v>402</v>
      </c>
      <c r="J59" s="187">
        <v>633000</v>
      </c>
      <c r="K59" s="187">
        <v>147.73</v>
      </c>
      <c r="L59" s="187">
        <v>935.16</v>
      </c>
      <c r="M59" s="187">
        <v>0</v>
      </c>
      <c r="N59" s="188">
        <f>L59/סיכום!$B$42</f>
        <v>0.000104079029915099</v>
      </c>
    </row>
    <row r="60" spans="1:256">
      <c r="A60" s="191" t="str">
        <v>ערד 8659 ש.ה</v>
      </c>
      <c r="B60" s="191">
        <v>82865932</v>
      </c>
      <c r="C60" s="191" t="s">
        <v>41</v>
      </c>
      <c r="D60" s="187">
        <v>0</v>
      </c>
      <c r="E60" s="191" t="s">
        <v>416</v>
      </c>
      <c r="F60" s="187">
        <v>2.22</v>
      </c>
      <c r="G60" s="191" t="s">
        <v>21</v>
      </c>
      <c r="H60" s="191" t="s">
        <v>211</v>
      </c>
      <c r="I60" s="191" t="s">
        <v>402</v>
      </c>
      <c r="J60" s="187">
        <v>657000</v>
      </c>
      <c r="K60" s="187">
        <v>148.18</v>
      </c>
      <c r="L60" s="187">
        <v>973.51</v>
      </c>
      <c r="M60" s="187">
        <v>0</v>
      </c>
      <c r="N60" s="188">
        <f>L60/סיכום!$B$42</f>
        <v>0.000108347209475007</v>
      </c>
    </row>
    <row r="61" spans="1:256">
      <c r="A61" s="191" t="str">
        <v>ערד 8660 ש.ה</v>
      </c>
      <c r="B61" s="191">
        <v>82866013</v>
      </c>
      <c r="C61" s="191" t="s">
        <v>41</v>
      </c>
      <c r="D61" s="187">
        <v>0</v>
      </c>
      <c r="E61" s="191" t="s">
        <v>417</v>
      </c>
      <c r="F61" s="187">
        <v>2.3</v>
      </c>
      <c r="G61" s="191" t="s">
        <v>21</v>
      </c>
      <c r="H61" s="191" t="s">
        <v>211</v>
      </c>
      <c r="I61" s="191" t="s">
        <v>418</v>
      </c>
      <c r="J61" s="187">
        <v>327000</v>
      </c>
      <c r="K61" s="187">
        <v>147.46</v>
      </c>
      <c r="L61" s="187">
        <v>482.18</v>
      </c>
      <c r="M61" s="187">
        <v>0</v>
      </c>
      <c r="N61" s="188">
        <f>L61/סיכום!$B$42</f>
        <v>5.36644281667974e-05</v>
      </c>
    </row>
    <row r="62" spans="1:256">
      <c r="A62" s="191" t="str">
        <v>ערד 8661 ש.ה</v>
      </c>
      <c r="B62" s="191">
        <v>82866195</v>
      </c>
      <c r="C62" s="191" t="s">
        <v>41</v>
      </c>
      <c r="D62" s="187">
        <v>0</v>
      </c>
      <c r="E62" s="191" t="s">
        <v>419</v>
      </c>
      <c r="F62" s="187">
        <v>2.34</v>
      </c>
      <c r="G62" s="191" t="s">
        <v>21</v>
      </c>
      <c r="H62" s="191" t="s">
        <v>211</v>
      </c>
      <c r="I62" s="191" t="s">
        <v>418</v>
      </c>
      <c r="J62" s="187">
        <v>435000</v>
      </c>
      <c r="K62" s="187">
        <v>149.35</v>
      </c>
      <c r="L62" s="187">
        <v>649.69</v>
      </c>
      <c r="M62" s="187">
        <v>0</v>
      </c>
      <c r="N62" s="188">
        <f>L62/סיכום!$B$42</f>
        <v>7.2307524857287e-05</v>
      </c>
    </row>
    <row r="63" spans="1:256">
      <c r="A63" s="191" t="str">
        <v>ערד 8662 ש.ה</v>
      </c>
      <c r="B63" s="191">
        <v>82866278</v>
      </c>
      <c r="C63" s="191" t="s">
        <v>41</v>
      </c>
      <c r="D63" s="187">
        <v>0</v>
      </c>
      <c r="E63" s="191" t="str">
        <v>1/08/2000</v>
      </c>
      <c r="F63" s="187">
        <v>2.42</v>
      </c>
      <c r="G63" s="191" t="s">
        <v>21</v>
      </c>
      <c r="H63" s="191" t="s">
        <v>211</v>
      </c>
      <c r="I63" s="191" t="s">
        <v>418</v>
      </c>
      <c r="J63" s="187">
        <v>876000</v>
      </c>
      <c r="K63" s="187">
        <v>148.96</v>
      </c>
      <c r="L63" s="187" t="str">
        <v>1,304.85</v>
      </c>
      <c r="M63" s="187">
        <v>0</v>
      </c>
      <c r="N63" s="188">
        <f>L63/סיכום!$B$42</f>
        <v>0.000145223835690915</v>
      </c>
    </row>
    <row r="64" spans="1:256">
      <c r="A64" s="191" t="str">
        <v>ערד 8664 ש.ה</v>
      </c>
      <c r="B64" s="191">
        <v>8286643</v>
      </c>
      <c r="C64" s="191" t="s">
        <v>41</v>
      </c>
      <c r="D64" s="187">
        <v>0</v>
      </c>
      <c r="E64" s="191" t="str">
        <v>2/10/2000</v>
      </c>
      <c r="F64" s="187">
        <v>2.59</v>
      </c>
      <c r="G64" s="191" t="s">
        <v>21</v>
      </c>
      <c r="H64" s="191" t="s">
        <v>211</v>
      </c>
      <c r="I64" s="191" t="s">
        <v>398</v>
      </c>
      <c r="J64" s="187">
        <v>51000</v>
      </c>
      <c r="K64" s="187">
        <v>149.36</v>
      </c>
      <c r="L64" s="187">
        <v>76.17</v>
      </c>
      <c r="M64" s="187">
        <v>0</v>
      </c>
      <c r="N64" s="188">
        <f>L64/סיכום!$B$42</f>
        <v>8.47737254441279e-06</v>
      </c>
    </row>
    <row r="65" spans="1:256">
      <c r="A65" s="191" t="str">
        <v>ערד 8674 ש.ה</v>
      </c>
      <c r="B65" s="191">
        <v>82867425</v>
      </c>
      <c r="C65" s="191" t="s">
        <v>41</v>
      </c>
      <c r="D65" s="187">
        <v>0</v>
      </c>
      <c r="E65" s="191" t="s">
        <v>420</v>
      </c>
      <c r="F65" s="187">
        <v>3.3</v>
      </c>
      <c r="G65" s="191" t="s">
        <v>21</v>
      </c>
      <c r="H65" s="191" t="s">
        <v>211</v>
      </c>
      <c r="I65" s="191" t="s">
        <v>390</v>
      </c>
      <c r="J65" s="187">
        <v>21832000</v>
      </c>
      <c r="K65" s="187">
        <v>153.84</v>
      </c>
      <c r="L65" s="187">
        <v>33587</v>
      </c>
      <c r="M65" s="187">
        <v>0</v>
      </c>
      <c r="N65" s="188">
        <f>L65/סיכום!$B$42</f>
        <v>0.00373807944924764</v>
      </c>
    </row>
    <row r="66" spans="1:256">
      <c r="A66" s="191" t="str">
        <v>ערד 8675 ש.ה</v>
      </c>
      <c r="B66" s="191">
        <v>82867599</v>
      </c>
      <c r="C66" s="191" t="s">
        <v>41</v>
      </c>
      <c r="D66" s="187">
        <v>0</v>
      </c>
      <c r="E66" s="191" t="s">
        <v>421</v>
      </c>
      <c r="F66" s="187">
        <v>3.39</v>
      </c>
      <c r="G66" s="191" t="s">
        <v>21</v>
      </c>
      <c r="H66" s="191" t="s">
        <v>211</v>
      </c>
      <c r="I66" s="191" t="s">
        <v>422</v>
      </c>
      <c r="J66" s="187">
        <v>225000</v>
      </c>
      <c r="K66" s="187">
        <v>153.02</v>
      </c>
      <c r="L66" s="187">
        <v>344.29</v>
      </c>
      <c r="M66" s="187">
        <v>0</v>
      </c>
      <c r="N66" s="188">
        <f>L66/סיכום!$B$42</f>
        <v>3.83179019734263e-05</v>
      </c>
    </row>
    <row r="67" spans="1:256">
      <c r="A67" s="191" t="str">
        <v>ערד 8676 ש.ה</v>
      </c>
      <c r="B67" s="191">
        <v>82867672</v>
      </c>
      <c r="C67" s="191" t="s">
        <v>41</v>
      </c>
      <c r="D67" s="187">
        <v>0</v>
      </c>
      <c r="E67" s="191" t="s">
        <v>423</v>
      </c>
      <c r="F67" s="187">
        <v>3.47</v>
      </c>
      <c r="G67" s="191" t="s">
        <v>21</v>
      </c>
      <c r="H67" s="191" t="s">
        <v>211</v>
      </c>
      <c r="I67" s="191" t="s">
        <v>422</v>
      </c>
      <c r="J67" s="187">
        <v>712000</v>
      </c>
      <c r="K67" s="187">
        <v>152.57</v>
      </c>
      <c r="L67" s="187" t="str">
        <v>1,086.32</v>
      </c>
      <c r="M67" s="187">
        <v>0</v>
      </c>
      <c r="N67" s="188">
        <f>L67/סיכום!$B$42</f>
        <v>0.000120902446402081</v>
      </c>
    </row>
    <row r="68" spans="1:256">
      <c r="A68" s="191" t="str">
        <v>ערד 8677 ש.ה</v>
      </c>
      <c r="B68" s="191">
        <v>82867755</v>
      </c>
      <c r="C68" s="191" t="s">
        <v>41</v>
      </c>
      <c r="D68" s="187">
        <v>0</v>
      </c>
      <c r="E68" s="191" t="s">
        <v>424</v>
      </c>
      <c r="F68" s="187">
        <v>3.55</v>
      </c>
      <c r="G68" s="191" t="s">
        <v>21</v>
      </c>
      <c r="H68" s="191" t="s">
        <v>211</v>
      </c>
      <c r="I68" s="191" t="s">
        <v>422</v>
      </c>
      <c r="J68" s="187">
        <v>2007000</v>
      </c>
      <c r="K68" s="187">
        <v>152.28</v>
      </c>
      <c r="L68" s="187" t="str">
        <v>3,056.26</v>
      </c>
      <c r="M68" s="187">
        <v>0</v>
      </c>
      <c r="N68" s="188">
        <f>L68/סיכום!$B$42</f>
        <v>0.000340147756499764</v>
      </c>
    </row>
    <row r="69" spans="1:256">
      <c r="A69" s="191" t="str">
        <v>ערד 8679 ש.ה</v>
      </c>
      <c r="B69" s="191">
        <v>82867912</v>
      </c>
      <c r="C69" s="191" t="s">
        <v>41</v>
      </c>
      <c r="D69" s="187">
        <v>0</v>
      </c>
      <c r="E69" s="191" t="s">
        <v>425</v>
      </c>
      <c r="F69" s="187">
        <v>3.65</v>
      </c>
      <c r="G69" s="191" t="s">
        <v>21</v>
      </c>
      <c r="H69" s="191" t="s">
        <v>211</v>
      </c>
      <c r="I69" s="191" t="s">
        <v>296</v>
      </c>
      <c r="J69" s="187">
        <v>3163000</v>
      </c>
      <c r="K69" s="187">
        <v>155.82</v>
      </c>
      <c r="L69" s="187" t="str">
        <v>4,928.68</v>
      </c>
      <c r="M69" s="187">
        <v>0</v>
      </c>
      <c r="N69" s="188">
        <f>L69/סיכום!$B$42</f>
        <v>0.000548539536723073</v>
      </c>
    </row>
    <row r="70" spans="1:256">
      <c r="A70" s="191" t="str">
        <v>ערד 8680 ש.ה</v>
      </c>
      <c r="B70" s="191">
        <v>82868092</v>
      </c>
      <c r="C70" s="191" t="s">
        <v>41</v>
      </c>
      <c r="D70" s="187">
        <v>0</v>
      </c>
      <c r="E70" s="191" t="s">
        <v>426</v>
      </c>
      <c r="F70" s="187">
        <v>3.73</v>
      </c>
      <c r="G70" s="191" t="s">
        <v>21</v>
      </c>
      <c r="H70" s="191" t="s">
        <v>211</v>
      </c>
      <c r="I70" s="191" t="s">
        <v>296</v>
      </c>
      <c r="J70" s="187">
        <v>1929000</v>
      </c>
      <c r="K70" s="187">
        <v>155.98</v>
      </c>
      <c r="L70" s="187" t="str">
        <v>3,008.77</v>
      </c>
      <c r="M70" s="187">
        <v>0</v>
      </c>
      <c r="N70" s="188">
        <f>L70/סיכום!$B$42</f>
        <v>0.000334862336752696</v>
      </c>
    </row>
    <row r="71" spans="1:256">
      <c r="A71" s="191" t="str">
        <v>ערד 8681 ש.ה</v>
      </c>
      <c r="B71" s="191">
        <v>82868175</v>
      </c>
      <c r="C71" s="191" t="s">
        <v>41</v>
      </c>
      <c r="D71" s="187">
        <v>0</v>
      </c>
      <c r="E71" s="191" t="s">
        <v>427</v>
      </c>
      <c r="F71" s="187">
        <v>3.81</v>
      </c>
      <c r="G71" s="191" t="s">
        <v>21</v>
      </c>
      <c r="H71" s="191" t="s">
        <v>211</v>
      </c>
      <c r="I71" s="191" t="s">
        <v>150</v>
      </c>
      <c r="J71" s="187">
        <v>1084000</v>
      </c>
      <c r="K71" s="187">
        <v>153.97</v>
      </c>
      <c r="L71" s="187" t="str">
        <v>1,668.99</v>
      </c>
      <c r="M71" s="187">
        <v>0</v>
      </c>
      <c r="N71" s="188">
        <f>L71/סיכום!$B$42</f>
        <v>0.000185750951856367</v>
      </c>
    </row>
    <row r="72" spans="1:256">
      <c r="A72" s="191" t="str">
        <v>ערד 8682 ש.ה</v>
      </c>
      <c r="B72" s="191">
        <v>82868258</v>
      </c>
      <c r="C72" s="191" t="s">
        <v>41</v>
      </c>
      <c r="D72" s="187">
        <v>0</v>
      </c>
      <c r="E72" s="191" t="s">
        <v>428</v>
      </c>
      <c r="F72" s="187">
        <v>3.9</v>
      </c>
      <c r="G72" s="191" t="s">
        <v>21</v>
      </c>
      <c r="H72" s="191" t="s">
        <v>211</v>
      </c>
      <c r="I72" s="191" t="s">
        <v>150</v>
      </c>
      <c r="J72" s="187">
        <v>758000</v>
      </c>
      <c r="K72" s="187">
        <v>152.77</v>
      </c>
      <c r="L72" s="187" t="str">
        <v>1,157.98</v>
      </c>
      <c r="M72" s="187">
        <v>0</v>
      </c>
      <c r="N72" s="188">
        <f>L72/סיכום!$B$42</f>
        <v>0.000128877876578431</v>
      </c>
    </row>
    <row r="73" spans="1:256">
      <c r="A73" s="191" t="str">
        <v>ערד 8689 ש.ה</v>
      </c>
      <c r="B73" s="191">
        <v>8286890</v>
      </c>
      <c r="C73" s="191" t="s">
        <v>41</v>
      </c>
      <c r="D73" s="187">
        <v>0</v>
      </c>
      <c r="E73" s="191" t="s">
        <v>429</v>
      </c>
      <c r="F73" s="187">
        <v>4.4</v>
      </c>
      <c r="G73" s="191" t="s">
        <v>21</v>
      </c>
      <c r="H73" s="191" t="s">
        <v>211</v>
      </c>
      <c r="I73" s="191" t="s">
        <v>143</v>
      </c>
      <c r="J73" s="187">
        <v>5000</v>
      </c>
      <c r="K73" s="187">
        <v>147.45</v>
      </c>
      <c r="L73" s="187">
        <v>7.37</v>
      </c>
      <c r="M73" s="187">
        <v>0</v>
      </c>
      <c r="N73" s="188">
        <f>L73/סיכום!$B$42</f>
        <v>8.20247284394411e-07</v>
      </c>
    </row>
    <row r="74" spans="1:256">
      <c r="A74" s="191" t="str">
        <v>ערד 8690 ש.ה</v>
      </c>
      <c r="B74" s="191">
        <v>8286908</v>
      </c>
      <c r="C74" s="191" t="s">
        <v>41</v>
      </c>
      <c r="D74" s="187">
        <v>0</v>
      </c>
      <c r="E74" s="191" t="s">
        <v>430</v>
      </c>
      <c r="F74" s="187">
        <v>4.48</v>
      </c>
      <c r="G74" s="191" t="s">
        <v>21</v>
      </c>
      <c r="H74" s="191" t="s">
        <v>211</v>
      </c>
      <c r="I74" s="191" t="s">
        <v>221</v>
      </c>
      <c r="J74" s="187">
        <v>5000</v>
      </c>
      <c r="K74" s="187">
        <v>146.03</v>
      </c>
      <c r="L74" s="187">
        <v>7.3</v>
      </c>
      <c r="M74" s="187">
        <v>0</v>
      </c>
      <c r="N74" s="188">
        <f>L74/סיכום!$B$42</f>
        <v>8.12456604624043e-07</v>
      </c>
    </row>
    <row r="75" spans="1:256">
      <c r="A75" s="191" t="str">
        <v>ערד 8697 ש.ה</v>
      </c>
      <c r="B75" s="191">
        <v>8286973</v>
      </c>
      <c r="C75" s="191" t="s">
        <v>41</v>
      </c>
      <c r="D75" s="187">
        <v>0</v>
      </c>
      <c r="E75" s="191" t="str">
        <v>1/07/2003</v>
      </c>
      <c r="F75" s="187">
        <v>4.88</v>
      </c>
      <c r="G75" s="191" t="s">
        <v>21</v>
      </c>
      <c r="H75" s="191" t="s">
        <v>211</v>
      </c>
      <c r="I75" s="191" t="s">
        <v>55</v>
      </c>
      <c r="J75" s="187">
        <v>10000</v>
      </c>
      <c r="K75" s="187">
        <v>152.09</v>
      </c>
      <c r="L75" s="187">
        <v>15.21</v>
      </c>
      <c r="M75" s="187">
        <v>0</v>
      </c>
      <c r="N75" s="188">
        <f>L75/סיכום!$B$42</f>
        <v>1.69280341867558e-06</v>
      </c>
    </row>
    <row r="76" spans="1:256">
      <c r="A76" s="191" t="str">
        <v>ערד 8699 ש.ה</v>
      </c>
      <c r="B76" s="191">
        <v>82869991</v>
      </c>
      <c r="C76" s="191" t="s">
        <v>41</v>
      </c>
      <c r="D76" s="187">
        <v>0</v>
      </c>
      <c r="E76" s="191" t="str">
        <v>1/09/2003</v>
      </c>
      <c r="F76" s="187">
        <v>5.05</v>
      </c>
      <c r="G76" s="191" t="s">
        <v>21</v>
      </c>
      <c r="H76" s="191" t="s">
        <v>211</v>
      </c>
      <c r="I76" s="191" t="str">
        <v>0.47%</v>
      </c>
      <c r="J76" s="187">
        <v>3779000</v>
      </c>
      <c r="K76" s="187">
        <v>153.48</v>
      </c>
      <c r="L76" s="187">
        <v>5800.07</v>
      </c>
      <c r="M76" s="187">
        <v>0</v>
      </c>
      <c r="N76" s="188">
        <f>L76/סיכום!$B$42</f>
        <v>0.000645521257367366</v>
      </c>
    </row>
    <row r="77" spans="1:256">
      <c r="A77" s="191" t="str">
        <v>ערד 8700 ש.ה</v>
      </c>
      <c r="B77" s="191">
        <v>82870056</v>
      </c>
      <c r="C77" s="191" t="s">
        <v>41</v>
      </c>
      <c r="D77" s="187">
        <v>0</v>
      </c>
      <c r="E77" s="191" t="str">
        <v>1/10/2003</v>
      </c>
      <c r="F77" s="187">
        <v>5.13</v>
      </c>
      <c r="G77" s="191" t="s">
        <v>21</v>
      </c>
      <c r="H77" s="191" t="s">
        <v>211</v>
      </c>
      <c r="I77" s="191" t="s">
        <v>431</v>
      </c>
      <c r="J77" s="187">
        <v>3790000</v>
      </c>
      <c r="K77" s="187">
        <v>153.12</v>
      </c>
      <c r="L77" s="187" t="str">
        <v>5,803.43</v>
      </c>
      <c r="M77" s="187">
        <v>0</v>
      </c>
      <c r="N77" s="188">
        <f>L77/סיכום!$B$42</f>
        <v>0.000645895209996344</v>
      </c>
    </row>
    <row r="78" spans="1:256">
      <c r="A78" s="191" t="str">
        <v>ערד 8701 ש.ה</v>
      </c>
      <c r="B78" s="191">
        <v>82870130</v>
      </c>
      <c r="C78" s="191" t="s">
        <v>41</v>
      </c>
      <c r="D78" s="187">
        <v>0</v>
      </c>
      <c r="E78" s="191" t="s">
        <v>432</v>
      </c>
      <c r="F78" s="187">
        <v>5.21</v>
      </c>
      <c r="G78" s="191" t="s">
        <v>21</v>
      </c>
      <c r="H78" s="191" t="s">
        <v>211</v>
      </c>
      <c r="I78" s="191" t="s">
        <v>431</v>
      </c>
      <c r="J78" s="187">
        <v>2577000</v>
      </c>
      <c r="K78" s="187">
        <v>153.84</v>
      </c>
      <c r="L78" s="187" t="str">
        <v>3,964.45</v>
      </c>
      <c r="M78" s="187">
        <v>0</v>
      </c>
      <c r="N78" s="188">
        <f>L78/סיכום!$B$42</f>
        <v>0.000441225148794766</v>
      </c>
    </row>
    <row r="79" spans="1:256">
      <c r="A79" s="191" t="str">
        <v>ערד 8702 ש.ה</v>
      </c>
      <c r="B79" s="191">
        <v>82870213</v>
      </c>
      <c r="C79" s="191" t="s">
        <v>41</v>
      </c>
      <c r="D79" s="187">
        <v>0</v>
      </c>
      <c r="E79" s="191" t="str">
        <v>1/12/2003</v>
      </c>
      <c r="F79" s="187">
        <v>5.3</v>
      </c>
      <c r="G79" s="191" t="s">
        <v>21</v>
      </c>
      <c r="H79" s="191" t="s">
        <v>211</v>
      </c>
      <c r="I79" s="191" t="s">
        <v>283</v>
      </c>
      <c r="J79" s="187">
        <v>1952000</v>
      </c>
      <c r="K79" s="187">
        <v>153.3</v>
      </c>
      <c r="L79" s="187" t="str">
        <v>2,992.43</v>
      </c>
      <c r="M79" s="187">
        <v>0</v>
      </c>
      <c r="N79" s="188">
        <f>L79/סיכום!$B$42</f>
        <v>0.000333043769503442</v>
      </c>
    </row>
    <row r="80" spans="1:256">
      <c r="A80" s="191" t="str">
        <v>ערד 8776</v>
      </c>
      <c r="B80" s="191">
        <v>8287765</v>
      </c>
      <c r="C80" s="191" t="s">
        <v>41</v>
      </c>
      <c r="D80" s="187">
        <v>0</v>
      </c>
      <c r="E80" s="191" t="str">
        <v>1/03/2011</v>
      </c>
      <c r="F80" s="187">
        <v>9.95</v>
      </c>
      <c r="G80" s="191" t="s">
        <v>21</v>
      </c>
      <c r="H80" s="191" t="s">
        <v>211</v>
      </c>
      <c r="I80" s="191" t="str">
        <v>3.81%</v>
      </c>
      <c r="J80" s="187">
        <v>44000000</v>
      </c>
      <c r="K80" s="187">
        <v>116.01</v>
      </c>
      <c r="L80" s="187" t="str">
        <v>51,045.64</v>
      </c>
      <c r="M80" s="191" t="str">
        <v>7.33%</v>
      </c>
      <c r="N80" s="188">
        <f>L80/סיכום!$B$42</f>
        <v>0.00568114621304949</v>
      </c>
    </row>
    <row r="81" spans="1:256">
      <c r="A81" s="191" t="str">
        <v>ערד 8778</v>
      </c>
      <c r="B81" s="191">
        <v>8287781</v>
      </c>
      <c r="C81" s="191" t="s">
        <v>41</v>
      </c>
      <c r="D81" s="187">
        <v>0</v>
      </c>
      <c r="E81" s="191" t="str">
        <v>1/05/2011</v>
      </c>
      <c r="F81" s="187">
        <v>10.16</v>
      </c>
      <c r="G81" s="191" t="s">
        <v>21</v>
      </c>
      <c r="H81" s="191" t="s">
        <v>211</v>
      </c>
      <c r="I81" s="191" t="s">
        <v>60</v>
      </c>
      <c r="J81" s="187">
        <v>27000000</v>
      </c>
      <c r="K81" s="187">
        <v>116.96</v>
      </c>
      <c r="L81" s="187" t="str">
        <v>31,579.94</v>
      </c>
      <c r="M81" s="191" t="str">
        <v>4.50%</v>
      </c>
      <c r="N81" s="188">
        <f>L81/סיכום!$B$42</f>
        <v>0.00351470285296315</v>
      </c>
    </row>
    <row r="82" spans="1:256">
      <c r="A82" s="191" t="str">
        <v>ערד 8793</v>
      </c>
      <c r="B82" s="191">
        <v>8287930</v>
      </c>
      <c r="C82" s="191" t="s">
        <v>41</v>
      </c>
      <c r="D82" s="187">
        <v>0</v>
      </c>
      <c r="E82" s="191" t="str">
        <v>1/08/2012</v>
      </c>
      <c r="F82" s="187">
        <v>10.57</v>
      </c>
      <c r="G82" s="191" t="s">
        <v>21</v>
      </c>
      <c r="H82" s="191" t="s">
        <v>211</v>
      </c>
      <c r="I82" s="191" t="str">
        <v>4.31%</v>
      </c>
      <c r="J82" s="187">
        <v>28100000</v>
      </c>
      <c r="K82" s="187">
        <v>108.34</v>
      </c>
      <c r="L82" s="187" t="str">
        <v>30,443.34</v>
      </c>
      <c r="M82" s="191" t="str">
        <v>28.10%</v>
      </c>
      <c r="N82" s="188">
        <f>L82/סיכום!$B$42</f>
        <v>0.00338820447257744</v>
      </c>
    </row>
    <row r="83" spans="1:256">
      <c r="A83" s="191" t="str">
        <v>ערד סד' 2027</v>
      </c>
      <c r="B83" s="191">
        <v>8287872</v>
      </c>
      <c r="C83" s="191" t="s">
        <v>41</v>
      </c>
      <c r="D83" s="187">
        <v>0</v>
      </c>
      <c r="E83" s="191" t="str">
        <v>1/02/2012</v>
      </c>
      <c r="F83" s="187">
        <v>10.37</v>
      </c>
      <c r="G83" s="191" t="s">
        <v>21</v>
      </c>
      <c r="H83" s="191" t="s">
        <v>211</v>
      </c>
      <c r="I83" s="191" t="str">
        <v>4.12%</v>
      </c>
      <c r="J83" s="187">
        <v>69749000</v>
      </c>
      <c r="K83" s="187">
        <v>111.17</v>
      </c>
      <c r="L83" s="187" t="str">
        <v>77,537.99</v>
      </c>
      <c r="M83" s="191" t="str">
        <v>69.75%</v>
      </c>
      <c r="N83" s="188">
        <f>L83/סיכום!$B$42</f>
        <v>0.00862962357325658</v>
      </c>
    </row>
    <row r="84" spans="1:256">
      <c r="A84" s="191" t="str">
        <v>ערד סד' 8775</v>
      </c>
      <c r="B84" s="191">
        <v>8287757</v>
      </c>
      <c r="C84" s="191" t="s">
        <v>41</v>
      </c>
      <c r="D84" s="187">
        <v>0</v>
      </c>
      <c r="E84" s="191" t="str">
        <v>1/02/2011</v>
      </c>
      <c r="F84" s="187">
        <v>9.86</v>
      </c>
      <c r="G84" s="191" t="s">
        <v>21</v>
      </c>
      <c r="H84" s="191" t="s">
        <v>211</v>
      </c>
      <c r="I84" s="191" t="str">
        <v>3.91%</v>
      </c>
      <c r="J84" s="187">
        <v>35000000</v>
      </c>
      <c r="K84" s="187">
        <v>115.43</v>
      </c>
      <c r="L84" s="187" t="str">
        <v>40,399.83</v>
      </c>
      <c r="M84" s="191" t="str">
        <v>4.67%</v>
      </c>
      <c r="N84" s="188">
        <f>L84/סיכום!$B$42</f>
        <v>0.00449631626153268</v>
      </c>
    </row>
    <row r="85" spans="1:256">
      <c r="A85" s="191" t="str">
        <v>ערד סד' 8777</v>
      </c>
      <c r="B85" s="191">
        <v>8287773</v>
      </c>
      <c r="C85" s="191" t="s">
        <v>41</v>
      </c>
      <c r="D85" s="187">
        <v>0</v>
      </c>
      <c r="E85" s="191" t="str">
        <v>1/04/2011</v>
      </c>
      <c r="F85" s="187">
        <v>10.08</v>
      </c>
      <c r="G85" s="191" t="s">
        <v>21</v>
      </c>
      <c r="H85" s="191" t="s">
        <v>211</v>
      </c>
      <c r="I85" s="191" t="s">
        <v>433</v>
      </c>
      <c r="J85" s="187">
        <v>37000000</v>
      </c>
      <c r="K85" s="187">
        <v>117.88</v>
      </c>
      <c r="L85" s="187" t="str">
        <v>43,614.94</v>
      </c>
      <c r="M85" s="191" t="str">
        <v>7.40%</v>
      </c>
      <c r="N85" s="188">
        <f>L85/סיכום!$B$42</f>
        <v>0.00485414329633991</v>
      </c>
    </row>
    <row r="86" spans="1:256">
      <c r="A86" s="191" t="str">
        <v>ערד סד'8788</v>
      </c>
      <c r="B86" s="191">
        <v>8287880</v>
      </c>
      <c r="C86" s="191" t="s">
        <v>41</v>
      </c>
      <c r="D86" s="187">
        <v>0</v>
      </c>
      <c r="E86" s="191" t="str">
        <v>1/03/2012</v>
      </c>
      <c r="F86" s="187">
        <v>10.47</v>
      </c>
      <c r="G86" s="191" t="s">
        <v>21</v>
      </c>
      <c r="H86" s="191" t="s">
        <v>211</v>
      </c>
      <c r="I86" s="191" t="str">
        <v>4.01%</v>
      </c>
      <c r="J86" s="187">
        <v>49300000</v>
      </c>
      <c r="K86" s="187">
        <v>112.08</v>
      </c>
      <c r="L86" s="187" t="str">
        <v>55,257.05</v>
      </c>
      <c r="M86" s="191" t="str">
        <v>49.30%</v>
      </c>
      <c r="N86" s="188">
        <f>L86/סיכום!$B$42</f>
        <v>0.00614985688007411</v>
      </c>
    </row>
    <row r="87" spans="1:256">
      <c r="A87" s="191" t="str">
        <v>ערד סדרה 7 8789</v>
      </c>
      <c r="B87" s="191">
        <v>8287898</v>
      </c>
      <c r="C87" s="191" t="s">
        <v>41</v>
      </c>
      <c r="D87" s="187">
        <v>0</v>
      </c>
      <c r="E87" s="191" t="str">
        <v>1/04/2012</v>
      </c>
      <c r="F87" s="187">
        <v>10.55</v>
      </c>
      <c r="G87" s="191" t="s">
        <v>21</v>
      </c>
      <c r="H87" s="191" t="s">
        <v>211</v>
      </c>
      <c r="I87" s="191" t="s">
        <v>54</v>
      </c>
      <c r="J87" s="187">
        <v>46692000</v>
      </c>
      <c r="K87" s="187">
        <v>111.63</v>
      </c>
      <c r="L87" s="187" t="str">
        <v>52,120.22</v>
      </c>
      <c r="M87" s="187">
        <v>0</v>
      </c>
      <c r="N87" s="188">
        <f>L87/סיכום!$B$42</f>
        <v>0.00580074205115865</v>
      </c>
    </row>
    <row r="88" spans="1:256">
      <c r="A88" s="191" t="str">
        <v>ערד סדרה 8780</v>
      </c>
      <c r="B88" s="191">
        <v>8287807</v>
      </c>
      <c r="C88" s="191" t="s">
        <v>41</v>
      </c>
      <c r="D88" s="187">
        <v>0</v>
      </c>
      <c r="E88" s="191" t="str">
        <v>1/07/2011</v>
      </c>
      <c r="F88" s="187">
        <v>10.11</v>
      </c>
      <c r="G88" s="191" t="s">
        <v>21</v>
      </c>
      <c r="H88" s="191" t="s">
        <v>211</v>
      </c>
      <c r="I88" s="191" t="s">
        <v>434</v>
      </c>
      <c r="J88" s="187">
        <v>30000000</v>
      </c>
      <c r="K88" s="187">
        <v>117.13</v>
      </c>
      <c r="L88" s="187" t="str">
        <v>35,138.15</v>
      </c>
      <c r="M88" s="191" t="s">
        <v>435</v>
      </c>
      <c r="N88" s="188">
        <f>L88/סיכום!$B$42</f>
        <v>0.00391071534818772</v>
      </c>
    </row>
    <row r="89" spans="1:256">
      <c r="A89" s="186" t="str">
        <v>סה"כ ערד</v>
      </c>
      <c r="B89" s="186"/>
      <c r="C89" s="186"/>
      <c r="D89" s="186"/>
      <c r="E89" s="186"/>
      <c r="F89" s="192">
        <v>9.68</v>
      </c>
      <c r="G89" s="186"/>
      <c r="H89" s="186"/>
      <c r="I89" s="192" t="s">
        <v>248</v>
      </c>
      <c r="J89" s="193">
        <f>SUM(J21:J88)</f>
        <v>881141720</v>
      </c>
      <c r="K89" s="186"/>
      <c r="L89" s="193">
        <f>L21+L22+L23+L24+L25+L26+L27+L28+L29+L30+L31+L32+L33+L34+L35+L36+L37+L38+L39+L40+L41+L42+L43+L44+L45+L46+L47+L48+L49+L50+L51+L52+L53+L54+L55+L56+L57+L58+L59+L60+L61+L62+L63+L64+L65+L66+L67+L68+L69+L70+L71+L72+L73+L74+L75+L76+L77+L78+L79+L80+L81+L82+L83+L84+L85+L86+L87+L88</f>
        <v>1009271.3</v>
      </c>
      <c r="M89" s="186"/>
      <c r="N89" s="190">
        <f>SUM(N21:N88)</f>
        <v>0.112327278567465</v>
      </c>
    </row>
    <row r="91" spans="1:256">
      <c r="A91" s="186" t="str">
        <v>מירון</v>
      </c>
      <c r="B91" s="186"/>
      <c r="C91" s="186"/>
      <c r="D91" s="186"/>
      <c r="E91" s="186"/>
      <c r="F91" s="186"/>
      <c r="G91" s="186"/>
      <c r="H91" s="186"/>
      <c r="I91" s="186"/>
      <c r="J91" s="186"/>
      <c r="K91" s="186"/>
      <c r="L91" s="186"/>
      <c r="M91" s="186"/>
      <c r="N91" s="186"/>
    </row>
    <row r="92" spans="1:256">
      <c r="A92" s="191" t="str">
        <v>8244 מירון</v>
      </c>
      <c r="B92" s="191">
        <v>8182446</v>
      </c>
      <c r="C92" s="191" t="s">
        <v>41</v>
      </c>
      <c r="D92" s="187">
        <v>0</v>
      </c>
      <c r="E92" s="191" t="str">
        <v>1/12/1992</v>
      </c>
      <c r="F92" s="187">
        <v>0.01</v>
      </c>
      <c r="G92" s="191" t="s">
        <v>21</v>
      </c>
      <c r="H92" s="191" t="s">
        <v>59</v>
      </c>
      <c r="I92" s="191" t="s">
        <v>436</v>
      </c>
      <c r="J92" s="187">
        <v>2272920</v>
      </c>
      <c r="K92" s="187">
        <v>242.34</v>
      </c>
      <c r="L92" s="187" t="str">
        <v>5,508.17</v>
      </c>
      <c r="M92" s="191" t="str">
        <v>5.10%</v>
      </c>
      <c r="N92" s="188">
        <f>L92/סיכום!$B$42</f>
        <v>0.000613034122724934</v>
      </c>
    </row>
    <row r="93" spans="1:256">
      <c r="A93" s="191" t="str">
        <v>8245 מירון</v>
      </c>
      <c r="B93" s="191">
        <v>8182453</v>
      </c>
      <c r="C93" s="191" t="s">
        <v>41</v>
      </c>
      <c r="D93" s="187">
        <v>0</v>
      </c>
      <c r="E93" s="191" t="str">
        <v>1/02/1993</v>
      </c>
      <c r="F93" s="187">
        <v>0.09</v>
      </c>
      <c r="G93" s="191" t="s">
        <v>21</v>
      </c>
      <c r="H93" s="191" t="s">
        <v>59</v>
      </c>
      <c r="I93" s="191" t="s">
        <v>436</v>
      </c>
      <c r="J93" s="187">
        <v>313870</v>
      </c>
      <c r="K93" s="187">
        <v>239.8</v>
      </c>
      <c r="L93" s="187">
        <v>752.65</v>
      </c>
      <c r="M93" s="191" t="s">
        <v>58</v>
      </c>
      <c r="N93" s="188">
        <f>L93/סיכום!$B$42</f>
        <v>8.37665018452447e-05</v>
      </c>
    </row>
    <row r="94" spans="1:256">
      <c r="A94" s="191" t="str">
        <v>8246 מירון</v>
      </c>
      <c r="B94" s="191">
        <v>8182461</v>
      </c>
      <c r="C94" s="191" t="s">
        <v>41</v>
      </c>
      <c r="D94" s="187">
        <v>0</v>
      </c>
      <c r="E94" s="191" t="str">
        <v>4/03/1993</v>
      </c>
      <c r="F94" s="187">
        <v>0.17</v>
      </c>
      <c r="G94" s="191" t="s">
        <v>21</v>
      </c>
      <c r="H94" s="191" t="s">
        <v>59</v>
      </c>
      <c r="I94" s="191" t="s">
        <v>436</v>
      </c>
      <c r="J94" s="187">
        <v>500500</v>
      </c>
      <c r="K94" s="187">
        <v>236.79</v>
      </c>
      <c r="L94" s="187" t="str">
        <v>1,185.14</v>
      </c>
      <c r="M94" s="191" t="s">
        <v>437</v>
      </c>
      <c r="N94" s="188">
        <f>L94/סיכום!$B$42</f>
        <v>0.000131900660329334</v>
      </c>
    </row>
    <row r="95" spans="1:256">
      <c r="A95" s="191" t="str">
        <v>8247 מירון</v>
      </c>
      <c r="B95" s="191">
        <v>8182479</v>
      </c>
      <c r="C95" s="191" t="s">
        <v>41</v>
      </c>
      <c r="D95" s="187">
        <v>0</v>
      </c>
      <c r="E95" s="191" t="str">
        <v>1/04/1993</v>
      </c>
      <c r="F95" s="187">
        <v>0.25</v>
      </c>
      <c r="G95" s="191" t="s">
        <v>21</v>
      </c>
      <c r="H95" s="191" t="s">
        <v>59</v>
      </c>
      <c r="I95" s="191" t="s">
        <v>436</v>
      </c>
      <c r="J95" s="187">
        <v>510000</v>
      </c>
      <c r="K95" s="187">
        <v>233.96</v>
      </c>
      <c r="L95" s="187" t="str">
        <v>1,193.20</v>
      </c>
      <c r="M95" s="191" t="s">
        <v>242</v>
      </c>
      <c r="N95" s="188">
        <f>L95/סיכום!$B$42</f>
        <v>0.000132797701457179</v>
      </c>
    </row>
    <row r="96" spans="1:256">
      <c r="A96" s="191" t="str">
        <v>8248 מירון</v>
      </c>
      <c r="B96" s="191">
        <v>8182487</v>
      </c>
      <c r="C96" s="191" t="s">
        <v>41</v>
      </c>
      <c r="D96" s="187">
        <v>0</v>
      </c>
      <c r="E96" s="191" t="str">
        <v>4/05/1993</v>
      </c>
      <c r="F96" s="187">
        <v>0.34</v>
      </c>
      <c r="G96" s="191" t="s">
        <v>21</v>
      </c>
      <c r="H96" s="191" t="s">
        <v>59</v>
      </c>
      <c r="I96" s="191" t="s">
        <v>436</v>
      </c>
      <c r="J96" s="187">
        <v>280800</v>
      </c>
      <c r="K96" s="187">
        <v>231</v>
      </c>
      <c r="L96" s="187">
        <v>648.66</v>
      </c>
      <c r="M96" s="191" t="s">
        <v>218</v>
      </c>
      <c r="N96" s="188">
        <f>L96/סיכום!$B$42</f>
        <v>7.21928905692373e-05</v>
      </c>
    </row>
    <row r="97" spans="1:256">
      <c r="A97" s="191" t="str">
        <v>8249 מירון</v>
      </c>
      <c r="B97" s="191">
        <v>8182495</v>
      </c>
      <c r="C97" s="191" t="s">
        <v>41</v>
      </c>
      <c r="D97" s="187">
        <v>0</v>
      </c>
      <c r="E97" s="191" t="str">
        <v>1/06/1993</v>
      </c>
      <c r="F97" s="187">
        <v>0.42</v>
      </c>
      <c r="G97" s="191" t="s">
        <v>21</v>
      </c>
      <c r="H97" s="191" t="s">
        <v>59</v>
      </c>
      <c r="I97" s="191" t="s">
        <v>436</v>
      </c>
      <c r="J97" s="187">
        <v>543700</v>
      </c>
      <c r="K97" s="187">
        <v>227.84</v>
      </c>
      <c r="L97" s="187" t="str">
        <v>1,238.78</v>
      </c>
      <c r="M97" s="191" t="str">
        <v>1.49%</v>
      </c>
      <c r="N97" s="188">
        <f>L97/סיכום!$B$42</f>
        <v>0.000137870546941941</v>
      </c>
    </row>
    <row r="98" spans="1:256">
      <c r="A98" s="191" t="str">
        <v>8250 מירון</v>
      </c>
      <c r="B98" s="191">
        <v>8182503</v>
      </c>
      <c r="C98" s="191" t="s">
        <v>41</v>
      </c>
      <c r="D98" s="187">
        <v>0</v>
      </c>
      <c r="E98" s="191" t="str">
        <v>4/07/1993</v>
      </c>
      <c r="F98" s="187">
        <v>0.49</v>
      </c>
      <c r="G98" s="191" t="s">
        <v>21</v>
      </c>
      <c r="H98" s="191" t="s">
        <v>59</v>
      </c>
      <c r="I98" s="191" t="s">
        <v>436</v>
      </c>
      <c r="J98" s="187">
        <v>931800</v>
      </c>
      <c r="K98" s="187">
        <v>233.27</v>
      </c>
      <c r="L98" s="187" t="str">
        <v>2,173.63</v>
      </c>
      <c r="M98" s="191" t="str">
        <v>4.17%</v>
      </c>
      <c r="N98" s="188">
        <f>L98/סיכום!$B$42</f>
        <v>0.0002419150752752</v>
      </c>
    </row>
    <row r="99" spans="1:256">
      <c r="A99" s="191" t="str">
        <v>8251 מירון</v>
      </c>
      <c r="B99" s="191">
        <v>8182511</v>
      </c>
      <c r="C99" s="191" t="s">
        <v>41</v>
      </c>
      <c r="D99" s="187">
        <v>0</v>
      </c>
      <c r="E99" s="191" t="str">
        <v>4/08/1993</v>
      </c>
      <c r="F99" s="187">
        <v>0.58</v>
      </c>
      <c r="G99" s="191" t="s">
        <v>21</v>
      </c>
      <c r="H99" s="191" t="s">
        <v>59</v>
      </c>
      <c r="I99" s="191" t="s">
        <v>436</v>
      </c>
      <c r="J99" s="187">
        <v>562000</v>
      </c>
      <c r="K99" s="187">
        <v>232.71</v>
      </c>
      <c r="L99" s="187" t="str">
        <v>1,307.80</v>
      </c>
      <c r="M99" s="191" t="str">
        <v>2.23%</v>
      </c>
      <c r="N99" s="188">
        <f>L99/סיכום!$B$42</f>
        <v>0.000145552157195524</v>
      </c>
    </row>
    <row r="100" spans="1:256">
      <c r="A100" s="191" t="str">
        <v>8252 מירון</v>
      </c>
      <c r="B100" s="191">
        <v>8182529</v>
      </c>
      <c r="C100" s="191" t="s">
        <v>41</v>
      </c>
      <c r="D100" s="187">
        <v>0</v>
      </c>
      <c r="E100" s="191" t="str">
        <v>7/09/1993</v>
      </c>
      <c r="F100" s="187">
        <v>0.67</v>
      </c>
      <c r="G100" s="191" t="s">
        <v>21</v>
      </c>
      <c r="H100" s="191" t="s">
        <v>59</v>
      </c>
      <c r="I100" s="191" t="s">
        <v>436</v>
      </c>
      <c r="J100" s="187">
        <v>506000</v>
      </c>
      <c r="K100" s="187">
        <v>232.48</v>
      </c>
      <c r="L100" s="187" t="str">
        <v>1,176.36</v>
      </c>
      <c r="M100" s="191" t="s">
        <v>120</v>
      </c>
      <c r="N100" s="188">
        <f>L100/סיכום!$B$42</f>
        <v>0.000130923486495279</v>
      </c>
    </row>
    <row r="101" spans="1:256">
      <c r="A101" s="191" t="str">
        <v>8253 מירון</v>
      </c>
      <c r="B101" s="191">
        <v>8182537</v>
      </c>
      <c r="C101" s="191" t="s">
        <v>41</v>
      </c>
      <c r="D101" s="187">
        <v>0</v>
      </c>
      <c r="E101" s="191" t="str">
        <v>10/10/1993</v>
      </c>
      <c r="F101" s="187">
        <v>0.76</v>
      </c>
      <c r="G101" s="191" t="s">
        <v>21</v>
      </c>
      <c r="H101" s="191" t="s">
        <v>59</v>
      </c>
      <c r="I101" s="191" t="s">
        <v>394</v>
      </c>
      <c r="J101" s="187">
        <v>467000</v>
      </c>
      <c r="K101" s="187">
        <v>230.31</v>
      </c>
      <c r="L101" s="187" t="str">
        <v>1,075.54</v>
      </c>
      <c r="M101" s="191" t="str">
        <v>1.95%</v>
      </c>
      <c r="N101" s="188">
        <f>L101/סיכום!$B$42</f>
        <v>0.000119702681717444</v>
      </c>
    </row>
    <row r="102" spans="1:256">
      <c r="A102" s="191" t="str">
        <v>8254 מירון</v>
      </c>
      <c r="B102" s="191">
        <v>8182545</v>
      </c>
      <c r="C102" s="191" t="s">
        <v>41</v>
      </c>
      <c r="D102" s="187">
        <v>0</v>
      </c>
      <c r="E102" s="191" t="str">
        <v>9/11/1993</v>
      </c>
      <c r="F102" s="187">
        <v>0.85</v>
      </c>
      <c r="G102" s="191" t="s">
        <v>21</v>
      </c>
      <c r="H102" s="191" t="s">
        <v>59</v>
      </c>
      <c r="I102" s="191" t="s">
        <v>436</v>
      </c>
      <c r="J102" s="187">
        <v>512000</v>
      </c>
      <c r="K102" s="187">
        <v>228.08</v>
      </c>
      <c r="L102" s="187" t="str">
        <v>1,167.77</v>
      </c>
      <c r="M102" s="191" t="s">
        <v>57</v>
      </c>
      <c r="N102" s="188">
        <f>L102/סיכום!$B$42</f>
        <v>0.00012996745879203</v>
      </c>
    </row>
    <row r="103" spans="1:256">
      <c r="A103" s="191" t="str">
        <v>8255 מירון</v>
      </c>
      <c r="B103" s="191">
        <v>8182552</v>
      </c>
      <c r="C103" s="191" t="s">
        <v>41</v>
      </c>
      <c r="D103" s="187">
        <v>0</v>
      </c>
      <c r="E103" s="191" t="str">
        <v>9/12/1993</v>
      </c>
      <c r="F103" s="187">
        <v>0.93</v>
      </c>
      <c r="G103" s="191" t="s">
        <v>21</v>
      </c>
      <c r="H103" s="191" t="s">
        <v>59</v>
      </c>
      <c r="I103" s="191" t="s">
        <v>398</v>
      </c>
      <c r="J103" s="187">
        <v>497300</v>
      </c>
      <c r="K103" s="187">
        <v>225</v>
      </c>
      <c r="L103" s="187" t="str">
        <v>1,118.92</v>
      </c>
      <c r="M103" s="187">
        <v>0</v>
      </c>
      <c r="N103" s="188">
        <f>L103/סיכום!$B$42</f>
        <v>0.000124530677266566</v>
      </c>
    </row>
    <row r="104" spans="1:256">
      <c r="A104" s="191" t="str">
        <v>8256 מירון</v>
      </c>
      <c r="B104" s="191">
        <v>8182560</v>
      </c>
      <c r="C104" s="191" t="s">
        <v>41</v>
      </c>
      <c r="D104" s="187">
        <v>0</v>
      </c>
      <c r="E104" s="191" t="str">
        <v>4/01/1994</v>
      </c>
      <c r="F104" s="187">
        <v>0.5</v>
      </c>
      <c r="G104" s="191" t="s">
        <v>21</v>
      </c>
      <c r="H104" s="191" t="s">
        <v>59</v>
      </c>
      <c r="I104" s="191" t="s">
        <v>398</v>
      </c>
      <c r="J104" s="187">
        <v>6396800</v>
      </c>
      <c r="K104" s="187">
        <v>223.15</v>
      </c>
      <c r="L104" s="187" t="str">
        <v>14,274.62</v>
      </c>
      <c r="M104" s="191" t="str">
        <v>5.69%</v>
      </c>
      <c r="N104" s="188">
        <f>L104/סיכום!$B$42</f>
        <v>0.00158869990376691</v>
      </c>
    </row>
    <row r="105" spans="1:256">
      <c r="A105" s="191" t="str">
        <v>8257 מירון</v>
      </c>
      <c r="B105" s="191">
        <v>8182578</v>
      </c>
      <c r="C105" s="191" t="s">
        <v>41</v>
      </c>
      <c r="D105" s="187">
        <v>0</v>
      </c>
      <c r="E105" s="191" t="str">
        <v>7/02/1994</v>
      </c>
      <c r="F105" s="187">
        <v>0.6</v>
      </c>
      <c r="G105" s="191" t="s">
        <v>21</v>
      </c>
      <c r="H105" s="191" t="s">
        <v>59</v>
      </c>
      <c r="I105" s="191" t="s">
        <v>398</v>
      </c>
      <c r="J105" s="187">
        <v>780000</v>
      </c>
      <c r="K105" s="187">
        <v>221.5</v>
      </c>
      <c r="L105" s="187" t="str">
        <v>1,727.70</v>
      </c>
      <c r="M105" s="191" t="s">
        <v>179</v>
      </c>
      <c r="N105" s="188">
        <f>L105/סיכום!$B$42</f>
        <v>0.0001922851062752</v>
      </c>
    </row>
    <row r="106" spans="1:256">
      <c r="A106" s="191" t="str">
        <v>8258 מירון</v>
      </c>
      <c r="B106" s="191">
        <v>8182586</v>
      </c>
      <c r="C106" s="191" t="s">
        <v>41</v>
      </c>
      <c r="D106" s="187">
        <v>0</v>
      </c>
      <c r="E106" s="191" t="str">
        <v>10/03/1994</v>
      </c>
      <c r="F106" s="187">
        <v>0.68</v>
      </c>
      <c r="G106" s="191" t="s">
        <v>21</v>
      </c>
      <c r="H106" s="191" t="s">
        <v>59</v>
      </c>
      <c r="I106" s="191" t="s">
        <v>438</v>
      </c>
      <c r="J106" s="187">
        <v>1276600</v>
      </c>
      <c r="K106" s="187">
        <v>220.06</v>
      </c>
      <c r="L106" s="187" t="str">
        <v>2,809.26</v>
      </c>
      <c r="M106" s="187">
        <v>0</v>
      </c>
      <c r="N106" s="188">
        <f>L106/סיכום!$B$42</f>
        <v>0.000312657786452896</v>
      </c>
    </row>
    <row r="107" spans="1:256">
      <c r="A107" s="191" t="str">
        <v>8259 מירון</v>
      </c>
      <c r="B107" s="191">
        <v>8182594</v>
      </c>
      <c r="C107" s="191" t="s">
        <v>41</v>
      </c>
      <c r="D107" s="187">
        <v>0</v>
      </c>
      <c r="E107" s="191" t="str">
        <v>7/04/1994</v>
      </c>
      <c r="F107" s="187">
        <v>0.76</v>
      </c>
      <c r="G107" s="191" t="s">
        <v>21</v>
      </c>
      <c r="H107" s="191" t="s">
        <v>59</v>
      </c>
      <c r="I107" s="191" t="s">
        <v>418</v>
      </c>
      <c r="J107" s="187">
        <v>954600</v>
      </c>
      <c r="K107" s="187">
        <v>218.83</v>
      </c>
      <c r="L107" s="187" t="str">
        <v>2,088.97</v>
      </c>
      <c r="M107" s="187">
        <v>0</v>
      </c>
      <c r="N107" s="188">
        <f>L107/סיכום!$B$42</f>
        <v>0.000232492804570067</v>
      </c>
    </row>
    <row r="108" spans="1:256">
      <c r="A108" s="191" t="str">
        <v>8260 מירון</v>
      </c>
      <c r="B108" s="191">
        <v>8182602</v>
      </c>
      <c r="C108" s="191" t="s">
        <v>41</v>
      </c>
      <c r="D108" s="187">
        <v>0</v>
      </c>
      <c r="E108" s="191" t="str">
        <v>2/05/1994</v>
      </c>
      <c r="F108" s="187">
        <v>0.83</v>
      </c>
      <c r="G108" s="191" t="s">
        <v>21</v>
      </c>
      <c r="H108" s="191" t="s">
        <v>59</v>
      </c>
      <c r="I108" s="191" t="s">
        <v>418</v>
      </c>
      <c r="J108" s="187">
        <v>1098000</v>
      </c>
      <c r="K108" s="187">
        <v>216.6</v>
      </c>
      <c r="L108" s="187" t="str">
        <v>2,378.27</v>
      </c>
      <c r="M108" s="187">
        <v>0</v>
      </c>
      <c r="N108" s="188">
        <f>L108/סיכום!$B$42</f>
        <v>0.000264690571106743</v>
      </c>
    </row>
    <row r="109" spans="1:256">
      <c r="A109" s="191" t="str">
        <v>8261 מירון</v>
      </c>
      <c r="B109" s="191">
        <v>8182610</v>
      </c>
      <c r="C109" s="191" t="s">
        <v>41</v>
      </c>
      <c r="D109" s="187">
        <v>0</v>
      </c>
      <c r="E109" s="191" t="str">
        <v>1/06/1994</v>
      </c>
      <c r="F109" s="187">
        <v>0.91</v>
      </c>
      <c r="G109" s="191" t="s">
        <v>21</v>
      </c>
      <c r="H109" s="191" t="s">
        <v>59</v>
      </c>
      <c r="I109" s="191" t="s">
        <v>438</v>
      </c>
      <c r="J109" s="187">
        <v>1207400</v>
      </c>
      <c r="K109" s="187">
        <v>212.47</v>
      </c>
      <c r="L109" s="187" t="str">
        <v>2,565.35</v>
      </c>
      <c r="M109" s="187">
        <v>0</v>
      </c>
      <c r="N109" s="188">
        <f>L109/סיכום!$B$42</f>
        <v>0.000285511719270177</v>
      </c>
    </row>
    <row r="110" spans="1:256">
      <c r="A110" s="191" t="str">
        <v>8262 מירון</v>
      </c>
      <c r="B110" s="191">
        <v>8182628</v>
      </c>
      <c r="C110" s="191" t="s">
        <v>41</v>
      </c>
      <c r="D110" s="187">
        <v>0</v>
      </c>
      <c r="E110" s="191" t="str">
        <v>3/07/1994</v>
      </c>
      <c r="F110" s="187">
        <v>0.97</v>
      </c>
      <c r="G110" s="191" t="s">
        <v>21</v>
      </c>
      <c r="H110" s="191" t="s">
        <v>59</v>
      </c>
      <c r="I110" s="191" t="s">
        <v>418</v>
      </c>
      <c r="J110" s="187">
        <v>1979000</v>
      </c>
      <c r="K110" s="187">
        <v>215.46</v>
      </c>
      <c r="L110" s="187" t="str">
        <v>4,263.88</v>
      </c>
      <c r="M110" s="187">
        <v>0</v>
      </c>
      <c r="N110" s="188">
        <f>L110/סיכום!$B$42</f>
        <v>0.000474550337989639</v>
      </c>
    </row>
    <row r="111" spans="1:256">
      <c r="A111" s="191" t="str">
        <v>8263 מירון</v>
      </c>
      <c r="B111" s="191">
        <v>8182636</v>
      </c>
      <c r="C111" s="191" t="s">
        <v>41</v>
      </c>
      <c r="D111" s="187">
        <v>0</v>
      </c>
      <c r="E111" s="191" t="str">
        <v>1/08/1994</v>
      </c>
      <c r="F111" s="187">
        <v>1.05</v>
      </c>
      <c r="G111" s="191" t="s">
        <v>21</v>
      </c>
      <c r="H111" s="191" t="s">
        <v>59</v>
      </c>
      <c r="I111" s="191" t="s">
        <v>418</v>
      </c>
      <c r="J111" s="187">
        <v>1268000</v>
      </c>
      <c r="K111" s="187">
        <v>212.59</v>
      </c>
      <c r="L111" s="187" t="str">
        <v>2,695.65</v>
      </c>
      <c r="M111" s="187">
        <v>0</v>
      </c>
      <c r="N111" s="188">
        <f>L111/סיכום!$B$42</f>
        <v>0.000300013513185589</v>
      </c>
    </row>
    <row r="112" spans="1:256">
      <c r="A112" s="191" t="str">
        <v>8264 מירון</v>
      </c>
      <c r="B112" s="191">
        <v>8182644</v>
      </c>
      <c r="C112" s="191" t="s">
        <v>41</v>
      </c>
      <c r="D112" s="187">
        <v>0</v>
      </c>
      <c r="E112" s="191" t="str">
        <v>4/09/1994</v>
      </c>
      <c r="F112" s="187">
        <v>1.14</v>
      </c>
      <c r="G112" s="191" t="s">
        <v>21</v>
      </c>
      <c r="H112" s="191" t="s">
        <v>59</v>
      </c>
      <c r="I112" s="191" t="s">
        <v>438</v>
      </c>
      <c r="J112" s="187">
        <v>2033600</v>
      </c>
      <c r="K112" s="187">
        <v>210.38</v>
      </c>
      <c r="L112" s="187" t="str">
        <v>4,278.27</v>
      </c>
      <c r="M112" s="191" t="str">
        <v>2.46%</v>
      </c>
      <c r="N112" s="188">
        <f>L112/סיכום!$B$42</f>
        <v>0.000476151879159576</v>
      </c>
    </row>
    <row r="113" spans="1:256">
      <c r="A113" s="191" t="str">
        <v>8265 מירון</v>
      </c>
      <c r="B113" s="191">
        <v>8182651</v>
      </c>
      <c r="C113" s="191" t="s">
        <v>41</v>
      </c>
      <c r="D113" s="187">
        <v>0</v>
      </c>
      <c r="E113" s="191" t="str">
        <v>2/10/1994</v>
      </c>
      <c r="F113" s="187">
        <v>1.24</v>
      </c>
      <c r="G113" s="191" t="s">
        <v>21</v>
      </c>
      <c r="H113" s="191" t="s">
        <v>59</v>
      </c>
      <c r="I113" s="191" t="s">
        <v>418</v>
      </c>
      <c r="J113" s="187">
        <v>1603200</v>
      </c>
      <c r="K113" s="187">
        <v>208.2</v>
      </c>
      <c r="L113" s="187" t="str">
        <v>3,337.87</v>
      </c>
      <c r="M113" s="187">
        <v>0</v>
      </c>
      <c r="N113" s="188">
        <f>L113/סיכום!$B$42</f>
        <v>0.000371489661215953</v>
      </c>
    </row>
    <row r="114" spans="1:256">
      <c r="A114" s="191" t="str">
        <v>8266 מירון</v>
      </c>
      <c r="B114" s="191">
        <v>8182669</v>
      </c>
      <c r="C114" s="191" t="s">
        <v>41</v>
      </c>
      <c r="D114" s="187">
        <v>0</v>
      </c>
      <c r="E114" s="191" t="str">
        <v>2/11/1994</v>
      </c>
      <c r="F114" s="187">
        <v>1.31</v>
      </c>
      <c r="G114" s="191" t="s">
        <v>21</v>
      </c>
      <c r="H114" s="191" t="s">
        <v>59</v>
      </c>
      <c r="I114" s="191" t="s">
        <v>418</v>
      </c>
      <c r="J114" s="187">
        <v>1741000</v>
      </c>
      <c r="K114" s="187">
        <v>205.88</v>
      </c>
      <c r="L114" s="187" t="str">
        <v>3,584.34</v>
      </c>
      <c r="M114" s="187">
        <v>0</v>
      </c>
      <c r="N114" s="188">
        <f>L114/סיכום!$B$42</f>
        <v>0.000398920644687417</v>
      </c>
    </row>
    <row r="115" spans="1:256">
      <c r="A115" s="191" t="str">
        <v>8267 מירון</v>
      </c>
      <c r="B115" s="191">
        <v>8182677</v>
      </c>
      <c r="C115" s="191" t="s">
        <v>41</v>
      </c>
      <c r="D115" s="187">
        <v>0</v>
      </c>
      <c r="E115" s="191" t="str">
        <v>1/12/1994</v>
      </c>
      <c r="F115" s="187">
        <v>1.38</v>
      </c>
      <c r="G115" s="191" t="s">
        <v>21</v>
      </c>
      <c r="H115" s="191" t="s">
        <v>59</v>
      </c>
      <c r="I115" s="191" t="s">
        <v>438</v>
      </c>
      <c r="J115" s="187">
        <v>1546600</v>
      </c>
      <c r="K115" s="187">
        <v>203.13</v>
      </c>
      <c r="L115" s="187" t="str">
        <v>3,141.56</v>
      </c>
      <c r="M115" s="187">
        <v>0</v>
      </c>
      <c r="N115" s="188">
        <f>L115/סיכום!$B$42</f>
        <v>0.000349641256277084</v>
      </c>
    </row>
    <row r="116" spans="1:256">
      <c r="A116" s="191" t="str">
        <v>8268 מירון</v>
      </c>
      <c r="B116" s="191">
        <v>8182685</v>
      </c>
      <c r="C116" s="191" t="s">
        <v>41</v>
      </c>
      <c r="D116" s="187">
        <v>0</v>
      </c>
      <c r="E116" s="191" t="str">
        <v>1/01/1995</v>
      </c>
      <c r="F116" s="187">
        <v>1.05</v>
      </c>
      <c r="G116" s="191" t="s">
        <v>21</v>
      </c>
      <c r="H116" s="191" t="s">
        <v>59</v>
      </c>
      <c r="I116" s="191" t="s">
        <v>438</v>
      </c>
      <c r="J116" s="187">
        <v>10871000</v>
      </c>
      <c r="K116" s="187">
        <v>201.17</v>
      </c>
      <c r="L116" s="187" t="str">
        <v>21,868.90</v>
      </c>
      <c r="M116" s="187">
        <v>0</v>
      </c>
      <c r="N116" s="188">
        <f>L116/סיכום!$B$42</f>
        <v>0.00243390852614558</v>
      </c>
    </row>
    <row r="117" spans="1:256">
      <c r="A117" s="191" t="str">
        <v>8269 מירון</v>
      </c>
      <c r="B117" s="191">
        <v>8182693</v>
      </c>
      <c r="C117" s="191" t="s">
        <v>41</v>
      </c>
      <c r="D117" s="187">
        <v>0</v>
      </c>
      <c r="E117" s="191" t="str">
        <v>1/02/1995</v>
      </c>
      <c r="F117" s="187">
        <v>1.13</v>
      </c>
      <c r="G117" s="191" t="s">
        <v>21</v>
      </c>
      <c r="H117" s="191" t="s">
        <v>59</v>
      </c>
      <c r="I117" s="191" t="s">
        <v>438</v>
      </c>
      <c r="J117" s="187">
        <v>3077200</v>
      </c>
      <c r="K117" s="187">
        <v>199.51</v>
      </c>
      <c r="L117" s="187" t="str">
        <v>6,139.33</v>
      </c>
      <c r="M117" s="187">
        <v>0</v>
      </c>
      <c r="N117" s="188">
        <f>L117/סיכום!$B$42</f>
        <v>0.000683279343351579</v>
      </c>
    </row>
    <row r="118" spans="1:256">
      <c r="A118" s="191" t="str">
        <v>8270 מירון</v>
      </c>
      <c r="B118" s="191">
        <v>8182701</v>
      </c>
      <c r="C118" s="191" t="s">
        <v>41</v>
      </c>
      <c r="D118" s="187">
        <v>0</v>
      </c>
      <c r="E118" s="191" t="str">
        <v>1/03/1995</v>
      </c>
      <c r="F118" s="187">
        <v>1.21</v>
      </c>
      <c r="G118" s="191" t="s">
        <v>21</v>
      </c>
      <c r="H118" s="191" t="s">
        <v>59</v>
      </c>
      <c r="I118" s="191" t="s">
        <v>402</v>
      </c>
      <c r="J118" s="187">
        <v>6395200</v>
      </c>
      <c r="K118" s="187">
        <v>199.21</v>
      </c>
      <c r="L118" s="187" t="str">
        <v>12,740.01</v>
      </c>
      <c r="M118" s="187">
        <v>0</v>
      </c>
      <c r="N118" s="188">
        <f>L118/סיכום!$B$42</f>
        <v>0.00141790483116115</v>
      </c>
    </row>
    <row r="119" spans="1:256">
      <c r="A119" s="191" t="str">
        <v>8271 מירון</v>
      </c>
      <c r="B119" s="191">
        <v>8182719</v>
      </c>
      <c r="C119" s="191" t="s">
        <v>41</v>
      </c>
      <c r="D119" s="187">
        <v>0</v>
      </c>
      <c r="E119" s="191" t="str">
        <v>3/04/1995</v>
      </c>
      <c r="F119" s="187">
        <v>1.3</v>
      </c>
      <c r="G119" s="191" t="s">
        <v>21</v>
      </c>
      <c r="H119" s="191" t="s">
        <v>59</v>
      </c>
      <c r="I119" s="191" t="s">
        <v>438</v>
      </c>
      <c r="J119" s="187">
        <v>12719000</v>
      </c>
      <c r="K119" s="187">
        <v>198.91</v>
      </c>
      <c r="L119" s="187" t="str">
        <v>25,298.93</v>
      </c>
      <c r="M119" s="191" t="str">
        <v>10.71%</v>
      </c>
      <c r="N119" s="188">
        <f>L119/סיכום!$B$42</f>
        <v>0.00281565517375635</v>
      </c>
    </row>
    <row r="120" spans="1:256">
      <c r="A120" s="191" t="str">
        <v>8272 מירון</v>
      </c>
      <c r="B120" s="191">
        <v>8182727</v>
      </c>
      <c r="C120" s="191" t="s">
        <v>41</v>
      </c>
      <c r="D120" s="187">
        <v>0</v>
      </c>
      <c r="E120" s="191" t="str">
        <v>8/05/1995</v>
      </c>
      <c r="F120" s="187">
        <v>1.39</v>
      </c>
      <c r="G120" s="191" t="s">
        <v>21</v>
      </c>
      <c r="H120" s="191" t="s">
        <v>59</v>
      </c>
      <c r="I120" s="191" t="s">
        <v>438</v>
      </c>
      <c r="J120" s="187">
        <v>3455200</v>
      </c>
      <c r="K120" s="187">
        <v>199.1</v>
      </c>
      <c r="L120" s="187" t="str">
        <v>6,879.32</v>
      </c>
      <c r="M120" s="191" t="str">
        <v>2.24%</v>
      </c>
      <c r="N120" s="188">
        <f>L120/סיכום!$B$42</f>
        <v>0.00076563684511264</v>
      </c>
    </row>
    <row r="121" spans="1:256">
      <c r="A121" s="191" t="str">
        <v>8273 מירון</v>
      </c>
      <c r="B121" s="191">
        <v>8182735</v>
      </c>
      <c r="C121" s="191" t="s">
        <v>41</v>
      </c>
      <c r="D121" s="187">
        <v>0</v>
      </c>
      <c r="E121" s="191" t="str">
        <v>14/06/1995</v>
      </c>
      <c r="F121" s="187">
        <v>1.49</v>
      </c>
      <c r="G121" s="191" t="s">
        <v>21</v>
      </c>
      <c r="H121" s="191" t="s">
        <v>59</v>
      </c>
      <c r="I121" s="191" t="s">
        <v>438</v>
      </c>
      <c r="J121" s="187">
        <v>3932320</v>
      </c>
      <c r="K121" s="187">
        <v>197.31</v>
      </c>
      <c r="L121" s="187" t="str">
        <v>7,758.93</v>
      </c>
      <c r="M121" s="191" t="str">
        <v>2.17%</v>
      </c>
      <c r="N121" s="188">
        <f>L121/סיכום!$B$42</f>
        <v>0.000863533414152826</v>
      </c>
    </row>
    <row r="122" spans="1:256">
      <c r="A122" s="191" t="str">
        <v>8274 מירון</v>
      </c>
      <c r="B122" s="191">
        <v>8182743</v>
      </c>
      <c r="C122" s="191" t="s">
        <v>41</v>
      </c>
      <c r="D122" s="187">
        <v>0</v>
      </c>
      <c r="E122" s="191" t="str">
        <v>2/07/1995</v>
      </c>
      <c r="F122" s="187">
        <v>1.5</v>
      </c>
      <c r="G122" s="191" t="s">
        <v>21</v>
      </c>
      <c r="H122" s="191" t="s">
        <v>59</v>
      </c>
      <c r="I122" s="191" t="s">
        <v>438</v>
      </c>
      <c r="J122" s="187">
        <v>5627440</v>
      </c>
      <c r="K122" s="187">
        <v>200.32</v>
      </c>
      <c r="L122" s="187" t="str">
        <v>11,273.06</v>
      </c>
      <c r="M122" s="187">
        <v>0</v>
      </c>
      <c r="N122" s="188">
        <f>L122/סיכום!$B$42</f>
        <v>0.00125464000703056</v>
      </c>
    </row>
    <row r="123" spans="1:256">
      <c r="A123" s="191" t="str">
        <v>8275 מירון</v>
      </c>
      <c r="B123" s="191">
        <v>8182750</v>
      </c>
      <c r="C123" s="191" t="s">
        <v>41</v>
      </c>
      <c r="D123" s="187">
        <v>0</v>
      </c>
      <c r="E123" s="191" t="str">
        <v>1/08/1995</v>
      </c>
      <c r="F123" s="187">
        <v>1.59</v>
      </c>
      <c r="G123" s="191" t="s">
        <v>21</v>
      </c>
      <c r="H123" s="191" t="s">
        <v>59</v>
      </c>
      <c r="I123" s="191" t="s">
        <v>418</v>
      </c>
      <c r="J123" s="187">
        <v>5607000</v>
      </c>
      <c r="K123" s="187">
        <v>199.69</v>
      </c>
      <c r="L123" s="187">
        <v>11196.84</v>
      </c>
      <c r="M123" s="187">
        <v>0</v>
      </c>
      <c r="N123" s="188">
        <f>L123/סיכום!$B$42</f>
        <v>0.00124615706971489</v>
      </c>
    </row>
    <row r="124" spans="1:256">
      <c r="A124" s="191" t="str">
        <v>8276 מירון</v>
      </c>
      <c r="B124" s="191">
        <v>8182768</v>
      </c>
      <c r="C124" s="191" t="s">
        <v>41</v>
      </c>
      <c r="D124" s="187">
        <v>0</v>
      </c>
      <c r="E124" s="191" t="str">
        <v>1/09/1995</v>
      </c>
      <c r="F124" s="187">
        <v>1.67</v>
      </c>
      <c r="G124" s="191" t="s">
        <v>21</v>
      </c>
      <c r="H124" s="191" t="s">
        <v>59</v>
      </c>
      <c r="I124" s="191" t="s">
        <v>418</v>
      </c>
      <c r="J124" s="187">
        <v>6713000</v>
      </c>
      <c r="K124" s="187">
        <v>199.21</v>
      </c>
      <c r="L124" s="187" t="str">
        <v>13,373.27</v>
      </c>
      <c r="M124" s="187">
        <v>0</v>
      </c>
      <c r="N124" s="188">
        <f>L124/סיכום!$B$42</f>
        <v>0.0014883837721809</v>
      </c>
    </row>
    <row r="125" spans="1:256">
      <c r="A125" s="191" t="str">
        <v>8277 מירון</v>
      </c>
      <c r="B125" s="191">
        <v>8182776</v>
      </c>
      <c r="C125" s="191" t="s">
        <v>41</v>
      </c>
      <c r="D125" s="187">
        <v>0</v>
      </c>
      <c r="E125" s="191" t="str">
        <v>1/10/1995</v>
      </c>
      <c r="F125" s="187">
        <v>1.75</v>
      </c>
      <c r="G125" s="191" t="s">
        <v>21</v>
      </c>
      <c r="H125" s="191" t="s">
        <v>59</v>
      </c>
      <c r="I125" s="191" t="s">
        <v>418</v>
      </c>
      <c r="J125" s="187">
        <v>3181920</v>
      </c>
      <c r="K125" s="187">
        <v>196.84</v>
      </c>
      <c r="L125" s="187" t="str">
        <v>6,263.25</v>
      </c>
      <c r="M125" s="187">
        <v>0</v>
      </c>
      <c r="N125" s="188">
        <f>L125/סיכום!$B$42</f>
        <v>0.000697071072453636</v>
      </c>
    </row>
    <row r="126" spans="1:256">
      <c r="A126" s="191" t="str">
        <v>8278 מירון</v>
      </c>
      <c r="B126" s="191">
        <v>8182784</v>
      </c>
      <c r="C126" s="191" t="s">
        <v>41</v>
      </c>
      <c r="D126" s="187">
        <v>0</v>
      </c>
      <c r="E126" s="191" t="str">
        <v>1/11/1995</v>
      </c>
      <c r="F126" s="187">
        <v>1.84</v>
      </c>
      <c r="G126" s="191" t="s">
        <v>21</v>
      </c>
      <c r="H126" s="191" t="s">
        <v>59</v>
      </c>
      <c r="I126" s="191" t="s">
        <v>418</v>
      </c>
      <c r="J126" s="187">
        <v>3386880</v>
      </c>
      <c r="K126" s="187">
        <v>194.98</v>
      </c>
      <c r="L126" s="187" t="str">
        <v>6,603.88</v>
      </c>
      <c r="M126" s="187">
        <v>0</v>
      </c>
      <c r="N126" s="188">
        <f>L126/סיכום!$B$42</f>
        <v>0.000734981633170497</v>
      </c>
    </row>
    <row r="127" spans="1:256">
      <c r="A127" s="191" t="str">
        <v>8279 מירון</v>
      </c>
      <c r="B127" s="191">
        <v>8182792</v>
      </c>
      <c r="C127" s="191" t="s">
        <v>41</v>
      </c>
      <c r="D127" s="187">
        <v>0</v>
      </c>
      <c r="E127" s="191" t="str">
        <v>1/12/1995</v>
      </c>
      <c r="F127" s="187">
        <v>1.92</v>
      </c>
      <c r="G127" s="191" t="s">
        <v>21</v>
      </c>
      <c r="H127" s="191" t="s">
        <v>59</v>
      </c>
      <c r="I127" s="191" t="s">
        <v>398</v>
      </c>
      <c r="J127" s="187">
        <v>3731560</v>
      </c>
      <c r="K127" s="187">
        <v>193</v>
      </c>
      <c r="L127" s="187" t="str">
        <v>7,201.82</v>
      </c>
      <c r="M127" s="187">
        <v>0</v>
      </c>
      <c r="N127" s="188">
        <f>L127/סיכום!$B$42</f>
        <v>0.000801529619768976</v>
      </c>
    </row>
    <row r="128" spans="1:256">
      <c r="A128" s="191" t="str">
        <v>8280 מירון</v>
      </c>
      <c r="B128" s="191">
        <v>8182800</v>
      </c>
      <c r="C128" s="191" t="s">
        <v>41</v>
      </c>
      <c r="D128" s="187">
        <v>0</v>
      </c>
      <c r="E128" s="191" t="str">
        <v>1/01/1996</v>
      </c>
      <c r="F128" s="187">
        <v>1.56</v>
      </c>
      <c r="G128" s="191" t="s">
        <v>21</v>
      </c>
      <c r="H128" s="191" t="s">
        <v>59</v>
      </c>
      <c r="I128" s="191" t="s">
        <v>398</v>
      </c>
      <c r="J128" s="187">
        <v>9402840</v>
      </c>
      <c r="K128" s="187">
        <v>191.91</v>
      </c>
      <c r="L128" s="187" t="str">
        <v>18,044.78</v>
      </c>
      <c r="M128" s="187">
        <v>0</v>
      </c>
      <c r="N128" s="188">
        <f>L128/סיכום!$B$42</f>
        <v>0.0020083014643819</v>
      </c>
    </row>
    <row r="129" spans="1:256">
      <c r="A129" s="191" t="str">
        <v>8281 מירון</v>
      </c>
      <c r="B129" s="191">
        <v>8182818</v>
      </c>
      <c r="C129" s="191" t="s">
        <v>41</v>
      </c>
      <c r="D129" s="187">
        <v>0</v>
      </c>
      <c r="E129" s="191" t="str">
        <v>1/02/1996</v>
      </c>
      <c r="F129" s="187">
        <v>1.64</v>
      </c>
      <c r="G129" s="191" t="s">
        <v>21</v>
      </c>
      <c r="H129" s="191" t="s">
        <v>59</v>
      </c>
      <c r="I129" s="191" t="s">
        <v>398</v>
      </c>
      <c r="J129" s="187">
        <v>5412960</v>
      </c>
      <c r="K129" s="187">
        <v>189.71</v>
      </c>
      <c r="L129" s="187" t="str">
        <v>10,268.66</v>
      </c>
      <c r="M129" s="191" t="str">
        <v>3.82%</v>
      </c>
      <c r="N129" s="188">
        <f>L129/סיכום!$B$42</f>
        <v>0.00114285488186832</v>
      </c>
    </row>
    <row r="130" spans="1:256">
      <c r="A130" s="191" t="str">
        <v>8282 מירון</v>
      </c>
      <c r="B130" s="191">
        <v>8182826</v>
      </c>
      <c r="C130" s="191" t="s">
        <v>41</v>
      </c>
      <c r="D130" s="187">
        <v>0</v>
      </c>
      <c r="E130" s="191" t="str">
        <v>1/03/1996</v>
      </c>
      <c r="F130" s="187">
        <v>1.72</v>
      </c>
      <c r="G130" s="191" t="s">
        <v>21</v>
      </c>
      <c r="H130" s="191" t="s">
        <v>59</v>
      </c>
      <c r="I130" s="191" t="s">
        <v>439</v>
      </c>
      <c r="J130" s="187">
        <v>3927600</v>
      </c>
      <c r="K130" s="187">
        <v>188.09</v>
      </c>
      <c r="L130" s="187" t="str">
        <v>7,387.55</v>
      </c>
      <c r="M130" s="187">
        <v>0</v>
      </c>
      <c r="N130" s="188">
        <f>L130/סיכום!$B$42</f>
        <v>0.000822200519108267</v>
      </c>
    </row>
    <row r="131" spans="1:256">
      <c r="A131" s="191" t="str">
        <v>8283 מירון</v>
      </c>
      <c r="B131" s="191">
        <v>8182834</v>
      </c>
      <c r="C131" s="191" t="s">
        <v>41</v>
      </c>
      <c r="D131" s="187">
        <v>0</v>
      </c>
      <c r="E131" s="191" t="str">
        <v>1/04/1996</v>
      </c>
      <c r="F131" s="187">
        <v>1.81</v>
      </c>
      <c r="G131" s="191" t="s">
        <v>21</v>
      </c>
      <c r="H131" s="191" t="s">
        <v>59</v>
      </c>
      <c r="I131" s="191" t="s">
        <v>439</v>
      </c>
      <c r="J131" s="187">
        <v>5220000</v>
      </c>
      <c r="K131" s="187">
        <v>186.4</v>
      </c>
      <c r="L131" s="187" t="str">
        <v>9,730.11</v>
      </c>
      <c r="M131" s="187">
        <v>0</v>
      </c>
      <c r="N131" s="188">
        <f>L131/סיכום!$B$42</f>
        <v>0.00108291673057787</v>
      </c>
    </row>
    <row r="132" spans="1:256">
      <c r="A132" s="191" t="str">
        <v>8284 מירון</v>
      </c>
      <c r="B132" s="191">
        <v>8182842</v>
      </c>
      <c r="C132" s="191" t="s">
        <v>41</v>
      </c>
      <c r="D132" s="187">
        <v>0</v>
      </c>
      <c r="E132" s="191" t="str">
        <v>1/05/1996</v>
      </c>
      <c r="F132" s="187">
        <v>1.88</v>
      </c>
      <c r="G132" s="191" t="s">
        <v>21</v>
      </c>
      <c r="H132" s="191" t="s">
        <v>59</v>
      </c>
      <c r="I132" s="191" t="s">
        <v>439</v>
      </c>
      <c r="J132" s="187">
        <v>5653800</v>
      </c>
      <c r="K132" s="187">
        <v>184.6</v>
      </c>
      <c r="L132" s="187" t="str">
        <v>10,436.86</v>
      </c>
      <c r="M132" s="187">
        <v>0</v>
      </c>
      <c r="N132" s="188">
        <f>L132/סיכום!$B$42</f>
        <v>0.00116157477240226</v>
      </c>
    </row>
    <row r="133" spans="1:256">
      <c r="A133" s="191" t="str">
        <v>8289 מירון</v>
      </c>
      <c r="B133" s="191">
        <v>8182891</v>
      </c>
      <c r="C133" s="191" t="s">
        <v>41</v>
      </c>
      <c r="D133" s="187">
        <v>0</v>
      </c>
      <c r="E133" s="191" t="str">
        <v>1/10/1996</v>
      </c>
      <c r="F133" s="187">
        <v>2.25</v>
      </c>
      <c r="G133" s="191" t="s">
        <v>21</v>
      </c>
      <c r="H133" s="191" t="s">
        <v>59</v>
      </c>
      <c r="I133" s="191" t="s">
        <v>436</v>
      </c>
      <c r="J133" s="187">
        <v>4500000</v>
      </c>
      <c r="K133" s="187">
        <v>180.39</v>
      </c>
      <c r="L133" s="187" t="str">
        <v>8,117.54</v>
      </c>
      <c r="M133" s="187">
        <v>0</v>
      </c>
      <c r="N133" s="188">
        <f>L133/סיכום!$B$42</f>
        <v>0.000903445066616419</v>
      </c>
    </row>
    <row r="134" spans="1:256">
      <c r="A134" s="191" t="str">
        <v>8290 מירון</v>
      </c>
      <c r="B134" s="191">
        <v>8182909</v>
      </c>
      <c r="C134" s="191" t="s">
        <v>41</v>
      </c>
      <c r="D134" s="187">
        <v>0</v>
      </c>
      <c r="E134" s="191" t="str">
        <v>1/11/1996</v>
      </c>
      <c r="F134" s="187">
        <v>2.34</v>
      </c>
      <c r="G134" s="191" t="s">
        <v>21</v>
      </c>
      <c r="H134" s="191" t="s">
        <v>59</v>
      </c>
      <c r="I134" s="191" t="s">
        <v>436</v>
      </c>
      <c r="J134" s="187">
        <v>4859496</v>
      </c>
      <c r="K134" s="187">
        <v>179.63</v>
      </c>
      <c r="L134" s="187" t="str">
        <v>8,729.32</v>
      </c>
      <c r="M134" s="187">
        <v>0</v>
      </c>
      <c r="N134" s="188">
        <f>L134/סיכום!$B$42</f>
        <v>0.000971533381900925</v>
      </c>
    </row>
    <row r="135" spans="1:256">
      <c r="A135" s="191" t="str">
        <v>8291 מירון</v>
      </c>
      <c r="B135" s="191">
        <v>8182917</v>
      </c>
      <c r="C135" s="191" t="s">
        <v>41</v>
      </c>
      <c r="D135" s="187">
        <v>0</v>
      </c>
      <c r="E135" s="191" t="str">
        <v>1/12/1996</v>
      </c>
      <c r="F135" s="187">
        <v>2.42</v>
      </c>
      <c r="G135" s="191" t="s">
        <v>21</v>
      </c>
      <c r="H135" s="191" t="s">
        <v>59</v>
      </c>
      <c r="I135" s="191" t="s">
        <v>436</v>
      </c>
      <c r="J135" s="187">
        <v>6394320</v>
      </c>
      <c r="K135" s="187">
        <v>178.14</v>
      </c>
      <c r="L135" s="187" t="str">
        <v>11,391.10</v>
      </c>
      <c r="M135" s="187">
        <v>0</v>
      </c>
      <c r="N135" s="188">
        <f>L135/סיכום!$B$42</f>
        <v>0.00126777731903191</v>
      </c>
    </row>
    <row r="136" spans="1:256">
      <c r="A136" s="191" t="str">
        <v>8292 מירון</v>
      </c>
      <c r="B136" s="191">
        <v>8182925</v>
      </c>
      <c r="C136" s="191" t="s">
        <v>41</v>
      </c>
      <c r="D136" s="187">
        <v>0</v>
      </c>
      <c r="E136" s="191" t="str">
        <v>1/01/1997</v>
      </c>
      <c r="F136" s="187">
        <v>2.05</v>
      </c>
      <c r="G136" s="191" t="s">
        <v>21</v>
      </c>
      <c r="H136" s="191" t="s">
        <v>59</v>
      </c>
      <c r="I136" s="191" t="s">
        <v>436</v>
      </c>
      <c r="J136" s="187">
        <v>8805280</v>
      </c>
      <c r="K136" s="187">
        <v>177.18</v>
      </c>
      <c r="L136" s="187" t="str">
        <v>15,601.45</v>
      </c>
      <c r="M136" s="187">
        <v>0</v>
      </c>
      <c r="N136" s="188">
        <f>L136/סיכום!$B$42</f>
        <v>0.00173637001290572</v>
      </c>
    </row>
    <row r="137" spans="1:256">
      <c r="A137" s="191" t="str">
        <v>8293 מירון</v>
      </c>
      <c r="B137" s="191">
        <v>8182933</v>
      </c>
      <c r="C137" s="191" t="s">
        <v>41</v>
      </c>
      <c r="D137" s="187">
        <v>0</v>
      </c>
      <c r="E137" s="191" t="str">
        <v>2/02/1997</v>
      </c>
      <c r="F137" s="187">
        <v>2.14</v>
      </c>
      <c r="G137" s="191" t="s">
        <v>21</v>
      </c>
      <c r="H137" s="191" t="s">
        <v>59</v>
      </c>
      <c r="I137" s="191" t="s">
        <v>436</v>
      </c>
      <c r="J137" s="187">
        <v>10404680</v>
      </c>
      <c r="K137" s="187">
        <v>175.84</v>
      </c>
      <c r="L137" s="187" t="str">
        <v>18,295.19</v>
      </c>
      <c r="M137" s="187">
        <v>0</v>
      </c>
      <c r="N137" s="188">
        <f>L137/סיכום!$B$42</f>
        <v>0.00203617095182901</v>
      </c>
    </row>
    <row r="138" spans="1:256">
      <c r="A138" s="191" t="str">
        <v>8294 מירון</v>
      </c>
      <c r="B138" s="191">
        <v>8182941</v>
      </c>
      <c r="C138" s="191" t="s">
        <v>41</v>
      </c>
      <c r="D138" s="187">
        <v>0</v>
      </c>
      <c r="E138" s="191" t="str">
        <v>2/03/1997</v>
      </c>
      <c r="F138" s="187">
        <v>2.22</v>
      </c>
      <c r="G138" s="191" t="s">
        <v>21</v>
      </c>
      <c r="H138" s="191" t="s">
        <v>59</v>
      </c>
      <c r="I138" s="191" t="s">
        <v>436</v>
      </c>
      <c r="J138" s="187">
        <v>6435000</v>
      </c>
      <c r="K138" s="187">
        <v>175</v>
      </c>
      <c r="L138" s="187" t="str">
        <v>11,261.21</v>
      </c>
      <c r="M138" s="187">
        <v>0</v>
      </c>
      <c r="N138" s="188">
        <f>L138/סיכום!$B$42</f>
        <v>0.00125332115624087</v>
      </c>
    </row>
    <row r="139" spans="1:256">
      <c r="A139" s="191" t="str">
        <v>8295 מירון</v>
      </c>
      <c r="B139" s="191">
        <v>8182958</v>
      </c>
      <c r="C139" s="191" t="s">
        <v>41</v>
      </c>
      <c r="D139" s="187">
        <v>0</v>
      </c>
      <c r="E139" s="191" t="str">
        <v>1/04/1997</v>
      </c>
      <c r="F139" s="187">
        <v>2.3</v>
      </c>
      <c r="G139" s="191" t="s">
        <v>21</v>
      </c>
      <c r="H139" s="191" t="s">
        <v>59</v>
      </c>
      <c r="I139" s="191" t="s">
        <v>436</v>
      </c>
      <c r="J139" s="187">
        <v>5079800</v>
      </c>
      <c r="K139" s="187">
        <v>172.97</v>
      </c>
      <c r="L139" s="187" t="str">
        <v>8,786.30</v>
      </c>
      <c r="M139" s="187">
        <v>0</v>
      </c>
      <c r="N139" s="188">
        <f>L139/סיכום!$B$42</f>
        <v>0.000977874995234004</v>
      </c>
    </row>
    <row r="140" spans="1:256">
      <c r="A140" s="191" t="str">
        <v>8296 מירון</v>
      </c>
      <c r="B140" s="191">
        <v>8182966</v>
      </c>
      <c r="C140" s="191" t="s">
        <v>41</v>
      </c>
      <c r="D140" s="187">
        <v>0</v>
      </c>
      <c r="E140" s="191" t="str">
        <v>1/05/1997</v>
      </c>
      <c r="F140" s="187">
        <v>2.38</v>
      </c>
      <c r="G140" s="191" t="s">
        <v>21</v>
      </c>
      <c r="H140" s="191" t="s">
        <v>59</v>
      </c>
      <c r="I140" s="191" t="s">
        <v>436</v>
      </c>
      <c r="J140" s="187">
        <v>5208720</v>
      </c>
      <c r="K140" s="187">
        <v>171.33</v>
      </c>
      <c r="L140" s="187" t="str">
        <v>8,924.00</v>
      </c>
      <c r="M140" s="187">
        <v>0</v>
      </c>
      <c r="N140" s="188">
        <f>L140/סיכום!$B$42</f>
        <v>0.00099320037529657</v>
      </c>
    </row>
    <row r="141" spans="1:256">
      <c r="A141" s="191" t="str">
        <v>8297 מירון</v>
      </c>
      <c r="B141" s="191">
        <v>8182974</v>
      </c>
      <c r="C141" s="191" t="s">
        <v>41</v>
      </c>
      <c r="D141" s="187">
        <v>0</v>
      </c>
      <c r="E141" s="191" t="str">
        <v>1/06/1997</v>
      </c>
      <c r="F141" s="187">
        <v>2.47</v>
      </c>
      <c r="G141" s="191" t="s">
        <v>21</v>
      </c>
      <c r="H141" s="191" t="s">
        <v>59</v>
      </c>
      <c r="I141" s="191" t="s">
        <v>436</v>
      </c>
      <c r="J141" s="187">
        <v>165880</v>
      </c>
      <c r="K141" s="187">
        <v>169.91</v>
      </c>
      <c r="L141" s="187">
        <v>281.85</v>
      </c>
      <c r="M141" s="187">
        <v>0</v>
      </c>
      <c r="N141" s="188">
        <f>L141/סיכום!$B$42</f>
        <v>3.13686156182584e-05</v>
      </c>
    </row>
    <row r="142" spans="1:256">
      <c r="A142" s="191" t="str">
        <v>8298 מירון</v>
      </c>
      <c r="B142" s="191">
        <v>8182982</v>
      </c>
      <c r="C142" s="191" t="s">
        <v>41</v>
      </c>
      <c r="D142" s="187">
        <v>0</v>
      </c>
      <c r="E142" s="191" t="str">
        <v>1/07/1997</v>
      </c>
      <c r="F142" s="187">
        <v>2.49</v>
      </c>
      <c r="G142" s="191" t="s">
        <v>21</v>
      </c>
      <c r="H142" s="191" t="s">
        <v>59</v>
      </c>
      <c r="I142" s="191" t="s">
        <v>436</v>
      </c>
      <c r="J142" s="187">
        <v>7348000</v>
      </c>
      <c r="K142" s="187">
        <v>173.18</v>
      </c>
      <c r="L142" s="187" t="str">
        <v>12,725.39</v>
      </c>
      <c r="M142" s="187">
        <v>0</v>
      </c>
      <c r="N142" s="188">
        <f>L142/סיכום!$B$42</f>
        <v>0.00141627769204339</v>
      </c>
    </row>
    <row r="143" spans="1:256">
      <c r="A143" s="191" t="str">
        <v>8299 מירון</v>
      </c>
      <c r="B143" s="191">
        <v>8182990</v>
      </c>
      <c r="C143" s="191" t="s">
        <v>41</v>
      </c>
      <c r="D143" s="187">
        <v>0</v>
      </c>
      <c r="E143" s="191" t="str">
        <v>1/08/1997</v>
      </c>
      <c r="F143" s="187">
        <v>2.57</v>
      </c>
      <c r="G143" s="191" t="s">
        <v>21</v>
      </c>
      <c r="H143" s="191" t="s">
        <v>59</v>
      </c>
      <c r="I143" s="191" t="s">
        <v>436</v>
      </c>
      <c r="J143" s="187">
        <v>4556200</v>
      </c>
      <c r="K143" s="187">
        <v>171.35</v>
      </c>
      <c r="L143" s="187">
        <v>7806.88</v>
      </c>
      <c r="M143" s="187">
        <v>0</v>
      </c>
      <c r="N143" s="188">
        <f>L143/סיכום!$B$42</f>
        <v>0.000868870029795528</v>
      </c>
    </row>
    <row r="144" spans="1:256">
      <c r="A144" s="191" t="str">
        <v>8300 מירון</v>
      </c>
      <c r="B144" s="191">
        <v>8183006</v>
      </c>
      <c r="C144" s="191" t="s">
        <v>41</v>
      </c>
      <c r="D144" s="187">
        <v>0</v>
      </c>
      <c r="E144" s="191" t="str">
        <v>1/09/1997</v>
      </c>
      <c r="F144" s="187">
        <v>2.66</v>
      </c>
      <c r="G144" s="191" t="s">
        <v>21</v>
      </c>
      <c r="H144" s="191" t="s">
        <v>59</v>
      </c>
      <c r="I144" s="191" t="s">
        <v>296</v>
      </c>
      <c r="J144" s="187">
        <v>3685440</v>
      </c>
      <c r="K144" s="187">
        <v>169.48</v>
      </c>
      <c r="L144" s="187" t="str">
        <v>6,246.13</v>
      </c>
      <c r="M144" s="187">
        <v>0</v>
      </c>
      <c r="N144" s="188">
        <f>L144/סיכום!$B$42</f>
        <v>0.000695165694772654</v>
      </c>
    </row>
    <row r="145" spans="1:256">
      <c r="A145" s="191" t="str">
        <v>8301 מירון</v>
      </c>
      <c r="B145" s="191">
        <v>8183014</v>
      </c>
      <c r="C145" s="191" t="s">
        <v>41</v>
      </c>
      <c r="D145" s="187">
        <v>0</v>
      </c>
      <c r="E145" s="191" t="str">
        <v>1/10/1997</v>
      </c>
      <c r="F145" s="187">
        <v>2.74</v>
      </c>
      <c r="G145" s="191" t="s">
        <v>21</v>
      </c>
      <c r="H145" s="191" t="s">
        <v>59</v>
      </c>
      <c r="I145" s="191" t="s">
        <v>296</v>
      </c>
      <c r="J145" s="187">
        <v>2640000</v>
      </c>
      <c r="K145" s="187">
        <v>168.82</v>
      </c>
      <c r="L145" s="187" t="str">
        <v>4,456.84</v>
      </c>
      <c r="M145" s="187">
        <v>0</v>
      </c>
      <c r="N145" s="188">
        <f>L145/סיכום!$B$42</f>
        <v>0.000496025903253784</v>
      </c>
    </row>
    <row r="146" spans="1:256">
      <c r="A146" s="191" t="str">
        <v>8302 מירון</v>
      </c>
      <c r="B146" s="191">
        <v>8183022</v>
      </c>
      <c r="C146" s="191" t="s">
        <v>41</v>
      </c>
      <c r="D146" s="187">
        <v>0</v>
      </c>
      <c r="E146" s="191" t="str">
        <v>2/11/1997</v>
      </c>
      <c r="F146" s="187">
        <v>2.83</v>
      </c>
      <c r="G146" s="191" t="s">
        <v>21</v>
      </c>
      <c r="H146" s="191" t="s">
        <v>59</v>
      </c>
      <c r="I146" s="191" t="s">
        <v>296</v>
      </c>
      <c r="J146" s="187">
        <v>5995880</v>
      </c>
      <c r="K146" s="187">
        <v>168.94</v>
      </c>
      <c r="L146" s="187" t="str">
        <v>10,129.28</v>
      </c>
      <c r="M146" s="191" t="s">
        <v>440</v>
      </c>
      <c r="N146" s="188">
        <f>L146/סיכום!$B$42</f>
        <v>0.00112734252549126</v>
      </c>
    </row>
    <row r="147" spans="1:256">
      <c r="A147" s="191" t="str">
        <v>8303 מירון</v>
      </c>
      <c r="B147" s="191">
        <v>8183030</v>
      </c>
      <c r="C147" s="191" t="s">
        <v>41</v>
      </c>
      <c r="D147" s="187">
        <v>0</v>
      </c>
      <c r="E147" s="191" t="str">
        <v>1/12/1997</v>
      </c>
      <c r="F147" s="187">
        <v>2.91</v>
      </c>
      <c r="G147" s="191" t="s">
        <v>21</v>
      </c>
      <c r="H147" s="191" t="s">
        <v>59</v>
      </c>
      <c r="I147" s="191" t="s">
        <v>289</v>
      </c>
      <c r="J147" s="187">
        <v>2706000</v>
      </c>
      <c r="K147" s="187">
        <v>166.77</v>
      </c>
      <c r="L147" s="187" t="str">
        <v>4,512.67</v>
      </c>
      <c r="M147" s="191" t="s">
        <v>441</v>
      </c>
      <c r="N147" s="188">
        <f>L147/סיכום!$B$42</f>
        <v>0.000502239526847778</v>
      </c>
    </row>
    <row r="148" spans="1:256">
      <c r="A148" s="191" t="str">
        <v>8304 מירון</v>
      </c>
      <c r="B148" s="191">
        <v>8183048</v>
      </c>
      <c r="C148" s="191" t="s">
        <v>41</v>
      </c>
      <c r="D148" s="187">
        <v>0</v>
      </c>
      <c r="E148" s="191" t="s">
        <v>383</v>
      </c>
      <c r="F148" s="187">
        <v>2.53</v>
      </c>
      <c r="G148" s="191" t="s">
        <v>21</v>
      </c>
      <c r="H148" s="191" t="s">
        <v>59</v>
      </c>
      <c r="I148" s="191" t="s">
        <v>293</v>
      </c>
      <c r="J148" s="187">
        <v>12308400</v>
      </c>
      <c r="K148" s="187">
        <v>167.38</v>
      </c>
      <c r="L148" s="187" t="str">
        <v>20,601.96</v>
      </c>
      <c r="M148" s="191" t="s">
        <v>269</v>
      </c>
      <c r="N148" s="188">
        <f>L148/סיכום!$B$42</f>
        <v>0.00229290390002745</v>
      </c>
    </row>
    <row r="149" spans="1:256">
      <c r="A149" s="191" t="str">
        <v>8305 מירון</v>
      </c>
      <c r="B149" s="191">
        <v>8183055</v>
      </c>
      <c r="C149" s="191" t="s">
        <v>41</v>
      </c>
      <c r="D149" s="187">
        <v>0</v>
      </c>
      <c r="E149" s="191" t="s">
        <v>384</v>
      </c>
      <c r="F149" s="187">
        <v>2.61</v>
      </c>
      <c r="G149" s="191" t="s">
        <v>21</v>
      </c>
      <c r="H149" s="191" t="s">
        <v>59</v>
      </c>
      <c r="I149" s="191" t="s">
        <v>293</v>
      </c>
      <c r="J149" s="187">
        <v>10665200</v>
      </c>
      <c r="K149" s="187">
        <v>167.93</v>
      </c>
      <c r="L149" s="187" t="str">
        <v>17,910.31</v>
      </c>
      <c r="M149" s="187">
        <v>0</v>
      </c>
      <c r="N149" s="188">
        <f>L149/סיכום!$B$42</f>
        <v>0.00199333556854302</v>
      </c>
    </row>
    <row r="150" spans="1:256">
      <c r="A150" s="191" t="str">
        <v>8306 מירון</v>
      </c>
      <c r="B150" s="191">
        <v>8183063</v>
      </c>
      <c r="C150" s="191" t="s">
        <v>41</v>
      </c>
      <c r="D150" s="187">
        <v>0</v>
      </c>
      <c r="E150" s="191" t="s">
        <v>386</v>
      </c>
      <c r="F150" s="187">
        <v>2.69</v>
      </c>
      <c r="G150" s="191" t="s">
        <v>21</v>
      </c>
      <c r="H150" s="191" t="s">
        <v>59</v>
      </c>
      <c r="I150" s="191" t="s">
        <v>101</v>
      </c>
      <c r="J150" s="187">
        <v>4132960</v>
      </c>
      <c r="K150" s="187">
        <v>167.19</v>
      </c>
      <c r="L150" s="187" t="str">
        <v>6,909.89</v>
      </c>
      <c r="M150" s="191" t="s">
        <v>136</v>
      </c>
      <c r="N150" s="188">
        <f>L150/סיכום!$B$42</f>
        <v>0.000769039146263785</v>
      </c>
    </row>
    <row r="151" spans="1:256">
      <c r="A151" s="191" t="str">
        <v>8307 מירון</v>
      </c>
      <c r="B151" s="191">
        <v>8183071</v>
      </c>
      <c r="C151" s="191" t="s">
        <v>41</v>
      </c>
      <c r="D151" s="187">
        <v>0</v>
      </c>
      <c r="E151" s="191" t="s">
        <v>387</v>
      </c>
      <c r="F151" s="187">
        <v>2.78</v>
      </c>
      <c r="G151" s="191" t="s">
        <v>21</v>
      </c>
      <c r="H151" s="191" t="s">
        <v>59</v>
      </c>
      <c r="I151" s="191" t="s">
        <v>101</v>
      </c>
      <c r="J151" s="187">
        <v>488800</v>
      </c>
      <c r="K151" s="187">
        <v>167.3</v>
      </c>
      <c r="L151" s="187">
        <v>817.76</v>
      </c>
      <c r="M151" s="187">
        <v>0</v>
      </c>
      <c r="N151" s="188">
        <f>L151/סיכום!$B$42</f>
        <v>9.10129469859394e-05</v>
      </c>
    </row>
    <row r="152" spans="1:256">
      <c r="A152" s="191" t="str">
        <v>8308 מירון</v>
      </c>
      <c r="B152" s="191">
        <v>8183089</v>
      </c>
      <c r="C152" s="191" t="s">
        <v>41</v>
      </c>
      <c r="D152" s="187">
        <v>0</v>
      </c>
      <c r="E152" s="191" t="s">
        <v>388</v>
      </c>
      <c r="F152" s="187">
        <v>2.86</v>
      </c>
      <c r="G152" s="191" t="s">
        <v>21</v>
      </c>
      <c r="H152" s="191" t="s">
        <v>59</v>
      </c>
      <c r="I152" s="191" t="s">
        <v>101</v>
      </c>
      <c r="J152" s="187">
        <v>6945120</v>
      </c>
      <c r="K152" s="187">
        <v>167.63</v>
      </c>
      <c r="L152" s="187" t="str">
        <v>11,642.00</v>
      </c>
      <c r="M152" s="187">
        <v>0</v>
      </c>
      <c r="N152" s="188">
        <f>L152/סיכום!$B$42</f>
        <v>0.00129570134123741</v>
      </c>
    </row>
    <row r="153" spans="1:256">
      <c r="A153" s="191" t="str">
        <v>8309 מירון</v>
      </c>
      <c r="B153" s="191">
        <v>8183097</v>
      </c>
      <c r="C153" s="191" t="s">
        <v>41</v>
      </c>
      <c r="D153" s="187">
        <v>0</v>
      </c>
      <c r="E153" s="191" t="s">
        <v>389</v>
      </c>
      <c r="F153" s="187">
        <v>2.94</v>
      </c>
      <c r="G153" s="191" t="s">
        <v>21</v>
      </c>
      <c r="H153" s="191" t="s">
        <v>59</v>
      </c>
      <c r="I153" s="191" t="s">
        <v>254</v>
      </c>
      <c r="J153" s="187">
        <v>6926920</v>
      </c>
      <c r="K153" s="187">
        <v>165.14</v>
      </c>
      <c r="L153" s="187" t="str">
        <v>11,438.82</v>
      </c>
      <c r="M153" s="187">
        <v>0</v>
      </c>
      <c r="N153" s="188">
        <f>L153/סיכום!$B$42</f>
        <v>0.00127308833672679</v>
      </c>
    </row>
    <row r="154" spans="1:256">
      <c r="A154" s="191" t="str">
        <v>8310 מירון</v>
      </c>
      <c r="B154" s="191">
        <v>8183105</v>
      </c>
      <c r="C154" s="191" t="s">
        <v>41</v>
      </c>
      <c r="D154" s="187">
        <v>0</v>
      </c>
      <c r="E154" s="191" t="s">
        <v>391</v>
      </c>
      <c r="F154" s="187">
        <v>2.95</v>
      </c>
      <c r="G154" s="191" t="s">
        <v>21</v>
      </c>
      <c r="H154" s="191" t="s">
        <v>59</v>
      </c>
      <c r="I154" s="191" t="s">
        <v>254</v>
      </c>
      <c r="J154" s="187">
        <v>9864400</v>
      </c>
      <c r="K154" s="187">
        <v>168.37</v>
      </c>
      <c r="L154" s="187" t="str">
        <v>16,608.43</v>
      </c>
      <c r="M154" s="187">
        <v>0</v>
      </c>
      <c r="N154" s="188">
        <f>L154/סיכום!$B$42</f>
        <v>0.00184844228026522</v>
      </c>
    </row>
    <row r="155" spans="1:256">
      <c r="A155" s="191" t="str">
        <v>8311 מירון</v>
      </c>
      <c r="B155" s="191">
        <v>8183113</v>
      </c>
      <c r="C155" s="191" t="s">
        <v>41</v>
      </c>
      <c r="D155" s="187">
        <v>0</v>
      </c>
      <c r="E155" s="191" t="s">
        <v>392</v>
      </c>
      <c r="F155" s="187">
        <v>3.05</v>
      </c>
      <c r="G155" s="191" t="s">
        <v>21</v>
      </c>
      <c r="H155" s="191" t="s">
        <v>59</v>
      </c>
      <c r="I155" s="191" t="str">
        <v>0.12%</v>
      </c>
      <c r="J155" s="187">
        <v>10551840</v>
      </c>
      <c r="K155" s="187">
        <v>167.72</v>
      </c>
      <c r="L155" s="187" t="str">
        <v>17,697.45</v>
      </c>
      <c r="M155" s="187">
        <v>0</v>
      </c>
      <c r="N155" s="188">
        <f>L155/סיכום!$B$42</f>
        <v>0.00196964522431559</v>
      </c>
    </row>
    <row r="156" spans="1:256">
      <c r="A156" s="191" t="str">
        <v>8312 מירון</v>
      </c>
      <c r="B156" s="191">
        <v>8183121</v>
      </c>
      <c r="C156" s="191" t="s">
        <v>41</v>
      </c>
      <c r="D156" s="187">
        <v>0</v>
      </c>
      <c r="E156" s="191" t="s">
        <v>393</v>
      </c>
      <c r="F156" s="187">
        <v>3.12</v>
      </c>
      <c r="G156" s="191" t="s">
        <v>21</v>
      </c>
      <c r="H156" s="191" t="s">
        <v>59</v>
      </c>
      <c r="I156" s="191" t="s">
        <v>65</v>
      </c>
      <c r="J156" s="187">
        <v>5457400</v>
      </c>
      <c r="K156" s="187">
        <v>167.68</v>
      </c>
      <c r="L156" s="187" t="str">
        <v>9,151.14</v>
      </c>
      <c r="M156" s="187">
        <v>0</v>
      </c>
      <c r="N156" s="188">
        <f>L156/סיכום!$B$42</f>
        <v>0.00101848001819716</v>
      </c>
    </row>
    <row r="157" spans="1:256">
      <c r="A157" s="191" t="str">
        <v>8313 מירון</v>
      </c>
      <c r="B157" s="191">
        <v>8183139</v>
      </c>
      <c r="C157" s="191" t="s">
        <v>41</v>
      </c>
      <c r="D157" s="187">
        <v>0</v>
      </c>
      <c r="E157" s="191" t="s">
        <v>395</v>
      </c>
      <c r="F157" s="187">
        <v>3.2</v>
      </c>
      <c r="G157" s="191" t="s">
        <v>21</v>
      </c>
      <c r="H157" s="191" t="s">
        <v>59</v>
      </c>
      <c r="I157" s="191" t="s">
        <v>65</v>
      </c>
      <c r="J157" s="187">
        <v>5866120</v>
      </c>
      <c r="K157" s="187">
        <v>166.82</v>
      </c>
      <c r="L157" s="187" t="str">
        <v>9,786.04</v>
      </c>
      <c r="M157" s="187">
        <v>0</v>
      </c>
      <c r="N157" s="188">
        <f>L157/סיכום!$B$42</f>
        <v>0.00108914148371439</v>
      </c>
    </row>
    <row r="158" spans="1:256">
      <c r="A158" s="191" t="str">
        <v>8314 מירון</v>
      </c>
      <c r="B158" s="191">
        <v>8183147</v>
      </c>
      <c r="C158" s="191" t="s">
        <v>41</v>
      </c>
      <c r="D158" s="187">
        <v>0</v>
      </c>
      <c r="E158" s="191" t="s">
        <v>396</v>
      </c>
      <c r="F158" s="187">
        <v>3.29</v>
      </c>
      <c r="G158" s="191" t="s">
        <v>21</v>
      </c>
      <c r="H158" s="191" t="s">
        <v>59</v>
      </c>
      <c r="I158" s="191" t="s">
        <v>69</v>
      </c>
      <c r="J158" s="187">
        <v>8656960</v>
      </c>
      <c r="K158" s="187">
        <v>164.51</v>
      </c>
      <c r="L158" s="187" t="str">
        <v>14,241.80</v>
      </c>
      <c r="M158" s="187">
        <v>0</v>
      </c>
      <c r="N158" s="188">
        <f>L158/סיכום!$B$42</f>
        <v>0.00158504718790886</v>
      </c>
    </row>
    <row r="159" spans="1:256">
      <c r="A159" s="191" t="str">
        <v>8315 מירון</v>
      </c>
      <c r="B159" s="191">
        <v>8183154</v>
      </c>
      <c r="C159" s="191" t="s">
        <v>41</v>
      </c>
      <c r="D159" s="187">
        <v>0</v>
      </c>
      <c r="E159" s="191" t="s">
        <v>397</v>
      </c>
      <c r="F159" s="187">
        <v>3.37</v>
      </c>
      <c r="G159" s="191" t="s">
        <v>21</v>
      </c>
      <c r="H159" s="191" t="s">
        <v>59</v>
      </c>
      <c r="I159" s="191" t="s">
        <v>147</v>
      </c>
      <c r="J159" s="187">
        <v>8708960</v>
      </c>
      <c r="K159" s="187">
        <v>159.44</v>
      </c>
      <c r="L159" s="187">
        <v>13885.62</v>
      </c>
      <c r="M159" s="187">
        <v>0</v>
      </c>
      <c r="N159" s="188">
        <f>L159/סיכום!$B$42</f>
        <v>0.00154540598332873</v>
      </c>
    </row>
    <row r="160" spans="1:256">
      <c r="A160" s="191" t="str">
        <v>8316 מירון</v>
      </c>
      <c r="B160" s="191">
        <v>8183162</v>
      </c>
      <c r="C160" s="191" t="s">
        <v>41</v>
      </c>
      <c r="D160" s="187">
        <v>0</v>
      </c>
      <c r="E160" s="191" t="s">
        <v>399</v>
      </c>
      <c r="F160" s="187">
        <v>2.99</v>
      </c>
      <c r="G160" s="191" t="s">
        <v>21</v>
      </c>
      <c r="H160" s="191" t="s">
        <v>59</v>
      </c>
      <c r="I160" s="191" t="s">
        <v>143</v>
      </c>
      <c r="J160" s="187">
        <v>18446400</v>
      </c>
      <c r="K160" s="187">
        <v>157.66</v>
      </c>
      <c r="L160" s="187" t="str">
        <v>29,082.21</v>
      </c>
      <c r="M160" s="187">
        <v>0</v>
      </c>
      <c r="N160" s="188">
        <f>L160/סיכום!$B$42</f>
        <v>0.00323671693035115</v>
      </c>
    </row>
    <row r="161" spans="1:256">
      <c r="A161" s="191" t="str">
        <v>8317 מירון</v>
      </c>
      <c r="B161" s="191">
        <v>8183170</v>
      </c>
      <c r="C161" s="191" t="s">
        <v>41</v>
      </c>
      <c r="D161" s="187">
        <v>0</v>
      </c>
      <c r="E161" s="191" t="s">
        <v>400</v>
      </c>
      <c r="F161" s="187">
        <v>3.08</v>
      </c>
      <c r="G161" s="191" t="s">
        <v>21</v>
      </c>
      <c r="H161" s="191" t="s">
        <v>59</v>
      </c>
      <c r="I161" s="191" t="s">
        <v>143</v>
      </c>
      <c r="J161" s="187">
        <v>7824000</v>
      </c>
      <c r="K161" s="187">
        <v>157.56</v>
      </c>
      <c r="L161" s="187" t="str">
        <v>12,327.17</v>
      </c>
      <c r="M161" s="187">
        <v>0</v>
      </c>
      <c r="N161" s="188">
        <f>L161/סיכום!$B$42</f>
        <v>0.00137195762778402</v>
      </c>
    </row>
    <row r="162" spans="1:256">
      <c r="A162" s="191" t="str">
        <v>8318 מירון</v>
      </c>
      <c r="B162" s="191">
        <v>8183188</v>
      </c>
      <c r="C162" s="191" t="s">
        <v>41</v>
      </c>
      <c r="D162" s="187">
        <v>0</v>
      </c>
      <c r="E162" s="191" t="s">
        <v>401</v>
      </c>
      <c r="F162" s="187">
        <v>3.15</v>
      </c>
      <c r="G162" s="191" t="s">
        <v>21</v>
      </c>
      <c r="H162" s="191" t="s">
        <v>59</v>
      </c>
      <c r="I162" s="191" t="s">
        <v>68</v>
      </c>
      <c r="J162" s="187">
        <v>4797600</v>
      </c>
      <c r="K162" s="187">
        <v>158.04</v>
      </c>
      <c r="L162" s="187" t="str">
        <v>7,582.29</v>
      </c>
      <c r="M162" s="187">
        <v>0</v>
      </c>
      <c r="N162" s="188">
        <f>L162/סיכום!$B$42</f>
        <v>0.00084387419022943</v>
      </c>
    </row>
    <row r="163" spans="1:256">
      <c r="A163" s="191" t="str">
        <v>8319 מירון</v>
      </c>
      <c r="B163" s="191">
        <v>8183196</v>
      </c>
      <c r="C163" s="191" t="s">
        <v>41</v>
      </c>
      <c r="D163" s="187">
        <v>0</v>
      </c>
      <c r="E163" s="191" t="s">
        <v>403</v>
      </c>
      <c r="F163" s="187">
        <v>3.24</v>
      </c>
      <c r="G163" s="191" t="s">
        <v>21</v>
      </c>
      <c r="H163" s="191" t="s">
        <v>59</v>
      </c>
      <c r="I163" s="191" t="s">
        <v>68</v>
      </c>
      <c r="J163" s="187">
        <v>9043200</v>
      </c>
      <c r="K163" s="187">
        <v>159.25</v>
      </c>
      <c r="L163" s="187" t="str">
        <v>14,401.20</v>
      </c>
      <c r="M163" s="187">
        <v>0</v>
      </c>
      <c r="N163" s="188">
        <f>L163/סיכום!$B$42</f>
        <v>0.00160278767870024</v>
      </c>
    </row>
    <row r="164" spans="1:256">
      <c r="A164" s="191" t="str">
        <v>8320 מירון</v>
      </c>
      <c r="B164" s="191">
        <v>8183204</v>
      </c>
      <c r="C164" s="191" t="s">
        <v>41</v>
      </c>
      <c r="D164" s="187">
        <v>0</v>
      </c>
      <c r="E164" s="191" t="s">
        <v>404</v>
      </c>
      <c r="F164" s="187">
        <v>3.32</v>
      </c>
      <c r="G164" s="191" t="s">
        <v>21</v>
      </c>
      <c r="H164" s="191" t="s">
        <v>59</v>
      </c>
      <c r="I164" s="191" t="s">
        <v>68</v>
      </c>
      <c r="J164" s="187">
        <v>4455000</v>
      </c>
      <c r="K164" s="187">
        <v>159.55</v>
      </c>
      <c r="L164" s="187" t="str">
        <v>7,107.75</v>
      </c>
      <c r="M164" s="187">
        <v>0</v>
      </c>
      <c r="N164" s="188">
        <f>L164/סיכום!$B$42</f>
        <v>0.000791060059111855</v>
      </c>
    </row>
    <row r="165" spans="1:256">
      <c r="A165" s="191" t="str">
        <v>8321 מירון</v>
      </c>
      <c r="B165" s="191">
        <v>8183212</v>
      </c>
      <c r="C165" s="191" t="s">
        <v>41</v>
      </c>
      <c r="D165" s="187">
        <v>0</v>
      </c>
      <c r="E165" s="191" t="s">
        <v>405</v>
      </c>
      <c r="F165" s="187">
        <v>3.4</v>
      </c>
      <c r="G165" s="191" t="s">
        <v>21</v>
      </c>
      <c r="H165" s="191" t="s">
        <v>59</v>
      </c>
      <c r="I165" s="191" t="s">
        <v>64</v>
      </c>
      <c r="J165" s="187">
        <v>9968400</v>
      </c>
      <c r="K165" s="187">
        <v>158.81</v>
      </c>
      <c r="L165" s="187" t="str">
        <v>15,831.06</v>
      </c>
      <c r="M165" s="187">
        <v>0</v>
      </c>
      <c r="N165" s="188">
        <f>L165/סיכום!$B$42</f>
        <v>0.00176192455550678</v>
      </c>
    </row>
    <row r="166" spans="1:256">
      <c r="A166" s="191" t="str">
        <v>8322 מירון</v>
      </c>
      <c r="B166" s="191">
        <v>8183220</v>
      </c>
      <c r="C166" s="191" t="s">
        <v>41</v>
      </c>
      <c r="D166" s="187">
        <v>0</v>
      </c>
      <c r="E166" s="191" t="s">
        <v>407</v>
      </c>
      <c r="F166" s="187">
        <v>3.41</v>
      </c>
      <c r="G166" s="191" t="s">
        <v>21</v>
      </c>
      <c r="H166" s="191" t="s">
        <v>59</v>
      </c>
      <c r="I166" s="191" t="s">
        <v>64</v>
      </c>
      <c r="J166" s="187">
        <v>9243600</v>
      </c>
      <c r="K166" s="187">
        <v>161.69</v>
      </c>
      <c r="L166" s="187" t="str">
        <v>14,945.96</v>
      </c>
      <c r="M166" s="187">
        <v>0</v>
      </c>
      <c r="N166" s="188">
        <f>L166/סיכום!$B$42</f>
        <v>0.00166341697458175</v>
      </c>
    </row>
    <row r="167" spans="1:256">
      <c r="A167" s="191" t="str">
        <v>8323 מירון</v>
      </c>
      <c r="B167" s="191">
        <v>8183238</v>
      </c>
      <c r="C167" s="191" t="s">
        <v>41</v>
      </c>
      <c r="D167" s="187">
        <v>0</v>
      </c>
      <c r="E167" s="191" t="s">
        <v>408</v>
      </c>
      <c r="F167" s="187">
        <v>3.49</v>
      </c>
      <c r="G167" s="191" t="s">
        <v>21</v>
      </c>
      <c r="H167" s="191" t="s">
        <v>59</v>
      </c>
      <c r="I167" s="191" t="s">
        <v>221</v>
      </c>
      <c r="J167" s="187">
        <v>11355600</v>
      </c>
      <c r="K167" s="187">
        <v>161.21</v>
      </c>
      <c r="L167" s="187" t="str">
        <v>18,306.63</v>
      </c>
      <c r="M167" s="187">
        <v>0</v>
      </c>
      <c r="N167" s="188">
        <f>L167/סיכום!$B$42</f>
        <v>0.00203744417149434</v>
      </c>
    </row>
    <row r="168" spans="1:256">
      <c r="A168" s="191" t="str">
        <v>8324 מירון</v>
      </c>
      <c r="B168" s="191">
        <v>8183246</v>
      </c>
      <c r="C168" s="191" t="s">
        <v>41</v>
      </c>
      <c r="D168" s="187">
        <v>0</v>
      </c>
      <c r="E168" s="191" t="s">
        <v>409</v>
      </c>
      <c r="F168" s="187">
        <v>3.57</v>
      </c>
      <c r="G168" s="191" t="s">
        <v>21</v>
      </c>
      <c r="H168" s="191" t="s">
        <v>59</v>
      </c>
      <c r="I168" s="191" t="s">
        <v>51</v>
      </c>
      <c r="J168" s="187">
        <v>10681200</v>
      </c>
      <c r="K168" s="187">
        <v>160.46</v>
      </c>
      <c r="L168" s="187" t="str">
        <v>17,139.17</v>
      </c>
      <c r="M168" s="187">
        <v>0</v>
      </c>
      <c r="N168" s="188">
        <f>L168/סיכום!$B$42</f>
        <v>0.00190751121428415</v>
      </c>
    </row>
    <row r="169" spans="1:256">
      <c r="A169" s="191" t="str">
        <v>8325 מירון</v>
      </c>
      <c r="B169" s="191">
        <v>8183253</v>
      </c>
      <c r="C169" s="191" t="s">
        <v>41</v>
      </c>
      <c r="D169" s="187">
        <v>0</v>
      </c>
      <c r="E169" s="191" t="s">
        <v>410</v>
      </c>
      <c r="F169" s="187">
        <v>3.66</v>
      </c>
      <c r="G169" s="191" t="s">
        <v>21</v>
      </c>
      <c r="H169" s="191" t="s">
        <v>59</v>
      </c>
      <c r="I169" s="191" t="s">
        <v>442</v>
      </c>
      <c r="J169" s="187">
        <v>9607200</v>
      </c>
      <c r="K169" s="187">
        <v>159.68</v>
      </c>
      <c r="L169" s="187" t="str">
        <v>15,341.10</v>
      </c>
      <c r="M169" s="187">
        <v>0</v>
      </c>
      <c r="N169" s="188">
        <f>L169/סיכום!$B$42</f>
        <v>0.00170739424893122</v>
      </c>
    </row>
    <row r="170" spans="1:256">
      <c r="A170" s="191" t="str">
        <v>8326 מירון</v>
      </c>
      <c r="B170" s="191">
        <v>8183261</v>
      </c>
      <c r="C170" s="191" t="s">
        <v>41</v>
      </c>
      <c r="D170" s="187">
        <v>0</v>
      </c>
      <c r="E170" s="191" t="s">
        <v>411</v>
      </c>
      <c r="F170" s="187">
        <v>3.74</v>
      </c>
      <c r="G170" s="191" t="s">
        <v>21</v>
      </c>
      <c r="H170" s="191" t="s">
        <v>59</v>
      </c>
      <c r="I170" s="191" t="s">
        <v>442</v>
      </c>
      <c r="J170" s="187">
        <v>10617600</v>
      </c>
      <c r="K170" s="187">
        <v>158.91</v>
      </c>
      <c r="L170" s="187" t="str">
        <v>16,872.69</v>
      </c>
      <c r="M170" s="187">
        <v>0</v>
      </c>
      <c r="N170" s="188">
        <f>L170/סיכום!$B$42</f>
        <v>0.00187785320935261</v>
      </c>
    </row>
    <row r="171" spans="1:256">
      <c r="A171" s="191" t="str">
        <v>8327 מירון</v>
      </c>
      <c r="B171" s="191">
        <v>8183279</v>
      </c>
      <c r="C171" s="191" t="s">
        <v>41</v>
      </c>
      <c r="D171" s="187">
        <v>0</v>
      </c>
      <c r="E171" s="191" t="s">
        <v>412</v>
      </c>
      <c r="F171" s="187">
        <v>3.82</v>
      </c>
      <c r="G171" s="191" t="s">
        <v>21</v>
      </c>
      <c r="H171" s="191" t="s">
        <v>59</v>
      </c>
      <c r="I171" s="191" t="s">
        <v>443</v>
      </c>
      <c r="J171" s="187">
        <v>12147600</v>
      </c>
      <c r="K171" s="187">
        <v>157.57</v>
      </c>
      <c r="L171" s="187" t="str">
        <v>19,140.66</v>
      </c>
      <c r="M171" s="187">
        <v>0</v>
      </c>
      <c r="N171" s="188">
        <f>L171/סיכום!$B$42</f>
        <v>0.00213026789504976</v>
      </c>
    </row>
    <row r="172" spans="1:256">
      <c r="A172" s="191" t="str">
        <v>8328 מירון</v>
      </c>
      <c r="B172" s="191">
        <v>8183287</v>
      </c>
      <c r="C172" s="191" t="s">
        <v>41</v>
      </c>
      <c r="D172" s="187">
        <v>0</v>
      </c>
      <c r="E172" s="191" t="s">
        <v>444</v>
      </c>
      <c r="F172" s="187">
        <v>3.44</v>
      </c>
      <c r="G172" s="191" t="s">
        <v>21</v>
      </c>
      <c r="H172" s="191" t="s">
        <v>59</v>
      </c>
      <c r="I172" s="191" t="s">
        <v>443</v>
      </c>
      <c r="J172" s="187">
        <v>27129960</v>
      </c>
      <c r="K172" s="187">
        <v>158.16</v>
      </c>
      <c r="L172" s="187" t="str">
        <v>42,909.97</v>
      </c>
      <c r="M172" s="187">
        <v>0</v>
      </c>
      <c r="N172" s="188">
        <f>L172/סיכום!$B$42</f>
        <v>0.00477568336037254</v>
      </c>
    </row>
    <row r="173" spans="1:256">
      <c r="A173" s="191" t="str">
        <v>8329 מירון</v>
      </c>
      <c r="B173" s="191">
        <v>8183295</v>
      </c>
      <c r="C173" s="191" t="s">
        <v>41</v>
      </c>
      <c r="D173" s="187">
        <v>0</v>
      </c>
      <c r="E173" s="191" t="s">
        <v>413</v>
      </c>
      <c r="F173" s="187">
        <v>3.52</v>
      </c>
      <c r="G173" s="191" t="s">
        <v>21</v>
      </c>
      <c r="H173" s="191" t="s">
        <v>59</v>
      </c>
      <c r="I173" s="191" t="s">
        <v>318</v>
      </c>
      <c r="J173" s="187">
        <v>9052160</v>
      </c>
      <c r="K173" s="187">
        <v>158.15</v>
      </c>
      <c r="L173" s="187" t="str">
        <v>14,315.74</v>
      </c>
      <c r="M173" s="187">
        <v>0</v>
      </c>
      <c r="N173" s="188">
        <f>L173/סיכום!$B$42</f>
        <v>0.00159327637165488</v>
      </c>
    </row>
    <row r="174" spans="1:256">
      <c r="A174" s="191" t="str">
        <v>8330 מירון</v>
      </c>
      <c r="B174" s="191">
        <v>8183303</v>
      </c>
      <c r="C174" s="191" t="s">
        <v>41</v>
      </c>
      <c r="D174" s="187">
        <v>0</v>
      </c>
      <c r="E174" s="191" t="s">
        <v>414</v>
      </c>
      <c r="F174" s="187">
        <v>3.6</v>
      </c>
      <c r="G174" s="191" t="s">
        <v>21</v>
      </c>
      <c r="H174" s="191" t="s">
        <v>59</v>
      </c>
      <c r="I174" s="191" t="s">
        <v>270</v>
      </c>
      <c r="J174" s="187">
        <v>11566800</v>
      </c>
      <c r="K174" s="187">
        <v>158.6</v>
      </c>
      <c r="L174" s="187" t="str">
        <v>18,345.44</v>
      </c>
      <c r="M174" s="187">
        <v>0</v>
      </c>
      <c r="N174" s="188">
        <f>L174/סיכום!$B$42</f>
        <v>0.00204176354694988</v>
      </c>
    </row>
    <row r="175" spans="1:256">
      <c r="A175" s="191" t="str">
        <v>8331 מירון</v>
      </c>
      <c r="B175" s="191">
        <v>8183311</v>
      </c>
      <c r="C175" s="191" t="s">
        <v>41</v>
      </c>
      <c r="D175" s="187">
        <v>0</v>
      </c>
      <c r="E175" s="191" t="s">
        <v>415</v>
      </c>
      <c r="F175" s="187">
        <v>3.69</v>
      </c>
      <c r="G175" s="191" t="s">
        <v>21</v>
      </c>
      <c r="H175" s="191" t="s">
        <v>59</v>
      </c>
      <c r="I175" s="191" t="s">
        <v>445</v>
      </c>
      <c r="J175" s="187">
        <v>12336560</v>
      </c>
      <c r="K175" s="187">
        <v>159.33</v>
      </c>
      <c r="L175" s="187" t="str">
        <v>19,656.09</v>
      </c>
      <c r="M175" s="187">
        <v>0</v>
      </c>
      <c r="N175" s="188">
        <f>L175/סיכום!$B$42</f>
        <v>0.00218763289610748</v>
      </c>
    </row>
    <row r="176" spans="1:256">
      <c r="A176" s="191" t="str">
        <v>8332 מירון</v>
      </c>
      <c r="B176" s="191">
        <v>8183329</v>
      </c>
      <c r="C176" s="191" t="s">
        <v>41</v>
      </c>
      <c r="D176" s="187">
        <v>0</v>
      </c>
      <c r="E176" s="191" t="s">
        <v>416</v>
      </c>
      <c r="F176" s="187">
        <v>3.77</v>
      </c>
      <c r="G176" s="191" t="s">
        <v>21</v>
      </c>
      <c r="H176" s="191" t="s">
        <v>59</v>
      </c>
      <c r="I176" s="191" t="s">
        <v>445</v>
      </c>
      <c r="J176" s="187">
        <v>10688240</v>
      </c>
      <c r="K176" s="187">
        <v>159.76</v>
      </c>
      <c r="L176" s="187" t="str">
        <v>17,076.06</v>
      </c>
      <c r="M176" s="187">
        <v>0</v>
      </c>
      <c r="N176" s="188">
        <f>L176/סיכום!$B$42</f>
        <v>0.00190048735999403</v>
      </c>
    </row>
    <row r="177" spans="1:256">
      <c r="A177" s="191" t="str">
        <v>8333 מירון</v>
      </c>
      <c r="B177" s="191">
        <v>8183337</v>
      </c>
      <c r="C177" s="191" t="s">
        <v>41</v>
      </c>
      <c r="D177" s="187">
        <v>0</v>
      </c>
      <c r="E177" s="191" t="s">
        <v>417</v>
      </c>
      <c r="F177" s="187">
        <v>3.85</v>
      </c>
      <c r="G177" s="191" t="s">
        <v>21</v>
      </c>
      <c r="H177" s="191" t="s">
        <v>59</v>
      </c>
      <c r="I177" s="191" t="s">
        <v>50</v>
      </c>
      <c r="J177" s="187">
        <v>10378160</v>
      </c>
      <c r="K177" s="187">
        <v>158.7</v>
      </c>
      <c r="L177" s="187" t="str">
        <v>16,469.67</v>
      </c>
      <c r="M177" s="187">
        <v>0</v>
      </c>
      <c r="N177" s="188">
        <f>L177/סיכום!$B$42</f>
        <v>0.00183299892705184</v>
      </c>
    </row>
    <row r="178" spans="1:256">
      <c r="A178" s="191" t="str">
        <v>8334 מירון</v>
      </c>
      <c r="B178" s="191">
        <v>8183345</v>
      </c>
      <c r="C178" s="191" t="s">
        <v>41</v>
      </c>
      <c r="D178" s="187">
        <v>0</v>
      </c>
      <c r="E178" s="191" t="s">
        <v>419</v>
      </c>
      <c r="F178" s="187">
        <v>3.85</v>
      </c>
      <c r="G178" s="191" t="s">
        <v>21</v>
      </c>
      <c r="H178" s="191" t="s">
        <v>59</v>
      </c>
      <c r="I178" s="191" t="s">
        <v>50</v>
      </c>
      <c r="J178" s="187">
        <v>12483440</v>
      </c>
      <c r="K178" s="187">
        <v>160.91</v>
      </c>
      <c r="L178" s="187" t="str">
        <v>20,086.72</v>
      </c>
      <c r="M178" s="187">
        <v>0</v>
      </c>
      <c r="N178" s="188">
        <f>L178/סיכום!$B$42</f>
        <v>0.00223556004510053</v>
      </c>
    </row>
    <row r="179" spans="1:256">
      <c r="A179" s="191" t="str">
        <v>8341 מירון</v>
      </c>
      <c r="B179" s="191">
        <v>8183410</v>
      </c>
      <c r="C179" s="191" t="s">
        <v>41</v>
      </c>
      <c r="D179" s="187">
        <v>0</v>
      </c>
      <c r="E179" s="191" t="str">
        <v>1/02/2001</v>
      </c>
      <c r="F179" s="187">
        <v>3.96</v>
      </c>
      <c r="G179" s="191" t="s">
        <v>21</v>
      </c>
      <c r="H179" s="191" t="s">
        <v>59</v>
      </c>
      <c r="I179" s="191" t="s">
        <v>265</v>
      </c>
      <c r="J179" s="187">
        <v>5082880</v>
      </c>
      <c r="K179" s="187">
        <v>160.64</v>
      </c>
      <c r="L179" s="187" t="str">
        <v>8,165.31</v>
      </c>
      <c r="M179" s="187">
        <v>0</v>
      </c>
      <c r="N179" s="188">
        <f>L179/סיכום!$B$42</f>
        <v>0.000908761649082568</v>
      </c>
    </row>
    <row r="180" spans="1:256">
      <c r="A180" s="191" t="str">
        <v>8342 מירון</v>
      </c>
      <c r="B180" s="191">
        <v>8183428</v>
      </c>
      <c r="C180" s="191" t="s">
        <v>41</v>
      </c>
      <c r="D180" s="187">
        <v>0</v>
      </c>
      <c r="E180" s="191" t="str">
        <v>1/03/2001</v>
      </c>
      <c r="F180" s="187">
        <v>4.04</v>
      </c>
      <c r="G180" s="191" t="s">
        <v>21</v>
      </c>
      <c r="H180" s="191" t="s">
        <v>59</v>
      </c>
      <c r="I180" s="191" t="s">
        <v>283</v>
      </c>
      <c r="J180" s="187">
        <v>11202400</v>
      </c>
      <c r="K180" s="187">
        <v>161.26</v>
      </c>
      <c r="L180" s="187" t="str">
        <v>18,065.24</v>
      </c>
      <c r="M180" s="187">
        <v>0</v>
      </c>
      <c r="N180" s="188">
        <f>L180/סיכום!$B$42</f>
        <v>0.00201057856878335</v>
      </c>
    </row>
    <row r="181" spans="1:256">
      <c r="A181" s="191" t="str">
        <v>8343 מירון</v>
      </c>
      <c r="B181" s="191">
        <v>8183436</v>
      </c>
      <c r="C181" s="191" t="s">
        <v>41</v>
      </c>
      <c r="D181" s="187">
        <v>0</v>
      </c>
      <c r="E181" s="191" t="str">
        <v>1/04/2001</v>
      </c>
      <c r="F181" s="187">
        <v>4.12</v>
      </c>
      <c r="G181" s="191" t="s">
        <v>21</v>
      </c>
      <c r="H181" s="191" t="s">
        <v>59</v>
      </c>
      <c r="I181" s="191" t="s">
        <v>446</v>
      </c>
      <c r="J181" s="187">
        <v>11763280</v>
      </c>
      <c r="K181" s="187">
        <v>161.39</v>
      </c>
      <c r="L181" s="187" t="str">
        <v>18,984.82</v>
      </c>
      <c r="M181" s="187">
        <v>0</v>
      </c>
      <c r="N181" s="188">
        <f>L181/סיכום!$B$42</f>
        <v>0.00211292361597242</v>
      </c>
    </row>
    <row r="182" spans="1:256">
      <c r="A182" s="191" t="str">
        <v>8344 מירון</v>
      </c>
      <c r="B182" s="191">
        <v>8183444</v>
      </c>
      <c r="C182" s="191" t="s">
        <v>41</v>
      </c>
      <c r="D182" s="187">
        <v>0</v>
      </c>
      <c r="E182" s="191" t="str">
        <v>1/05/2001</v>
      </c>
      <c r="F182" s="187">
        <v>4.2</v>
      </c>
      <c r="G182" s="191" t="s">
        <v>21</v>
      </c>
      <c r="H182" s="191" t="s">
        <v>59</v>
      </c>
      <c r="I182" s="191" t="s">
        <v>446</v>
      </c>
      <c r="J182" s="187">
        <v>8809160</v>
      </c>
      <c r="K182" s="187">
        <v>161.03</v>
      </c>
      <c r="L182" s="187" t="str">
        <v>14,185.75</v>
      </c>
      <c r="M182" s="187">
        <v>0</v>
      </c>
      <c r="N182" s="188">
        <f>L182/סיכום!$B$42</f>
        <v>0.0015788090793213</v>
      </c>
    </row>
    <row r="183" spans="1:256">
      <c r="A183" s="191" t="str">
        <v>8345 מירון</v>
      </c>
      <c r="B183" s="191">
        <v>8183451</v>
      </c>
      <c r="C183" s="191" t="s">
        <v>41</v>
      </c>
      <c r="D183" s="187">
        <v>0</v>
      </c>
      <c r="E183" s="191" t="str">
        <v>1/06/2001</v>
      </c>
      <c r="F183" s="187">
        <v>4.29</v>
      </c>
      <c r="G183" s="191" t="s">
        <v>21</v>
      </c>
      <c r="H183" s="191" t="s">
        <v>59</v>
      </c>
      <c r="I183" s="191" t="s">
        <v>232</v>
      </c>
      <c r="J183" s="187">
        <v>25466080</v>
      </c>
      <c r="K183" s="187">
        <v>159.24</v>
      </c>
      <c r="L183" s="187" t="str">
        <v>40,552.79</v>
      </c>
      <c r="M183" s="187">
        <v>0</v>
      </c>
      <c r="N183" s="188">
        <f>L183/סיכום!$B$42</f>
        <v>0.00451334000978519</v>
      </c>
    </row>
    <row r="184" spans="1:256">
      <c r="A184" s="191" t="str">
        <v>8346 מירון</v>
      </c>
      <c r="B184" s="191">
        <v>8183469</v>
      </c>
      <c r="C184" s="191" t="s">
        <v>41</v>
      </c>
      <c r="D184" s="187">
        <v>0</v>
      </c>
      <c r="E184" s="191" t="str">
        <v>1/07/2001</v>
      </c>
      <c r="F184" s="187">
        <v>4.27</v>
      </c>
      <c r="G184" s="191" t="s">
        <v>21</v>
      </c>
      <c r="H184" s="191" t="s">
        <v>59</v>
      </c>
      <c r="I184" s="191" t="s">
        <v>183</v>
      </c>
      <c r="J184" s="187">
        <v>14348040</v>
      </c>
      <c r="K184" s="187">
        <v>162.13</v>
      </c>
      <c r="L184" s="187" t="str">
        <v>23,261.96</v>
      </c>
      <c r="M184" s="187">
        <v>0</v>
      </c>
      <c r="N184" s="188">
        <f>L184/סיכום!$B$42</f>
        <v>0.00258894973130141</v>
      </c>
    </row>
    <row r="185" spans="1:256">
      <c r="A185" s="191" t="str">
        <v>8347 מירון</v>
      </c>
      <c r="B185" s="191">
        <v>8183477</v>
      </c>
      <c r="C185" s="191" t="s">
        <v>41</v>
      </c>
      <c r="D185" s="187">
        <v>0</v>
      </c>
      <c r="E185" s="191" t="s">
        <v>420</v>
      </c>
      <c r="F185" s="187">
        <v>4.36</v>
      </c>
      <c r="G185" s="191" t="s">
        <v>21</v>
      </c>
      <c r="H185" s="191" t="s">
        <v>59</v>
      </c>
      <c r="I185" s="191" t="s">
        <v>183</v>
      </c>
      <c r="J185" s="187">
        <v>59685080</v>
      </c>
      <c r="K185" s="187">
        <v>161.61</v>
      </c>
      <c r="L185" s="187">
        <v>96456.52</v>
      </c>
      <c r="M185" s="187">
        <v>0</v>
      </c>
      <c r="N185" s="188">
        <f>L185/סיכום!$B$42</f>
        <v>0.0107351694154865</v>
      </c>
    </row>
    <row r="186" spans="1:256">
      <c r="A186" s="191" t="str">
        <v>8348 מירון</v>
      </c>
      <c r="B186" s="191">
        <v>8183485</v>
      </c>
      <c r="C186" s="191" t="s">
        <v>41</v>
      </c>
      <c r="D186" s="187">
        <v>0</v>
      </c>
      <c r="E186" s="191" t="s">
        <v>421</v>
      </c>
      <c r="F186" s="187">
        <v>4.44</v>
      </c>
      <c r="G186" s="191" t="s">
        <v>21</v>
      </c>
      <c r="H186" s="191" t="s">
        <v>59</v>
      </c>
      <c r="I186" s="191" t="s">
        <v>282</v>
      </c>
      <c r="J186" s="187">
        <v>11511720</v>
      </c>
      <c r="K186" s="187">
        <v>160.61</v>
      </c>
      <c r="L186" s="187" t="str">
        <v>18,488.61</v>
      </c>
      <c r="M186" s="187">
        <v>0</v>
      </c>
      <c r="N186" s="188">
        <f>L186/סיכום!$B$42</f>
        <v>0.00205769771298879</v>
      </c>
    </row>
    <row r="187" spans="1:256">
      <c r="A187" s="191" t="str">
        <v>8349 מירון</v>
      </c>
      <c r="B187" s="191">
        <v>8183493</v>
      </c>
      <c r="C187" s="191" t="s">
        <v>41</v>
      </c>
      <c r="D187" s="187">
        <v>0</v>
      </c>
      <c r="E187" s="191" t="s">
        <v>423</v>
      </c>
      <c r="F187" s="187">
        <v>4.52</v>
      </c>
      <c r="G187" s="191" t="s">
        <v>21</v>
      </c>
      <c r="H187" s="191" t="s">
        <v>59</v>
      </c>
      <c r="I187" s="191" t="s">
        <v>95</v>
      </c>
      <c r="J187" s="187">
        <v>12443480</v>
      </c>
      <c r="K187" s="187">
        <v>160.1</v>
      </c>
      <c r="L187" s="187" t="str">
        <v>19,921.52</v>
      </c>
      <c r="M187" s="187">
        <v>0</v>
      </c>
      <c r="N187" s="188">
        <f>L187/סיכום!$B$42</f>
        <v>0.00221717404084246</v>
      </c>
    </row>
    <row r="188" spans="1:256">
      <c r="A188" s="191" t="str">
        <v>8350 מירון</v>
      </c>
      <c r="B188" s="191">
        <v>8183501</v>
      </c>
      <c r="C188" s="191" t="s">
        <v>41</v>
      </c>
      <c r="D188" s="187">
        <v>0</v>
      </c>
      <c r="E188" s="191" t="s">
        <v>424</v>
      </c>
      <c r="F188" s="187">
        <v>4.61</v>
      </c>
      <c r="G188" s="191" t="s">
        <v>21</v>
      </c>
      <c r="H188" s="191" t="s">
        <v>59</v>
      </c>
      <c r="I188" s="191" t="s">
        <v>95</v>
      </c>
      <c r="J188" s="187">
        <v>16481360</v>
      </c>
      <c r="K188" s="187">
        <v>159.74</v>
      </c>
      <c r="L188" s="187" t="str">
        <v>26,327.63</v>
      </c>
      <c r="M188" s="187">
        <v>0</v>
      </c>
      <c r="N188" s="188">
        <f>L188/סיכום!$B$42</f>
        <v>0.00293014477775316</v>
      </c>
    </row>
    <row r="189" spans="1:256">
      <c r="A189" s="191" t="str">
        <v>8352 מירון</v>
      </c>
      <c r="B189" s="191">
        <v>8183527</v>
      </c>
      <c r="C189" s="191" t="s">
        <v>41</v>
      </c>
      <c r="D189" s="187">
        <v>0</v>
      </c>
      <c r="E189" s="191" t="s">
        <v>425</v>
      </c>
      <c r="F189" s="187">
        <v>4.31</v>
      </c>
      <c r="G189" s="191" t="s">
        <v>21</v>
      </c>
      <c r="H189" s="191" t="s">
        <v>59</v>
      </c>
      <c r="I189" s="191" t="s">
        <v>141</v>
      </c>
      <c r="J189" s="187">
        <v>36120000</v>
      </c>
      <c r="K189" s="187">
        <v>160.59</v>
      </c>
      <c r="L189" s="187" t="str">
        <v>58,006.52</v>
      </c>
      <c r="M189" s="187">
        <v>0</v>
      </c>
      <c r="N189" s="188">
        <f>L189/סיכום!$B$42</f>
        <v>0.00645586031304886</v>
      </c>
    </row>
    <row r="190" spans="1:256">
      <c r="A190" s="191" t="str">
        <v>8353 מירון</v>
      </c>
      <c r="B190" s="191">
        <v>8183535</v>
      </c>
      <c r="C190" s="191" t="s">
        <v>41</v>
      </c>
      <c r="D190" s="187">
        <v>0</v>
      </c>
      <c r="E190" s="191" t="s">
        <v>426</v>
      </c>
      <c r="F190" s="187">
        <v>4.39</v>
      </c>
      <c r="G190" s="191" t="s">
        <v>21</v>
      </c>
      <c r="H190" s="191" t="s">
        <v>59</v>
      </c>
      <c r="I190" s="191" t="str">
        <v>0.60%</v>
      </c>
      <c r="J190" s="187">
        <v>21099120</v>
      </c>
      <c r="K190" s="187">
        <v>160.71</v>
      </c>
      <c r="L190" s="187" t="str">
        <v>33,908.81</v>
      </c>
      <c r="M190" s="187">
        <v>0</v>
      </c>
      <c r="N190" s="188">
        <f>L190/סיכום!$B$42</f>
        <v>0.00377389543006052</v>
      </c>
    </row>
    <row r="191" spans="1:256">
      <c r="A191" s="191" t="str">
        <v>8354 מירון</v>
      </c>
      <c r="B191" s="191">
        <v>8183543</v>
      </c>
      <c r="C191" s="191" t="s">
        <v>41</v>
      </c>
      <c r="D191" s="187">
        <v>0</v>
      </c>
      <c r="E191" s="191" t="s">
        <v>427</v>
      </c>
      <c r="F191" s="187">
        <v>4.46</v>
      </c>
      <c r="G191" s="191" t="s">
        <v>21</v>
      </c>
      <c r="H191" s="191" t="s">
        <v>59</v>
      </c>
      <c r="I191" s="191" t="s">
        <v>127</v>
      </c>
      <c r="J191" s="187">
        <v>15426600</v>
      </c>
      <c r="K191" s="187">
        <v>158.63</v>
      </c>
      <c r="L191" s="187">
        <v>24471.97</v>
      </c>
      <c r="M191" s="187">
        <v>0</v>
      </c>
      <c r="N191" s="188">
        <f>L191/סיכום!$B$42</f>
        <v>0.00272361830885773</v>
      </c>
    </row>
    <row r="192" spans="1:256">
      <c r="A192" s="191" t="str">
        <v>8355 מירון</v>
      </c>
      <c r="B192" s="191">
        <v>8183550</v>
      </c>
      <c r="C192" s="191" t="s">
        <v>41</v>
      </c>
      <c r="D192" s="187">
        <v>0</v>
      </c>
      <c r="E192" s="191" t="s">
        <v>428</v>
      </c>
      <c r="F192" s="187">
        <v>4.55</v>
      </c>
      <c r="G192" s="191" t="s">
        <v>21</v>
      </c>
      <c r="H192" s="191" t="s">
        <v>59</v>
      </c>
      <c r="I192" s="191" t="s">
        <v>447</v>
      </c>
      <c r="J192" s="187">
        <v>20899200</v>
      </c>
      <c r="K192" s="187">
        <v>157.37</v>
      </c>
      <c r="L192" s="187">
        <v>32888.16</v>
      </c>
      <c r="M192" s="187">
        <v>0</v>
      </c>
      <c r="N192" s="188">
        <f>L192/סיכום!$B$42</f>
        <v>0.0036603017542373</v>
      </c>
    </row>
    <row r="193" spans="1:256">
      <c r="A193" s="191" t="str">
        <v>8356 מירון</v>
      </c>
      <c r="B193" s="191">
        <v>8183568</v>
      </c>
      <c r="C193" s="191" t="s">
        <v>41</v>
      </c>
      <c r="D193" s="187">
        <v>0</v>
      </c>
      <c r="E193" s="191" t="str">
        <v>1/05/2002</v>
      </c>
      <c r="F193" s="187">
        <v>4.63</v>
      </c>
      <c r="G193" s="191" t="s">
        <v>21</v>
      </c>
      <c r="H193" s="191" t="s">
        <v>59</v>
      </c>
      <c r="I193" s="191" t="s">
        <v>447</v>
      </c>
      <c r="J193" s="187">
        <v>7719600</v>
      </c>
      <c r="K193" s="187">
        <v>156.57</v>
      </c>
      <c r="L193" s="187" t="str">
        <v>12,086.39</v>
      </c>
      <c r="M193" s="187">
        <v>0</v>
      </c>
      <c r="N193" s="188">
        <f>L193/סיכום!$B$42</f>
        <v>0.00134515991528246</v>
      </c>
    </row>
    <row r="194" spans="1:256">
      <c r="A194" s="191" t="str">
        <v>8357 מירון</v>
      </c>
      <c r="B194" s="191">
        <v>8183576</v>
      </c>
      <c r="C194" s="191" t="s">
        <v>41</v>
      </c>
      <c r="D194" s="187">
        <v>0</v>
      </c>
      <c r="E194" s="191" t="str">
        <v>2/06/2002</v>
      </c>
      <c r="F194" s="187">
        <v>4.72</v>
      </c>
      <c r="G194" s="191" t="s">
        <v>21</v>
      </c>
      <c r="H194" s="191" t="s">
        <v>59</v>
      </c>
      <c r="I194" s="191" t="s">
        <v>100</v>
      </c>
      <c r="J194" s="187">
        <v>6309240</v>
      </c>
      <c r="K194" s="187">
        <v>153.82</v>
      </c>
      <c r="L194" s="187" t="str">
        <v>9,705.15</v>
      </c>
      <c r="M194" s="187">
        <v>0</v>
      </c>
      <c r="N194" s="188">
        <f>L194/סיכום!$B$42</f>
        <v>0.00108013879676261</v>
      </c>
    </row>
    <row r="195" spans="1:256">
      <c r="A195" s="191" t="str">
        <v>8358 מירון</v>
      </c>
      <c r="B195" s="191">
        <v>8183584</v>
      </c>
      <c r="C195" s="191" t="s">
        <v>41</v>
      </c>
      <c r="D195" s="187">
        <v>0</v>
      </c>
      <c r="E195" s="191" t="str">
        <v>1/07/2002</v>
      </c>
      <c r="F195" s="187">
        <v>4.69</v>
      </c>
      <c r="G195" s="191" t="s">
        <v>21</v>
      </c>
      <c r="H195" s="191" t="s">
        <v>59</v>
      </c>
      <c r="I195" s="191" t="s">
        <v>448</v>
      </c>
      <c r="J195" s="187">
        <v>13776000</v>
      </c>
      <c r="K195" s="187">
        <v>155.7</v>
      </c>
      <c r="L195" s="187" t="str">
        <v>21,449.62</v>
      </c>
      <c r="M195" s="187">
        <v>0</v>
      </c>
      <c r="N195" s="188">
        <f>L195/סיכום!$B$42</f>
        <v>0.00238724458022959</v>
      </c>
    </row>
    <row r="196" spans="1:256">
      <c r="A196" s="191" t="str">
        <v>8359 מירון</v>
      </c>
      <c r="B196" s="191">
        <v>8183592</v>
      </c>
      <c r="C196" s="191" t="s">
        <v>41</v>
      </c>
      <c r="D196" s="187">
        <v>0</v>
      </c>
      <c r="E196" s="191" t="str">
        <v>1/08/2002</v>
      </c>
      <c r="F196" s="187">
        <v>4.78</v>
      </c>
      <c r="G196" s="191" t="s">
        <v>21</v>
      </c>
      <c r="H196" s="191" t="s">
        <v>59</v>
      </c>
      <c r="I196" s="191" t="s">
        <v>448</v>
      </c>
      <c r="J196" s="187">
        <v>15100680</v>
      </c>
      <c r="K196" s="187">
        <v>153.64</v>
      </c>
      <c r="L196" s="187" t="str">
        <v>23,200.59</v>
      </c>
      <c r="M196" s="187">
        <v>0</v>
      </c>
      <c r="N196" s="188">
        <f>L196/סיכום!$B$42</f>
        <v>0.00258211953105131</v>
      </c>
    </row>
    <row r="197" spans="1:256">
      <c r="A197" s="191" t="str">
        <v>8360 מירון</v>
      </c>
      <c r="B197" s="191">
        <v>8183600</v>
      </c>
      <c r="C197" s="191" t="s">
        <v>41</v>
      </c>
      <c r="D197" s="187">
        <v>0</v>
      </c>
      <c r="E197" s="191" t="str">
        <v>1/09/2002</v>
      </c>
      <c r="F197" s="187">
        <v>4.86</v>
      </c>
      <c r="G197" s="191" t="s">
        <v>21</v>
      </c>
      <c r="H197" s="191" t="s">
        <v>59</v>
      </c>
      <c r="I197" s="191" t="str">
        <v>0.70%</v>
      </c>
      <c r="J197" s="187">
        <v>10653720</v>
      </c>
      <c r="K197" s="187">
        <v>152.27</v>
      </c>
      <c r="L197" s="187" t="str">
        <v>16,222.93</v>
      </c>
      <c r="M197" s="187">
        <v>0</v>
      </c>
      <c r="N197" s="188">
        <f>L197/סיכום!$B$42</f>
        <v>0.00180553789381555</v>
      </c>
    </row>
    <row r="198" spans="1:256">
      <c r="A198" s="191" t="str">
        <v>8361 מירון</v>
      </c>
      <c r="B198" s="191">
        <v>8183618</v>
      </c>
      <c r="C198" s="191" t="s">
        <v>41</v>
      </c>
      <c r="D198" s="187">
        <v>0</v>
      </c>
      <c r="E198" s="191" t="str">
        <v>1/10/2002</v>
      </c>
      <c r="F198" s="187">
        <v>4.94</v>
      </c>
      <c r="G198" s="191" t="s">
        <v>21</v>
      </c>
      <c r="H198" s="191" t="s">
        <v>59</v>
      </c>
      <c r="I198" s="191" t="s">
        <v>166</v>
      </c>
      <c r="J198" s="187">
        <v>12222840</v>
      </c>
      <c r="K198" s="187">
        <v>152.79</v>
      </c>
      <c r="L198" s="187" t="str">
        <v>18,675.26</v>
      </c>
      <c r="M198" s="187">
        <v>0</v>
      </c>
      <c r="N198" s="188">
        <f>L198/סיכום!$B$42</f>
        <v>0.00207847100411934</v>
      </c>
    </row>
    <row r="199" spans="1:256">
      <c r="A199" s="191" t="str">
        <v>8362 מירון</v>
      </c>
      <c r="B199" s="191">
        <v>8183626</v>
      </c>
      <c r="C199" s="191" t="s">
        <v>41</v>
      </c>
      <c r="D199" s="187">
        <v>0</v>
      </c>
      <c r="E199" s="191" t="s">
        <v>429</v>
      </c>
      <c r="F199" s="187">
        <v>5.03</v>
      </c>
      <c r="G199" s="191" t="s">
        <v>21</v>
      </c>
      <c r="H199" s="191" t="s">
        <v>59</v>
      </c>
      <c r="I199" s="191" t="s">
        <v>166</v>
      </c>
      <c r="J199" s="187">
        <v>7192920</v>
      </c>
      <c r="K199" s="187">
        <v>152.18</v>
      </c>
      <c r="L199" s="187" t="str">
        <v>10,946.12</v>
      </c>
      <c r="M199" s="187">
        <v>0</v>
      </c>
      <c r="N199" s="188">
        <f>L199/סיכום!$B$42</f>
        <v>0.00121825308068594</v>
      </c>
    </row>
    <row r="200" spans="1:256">
      <c r="A200" s="191" t="str">
        <v>8363 מירון</v>
      </c>
      <c r="B200" s="191">
        <v>8183634</v>
      </c>
      <c r="C200" s="191" t="s">
        <v>41</v>
      </c>
      <c r="D200" s="187">
        <v>0</v>
      </c>
      <c r="E200" s="191" t="s">
        <v>430</v>
      </c>
      <c r="F200" s="187">
        <v>5.11</v>
      </c>
      <c r="G200" s="191" t="s">
        <v>21</v>
      </c>
      <c r="H200" s="191" t="s">
        <v>59</v>
      </c>
      <c r="I200" s="191" t="s">
        <v>117</v>
      </c>
      <c r="J200" s="187">
        <v>23436000</v>
      </c>
      <c r="K200" s="187">
        <v>150.82</v>
      </c>
      <c r="L200" s="187" t="str">
        <v>35,346.04</v>
      </c>
      <c r="M200" s="187">
        <v>0</v>
      </c>
      <c r="N200" s="188">
        <f>L200/סיכום!$B$42</f>
        <v>0.00393385255415146</v>
      </c>
    </row>
    <row r="201" spans="1:256">
      <c r="A201" s="191" t="str">
        <v>8364 מירון</v>
      </c>
      <c r="B201" s="191">
        <v>8183642</v>
      </c>
      <c r="C201" s="191" t="s">
        <v>41</v>
      </c>
      <c r="D201" s="187">
        <v>0</v>
      </c>
      <c r="E201" s="191" t="str">
        <v>1/01/2003</v>
      </c>
      <c r="F201" s="187">
        <v>4.72</v>
      </c>
      <c r="G201" s="191" t="s">
        <v>21</v>
      </c>
      <c r="H201" s="191" t="s">
        <v>59</v>
      </c>
      <c r="I201" s="191" t="s">
        <v>117</v>
      </c>
      <c r="J201" s="187">
        <v>32503600</v>
      </c>
      <c r="K201" s="187">
        <v>152.56</v>
      </c>
      <c r="L201" s="187" t="str">
        <v>49,586.47</v>
      </c>
      <c r="M201" s="187">
        <v>0</v>
      </c>
      <c r="N201" s="188">
        <f>L201/סיכום!$B$42</f>
        <v>0.00551874726732767</v>
      </c>
    </row>
    <row r="202" spans="1:256">
      <c r="A202" s="191" t="str">
        <v>8365 מירון</v>
      </c>
      <c r="B202" s="191">
        <v>8183659</v>
      </c>
      <c r="C202" s="191" t="s">
        <v>41</v>
      </c>
      <c r="D202" s="187">
        <v>0</v>
      </c>
      <c r="E202" s="191" t="str">
        <v>2/02/2003</v>
      </c>
      <c r="F202" s="187">
        <v>4.82</v>
      </c>
      <c r="G202" s="191" t="s">
        <v>21</v>
      </c>
      <c r="H202" s="191" t="s">
        <v>59</v>
      </c>
      <c r="I202" s="191" t="s">
        <v>113</v>
      </c>
      <c r="J202" s="187">
        <v>32541320</v>
      </c>
      <c r="K202" s="187">
        <v>152.93</v>
      </c>
      <c r="L202" s="187" t="str">
        <v>49,765.76</v>
      </c>
      <c r="M202" s="187">
        <v>0</v>
      </c>
      <c r="N202" s="188">
        <f>L202/סיכום!$B$42</f>
        <v>0.00553870142412809</v>
      </c>
    </row>
    <row r="203" spans="1:256">
      <c r="A203" s="191" t="str">
        <v>8366 מירון</v>
      </c>
      <c r="B203" s="191">
        <v>8183667</v>
      </c>
      <c r="C203" s="191" t="s">
        <v>41</v>
      </c>
      <c r="D203" s="187">
        <v>0</v>
      </c>
      <c r="E203" s="191" t="str">
        <v>2/03/2003</v>
      </c>
      <c r="F203" s="187">
        <v>4.89</v>
      </c>
      <c r="G203" s="191" t="s">
        <v>21</v>
      </c>
      <c r="H203" s="191" t="s">
        <v>59</v>
      </c>
      <c r="I203" s="191" t="s">
        <v>48</v>
      </c>
      <c r="J203" s="187">
        <v>18443240</v>
      </c>
      <c r="K203" s="187">
        <v>152.28</v>
      </c>
      <c r="L203" s="187" t="str">
        <v>28,084.96</v>
      </c>
      <c r="M203" s="187">
        <v>0</v>
      </c>
      <c r="N203" s="188">
        <f>L203/סיכום!$B$42</f>
        <v>0.00312572756747974</v>
      </c>
    </row>
    <row r="204" spans="1:256">
      <c r="A204" s="191" t="str">
        <v>8367 מירון</v>
      </c>
      <c r="B204" s="191">
        <v>8183675</v>
      </c>
      <c r="C204" s="191" t="s">
        <v>41</v>
      </c>
      <c r="D204" s="187">
        <v>0</v>
      </c>
      <c r="E204" s="191" t="str">
        <v>1/04/2003</v>
      </c>
      <c r="F204" s="187">
        <v>4.97</v>
      </c>
      <c r="G204" s="191" t="s">
        <v>21</v>
      </c>
      <c r="H204" s="191" t="s">
        <v>59</v>
      </c>
      <c r="I204" s="191" t="s">
        <v>48</v>
      </c>
      <c r="J204" s="187">
        <v>20052320</v>
      </c>
      <c r="K204" s="187">
        <v>151.63</v>
      </c>
      <c r="L204" s="187" t="str">
        <v>30,405.53</v>
      </c>
      <c r="M204" s="187">
        <v>0</v>
      </c>
      <c r="N204" s="188">
        <f>L204/סיכום!$B$42</f>
        <v>0.00338399639254719</v>
      </c>
    </row>
    <row r="205" spans="1:256">
      <c r="A205" s="191" t="str">
        <v>8368 מירון</v>
      </c>
      <c r="B205" s="191">
        <v>8183683</v>
      </c>
      <c r="C205" s="191" t="s">
        <v>41</v>
      </c>
      <c r="D205" s="187">
        <v>0</v>
      </c>
      <c r="E205" s="191" t="str">
        <v>2/05/2003</v>
      </c>
      <c r="F205" s="187">
        <v>5.05</v>
      </c>
      <c r="G205" s="191" t="s">
        <v>21</v>
      </c>
      <c r="H205" s="191" t="s">
        <v>59</v>
      </c>
      <c r="I205" s="191" t="s">
        <v>365</v>
      </c>
      <c r="J205" s="187">
        <v>21620000</v>
      </c>
      <c r="K205" s="187">
        <v>151.28</v>
      </c>
      <c r="L205" s="187" t="str">
        <v>32,707.43</v>
      </c>
      <c r="M205" s="187">
        <v>0</v>
      </c>
      <c r="N205" s="188">
        <f>L205/סיכום!$B$42</f>
        <v>0.00364018733202446</v>
      </c>
    </row>
    <row r="206" spans="1:256">
      <c r="A206" s="186" t="str">
        <v>סה"כ מירון</v>
      </c>
      <c r="B206" s="186"/>
      <c r="C206" s="186"/>
      <c r="D206" s="186"/>
      <c r="E206" s="186"/>
      <c r="F206" s="192">
        <v>3.52</v>
      </c>
      <c r="G206" s="186"/>
      <c r="H206" s="186"/>
      <c r="I206" s="192" t="s">
        <v>318</v>
      </c>
      <c r="J206" s="193">
        <f>SUM(J92:J205)</f>
        <v>1001187986</v>
      </c>
      <c r="K206" s="186"/>
      <c r="L206" s="193">
        <f>L92+L93+L94+L95+L96+L97+L98+L99+L100+L101+L102+L103+L104+L105+L106+L107+L108+L109+L110+L111+L112+L113+L114+L115+L116+L117+L118+L119+L120+L121+L122+L123+L124+L125+L126+L127+L128+L129+L130+L131+L132+L133+L134+L135+L136+L137+L138+L139+L140+L141+L142+L143+L144+L145+L146+L147+L148+L149+L150+L151+L152+L153+L154+L155+L156+L157+L158+L159+L160+L161+L162+L163+L164+L165+L166+L167+L168+L169+L170+L171+L172+L173+L174+L175+L176+L177+L178+L179+L180+L181+L182+L183+L184+L185+L186+L187+L188+L189+L190+L191+L192+L193+L194+L195+L196+L197+L198+L199+L200+L201+L202+L203+L204+L205</f>
        <v>1654919.67</v>
      </c>
      <c r="M206" s="186"/>
      <c r="N206" s="190">
        <f>SUM(N92:N205)</f>
        <v>0.184184988495033</v>
      </c>
    </row>
    <row r="208" spans="1:256">
      <c r="A208" s="186" t="str">
        <v>פקדונות חשכ"ל</v>
      </c>
      <c r="B208" s="187">
        <v>0</v>
      </c>
      <c r="C208" s="187">
        <v>0</v>
      </c>
      <c r="D208" s="187">
        <v>0</v>
      </c>
      <c r="E208" s="187">
        <v>0</v>
      </c>
      <c r="F208" s="187">
        <v>0</v>
      </c>
      <c r="G208" s="187">
        <v>0</v>
      </c>
      <c r="H208" s="187">
        <v>0</v>
      </c>
      <c r="I208" s="187">
        <v>0</v>
      </c>
      <c r="J208" s="187">
        <v>0</v>
      </c>
      <c r="K208" s="187">
        <v>0</v>
      </c>
      <c r="L208" s="187">
        <v>0</v>
      </c>
      <c r="M208" s="187">
        <v>0</v>
      </c>
      <c r="N208" s="188">
        <f>L208/סיכום!$B$42</f>
        <v>0</v>
      </c>
    </row>
    <row r="209" spans="1:256">
      <c r="A209" s="186" t="str">
        <v>סה"כ פקדונות חשכ"ל</v>
      </c>
      <c r="B209" s="186"/>
      <c r="C209" s="186"/>
      <c r="D209" s="186"/>
      <c r="E209" s="186"/>
      <c r="F209" s="186"/>
      <c r="G209" s="186"/>
      <c r="H209" s="186"/>
      <c r="I209" s="186"/>
      <c r="J209" s="189">
        <f>J208</f>
        <v>0</v>
      </c>
      <c r="K209" s="186"/>
      <c r="L209" s="189">
        <f>L208</f>
        <v>0</v>
      </c>
      <c r="M209" s="186"/>
      <c r="N209" s="190">
        <f>N208</f>
        <v>0</v>
      </c>
    </row>
    <row r="211" spans="1:256">
      <c r="A211" s="186" t="str">
        <v>תעודות התחייבות ממשלתיות אחרות</v>
      </c>
      <c r="B211" s="187">
        <v>0</v>
      </c>
      <c r="C211" s="187">
        <v>0</v>
      </c>
      <c r="D211" s="187">
        <v>0</v>
      </c>
      <c r="E211" s="187">
        <v>0</v>
      </c>
      <c r="F211" s="187">
        <v>0</v>
      </c>
      <c r="G211" s="187">
        <v>0</v>
      </c>
      <c r="H211" s="187">
        <v>0</v>
      </c>
      <c r="I211" s="187">
        <v>0</v>
      </c>
      <c r="J211" s="187">
        <v>0</v>
      </c>
      <c r="K211" s="187">
        <v>0</v>
      </c>
      <c r="L211" s="187">
        <v>0</v>
      </c>
      <c r="M211" s="187">
        <v>0</v>
      </c>
      <c r="N211" s="188">
        <f>L211/סיכום!$B$42</f>
        <v>0</v>
      </c>
    </row>
    <row r="212" spans="1:256">
      <c r="A212" s="186" t="str">
        <v>סה"כ תעודות התחייבות ממשלתיות אחרות</v>
      </c>
      <c r="B212" s="186"/>
      <c r="C212" s="186"/>
      <c r="D212" s="186"/>
      <c r="E212" s="186"/>
      <c r="F212" s="186"/>
      <c r="G212" s="186"/>
      <c r="H212" s="186"/>
      <c r="I212" s="186"/>
      <c r="J212" s="189">
        <f>J211</f>
        <v>0</v>
      </c>
      <c r="K212" s="186"/>
      <c r="L212" s="189">
        <f>L211</f>
        <v>0</v>
      </c>
      <c r="M212" s="186"/>
      <c r="N212" s="190">
        <f>N211</f>
        <v>0</v>
      </c>
    </row>
    <row r="214" spans="1:256">
      <c r="A214" s="184" t="str">
        <v>סה"כ תעודות התחייבות ממשלתיות בישראל</v>
      </c>
      <c r="B214" s="184"/>
      <c r="C214" s="184"/>
      <c r="D214" s="184"/>
      <c r="E214" s="184"/>
      <c r="F214" s="194">
        <v>5.85</v>
      </c>
      <c r="G214" s="184"/>
      <c r="H214" s="184"/>
      <c r="I214" s="194" t="s">
        <v>173</v>
      </c>
      <c r="J214" s="195">
        <f>J18+J89+J206+J209+J212</f>
        <v>1882329706</v>
      </c>
      <c r="K214" s="184"/>
      <c r="L214" s="195">
        <f>L18+L89+L206+L209+L212</f>
        <v>2664190.97</v>
      </c>
      <c r="M214" s="184"/>
      <c r="N214" s="196">
        <f>N18+N89+N206+N209+N212</f>
        <v>0.296512267062498</v>
      </c>
    </row>
    <row r="217" spans="1:256">
      <c r="A217" s="184" t="str">
        <v>תעודות התחייבות ממשלתיות בחו"ל</v>
      </c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</row>
    <row r="218" spans="1:256">
      <c r="A218" s="186" t="s">
        <v>74</v>
      </c>
      <c r="B218" s="187">
        <v>0</v>
      </c>
      <c r="C218" s="187">
        <v>0</v>
      </c>
      <c r="D218" s="187">
        <v>0</v>
      </c>
      <c r="E218" s="187">
        <v>0</v>
      </c>
      <c r="F218" s="187">
        <v>0</v>
      </c>
      <c r="G218" s="187">
        <v>0</v>
      </c>
      <c r="H218" s="187">
        <v>0</v>
      </c>
      <c r="I218" s="187">
        <v>0</v>
      </c>
      <c r="J218" s="187">
        <v>0</v>
      </c>
      <c r="K218" s="187">
        <v>0</v>
      </c>
      <c r="L218" s="187">
        <v>0</v>
      </c>
      <c r="M218" s="187">
        <v>0</v>
      </c>
      <c r="N218" s="188">
        <f>L218/סיכום!$B$42</f>
        <v>0</v>
      </c>
    </row>
    <row r="219" spans="1:256">
      <c r="A219" s="186" t="s">
        <v>75</v>
      </c>
      <c r="B219" s="186"/>
      <c r="C219" s="186"/>
      <c r="D219" s="186"/>
      <c r="E219" s="186"/>
      <c r="F219" s="186"/>
      <c r="G219" s="186"/>
      <c r="H219" s="186"/>
      <c r="I219" s="186"/>
      <c r="J219" s="189">
        <f>J218</f>
        <v>0</v>
      </c>
      <c r="K219" s="186"/>
      <c r="L219" s="189">
        <f>L218</f>
        <v>0</v>
      </c>
      <c r="M219" s="186"/>
      <c r="N219" s="190">
        <f>N218</f>
        <v>0</v>
      </c>
    </row>
    <row r="221" spans="1:256">
      <c r="A221" s="186" t="str">
        <v>אג"ח לא סחיר שהנפיקו ממשלות זרות בחו"ל</v>
      </c>
      <c r="B221" s="187">
        <v>0</v>
      </c>
      <c r="C221" s="187">
        <v>0</v>
      </c>
      <c r="D221" s="187">
        <v>0</v>
      </c>
      <c r="E221" s="187">
        <v>0</v>
      </c>
      <c r="F221" s="187">
        <v>0</v>
      </c>
      <c r="G221" s="187">
        <v>0</v>
      </c>
      <c r="H221" s="187">
        <v>0</v>
      </c>
      <c r="I221" s="187">
        <v>0</v>
      </c>
      <c r="J221" s="187">
        <v>0</v>
      </c>
      <c r="K221" s="187">
        <v>0</v>
      </c>
      <c r="L221" s="187">
        <v>0</v>
      </c>
      <c r="M221" s="187">
        <v>0</v>
      </c>
      <c r="N221" s="188">
        <f>L221/סיכום!$B$42</f>
        <v>0</v>
      </c>
    </row>
    <row r="222" spans="1:256">
      <c r="A222" s="186" t="str">
        <v>סה"כ אג"ח לא סחיר שהנפיקו ממשלות זרות בחו"ל</v>
      </c>
      <c r="B222" s="186"/>
      <c r="C222" s="186"/>
      <c r="D222" s="186"/>
      <c r="E222" s="186"/>
      <c r="F222" s="186"/>
      <c r="G222" s="186"/>
      <c r="H222" s="186"/>
      <c r="I222" s="186"/>
      <c r="J222" s="189">
        <f>J221</f>
        <v>0</v>
      </c>
      <c r="K222" s="186"/>
      <c r="L222" s="189">
        <f>L221</f>
        <v>0</v>
      </c>
      <c r="M222" s="186"/>
      <c r="N222" s="190">
        <f>N221</f>
        <v>0</v>
      </c>
    </row>
    <row r="224" spans="1:256">
      <c r="A224" s="184" t="str">
        <v>סה"כ תעודות התחייבות ממשלתיות בחו"ל</v>
      </c>
      <c r="B224" s="184"/>
      <c r="C224" s="184"/>
      <c r="D224" s="184"/>
      <c r="E224" s="184"/>
      <c r="F224" s="184"/>
      <c r="G224" s="184"/>
      <c r="H224" s="184"/>
      <c r="I224" s="184"/>
      <c r="J224" s="197">
        <f>J219+J222</f>
        <v>0</v>
      </c>
      <c r="K224" s="184"/>
      <c r="L224" s="197">
        <f>L219+L222</f>
        <v>0</v>
      </c>
      <c r="M224" s="184"/>
      <c r="N224" s="196">
        <f>N219+N222</f>
        <v>0</v>
      </c>
    </row>
    <row r="227" spans="1:256">
      <c r="A227" s="184" t="s">
        <v>77</v>
      </c>
      <c r="B227" s="184"/>
      <c r="C227" s="184"/>
      <c r="D227" s="184"/>
      <c r="E227" s="184"/>
      <c r="F227" s="194">
        <v>5.85</v>
      </c>
      <c r="G227" s="184"/>
      <c r="H227" s="184"/>
      <c r="I227" s="194" t="s">
        <v>173</v>
      </c>
      <c r="J227" s="195">
        <f>J214+J224</f>
        <v>1882329706</v>
      </c>
      <c r="K227" s="184"/>
      <c r="L227" s="195">
        <f>L214+L224</f>
        <v>2664190.97</v>
      </c>
      <c r="M227" s="184"/>
      <c r="N227" s="196">
        <f>N214+N224</f>
        <v>0.296512267062498</v>
      </c>
    </row>
    <row r="230" spans="1:256">
      <c r="A230" s="191" t="s">
        <v>30</v>
      </c>
      <c r="B230" s="191"/>
      <c r="C230" s="191"/>
      <c r="D230" s="191"/>
      <c r="E230" s="191"/>
      <c r="F230" s="191"/>
      <c r="G230" s="191"/>
      <c r="H230" s="191"/>
      <c r="I230" s="191"/>
      <c r="J230" s="191"/>
      <c r="K230" s="191"/>
      <c r="L230" s="191"/>
      <c r="M230" s="191"/>
      <c r="N230" s="191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printOptions/>
  <pageMargins left="0.75" right="0.75" top="1" bottom="1" header="0.5" footer="0.5"/>
  <pageSetup blackAndWhite="0" cellComments="none" copies="1" draft="0" errors="displayed" firstPageNumber="1" orientation="portrait" pageOrder="downThenOver" paperSize="1" scale="100" useFirstPageNumber="1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0"/>
  </sheetPr>
  <dimension ref="A2:IV45"/>
  <sheetViews>
    <sheetView topLeftCell="A16" workbookViewId="0" rightToLeft="1">
      <selection activeCell="P36" sqref="P36"/>
    </sheetView>
  </sheetViews>
  <sheetFormatPr defaultRowHeight="12.75"/>
  <cols>
    <col min="1" max="1" style="198" width="47.78578" customWidth="1"/>
    <col min="2" max="2" style="198" width="12.71939" customWidth="1"/>
    <col min="3" max="3" style="198" width="8.711805" customWidth="1"/>
    <col min="4" max="4" style="198" width="11.7175" customWidth="1"/>
    <col min="5" max="5" style="198" width="8.711805" customWidth="1"/>
    <col min="6" max="6" style="198" width="10.7156" customWidth="1"/>
    <col min="7" max="7" style="198" width="14.72319" customWidth="1"/>
    <col min="8" max="8" style="198" width="6.708012" customWidth="1"/>
    <col min="9" max="9" style="198" width="11.7175" customWidth="1"/>
    <col min="10" max="10" style="198" width="14.72319" customWidth="1"/>
    <col min="11" max="11" style="198" width="16.72698" customWidth="1"/>
    <col min="12" max="12" style="198" width="11.7175" customWidth="1"/>
    <col min="13" max="13" style="198" width="9.713702" customWidth="1"/>
    <col min="14" max="14" style="198" width="12.71939" customWidth="1"/>
    <col min="15" max="15" style="198" width="24.74215" customWidth="1"/>
    <col min="16" max="16" style="198" width="20.73457" customWidth="1"/>
    <col min="17" max="256" style="198" width="9.287113" bestFit="1" customWidth="1"/>
  </cols>
  <sheetData>
    <row r="2" spans="1:256">
      <c r="A2" s="199" t="s">
        <v>7</v>
      </c>
    </row>
    <row r="4" spans="1:256">
      <c r="A4" s="199" t="s">
        <v>449</v>
      </c>
    </row>
    <row r="6" spans="1:256">
      <c r="A6" s="200" t="s">
        <v>2</v>
      </c>
    </row>
    <row r="9" spans="1:256">
      <c r="A9" s="201" t="s">
        <v>9</v>
      </c>
      <c r="B9" s="201" t="s">
        <v>10</v>
      </c>
      <c r="C9" s="201" t="s">
        <v>11</v>
      </c>
      <c r="D9" s="201" t="s">
        <v>79</v>
      </c>
      <c r="E9" s="201" t="s">
        <v>12</v>
      </c>
      <c r="F9" s="201" t="s">
        <v>13</v>
      </c>
      <c r="G9" s="201" t="s">
        <v>32</v>
      </c>
      <c r="H9" s="201" t="s">
        <v>33</v>
      </c>
      <c r="I9" s="201" t="s">
        <v>14</v>
      </c>
      <c r="J9" s="201" t="s">
        <v>15</v>
      </c>
      <c r="K9" s="201" t="s">
        <v>16</v>
      </c>
      <c r="L9" s="201" t="s">
        <v>34</v>
      </c>
      <c r="M9" s="201" t="s">
        <v>4</v>
      </c>
      <c r="N9" s="201" t="s">
        <v>380</v>
      </c>
      <c r="O9" s="201" t="s">
        <v>35</v>
      </c>
      <c r="P9" s="201" t="s">
        <v>18</v>
      </c>
    </row>
    <row r="10" spans="1:256">
      <c r="A10" s="202"/>
      <c r="B10" s="202"/>
      <c r="C10" s="202"/>
      <c r="D10" s="202"/>
      <c r="E10" s="202"/>
      <c r="F10" s="202"/>
      <c r="G10" s="202" t="s">
        <v>36</v>
      </c>
      <c r="H10" s="202" t="s">
        <v>37</v>
      </c>
      <c r="I10" s="202"/>
      <c r="J10" s="202" t="s">
        <v>19</v>
      </c>
      <c r="K10" s="202" t="s">
        <v>19</v>
      </c>
      <c r="L10" s="202" t="s">
        <v>38</v>
      </c>
      <c r="M10" s="202" t="s">
        <v>39</v>
      </c>
      <c r="N10" s="202" t="s">
        <v>20</v>
      </c>
      <c r="O10" s="202" t="s">
        <v>19</v>
      </c>
      <c r="P10" s="202" t="s">
        <v>19</v>
      </c>
    </row>
    <row r="13" spans="1:256">
      <c r="A13" s="201" t="str">
        <v>תעודות חוב מסחריות ל"ס</v>
      </c>
      <c r="B13" s="201"/>
      <c r="C13" s="201"/>
      <c r="D13" s="201"/>
      <c r="E13" s="201"/>
      <c r="F13" s="201"/>
      <c r="G13" s="201"/>
      <c r="H13" s="201"/>
      <c r="I13" s="201"/>
      <c r="J13" s="201"/>
      <c r="K13" s="201"/>
      <c r="L13" s="201"/>
      <c r="M13" s="201"/>
      <c r="N13" s="201"/>
      <c r="O13" s="201"/>
      <c r="P13" s="201"/>
    </row>
    <row r="16" spans="1:256">
      <c r="A16" s="201" t="str">
        <v>תעודות חוב מסחריות ל"ס בישראל</v>
      </c>
      <c r="B16" s="201"/>
      <c r="C16" s="201"/>
      <c r="D16" s="201"/>
      <c r="E16" s="201"/>
      <c r="F16" s="201"/>
      <c r="G16" s="201"/>
      <c r="H16" s="201"/>
      <c r="I16" s="201"/>
      <c r="J16" s="201"/>
      <c r="K16" s="201"/>
      <c r="L16" s="201"/>
      <c r="M16" s="201"/>
      <c r="N16" s="201"/>
      <c r="O16" s="201"/>
      <c r="P16" s="201"/>
    </row>
    <row r="17" spans="1:256">
      <c r="A17" s="203" t="str">
        <v>תעודות חוב מסחריות צמוד מדד</v>
      </c>
      <c r="B17" s="204">
        <v>0</v>
      </c>
      <c r="C17" s="204">
        <v>0</v>
      </c>
      <c r="D17" s="204">
        <v>0</v>
      </c>
      <c r="E17" s="204">
        <v>0</v>
      </c>
      <c r="F17" s="204">
        <v>0</v>
      </c>
      <c r="G17" s="204">
        <v>0</v>
      </c>
      <c r="H17" s="204">
        <v>0</v>
      </c>
      <c r="I17" s="204">
        <v>0</v>
      </c>
      <c r="J17" s="204">
        <v>0</v>
      </c>
      <c r="K17" s="204">
        <v>0</v>
      </c>
      <c r="L17" s="204">
        <v>0</v>
      </c>
      <c r="M17" s="204">
        <v>0</v>
      </c>
      <c r="N17" s="204">
        <v>0</v>
      </c>
      <c r="O17" s="204">
        <v>0</v>
      </c>
      <c r="P17" s="205">
        <f>N17/סיכום!$B$42</f>
        <v>0</v>
      </c>
    </row>
    <row r="18" spans="1:256">
      <c r="A18" s="203" t="str">
        <v>סה"כ תעודות חוב מסחריות צמוד מדד</v>
      </c>
      <c r="B18" s="203"/>
      <c r="C18" s="203"/>
      <c r="D18" s="203"/>
      <c r="E18" s="203"/>
      <c r="F18" s="203"/>
      <c r="G18" s="203"/>
      <c r="H18" s="203"/>
      <c r="I18" s="203"/>
      <c r="J18" s="203"/>
      <c r="K18" s="203"/>
      <c r="L18" s="206">
        <f>L17</f>
        <v>0</v>
      </c>
      <c r="M18" s="203"/>
      <c r="N18" s="206">
        <f>N17</f>
        <v>0</v>
      </c>
      <c r="O18" s="203"/>
      <c r="P18" s="207">
        <f>P17</f>
        <v>0</v>
      </c>
    </row>
    <row r="20" spans="1:256">
      <c r="A20" s="203" t="str">
        <v>תעודות חוב מסחריות לא צמוד</v>
      </c>
      <c r="B20" s="204">
        <v>0</v>
      </c>
      <c r="C20" s="204">
        <v>0</v>
      </c>
      <c r="D20" s="204">
        <v>0</v>
      </c>
      <c r="E20" s="204">
        <v>0</v>
      </c>
      <c r="F20" s="204">
        <v>0</v>
      </c>
      <c r="G20" s="204">
        <v>0</v>
      </c>
      <c r="H20" s="204">
        <v>0</v>
      </c>
      <c r="I20" s="204">
        <v>0</v>
      </c>
      <c r="J20" s="204">
        <v>0</v>
      </c>
      <c r="K20" s="204">
        <v>0</v>
      </c>
      <c r="L20" s="204">
        <v>0</v>
      </c>
      <c r="M20" s="204">
        <v>0</v>
      </c>
      <c r="N20" s="204">
        <v>0</v>
      </c>
      <c r="O20" s="204">
        <v>0</v>
      </c>
      <c r="P20" s="205">
        <f>N20/סיכום!$B$42</f>
        <v>0</v>
      </c>
    </row>
    <row r="21" spans="1:256">
      <c r="A21" s="203" t="str">
        <v>סה"כ תעודות חוב מסחריות לא צמוד</v>
      </c>
      <c r="B21" s="203"/>
      <c r="C21" s="203"/>
      <c r="D21" s="203"/>
      <c r="E21" s="203"/>
      <c r="F21" s="203"/>
      <c r="G21" s="203"/>
      <c r="H21" s="203"/>
      <c r="I21" s="203"/>
      <c r="J21" s="203"/>
      <c r="K21" s="203"/>
      <c r="L21" s="206">
        <f>L20</f>
        <v>0</v>
      </c>
      <c r="M21" s="203"/>
      <c r="N21" s="206">
        <f>N20</f>
        <v>0</v>
      </c>
      <c r="O21" s="203"/>
      <c r="P21" s="207">
        <f>P20</f>
        <v>0</v>
      </c>
    </row>
    <row r="23" spans="1:256">
      <c r="A23" s="203" t="s">
        <v>80</v>
      </c>
      <c r="B23" s="204">
        <v>0</v>
      </c>
      <c r="C23" s="204">
        <v>0</v>
      </c>
      <c r="D23" s="204">
        <v>0</v>
      </c>
      <c r="E23" s="204">
        <v>0</v>
      </c>
      <c r="F23" s="204">
        <v>0</v>
      </c>
      <c r="G23" s="204">
        <v>0</v>
      </c>
      <c r="H23" s="204">
        <v>0</v>
      </c>
      <c r="I23" s="204">
        <v>0</v>
      </c>
      <c r="J23" s="204">
        <v>0</v>
      </c>
      <c r="K23" s="204">
        <v>0</v>
      </c>
      <c r="L23" s="204">
        <v>0</v>
      </c>
      <c r="M23" s="204">
        <v>0</v>
      </c>
      <c r="N23" s="204">
        <v>0</v>
      </c>
      <c r="O23" s="204">
        <v>0</v>
      </c>
      <c r="P23" s="205">
        <f>N23/סיכום!$B$42</f>
        <v>0</v>
      </c>
    </row>
    <row r="24" spans="1:256">
      <c r="A24" s="203" t="s">
        <v>81</v>
      </c>
      <c r="B24" s="203"/>
      <c r="C24" s="203"/>
      <c r="D24" s="203"/>
      <c r="E24" s="203"/>
      <c r="F24" s="203"/>
      <c r="G24" s="203"/>
      <c r="H24" s="203"/>
      <c r="I24" s="203"/>
      <c r="J24" s="203"/>
      <c r="K24" s="203"/>
      <c r="L24" s="206">
        <f>L23</f>
        <v>0</v>
      </c>
      <c r="M24" s="203"/>
      <c r="N24" s="206">
        <f>N23</f>
        <v>0</v>
      </c>
      <c r="O24" s="203"/>
      <c r="P24" s="207">
        <f>P23</f>
        <v>0</v>
      </c>
    </row>
    <row r="26" spans="1:256">
      <c r="A26" s="203" t="str">
        <v>תעודות חוב מסחריות אחר</v>
      </c>
      <c r="B26" s="204">
        <v>0</v>
      </c>
      <c r="C26" s="204">
        <v>0</v>
      </c>
      <c r="D26" s="204">
        <v>0</v>
      </c>
      <c r="E26" s="204">
        <v>0</v>
      </c>
      <c r="F26" s="204">
        <v>0</v>
      </c>
      <c r="G26" s="204">
        <v>0</v>
      </c>
      <c r="H26" s="204">
        <v>0</v>
      </c>
      <c r="I26" s="204">
        <v>0</v>
      </c>
      <c r="J26" s="204">
        <v>0</v>
      </c>
      <c r="K26" s="204">
        <v>0</v>
      </c>
      <c r="L26" s="204">
        <v>0</v>
      </c>
      <c r="M26" s="204">
        <v>0</v>
      </c>
      <c r="N26" s="204">
        <v>0</v>
      </c>
      <c r="O26" s="204">
        <v>0</v>
      </c>
      <c r="P26" s="205">
        <f>N26/סיכום!$B$42</f>
        <v>0</v>
      </c>
    </row>
    <row r="27" spans="1:256">
      <c r="A27" s="203" t="str">
        <v>סה"כ תעודות חוב מסחריות אחר</v>
      </c>
      <c r="B27" s="203"/>
      <c r="C27" s="203"/>
      <c r="D27" s="203"/>
      <c r="E27" s="203"/>
      <c r="F27" s="203"/>
      <c r="G27" s="203"/>
      <c r="H27" s="203"/>
      <c r="I27" s="203"/>
      <c r="J27" s="203"/>
      <c r="K27" s="203"/>
      <c r="L27" s="206">
        <f>L26</f>
        <v>0</v>
      </c>
      <c r="M27" s="203"/>
      <c r="N27" s="206">
        <f>N26</f>
        <v>0</v>
      </c>
      <c r="O27" s="203"/>
      <c r="P27" s="207">
        <f>P26</f>
        <v>0</v>
      </c>
    </row>
    <row r="29" spans="1:256">
      <c r="A29" s="201" t="str">
        <v>סה"כ תעודות חוב מסחריות ל"ס בישראל</v>
      </c>
      <c r="B29" s="201"/>
      <c r="C29" s="201"/>
      <c r="D29" s="201"/>
      <c r="E29" s="201"/>
      <c r="F29" s="201"/>
      <c r="G29" s="201"/>
      <c r="H29" s="201"/>
      <c r="I29" s="201"/>
      <c r="J29" s="201"/>
      <c r="K29" s="201"/>
      <c r="L29" s="208">
        <f>L18+L21+L24+L27</f>
        <v>0</v>
      </c>
      <c r="M29" s="201"/>
      <c r="N29" s="208">
        <f>N18+N21+N24+N27</f>
        <v>0</v>
      </c>
      <c r="O29" s="201"/>
      <c r="P29" s="209">
        <f>P18+P21+P24+P27</f>
        <v>0</v>
      </c>
    </row>
    <row r="32" spans="1:256">
      <c r="A32" s="201" t="str">
        <v>תעודות חוב מסחריות ל"ס בחו"ל</v>
      </c>
      <c r="B32" s="201"/>
      <c r="C32" s="201"/>
      <c r="D32" s="201"/>
      <c r="E32" s="201"/>
      <c r="F32" s="201"/>
      <c r="G32" s="201"/>
      <c r="H32" s="201"/>
      <c r="I32" s="201"/>
      <c r="J32" s="201"/>
      <c r="K32" s="201"/>
      <c r="L32" s="201"/>
      <c r="M32" s="201"/>
      <c r="N32" s="201"/>
      <c r="O32" s="201"/>
      <c r="P32" s="201"/>
    </row>
    <row r="33" spans="1:256">
      <c r="A33" s="203" t="str">
        <v>תעודות חוב מסחריות של חברות ישראליות</v>
      </c>
      <c r="B33" s="204">
        <v>0</v>
      </c>
      <c r="C33" s="204">
        <v>0</v>
      </c>
      <c r="D33" s="204">
        <v>0</v>
      </c>
      <c r="E33" s="204">
        <v>0</v>
      </c>
      <c r="F33" s="204">
        <v>0</v>
      </c>
      <c r="G33" s="204">
        <v>0</v>
      </c>
      <c r="H33" s="204">
        <v>0</v>
      </c>
      <c r="I33" s="204">
        <v>0</v>
      </c>
      <c r="J33" s="204">
        <v>0</v>
      </c>
      <c r="K33" s="204">
        <v>0</v>
      </c>
      <c r="L33" s="204">
        <v>0</v>
      </c>
      <c r="M33" s="204">
        <v>0</v>
      </c>
      <c r="N33" s="204">
        <v>0</v>
      </c>
      <c r="O33" s="204">
        <v>0</v>
      </c>
      <c r="P33" s="205">
        <f>N33/סיכום!$B$42</f>
        <v>0</v>
      </c>
    </row>
    <row r="34" spans="1:256">
      <c r="A34" s="203" t="str">
        <v>סה"כ תעודות חוב מסחריות של חברות ישראליות</v>
      </c>
      <c r="B34" s="203"/>
      <c r="C34" s="203"/>
      <c r="D34" s="203"/>
      <c r="E34" s="203"/>
      <c r="F34" s="203"/>
      <c r="G34" s="203"/>
      <c r="H34" s="203"/>
      <c r="I34" s="203"/>
      <c r="J34" s="203"/>
      <c r="K34" s="203"/>
      <c r="L34" s="206">
        <f>L33</f>
        <v>0</v>
      </c>
      <c r="M34" s="203"/>
      <c r="N34" s="206">
        <f>N33</f>
        <v>0</v>
      </c>
      <c r="O34" s="203"/>
      <c r="P34" s="207">
        <f>P33</f>
        <v>0</v>
      </c>
    </row>
    <row r="36" spans="1:256">
      <c r="A36" s="203" t="str">
        <v>תעודות חוב מסחריות של חברות זרות</v>
      </c>
      <c r="B36" s="204">
        <v>0</v>
      </c>
      <c r="C36" s="204">
        <v>0</v>
      </c>
      <c r="D36" s="204">
        <v>0</v>
      </c>
      <c r="E36" s="204">
        <v>0</v>
      </c>
      <c r="F36" s="204">
        <v>0</v>
      </c>
      <c r="G36" s="204">
        <v>0</v>
      </c>
      <c r="H36" s="204">
        <v>0</v>
      </c>
      <c r="I36" s="204">
        <v>0</v>
      </c>
      <c r="J36" s="204">
        <v>0</v>
      </c>
      <c r="K36" s="204">
        <v>0</v>
      </c>
      <c r="L36" s="204">
        <v>0</v>
      </c>
      <c r="M36" s="204">
        <v>0</v>
      </c>
      <c r="N36" s="204">
        <v>0</v>
      </c>
      <c r="O36" s="204">
        <v>0</v>
      </c>
      <c r="P36" s="205">
        <f>N36/סיכום!$B$42</f>
        <v>0</v>
      </c>
    </row>
    <row r="37" spans="1:256">
      <c r="A37" s="203" t="str">
        <v>סה"כ תעודות חוב מסחריות של חברות זרות</v>
      </c>
      <c r="B37" s="203"/>
      <c r="C37" s="203"/>
      <c r="D37" s="203"/>
      <c r="E37" s="203"/>
      <c r="F37" s="203"/>
      <c r="G37" s="203"/>
      <c r="H37" s="203"/>
      <c r="I37" s="203"/>
      <c r="J37" s="203"/>
      <c r="K37" s="203"/>
      <c r="L37" s="206">
        <f>L36</f>
        <v>0</v>
      </c>
      <c r="M37" s="203"/>
      <c r="N37" s="206">
        <f>N36</f>
        <v>0</v>
      </c>
      <c r="O37" s="203"/>
      <c r="P37" s="207">
        <f>P36</f>
        <v>0</v>
      </c>
    </row>
    <row r="39" spans="1:256">
      <c r="A39" s="201" t="str">
        <v>סה"כ תעודות חוב מסחריות ל"ס בחו"ל</v>
      </c>
      <c r="B39" s="201"/>
      <c r="C39" s="201"/>
      <c r="D39" s="201"/>
      <c r="E39" s="201"/>
      <c r="F39" s="201"/>
      <c r="G39" s="201"/>
      <c r="H39" s="201"/>
      <c r="I39" s="201"/>
      <c r="J39" s="201"/>
      <c r="K39" s="201"/>
      <c r="L39" s="208">
        <f>L34+L37</f>
        <v>0</v>
      </c>
      <c r="M39" s="201"/>
      <c r="N39" s="208">
        <f>N34+N37</f>
        <v>0</v>
      </c>
      <c r="O39" s="201"/>
      <c r="P39" s="209">
        <f>P34+P37</f>
        <v>0</v>
      </c>
    </row>
    <row r="42" spans="1:256">
      <c r="A42" s="201" t="str">
        <v>סה"כ תעודות חוב מסחריות ל"ס</v>
      </c>
      <c r="B42" s="201"/>
      <c r="C42" s="201"/>
      <c r="D42" s="201"/>
      <c r="E42" s="201"/>
      <c r="F42" s="201"/>
      <c r="G42" s="201"/>
      <c r="H42" s="201"/>
      <c r="I42" s="201"/>
      <c r="J42" s="201"/>
      <c r="K42" s="201"/>
      <c r="L42" s="208">
        <f>L29+L39</f>
        <v>0</v>
      </c>
      <c r="M42" s="201"/>
      <c r="N42" s="208">
        <f>N29+N39</f>
        <v>0</v>
      </c>
      <c r="O42" s="201"/>
      <c r="P42" s="209">
        <f>P29+P39</f>
        <v>0</v>
      </c>
    </row>
    <row r="45" spans="1:256">
      <c r="A45" s="210" t="s">
        <v>30</v>
      </c>
      <c r="B45" s="210"/>
      <c r="C45" s="210"/>
      <c r="D45" s="210"/>
      <c r="E45" s="210"/>
      <c r="F45" s="210"/>
      <c r="G45" s="210"/>
      <c r="H45" s="210"/>
      <c r="I45" s="210"/>
      <c r="J45" s="210"/>
      <c r="K45" s="210"/>
      <c r="L45" s="210"/>
      <c r="M45" s="210"/>
      <c r="N45" s="210"/>
      <c r="O45" s="210"/>
      <c r="P45" s="210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printOptions/>
  <pageMargins left="0.75" right="0.75" top="1" bottom="1" header="0.5" footer="0.5"/>
  <pageSetup blackAndWhite="0" cellComments="none" copies="1" draft="0" errors="displayed" firstPageNumber="1" orientation="portrait" pageOrder="downThenOver" paperSize="1" scale="100" useFirstPageNumber="1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0"/>
  </sheetPr>
  <dimension ref="A2:IV132"/>
  <sheetViews>
    <sheetView topLeftCell="A93" workbookViewId="0" rightToLeft="1">
      <selection activeCell="L113" sqref="L113"/>
    </sheetView>
  </sheetViews>
  <sheetFormatPr defaultRowHeight="12.75"/>
  <cols>
    <col min="1" max="1" style="211" width="40.7725" customWidth="1"/>
    <col min="2" max="2" style="211" width="12.71939" customWidth="1"/>
    <col min="3" max="3" style="211" width="35.76302" customWidth="1"/>
    <col min="4" max="4" style="211" width="22.73836" customWidth="1"/>
    <col min="5" max="5" style="211" width="8.711805" customWidth="1"/>
    <col min="6" max="6" style="211" width="10.7156" customWidth="1"/>
    <col min="7" max="7" style="211" width="14.72319" customWidth="1"/>
    <col min="8" max="8" style="211" width="8.711805" customWidth="1"/>
    <col min="9" max="9" style="211" width="13.72129" customWidth="1"/>
    <col min="10" max="10" style="211" width="14.72319" customWidth="1"/>
    <col min="11" max="11" style="211" width="16.72698" customWidth="1"/>
    <col min="12" max="12" style="211" width="17.72888" customWidth="1"/>
    <col min="13" max="13" style="211" width="9.713702" customWidth="1"/>
    <col min="14" max="14" style="211" width="13.72129" customWidth="1"/>
    <col min="15" max="15" style="211" width="24.74215" customWidth="1"/>
    <col min="16" max="16" style="211" width="20.73457" customWidth="1"/>
    <col min="17" max="256" style="211" width="9.287113" bestFit="1" customWidth="1"/>
  </cols>
  <sheetData>
    <row r="2" spans="1:256">
      <c r="A2" s="212" t="s">
        <v>7</v>
      </c>
    </row>
    <row r="4" spans="1:256">
      <c r="A4" s="212" t="str">
        <v>לא סחיר - אג"ח קונצרני</v>
      </c>
    </row>
    <row r="6" spans="1:256">
      <c r="A6" s="213" t="s">
        <v>2</v>
      </c>
    </row>
    <row r="9" spans="1:256">
      <c r="A9" s="214" t="s">
        <v>9</v>
      </c>
      <c r="B9" s="214" t="s">
        <v>10</v>
      </c>
      <c r="C9" s="214" t="s">
        <v>11</v>
      </c>
      <c r="D9" s="214" t="s">
        <v>79</v>
      </c>
      <c r="E9" s="214" t="s">
        <v>12</v>
      </c>
      <c r="F9" s="214" t="s">
        <v>13</v>
      </c>
      <c r="G9" s="214" t="s">
        <v>32</v>
      </c>
      <c r="H9" s="214" t="s">
        <v>33</v>
      </c>
      <c r="I9" s="214" t="s">
        <v>14</v>
      </c>
      <c r="J9" s="214" t="s">
        <v>15</v>
      </c>
      <c r="K9" s="214" t="s">
        <v>16</v>
      </c>
      <c r="L9" s="214" t="s">
        <v>34</v>
      </c>
      <c r="M9" s="214" t="s">
        <v>4</v>
      </c>
      <c r="N9" s="214" t="s">
        <v>380</v>
      </c>
      <c r="O9" s="214" t="s">
        <v>35</v>
      </c>
      <c r="P9" s="214" t="s">
        <v>18</v>
      </c>
    </row>
    <row r="10" spans="1:256">
      <c r="A10" s="215"/>
      <c r="B10" s="215"/>
      <c r="C10" s="215"/>
      <c r="D10" s="215"/>
      <c r="E10" s="215"/>
      <c r="F10" s="215"/>
      <c r="G10" s="215" t="s">
        <v>36</v>
      </c>
      <c r="H10" s="215" t="s">
        <v>37</v>
      </c>
      <c r="I10" s="215"/>
      <c r="J10" s="215" t="s">
        <v>19</v>
      </c>
      <c r="K10" s="215" t="s">
        <v>19</v>
      </c>
      <c r="L10" s="215" t="s">
        <v>38</v>
      </c>
      <c r="M10" s="215" t="s">
        <v>39</v>
      </c>
      <c r="N10" s="215" t="s">
        <v>20</v>
      </c>
      <c r="O10" s="215" t="s">
        <v>19</v>
      </c>
      <c r="P10" s="215" t="s">
        <v>19</v>
      </c>
    </row>
    <row r="13" spans="1:256">
      <c r="A13" s="214" t="str">
        <v>אג"ח קונצרני ל"ס</v>
      </c>
      <c r="B13" s="214"/>
      <c r="C13" s="214"/>
      <c r="D13" s="214"/>
      <c r="E13" s="214"/>
      <c r="F13" s="214"/>
      <c r="G13" s="214"/>
      <c r="H13" s="214"/>
      <c r="I13" s="214"/>
      <c r="J13" s="214"/>
      <c r="K13" s="214"/>
      <c r="L13" s="214"/>
      <c r="M13" s="214"/>
      <c r="N13" s="214"/>
      <c r="O13" s="214"/>
      <c r="P13" s="214"/>
    </row>
    <row r="16" spans="1:256">
      <c r="A16" s="214" t="str">
        <v>אג"ח קונצרני ל"ס בישראל</v>
      </c>
      <c r="B16" s="214"/>
      <c r="C16" s="214"/>
      <c r="D16" s="214"/>
      <c r="E16" s="214"/>
      <c r="F16" s="214"/>
      <c r="G16" s="214"/>
      <c r="H16" s="214"/>
      <c r="I16" s="214"/>
      <c r="J16" s="214"/>
      <c r="K16" s="214"/>
      <c r="L16" s="214"/>
      <c r="M16" s="214"/>
      <c r="N16" s="214"/>
      <c r="O16" s="214"/>
      <c r="P16" s="214"/>
    </row>
    <row r="17" spans="1:256">
      <c r="A17" s="216" t="str">
        <v>אג"ח קונצרני צמוד מדד</v>
      </c>
      <c r="B17" s="216"/>
      <c r="C17" s="216"/>
      <c r="D17" s="216"/>
      <c r="E17" s="216"/>
      <c r="F17" s="216"/>
      <c r="G17" s="216"/>
      <c r="H17" s="216"/>
      <c r="I17" s="216"/>
      <c r="J17" s="216"/>
      <c r="K17" s="216"/>
      <c r="L17" s="216"/>
      <c r="M17" s="216"/>
      <c r="N17" s="216"/>
      <c r="O17" s="216"/>
      <c r="P17" s="216"/>
    </row>
    <row r="18" spans="1:256">
      <c r="A18" s="217" t="str">
        <v>מקורות סד' 6</v>
      </c>
      <c r="B18" s="217">
        <v>1100908</v>
      </c>
      <c r="C18" s="217" t="s">
        <v>450</v>
      </c>
      <c r="D18" s="217" t="s">
        <v>153</v>
      </c>
      <c r="E18" s="217" t="s">
        <v>25</v>
      </c>
      <c r="F18" s="217" t="s">
        <v>85</v>
      </c>
      <c r="G18" s="217" t="str">
        <v>25/12/2006</v>
      </c>
      <c r="H18" s="218">
        <v>11.96</v>
      </c>
      <c r="I18" s="217" t="s">
        <v>21</v>
      </c>
      <c r="J18" s="217" t="s">
        <v>134</v>
      </c>
      <c r="K18" s="217" t="str">
        <v>2.75%</v>
      </c>
      <c r="L18" s="218">
        <v>12694300</v>
      </c>
      <c r="M18" s="218">
        <v>150.88</v>
      </c>
      <c r="N18" s="218" t="str">
        <v>19,153.16</v>
      </c>
      <c r="O18" s="217" t="s">
        <v>451</v>
      </c>
      <c r="P18" s="219">
        <f>N18/סיכום!$B$42</f>
        <v>0.0021316590878659</v>
      </c>
    </row>
    <row r="19" spans="1:256">
      <c r="A19" s="217" t="str">
        <v>מקורות סדרה 8 %</v>
      </c>
      <c r="B19" s="217">
        <v>1124346</v>
      </c>
      <c r="C19" s="217" t="s">
        <v>450</v>
      </c>
      <c r="D19" s="217" t="s">
        <v>153</v>
      </c>
      <c r="E19" s="217" t="s">
        <v>25</v>
      </c>
      <c r="F19" s="217" t="s">
        <v>85</v>
      </c>
      <c r="G19" s="217" t="str">
        <v>20/06/2012</v>
      </c>
      <c r="H19" s="218">
        <v>13.57</v>
      </c>
      <c r="I19" s="217" t="s">
        <v>21</v>
      </c>
      <c r="J19" s="217" t="s">
        <v>112</v>
      </c>
      <c r="K19" s="217" t="str">
        <v>3.02%</v>
      </c>
      <c r="L19" s="218">
        <v>34764000</v>
      </c>
      <c r="M19" s="218">
        <v>119.01</v>
      </c>
      <c r="N19" s="218" t="str">
        <v>41,372.64</v>
      </c>
      <c r="O19" s="218">
        <v>0</v>
      </c>
      <c r="P19" s="219">
        <f>N19/סיכום!$B$42</f>
        <v>0.00460458556420998</v>
      </c>
    </row>
    <row r="20" spans="1:256">
      <c r="A20" s="217" t="str">
        <v>עירית רעננה אג"ח</v>
      </c>
      <c r="B20" s="217">
        <v>1098698</v>
      </c>
      <c r="C20" s="217" t="str">
        <v>עירית רעננה</v>
      </c>
      <c r="D20" s="217" t="s">
        <v>153</v>
      </c>
      <c r="E20" s="217" t="s">
        <v>84</v>
      </c>
      <c r="F20" s="217" t="s">
        <v>85</v>
      </c>
      <c r="G20" s="217" t="str">
        <v>20/07/2006</v>
      </c>
      <c r="H20" s="218">
        <v>4.03</v>
      </c>
      <c r="I20" s="217" t="s">
        <v>21</v>
      </c>
      <c r="J20" s="217" t="s">
        <v>42</v>
      </c>
      <c r="K20" s="217" t="s">
        <v>441</v>
      </c>
      <c r="L20" s="218">
        <v>2246388.63</v>
      </c>
      <c r="M20" s="218">
        <v>133.69</v>
      </c>
      <c r="N20" s="218" t="str">
        <v>3,003.20</v>
      </c>
      <c r="O20" s="217" t="s">
        <v>452</v>
      </c>
      <c r="P20" s="219">
        <f>N20/סיכום!$B$42</f>
        <v>0.000334242421233826</v>
      </c>
    </row>
    <row r="21" spans="1:256">
      <c r="A21" s="217" t="str">
        <v>5.4% .מזרחי ש.ה</v>
      </c>
      <c r="B21" s="217">
        <v>6851810</v>
      </c>
      <c r="C21" s="217" t="s">
        <v>184</v>
      </c>
      <c r="D21" s="217" t="s">
        <v>83</v>
      </c>
      <c r="E21" s="217" t="s">
        <v>92</v>
      </c>
      <c r="F21" s="217" t="s">
        <v>85</v>
      </c>
      <c r="G21" s="217" t="str">
        <v>18/12/2003</v>
      </c>
      <c r="H21" s="218">
        <v>1.45</v>
      </c>
      <c r="I21" s="217" t="s">
        <v>21</v>
      </c>
      <c r="J21" s="217" t="s">
        <v>267</v>
      </c>
      <c r="K21" s="217" t="str">
        <v>1.06%</v>
      </c>
      <c r="L21" s="218">
        <v>1666660</v>
      </c>
      <c r="M21" s="218">
        <v>130.52</v>
      </c>
      <c r="N21" s="218" t="str">
        <v>2,175.32</v>
      </c>
      <c r="O21" s="217" t="str">
        <v>25.00%</v>
      </c>
      <c r="P21" s="219">
        <f>N21/סיכום!$B$42</f>
        <v>0.000242103164543942</v>
      </c>
    </row>
    <row r="22" spans="1:256">
      <c r="A22" s="217" t="str">
        <v>אריסון החזקות</v>
      </c>
      <c r="B22" s="217">
        <v>1102797</v>
      </c>
      <c r="C22" s="217" t="str">
        <v>אריסון החזקות (1998) בעמ</v>
      </c>
      <c r="D22" s="217" t="s">
        <v>202</v>
      </c>
      <c r="E22" s="217" t="s">
        <v>92</v>
      </c>
      <c r="F22" s="217" t="s">
        <v>85</v>
      </c>
      <c r="G22" s="217" t="str">
        <v>7/03/2007</v>
      </c>
      <c r="H22" s="218">
        <v>3.63</v>
      </c>
      <c r="I22" s="217" t="s">
        <v>21</v>
      </c>
      <c r="J22" s="217" t="str">
        <v>6.8900%</v>
      </c>
      <c r="K22" s="217" t="s">
        <v>248</v>
      </c>
      <c r="L22" s="218">
        <v>20000000</v>
      </c>
      <c r="M22" s="218">
        <v>132.98</v>
      </c>
      <c r="N22" s="218" t="str">
        <v>26,596.00</v>
      </c>
      <c r="O22" s="217" t="s">
        <v>262</v>
      </c>
      <c r="P22" s="219">
        <f>N22/סיכום!$B$42</f>
        <v>0.0029600131310385</v>
      </c>
    </row>
    <row r="23" spans="1:256">
      <c r="A23" s="217" t="str">
        <v>דור גז החדשה</v>
      </c>
      <c r="B23" s="217">
        <v>1093491</v>
      </c>
      <c r="C23" s="217" t="str">
        <v>דור גז בטוחות בעמ</v>
      </c>
      <c r="D23" s="217" t="s">
        <v>153</v>
      </c>
      <c r="E23" s="217" t="s">
        <v>92</v>
      </c>
      <c r="F23" s="217" t="s">
        <v>85</v>
      </c>
      <c r="G23" s="217" t="str">
        <v>23/05/2005</v>
      </c>
      <c r="H23" s="218">
        <v>3.58</v>
      </c>
      <c r="I23" s="217" t="s">
        <v>21</v>
      </c>
      <c r="J23" s="217" t="s">
        <v>187</v>
      </c>
      <c r="K23" s="217" t="s">
        <v>208</v>
      </c>
      <c r="L23" s="218">
        <v>1026550.04</v>
      </c>
      <c r="M23" s="218">
        <v>133.15</v>
      </c>
      <c r="N23" s="218" t="str">
        <v>1,366.85</v>
      </c>
      <c r="O23" s="217" t="str">
        <v>2.20%</v>
      </c>
      <c r="P23" s="219">
        <f>N23/סיכום!$B$42</f>
        <v>0.000152124152058955</v>
      </c>
    </row>
    <row r="24" spans="1:256">
      <c r="A24" s="217" t="str">
        <v>דרך ארץ -1</v>
      </c>
      <c r="B24" s="217">
        <v>8261018</v>
      </c>
      <c r="C24" s="217" t="s">
        <v>453</v>
      </c>
      <c r="D24" s="217" t="s">
        <v>454</v>
      </c>
      <c r="E24" s="217" t="s">
        <v>92</v>
      </c>
      <c r="F24" s="217" t="s">
        <v>85</v>
      </c>
      <c r="G24" s="217" t="str">
        <v>29/09/1999</v>
      </c>
      <c r="H24" s="218">
        <v>6.99</v>
      </c>
      <c r="I24" s="217" t="s">
        <v>21</v>
      </c>
      <c r="J24" s="217" t="s">
        <v>455</v>
      </c>
      <c r="K24" s="217" t="s">
        <v>54</v>
      </c>
      <c r="L24" s="218">
        <v>1635144.52</v>
      </c>
      <c r="M24" s="218">
        <v>173.54</v>
      </c>
      <c r="N24" s="218" t="str">
        <v>2,837.63</v>
      </c>
      <c r="O24" s="217" t="s">
        <v>440</v>
      </c>
      <c r="P24" s="219">
        <f>N24/סיכום!$B$42</f>
        <v>0.000315815237668401</v>
      </c>
    </row>
    <row r="25" spans="1:256">
      <c r="A25" s="217" t="str">
        <v>דרך ארץ-10</v>
      </c>
      <c r="B25" s="217">
        <v>8261109</v>
      </c>
      <c r="C25" s="217" t="s">
        <v>453</v>
      </c>
      <c r="D25" s="217" t="s">
        <v>454</v>
      </c>
      <c r="E25" s="217" t="s">
        <v>92</v>
      </c>
      <c r="F25" s="217" t="s">
        <v>85</v>
      </c>
      <c r="G25" s="217" t="str">
        <v>31/12/2001</v>
      </c>
      <c r="H25" s="218">
        <v>6.99</v>
      </c>
      <c r="I25" s="217" t="s">
        <v>21</v>
      </c>
      <c r="J25" s="217" t="s">
        <v>455</v>
      </c>
      <c r="K25" s="217" t="s">
        <v>54</v>
      </c>
      <c r="L25" s="218">
        <v>1970823.94</v>
      </c>
      <c r="M25" s="218">
        <v>170.17</v>
      </c>
      <c r="N25" s="218" t="str">
        <v>3,353.75</v>
      </c>
      <c r="O25" s="217" t="s">
        <v>156</v>
      </c>
      <c r="P25" s="219">
        <f>N25/סיכום!$B$42</f>
        <v>0.000373257032569573</v>
      </c>
    </row>
    <row r="26" spans="1:256">
      <c r="A26" s="217" t="str">
        <v>דרך ארץ-11</v>
      </c>
      <c r="B26" s="217">
        <v>8261117</v>
      </c>
      <c r="C26" s="217" t="s">
        <v>453</v>
      </c>
      <c r="D26" s="217" t="s">
        <v>454</v>
      </c>
      <c r="E26" s="217" t="s">
        <v>92</v>
      </c>
      <c r="F26" s="217" t="s">
        <v>85</v>
      </c>
      <c r="G26" s="217" t="str">
        <v>28/02/2002</v>
      </c>
      <c r="H26" s="218">
        <v>6.99</v>
      </c>
      <c r="I26" s="217" t="s">
        <v>21</v>
      </c>
      <c r="J26" s="217" t="s">
        <v>455</v>
      </c>
      <c r="K26" s="217" t="s">
        <v>54</v>
      </c>
      <c r="L26" s="218">
        <v>1461230.96</v>
      </c>
      <c r="M26" s="218">
        <v>167.2</v>
      </c>
      <c r="N26" s="218" t="str">
        <v>2,443.18</v>
      </c>
      <c r="O26" s="217" t="str">
        <v>3.05%</v>
      </c>
      <c r="P26" s="219">
        <f>N26/סיכום!$B$42</f>
        <v>0.00027191475716238</v>
      </c>
    </row>
    <row r="27" spans="1:256">
      <c r="A27" s="217" t="str">
        <v>דרך ארץ-12</v>
      </c>
      <c r="B27" s="217">
        <v>8261125</v>
      </c>
      <c r="C27" s="217" t="s">
        <v>453</v>
      </c>
      <c r="D27" s="217" t="s">
        <v>454</v>
      </c>
      <c r="E27" s="217" t="s">
        <v>92</v>
      </c>
      <c r="F27" s="217" t="s">
        <v>85</v>
      </c>
      <c r="G27" s="217" t="str">
        <v>30/06/2002</v>
      </c>
      <c r="H27" s="218">
        <v>6.99</v>
      </c>
      <c r="I27" s="217" t="s">
        <v>21</v>
      </c>
      <c r="J27" s="217" t="s">
        <v>455</v>
      </c>
      <c r="K27" s="217" t="s">
        <v>54</v>
      </c>
      <c r="L27" s="218">
        <v>1137042.91</v>
      </c>
      <c r="M27" s="218">
        <v>162.34</v>
      </c>
      <c r="N27" s="218" t="str">
        <v>1,845.88</v>
      </c>
      <c r="O27" s="217" t="s">
        <v>456</v>
      </c>
      <c r="P27" s="219">
        <f>N27/סיכום!$B$42</f>
        <v>0.000205437999636086</v>
      </c>
    </row>
    <row r="28" spans="1:256">
      <c r="A28" s="217" t="str">
        <v>דרך ארץ-13</v>
      </c>
      <c r="B28" s="217">
        <v>8261133</v>
      </c>
      <c r="C28" s="217" t="s">
        <v>453</v>
      </c>
      <c r="D28" s="217" t="s">
        <v>454</v>
      </c>
      <c r="E28" s="217" t="s">
        <v>92</v>
      </c>
      <c r="F28" s="217" t="s">
        <v>85</v>
      </c>
      <c r="G28" s="217" t="str">
        <v>30/09/2002</v>
      </c>
      <c r="H28" s="218">
        <v>6.99</v>
      </c>
      <c r="I28" s="217" t="s">
        <v>21</v>
      </c>
      <c r="J28" s="217" t="s">
        <v>455</v>
      </c>
      <c r="K28" s="217" t="s">
        <v>54</v>
      </c>
      <c r="L28" s="218">
        <v>1414614.95</v>
      </c>
      <c r="M28" s="218">
        <v>159.79</v>
      </c>
      <c r="N28" s="218" t="str">
        <v>2,260.41</v>
      </c>
      <c r="O28" s="217" t="str">
        <v>2.95%</v>
      </c>
      <c r="P28" s="219">
        <f>N28/סיכום!$B$42</f>
        <v>0.00025157329228195</v>
      </c>
    </row>
    <row r="29" spans="1:256">
      <c r="A29" s="217" t="str">
        <v>דרך ארץ-14</v>
      </c>
      <c r="B29" s="217">
        <v>8261141</v>
      </c>
      <c r="C29" s="217" t="s">
        <v>453</v>
      </c>
      <c r="D29" s="217" t="s">
        <v>454</v>
      </c>
      <c r="E29" s="217" t="s">
        <v>92</v>
      </c>
      <c r="F29" s="217" t="s">
        <v>85</v>
      </c>
      <c r="G29" s="217" t="str">
        <v>31/12/2002</v>
      </c>
      <c r="H29" s="218">
        <v>6.99</v>
      </c>
      <c r="I29" s="217" t="s">
        <v>21</v>
      </c>
      <c r="J29" s="217" t="s">
        <v>455</v>
      </c>
      <c r="K29" s="217" t="s">
        <v>54</v>
      </c>
      <c r="L29" s="218">
        <v>1362238.02</v>
      </c>
      <c r="M29" s="218">
        <v>159.5</v>
      </c>
      <c r="N29" s="218" t="str">
        <v>2,172.77</v>
      </c>
      <c r="O29" s="217" t="s">
        <v>457</v>
      </c>
      <c r="P29" s="219">
        <f>N29/סיכום!$B$42</f>
        <v>0.00024181936120945</v>
      </c>
    </row>
    <row r="30" spans="1:256">
      <c r="A30" s="217" t="str">
        <v>דרך ארץ-15</v>
      </c>
      <c r="B30" s="217">
        <v>8261158</v>
      </c>
      <c r="C30" s="217" t="s">
        <v>453</v>
      </c>
      <c r="D30" s="217" t="s">
        <v>454</v>
      </c>
      <c r="E30" s="217" t="s">
        <v>92</v>
      </c>
      <c r="F30" s="217" t="s">
        <v>85</v>
      </c>
      <c r="G30" s="217" t="str">
        <v>31/03/2003</v>
      </c>
      <c r="H30" s="218">
        <v>6.99</v>
      </c>
      <c r="I30" s="217" t="s">
        <v>21</v>
      </c>
      <c r="J30" s="217" t="s">
        <v>455</v>
      </c>
      <c r="K30" s="217" t="s">
        <v>54</v>
      </c>
      <c r="L30" s="218">
        <v>1200236.95</v>
      </c>
      <c r="M30" s="218">
        <v>159.01</v>
      </c>
      <c r="N30" s="218" t="str">
        <v>1,908.50</v>
      </c>
      <c r="O30" s="217" t="s">
        <v>177</v>
      </c>
      <c r="P30" s="219">
        <f>N30/סיכום!$B$42</f>
        <v>0.000212407319167806</v>
      </c>
    </row>
    <row r="31" spans="1:256">
      <c r="A31" s="217" t="str">
        <v>דרך ארץ-16</v>
      </c>
      <c r="B31" s="217">
        <v>8261166</v>
      </c>
      <c r="C31" s="217" t="s">
        <v>453</v>
      </c>
      <c r="D31" s="217" t="s">
        <v>454</v>
      </c>
      <c r="E31" s="217" t="s">
        <v>92</v>
      </c>
      <c r="F31" s="217" t="s">
        <v>85</v>
      </c>
      <c r="G31" s="217" t="str">
        <v>30/06/2003</v>
      </c>
      <c r="H31" s="218">
        <v>6.99</v>
      </c>
      <c r="I31" s="217" t="s">
        <v>21</v>
      </c>
      <c r="J31" s="217" t="s">
        <v>455</v>
      </c>
      <c r="K31" s="217" t="s">
        <v>54</v>
      </c>
      <c r="L31" s="218">
        <v>1244344.92</v>
      </c>
      <c r="M31" s="218">
        <v>159.8</v>
      </c>
      <c r="N31" s="218" t="str">
        <v>1,988.46</v>
      </c>
      <c r="O31" s="217" t="s">
        <v>451</v>
      </c>
      <c r="P31" s="219">
        <f>N31/סיכום!$B$42</f>
        <v>0.000221306501374072</v>
      </c>
    </row>
    <row r="32" spans="1:256">
      <c r="A32" s="217" t="str">
        <v>דרך ארץ-17</v>
      </c>
      <c r="B32" s="217">
        <v>8261174</v>
      </c>
      <c r="C32" s="217" t="s">
        <v>453</v>
      </c>
      <c r="D32" s="217" t="s">
        <v>454</v>
      </c>
      <c r="E32" s="217" t="s">
        <v>92</v>
      </c>
      <c r="F32" s="217" t="s">
        <v>85</v>
      </c>
      <c r="G32" s="217" t="str">
        <v>30/09/2003</v>
      </c>
      <c r="H32" s="218">
        <v>6.99</v>
      </c>
      <c r="I32" s="217" t="s">
        <v>21</v>
      </c>
      <c r="J32" s="217" t="s">
        <v>455</v>
      </c>
      <c r="K32" s="217" t="s">
        <v>54</v>
      </c>
      <c r="L32" s="218">
        <v>882692</v>
      </c>
      <c r="M32" s="218">
        <v>161.55</v>
      </c>
      <c r="N32" s="218" t="str">
        <v>1,425.99</v>
      </c>
      <c r="O32" s="217" t="s">
        <v>234</v>
      </c>
      <c r="P32" s="219">
        <f>N32/סיכום!$B$42</f>
        <v>0.000158706163510663</v>
      </c>
    </row>
    <row r="33" spans="1:256">
      <c r="A33" s="217" t="str">
        <v>דרך ארץ-18</v>
      </c>
      <c r="B33" s="217">
        <v>8261182</v>
      </c>
      <c r="C33" s="217" t="s">
        <v>453</v>
      </c>
      <c r="D33" s="217" t="s">
        <v>454</v>
      </c>
      <c r="E33" s="217" t="s">
        <v>92</v>
      </c>
      <c r="F33" s="217" t="s">
        <v>85</v>
      </c>
      <c r="G33" s="217" t="str">
        <v>31/12/2003</v>
      </c>
      <c r="H33" s="218">
        <v>6.99</v>
      </c>
      <c r="I33" s="217" t="s">
        <v>21</v>
      </c>
      <c r="J33" s="217" t="s">
        <v>455</v>
      </c>
      <c r="K33" s="217" t="s">
        <v>54</v>
      </c>
      <c r="L33" s="218">
        <v>531974.19</v>
      </c>
      <c r="M33" s="218">
        <v>162.69</v>
      </c>
      <c r="N33" s="218">
        <v>865.47</v>
      </c>
      <c r="O33" s="217" t="s">
        <v>103</v>
      </c>
      <c r="P33" s="219">
        <f>N33/סיכום!$B$42</f>
        <v>9.63228517265714e-05</v>
      </c>
    </row>
    <row r="34" spans="1:256">
      <c r="A34" s="217" t="str">
        <v>דרך ארץ-19</v>
      </c>
      <c r="B34" s="217">
        <v>8261190</v>
      </c>
      <c r="C34" s="217" t="s">
        <v>453</v>
      </c>
      <c r="D34" s="217" t="s">
        <v>454</v>
      </c>
      <c r="E34" s="217" t="s">
        <v>92</v>
      </c>
      <c r="F34" s="217" t="s">
        <v>85</v>
      </c>
      <c r="G34" s="217" t="str">
        <v>28/04/2004</v>
      </c>
      <c r="H34" s="218">
        <v>6.99</v>
      </c>
      <c r="I34" s="217" t="s">
        <v>21</v>
      </c>
      <c r="J34" s="217" t="s">
        <v>455</v>
      </c>
      <c r="K34" s="217" t="s">
        <v>54</v>
      </c>
      <c r="L34" s="218">
        <v>534924.43</v>
      </c>
      <c r="M34" s="218">
        <v>163.18</v>
      </c>
      <c r="N34" s="218">
        <v>872.89</v>
      </c>
      <c r="O34" s="217" t="s">
        <v>52</v>
      </c>
      <c r="P34" s="219">
        <f>N34/סיכום!$B$42</f>
        <v>9.71486637822303e-05</v>
      </c>
    </row>
    <row r="35" spans="1:256">
      <c r="A35" s="217" t="str">
        <v>דרך ארץ-2</v>
      </c>
      <c r="B35" s="217">
        <v>8261026</v>
      </c>
      <c r="C35" s="217" t="s">
        <v>453</v>
      </c>
      <c r="D35" s="217" t="s">
        <v>454</v>
      </c>
      <c r="E35" s="217" t="s">
        <v>92</v>
      </c>
      <c r="F35" s="217" t="s">
        <v>85</v>
      </c>
      <c r="G35" s="217" t="s">
        <v>444</v>
      </c>
      <c r="H35" s="218">
        <v>6.99</v>
      </c>
      <c r="I35" s="217" t="s">
        <v>21</v>
      </c>
      <c r="J35" s="217" t="s">
        <v>455</v>
      </c>
      <c r="K35" s="217" t="s">
        <v>54</v>
      </c>
      <c r="L35" s="218">
        <v>62922.41</v>
      </c>
      <c r="M35" s="218">
        <v>172.72</v>
      </c>
      <c r="N35" s="218">
        <v>108.68</v>
      </c>
      <c r="O35" s="217" t="s">
        <v>254</v>
      </c>
      <c r="P35" s="219">
        <f>N35/סיכום!$B$42</f>
        <v>1.20955868206221e-05</v>
      </c>
    </row>
    <row r="36" spans="1:256">
      <c r="A36" s="217" t="str">
        <v>דרך ארץ-3</v>
      </c>
      <c r="B36" s="217">
        <v>8261034</v>
      </c>
      <c r="C36" s="217" t="s">
        <v>453</v>
      </c>
      <c r="D36" s="217" t="s">
        <v>454</v>
      </c>
      <c r="E36" s="217" t="s">
        <v>92</v>
      </c>
      <c r="F36" s="217" t="s">
        <v>85</v>
      </c>
      <c r="G36" s="217" t="str">
        <v>30/03/2000</v>
      </c>
      <c r="H36" s="218">
        <v>7</v>
      </c>
      <c r="I36" s="217" t="s">
        <v>21</v>
      </c>
      <c r="J36" s="217" t="s">
        <v>455</v>
      </c>
      <c r="K36" s="217" t="s">
        <v>458</v>
      </c>
      <c r="L36" s="218">
        <v>707914.98</v>
      </c>
      <c r="M36" s="218">
        <v>174.38</v>
      </c>
      <c r="N36" s="218" t="str">
        <v>1,234.46</v>
      </c>
      <c r="O36" s="217" t="s">
        <v>459</v>
      </c>
      <c r="P36" s="219">
        <f>N36/סיכום!$B$42</f>
        <v>0.000137389750704684</v>
      </c>
    </row>
    <row r="37" spans="1:256">
      <c r="A37" s="217" t="str">
        <v>דרך ארץ-4</v>
      </c>
      <c r="B37" s="217">
        <v>8261042</v>
      </c>
      <c r="C37" s="217" t="s">
        <v>453</v>
      </c>
      <c r="D37" s="217" t="s">
        <v>454</v>
      </c>
      <c r="E37" s="217" t="s">
        <v>92</v>
      </c>
      <c r="F37" s="217" t="s">
        <v>85</v>
      </c>
      <c r="G37" s="217" t="str">
        <v>6/07/2000</v>
      </c>
      <c r="H37" s="218">
        <v>6.99</v>
      </c>
      <c r="I37" s="217" t="s">
        <v>21</v>
      </c>
      <c r="J37" s="217" t="s">
        <v>455</v>
      </c>
      <c r="K37" s="217" t="s">
        <v>54</v>
      </c>
      <c r="L37" s="218">
        <v>811257.41</v>
      </c>
      <c r="M37" s="218">
        <v>172.56</v>
      </c>
      <c r="N37" s="218" t="str">
        <v>1,399.91</v>
      </c>
      <c r="O37" s="217" t="s">
        <v>460</v>
      </c>
      <c r="P37" s="219">
        <f>N37/סיכום!$B$42</f>
        <v>0.000155803578819075</v>
      </c>
    </row>
    <row r="38" spans="1:256">
      <c r="A38" s="217" t="str">
        <v>דרך ארץ-5</v>
      </c>
      <c r="B38" s="217">
        <v>8261059</v>
      </c>
      <c r="C38" s="217" t="s">
        <v>453</v>
      </c>
      <c r="D38" s="217" t="s">
        <v>454</v>
      </c>
      <c r="E38" s="217" t="s">
        <v>92</v>
      </c>
      <c r="F38" s="217" t="s">
        <v>85</v>
      </c>
      <c r="G38" s="217" t="str">
        <v>5/10/2000</v>
      </c>
      <c r="H38" s="218">
        <v>6.99</v>
      </c>
      <c r="I38" s="217" t="s">
        <v>21</v>
      </c>
      <c r="J38" s="217" t="s">
        <v>455</v>
      </c>
      <c r="K38" s="217" t="s">
        <v>54</v>
      </c>
      <c r="L38" s="218">
        <v>946729.45</v>
      </c>
      <c r="M38" s="218">
        <v>172.56</v>
      </c>
      <c r="N38" s="218" t="str">
        <v>1,633.68</v>
      </c>
      <c r="O38" s="217" t="s">
        <v>111</v>
      </c>
      <c r="P38" s="219">
        <f>N38/סיכום!$B$42</f>
        <v>0.000181821110389343</v>
      </c>
    </row>
    <row r="39" spans="1:256">
      <c r="A39" s="217" t="str">
        <v>דרך ארץ-6</v>
      </c>
      <c r="B39" s="217">
        <v>8261067</v>
      </c>
      <c r="C39" s="217" t="s">
        <v>453</v>
      </c>
      <c r="D39" s="217" t="s">
        <v>454</v>
      </c>
      <c r="E39" s="217" t="s">
        <v>92</v>
      </c>
      <c r="F39" s="217" t="s">
        <v>85</v>
      </c>
      <c r="G39" s="217" t="str">
        <v>31/12/2000</v>
      </c>
      <c r="H39" s="218">
        <v>6.99</v>
      </c>
      <c r="I39" s="217" t="s">
        <v>21</v>
      </c>
      <c r="J39" s="217" t="s">
        <v>455</v>
      </c>
      <c r="K39" s="217" t="s">
        <v>54</v>
      </c>
      <c r="L39" s="218">
        <v>959801.53</v>
      </c>
      <c r="M39" s="218">
        <v>172.56</v>
      </c>
      <c r="N39" s="218" t="str">
        <v>1,656.23</v>
      </c>
      <c r="O39" s="217" t="s">
        <v>168</v>
      </c>
      <c r="P39" s="219">
        <f>N39/סיכום!$B$42</f>
        <v>0.000184330822229655</v>
      </c>
    </row>
    <row r="40" spans="1:256">
      <c r="A40" s="217" t="str">
        <v>דרך ארץ-7</v>
      </c>
      <c r="B40" s="217">
        <v>8261075</v>
      </c>
      <c r="C40" s="217" t="s">
        <v>453</v>
      </c>
      <c r="D40" s="217" t="s">
        <v>454</v>
      </c>
      <c r="E40" s="217" t="s">
        <v>92</v>
      </c>
      <c r="F40" s="217" t="s">
        <v>85</v>
      </c>
      <c r="G40" s="217" t="str">
        <v>29/03/2001</v>
      </c>
      <c r="H40" s="218">
        <v>6.99</v>
      </c>
      <c r="I40" s="217" t="s">
        <v>21</v>
      </c>
      <c r="J40" s="217" t="s">
        <v>455</v>
      </c>
      <c r="K40" s="217" t="s">
        <v>54</v>
      </c>
      <c r="L40" s="218">
        <v>901473.03</v>
      </c>
      <c r="M40" s="218">
        <v>173.92</v>
      </c>
      <c r="N40" s="218" t="str">
        <v>1,567.84</v>
      </c>
      <c r="O40" s="217" t="s">
        <v>461</v>
      </c>
      <c r="P40" s="219">
        <f>N40/סיכום!$B$42</f>
        <v>0.000174493419588186</v>
      </c>
    </row>
    <row r="41" spans="1:256">
      <c r="A41" s="217" t="str">
        <v>דרך ארץ-8</v>
      </c>
      <c r="B41" s="217">
        <v>8261083</v>
      </c>
      <c r="C41" s="217" t="s">
        <v>453</v>
      </c>
      <c r="D41" s="217" t="s">
        <v>454</v>
      </c>
      <c r="E41" s="217" t="s">
        <v>92</v>
      </c>
      <c r="F41" s="217" t="s">
        <v>85</v>
      </c>
      <c r="G41" s="217" t="str">
        <v>28/06/2001</v>
      </c>
      <c r="H41" s="218">
        <v>6.99</v>
      </c>
      <c r="I41" s="217" t="s">
        <v>21</v>
      </c>
      <c r="J41" s="217" t="s">
        <v>455</v>
      </c>
      <c r="K41" s="217" t="s">
        <v>54</v>
      </c>
      <c r="L41" s="218">
        <v>228952.73</v>
      </c>
      <c r="M41" s="218">
        <v>171.34</v>
      </c>
      <c r="N41" s="218">
        <v>392.29</v>
      </c>
      <c r="O41" s="217" t="s">
        <v>265</v>
      </c>
      <c r="P41" s="219">
        <f>N41/סיכום!$B$42</f>
        <v>4.36600823873926e-05</v>
      </c>
    </row>
    <row r="42" spans="1:256">
      <c r="A42" s="217" t="str">
        <v>דרך ארץ-9</v>
      </c>
      <c r="B42" s="217">
        <v>8261091</v>
      </c>
      <c r="C42" s="217" t="s">
        <v>453</v>
      </c>
      <c r="D42" s="217" t="s">
        <v>454</v>
      </c>
      <c r="E42" s="217" t="s">
        <v>92</v>
      </c>
      <c r="F42" s="217" t="s">
        <v>85</v>
      </c>
      <c r="G42" s="217" t="str">
        <v>30/09/2001</v>
      </c>
      <c r="H42" s="218">
        <v>6.99</v>
      </c>
      <c r="I42" s="217" t="s">
        <v>21</v>
      </c>
      <c r="J42" s="217" t="s">
        <v>455</v>
      </c>
      <c r="K42" s="217" t="s">
        <v>54</v>
      </c>
      <c r="L42" s="218">
        <v>2967291.5</v>
      </c>
      <c r="M42" s="218">
        <v>169.66</v>
      </c>
      <c r="N42" s="218" t="str">
        <v>5,034.31</v>
      </c>
      <c r="O42" s="217" t="str">
        <v>6.19%</v>
      </c>
      <c r="P42" s="219">
        <f>N42/סיכום!$B$42</f>
        <v>0.000560295672496557</v>
      </c>
    </row>
    <row r="43" spans="1:256">
      <c r="A43" s="217" t="str">
        <v>לאומי למשכ' ש"ה</v>
      </c>
      <c r="B43" s="217">
        <v>6021042</v>
      </c>
      <c r="C43" s="217" t="str">
        <v>לאומי למשכנתאות‎ בנק</v>
      </c>
      <c r="D43" s="217" t="s">
        <v>83</v>
      </c>
      <c r="E43" s="217" t="s">
        <v>92</v>
      </c>
      <c r="F43" s="217" t="s">
        <v>85</v>
      </c>
      <c r="G43" s="217" t="str">
        <v>4/02/2001</v>
      </c>
      <c r="H43" s="218">
        <v>2.78</v>
      </c>
      <c r="I43" s="217" t="s">
        <v>21</v>
      </c>
      <c r="J43" s="217" t="s">
        <v>462</v>
      </c>
      <c r="K43" s="217" t="s">
        <v>437</v>
      </c>
      <c r="L43" s="218">
        <v>500000</v>
      </c>
      <c r="M43" s="218">
        <v>158.19</v>
      </c>
      <c r="N43" s="218">
        <v>790.95</v>
      </c>
      <c r="O43" s="217" t="s">
        <v>177</v>
      </c>
      <c r="P43" s="219">
        <f>N43/סיכום!$B$42</f>
        <v>8.80291166338887e-05</v>
      </c>
    </row>
    <row r="44" spans="1:256">
      <c r="A44" s="217" t="str">
        <v>מזרחי ש"ה</v>
      </c>
      <c r="B44" s="217">
        <v>6851885</v>
      </c>
      <c r="C44" s="217" t="s">
        <v>184</v>
      </c>
      <c r="D44" s="217" t="s">
        <v>83</v>
      </c>
      <c r="E44" s="217" t="s">
        <v>92</v>
      </c>
      <c r="F44" s="217" t="s">
        <v>85</v>
      </c>
      <c r="G44" s="217" t="str">
        <v>22/01/2004</v>
      </c>
      <c r="H44" s="218">
        <v>1.03</v>
      </c>
      <c r="I44" s="217" t="s">
        <v>21</v>
      </c>
      <c r="J44" s="217" t="s">
        <v>162</v>
      </c>
      <c r="K44" s="217" t="s">
        <v>119</v>
      </c>
      <c r="L44" s="218">
        <v>2499995</v>
      </c>
      <c r="M44" s="218">
        <v>134.16</v>
      </c>
      <c r="N44" s="218" t="str">
        <v>3,353.99</v>
      </c>
      <c r="O44" s="217" t="str">
        <v>20.00%</v>
      </c>
      <c r="P44" s="219">
        <f>N44/סיכום!$B$42</f>
        <v>0.000373283743471643</v>
      </c>
    </row>
    <row r="45" spans="1:256">
      <c r="A45" s="217" t="str">
        <v>מניב ראשון אג"ח 5.9%</v>
      </c>
      <c r="B45" s="217">
        <v>1092477</v>
      </c>
      <c r="C45" s="217" t="str">
        <v>מניב ראשון</v>
      </c>
      <c r="D45" s="217" t="s">
        <v>153</v>
      </c>
      <c r="E45" s="217" t="s">
        <v>92</v>
      </c>
      <c r="F45" s="217" t="s">
        <v>85</v>
      </c>
      <c r="G45" s="217" t="str">
        <v>5/12/2004</v>
      </c>
      <c r="H45" s="218">
        <v>3.78</v>
      </c>
      <c r="I45" s="217" t="s">
        <v>21</v>
      </c>
      <c r="J45" s="217" t="s">
        <v>230</v>
      </c>
      <c r="K45" s="217" t="s">
        <v>305</v>
      </c>
      <c r="L45" s="218">
        <v>774063.28</v>
      </c>
      <c r="M45" s="218">
        <v>141.48</v>
      </c>
      <c r="N45" s="218" t="str">
        <v>1,095.14</v>
      </c>
      <c r="O45" s="217" t="s">
        <v>271</v>
      </c>
      <c r="P45" s="219">
        <f>N45/סיכום!$B$42</f>
        <v>0.000121884072053147</v>
      </c>
    </row>
    <row r="46" spans="1:256">
      <c r="A46" s="217" t="str">
        <v>מפעל הפיס מס' ב</v>
      </c>
      <c r="B46" s="217">
        <v>1089804</v>
      </c>
      <c r="C46" s="217" t="str">
        <v>מפעל הפיס</v>
      </c>
      <c r="D46" s="217" t="s">
        <v>219</v>
      </c>
      <c r="E46" s="217" t="s">
        <v>92</v>
      </c>
      <c r="F46" s="217" t="s">
        <v>85</v>
      </c>
      <c r="G46" s="217" t="str">
        <v>25/03/2004</v>
      </c>
      <c r="H46" s="218">
        <v>0.41</v>
      </c>
      <c r="I46" s="217" t="s">
        <v>21</v>
      </c>
      <c r="J46" s="217" t="s">
        <v>167</v>
      </c>
      <c r="K46" s="217" t="s">
        <v>282</v>
      </c>
      <c r="L46" s="218">
        <v>14981.46</v>
      </c>
      <c r="M46" s="218">
        <v>125.94</v>
      </c>
      <c r="N46" s="218">
        <v>18.87</v>
      </c>
      <c r="O46" s="217" t="s">
        <v>228</v>
      </c>
      <c r="P46" s="219">
        <f>N46/סיכום!$B$42</f>
        <v>2.10014467524051e-06</v>
      </c>
    </row>
    <row r="47" spans="1:256">
      <c r="A47" s="217" t="str">
        <v>מקבץ דיור אביבים</v>
      </c>
      <c r="B47" s="217">
        <v>1098573</v>
      </c>
      <c r="C47" s="217" t="s">
        <v>463</v>
      </c>
      <c r="D47" s="217" t="s">
        <v>133</v>
      </c>
      <c r="E47" s="217" t="s">
        <v>92</v>
      </c>
      <c r="F47" s="217" t="s">
        <v>85</v>
      </c>
      <c r="G47" s="217" t="s">
        <v>464</v>
      </c>
      <c r="H47" s="218">
        <v>2.89</v>
      </c>
      <c r="I47" s="217" t="s">
        <v>21</v>
      </c>
      <c r="J47" s="217" t="str">
        <v>5.5048%</v>
      </c>
      <c r="K47" s="217" t="s">
        <v>195</v>
      </c>
      <c r="L47" s="218">
        <v>2321983.21</v>
      </c>
      <c r="M47" s="218">
        <v>130.52</v>
      </c>
      <c r="N47" s="218" t="str">
        <v>3,030.65</v>
      </c>
      <c r="O47" s="217" t="str">
        <v>9.63%</v>
      </c>
      <c r="P47" s="219">
        <f>N47/סיכום!$B$42</f>
        <v>0.000337297480658063</v>
      </c>
    </row>
    <row r="48" spans="1:256">
      <c r="A48" s="217" t="str">
        <v>נצבא החזקות אגח</v>
      </c>
      <c r="B48" s="217">
        <v>1088962</v>
      </c>
      <c r="C48" s="217" t="s">
        <v>301</v>
      </c>
      <c r="D48" s="217" t="s">
        <v>133</v>
      </c>
      <c r="E48" s="217" t="s">
        <v>92</v>
      </c>
      <c r="F48" s="217" t="s">
        <v>465</v>
      </c>
      <c r="G48" s="217" t="str">
        <v>26/11/2003</v>
      </c>
      <c r="H48" s="218">
        <v>1.94</v>
      </c>
      <c r="I48" s="217" t="s">
        <v>21</v>
      </c>
      <c r="J48" s="217" t="s">
        <v>144</v>
      </c>
      <c r="K48" s="217" t="str">
        <v>0.84%</v>
      </c>
      <c r="L48" s="218">
        <v>863421.7</v>
      </c>
      <c r="M48" s="218">
        <v>134.47</v>
      </c>
      <c r="N48" s="218" t="str">
        <v>1,161.04</v>
      </c>
      <c r="O48" s="217" t="s">
        <v>466</v>
      </c>
      <c r="P48" s="219">
        <f>N48/סיכום!$B$42</f>
        <v>0.000129218440579822</v>
      </c>
    </row>
    <row r="49" spans="1:256">
      <c r="A49" s="217" t="str">
        <v>נתיב גז 1</v>
      </c>
      <c r="B49" s="217">
        <v>1103084</v>
      </c>
      <c r="C49" s="217" t="str">
        <v>נתיבי הגז הטבעי לישראל בעמ</v>
      </c>
      <c r="D49" s="217" t="s">
        <v>467</v>
      </c>
      <c r="E49" s="217" t="s">
        <v>92</v>
      </c>
      <c r="F49" s="217" t="s">
        <v>85</v>
      </c>
      <c r="G49" s="217" t="str">
        <v>29/12/2010</v>
      </c>
      <c r="H49" s="218">
        <v>6.26</v>
      </c>
      <c r="I49" s="217" t="s">
        <v>21</v>
      </c>
      <c r="J49" s="217" t="s">
        <v>268</v>
      </c>
      <c r="K49" s="217" t="str">
        <v>2.18%</v>
      </c>
      <c r="L49" s="218">
        <v>28053861.31</v>
      </c>
      <c r="M49" s="218">
        <v>145.23</v>
      </c>
      <c r="N49" s="218" t="str">
        <v>40,742.62</v>
      </c>
      <c r="O49" s="217" t="str">
        <v>3.43%</v>
      </c>
      <c r="P49" s="219">
        <f>N49/סיכום!$B$42</f>
        <v>0.00453446722036817</v>
      </c>
    </row>
    <row r="50" spans="1:256">
      <c r="A50" s="217" t="str">
        <v>עירית יהוד מונסון</v>
      </c>
      <c r="B50" s="217">
        <v>1099084</v>
      </c>
      <c r="C50" s="217" t="str">
        <v>החברה למימון יהוד מונסון 2006</v>
      </c>
      <c r="D50" s="217" t="s">
        <v>227</v>
      </c>
      <c r="E50" s="217" t="s">
        <v>92</v>
      </c>
      <c r="F50" s="217" t="s">
        <v>85</v>
      </c>
      <c r="G50" s="217" t="str">
        <v>30/11/2006</v>
      </c>
      <c r="H50" s="218">
        <v>4.28</v>
      </c>
      <c r="I50" s="217" t="s">
        <v>21</v>
      </c>
      <c r="J50" s="217" t="s">
        <v>246</v>
      </c>
      <c r="K50" s="217" t="s">
        <v>460</v>
      </c>
      <c r="L50" s="218">
        <v>2751862.54</v>
      </c>
      <c r="M50" s="218">
        <v>139.05</v>
      </c>
      <c r="N50" s="218">
        <v>3826.47</v>
      </c>
      <c r="O50" s="217" t="s">
        <v>468</v>
      </c>
      <c r="P50" s="219">
        <f>N50/סיכום!$B$42</f>
        <v>0.000425868606013118</v>
      </c>
    </row>
    <row r="51" spans="1:256">
      <c r="A51" s="217" t="s">
        <v>469</v>
      </c>
      <c r="B51" s="217">
        <v>6626162</v>
      </c>
      <c r="C51" s="217" t="s">
        <v>239</v>
      </c>
      <c r="D51" s="217" t="s">
        <v>83</v>
      </c>
      <c r="E51" s="217" t="s">
        <v>92</v>
      </c>
      <c r="F51" s="217" t="s">
        <v>85</v>
      </c>
      <c r="G51" s="217" t="str">
        <v>28/03/2001</v>
      </c>
      <c r="H51" s="218">
        <v>1.66</v>
      </c>
      <c r="I51" s="217" t="s">
        <v>21</v>
      </c>
      <c r="J51" s="217" t="s">
        <v>66</v>
      </c>
      <c r="K51" s="217" t="s">
        <v>138</v>
      </c>
      <c r="L51" s="218">
        <v>600000</v>
      </c>
      <c r="M51" s="218">
        <v>147.83</v>
      </c>
      <c r="N51" s="218">
        <v>886.98</v>
      </c>
      <c r="O51" s="217" t="str">
        <v>19.23%</v>
      </c>
      <c r="P51" s="219">
        <f>N51/סיכום!$B$42</f>
        <v>9.871681632458e-05</v>
      </c>
    </row>
    <row r="52" spans="1:256">
      <c r="A52" s="217" t="s">
        <v>469</v>
      </c>
      <c r="B52" s="217">
        <v>6626048</v>
      </c>
      <c r="C52" s="217" t="s">
        <v>239</v>
      </c>
      <c r="D52" s="217" t="s">
        <v>83</v>
      </c>
      <c r="E52" s="217" t="s">
        <v>92</v>
      </c>
      <c r="F52" s="217" t="s">
        <v>85</v>
      </c>
      <c r="G52" s="217" t="str">
        <v>10/12/2000</v>
      </c>
      <c r="H52" s="218">
        <v>1.9</v>
      </c>
      <c r="I52" s="217" t="s">
        <v>21</v>
      </c>
      <c r="J52" s="217" t="s">
        <v>154</v>
      </c>
      <c r="K52" s="217" t="str">
        <v>1.19%</v>
      </c>
      <c r="L52" s="218">
        <v>13414.28</v>
      </c>
      <c r="M52" s="218">
        <v>143.68</v>
      </c>
      <c r="N52" s="218">
        <v>19.27</v>
      </c>
      <c r="O52" s="217" t="s">
        <v>43</v>
      </c>
      <c r="P52" s="219">
        <f>N52/סיכום!$B$42</f>
        <v>2.14466284535689e-06</v>
      </c>
    </row>
    <row r="53" spans="1:256">
      <c r="A53" s="217" t="str">
        <v>פניקס סד' ג</v>
      </c>
      <c r="B53" s="217">
        <v>8030066</v>
      </c>
      <c r="C53" s="217" t="s">
        <v>215</v>
      </c>
      <c r="D53" s="217" t="s">
        <v>105</v>
      </c>
      <c r="E53" s="217" t="s">
        <v>92</v>
      </c>
      <c r="F53" s="217" t="s">
        <v>85</v>
      </c>
      <c r="G53" s="217" t="str">
        <v>25/07/2005</v>
      </c>
      <c r="H53" s="218">
        <v>0.56</v>
      </c>
      <c r="I53" s="217" t="s">
        <v>21</v>
      </c>
      <c r="J53" s="217" t="s">
        <v>213</v>
      </c>
      <c r="K53" s="217" t="s">
        <v>288</v>
      </c>
      <c r="L53" s="218">
        <v>135625</v>
      </c>
      <c r="M53" s="218">
        <v>125.42</v>
      </c>
      <c r="N53" s="218">
        <v>170.1</v>
      </c>
      <c r="O53" s="217" t="s">
        <v>61</v>
      </c>
      <c r="P53" s="219">
        <f>N53/סיכום!$B$42</f>
        <v>1.89313518419931e-05</v>
      </c>
    </row>
    <row r="54" spans="1:256">
      <c r="A54" s="217" t="str">
        <v>קנית נהול השק'</v>
      </c>
      <c r="B54" s="217">
        <v>1103159</v>
      </c>
      <c r="C54" s="217" t="s">
        <v>294</v>
      </c>
      <c r="D54" s="217" t="s">
        <v>133</v>
      </c>
      <c r="E54" s="217" t="s">
        <v>92</v>
      </c>
      <c r="F54" s="217" t="s">
        <v>85</v>
      </c>
      <c r="G54" s="217" t="str">
        <v>20/03/2007</v>
      </c>
      <c r="H54" s="218">
        <v>3.34</v>
      </c>
      <c r="I54" s="217" t="s">
        <v>21</v>
      </c>
      <c r="J54" s="217" t="s">
        <v>211</v>
      </c>
      <c r="K54" s="217" t="s">
        <v>466</v>
      </c>
      <c r="L54" s="218">
        <v>134083.34</v>
      </c>
      <c r="M54" s="218">
        <v>133.17</v>
      </c>
      <c r="N54" s="218">
        <v>178.56</v>
      </c>
      <c r="O54" s="217" t="s">
        <v>296</v>
      </c>
      <c r="P54" s="219">
        <f>N54/סיכום!$B$42</f>
        <v>1.98729111399547e-05</v>
      </c>
    </row>
    <row r="55" spans="1:256">
      <c r="A55" s="217" t="str">
        <v>רמלה חברה למימון</v>
      </c>
      <c r="B55" s="217">
        <v>1094739</v>
      </c>
      <c r="C55" s="217" t="str">
        <v>רמלה</v>
      </c>
      <c r="D55" s="217" t="s">
        <v>227</v>
      </c>
      <c r="E55" s="217" t="s">
        <v>92</v>
      </c>
      <c r="F55" s="217" t="s">
        <v>85</v>
      </c>
      <c r="G55" s="217" t="s">
        <v>464</v>
      </c>
      <c r="H55" s="218">
        <v>3.89</v>
      </c>
      <c r="I55" s="217" t="s">
        <v>21</v>
      </c>
      <c r="J55" s="217" t="s">
        <v>230</v>
      </c>
      <c r="K55" s="217" t="str">
        <v>1.68%</v>
      </c>
      <c r="L55" s="218">
        <v>4257185.5</v>
      </c>
      <c r="M55" s="218">
        <v>140.76</v>
      </c>
      <c r="N55" s="218" t="str">
        <v>5,992.41</v>
      </c>
      <c r="O55" s="217" t="s">
        <v>226</v>
      </c>
      <c r="P55" s="219">
        <f>N55/סיכום!$B$42</f>
        <v>0.000666927819467831</v>
      </c>
    </row>
    <row r="56" spans="1:256">
      <c r="A56" s="217" t="str">
        <v>אגד נכסים  א'</v>
      </c>
      <c r="B56" s="217">
        <v>1090745</v>
      </c>
      <c r="C56" s="217" t="str">
        <v>אגד נכסים 2002 בעמ</v>
      </c>
      <c r="D56" s="217" t="s">
        <v>227</v>
      </c>
      <c r="E56" s="217" t="s">
        <v>129</v>
      </c>
      <c r="F56" s="217" t="s">
        <v>85</v>
      </c>
      <c r="G56" s="217" t="str">
        <v>1/07/2004</v>
      </c>
      <c r="H56" s="218">
        <v>1.73</v>
      </c>
      <c r="I56" s="217" t="s">
        <v>21</v>
      </c>
      <c r="J56" s="217" t="s">
        <v>268</v>
      </c>
      <c r="K56" s="217" t="s">
        <v>470</v>
      </c>
      <c r="L56" s="218">
        <v>1932878.02</v>
      </c>
      <c r="M56" s="218">
        <v>131.58</v>
      </c>
      <c r="N56" s="218" t="str">
        <v>2,543.28</v>
      </c>
      <c r="O56" s="217" t="str">
        <v>7.14%</v>
      </c>
      <c r="P56" s="219">
        <f>N56/סיכום!$B$42</f>
        <v>0.000283055429234005</v>
      </c>
    </row>
    <row r="57" spans="1:256">
      <c r="A57" s="217" t="str">
        <v>אוצר החייל ש"ה</v>
      </c>
      <c r="B57" s="217">
        <v>6014179</v>
      </c>
      <c r="C57" s="217" t="str">
        <v>אוצר החייל</v>
      </c>
      <c r="D57" s="217" t="s">
        <v>83</v>
      </c>
      <c r="E57" s="217" t="s">
        <v>129</v>
      </c>
      <c r="F57" s="217" t="s">
        <v>85</v>
      </c>
      <c r="G57" s="217" t="str">
        <v>18/02/2007</v>
      </c>
      <c r="H57" s="218">
        <v>2.02</v>
      </c>
      <c r="I57" s="217" t="s">
        <v>21</v>
      </c>
      <c r="J57" s="217" t="s">
        <v>134</v>
      </c>
      <c r="K57" s="217" t="str">
        <v>1.64%</v>
      </c>
      <c r="L57" s="218">
        <v>178700</v>
      </c>
      <c r="M57" s="218">
        <v>131.88</v>
      </c>
      <c r="N57" s="218">
        <v>235.67</v>
      </c>
      <c r="O57" s="217" t="s">
        <v>157</v>
      </c>
      <c r="P57" s="219">
        <f>N57/סיכום!$B$42</f>
        <v>2.62289928783217e-05</v>
      </c>
    </row>
    <row r="58" spans="1:256">
      <c r="A58" s="217" t="str">
        <v>חברת חשמל 2022</v>
      </c>
      <c r="B58" s="217">
        <v>6000129</v>
      </c>
      <c r="C58" s="217" t="s">
        <v>152</v>
      </c>
      <c r="D58" s="217" t="s">
        <v>153</v>
      </c>
      <c r="E58" s="217" t="s">
        <v>129</v>
      </c>
      <c r="F58" s="217" t="s">
        <v>85</v>
      </c>
      <c r="G58" s="217" t="str">
        <v>12/01/2011</v>
      </c>
      <c r="H58" s="218">
        <v>6.88</v>
      </c>
      <c r="I58" s="217" t="s">
        <v>21</v>
      </c>
      <c r="J58" s="217" t="s">
        <v>66</v>
      </c>
      <c r="K58" s="217" t="str">
        <v>4.72%</v>
      </c>
      <c r="L58" s="218">
        <v>75200000</v>
      </c>
      <c r="M58" s="218">
        <v>116.33</v>
      </c>
      <c r="N58" s="218" t="str">
        <v>87,480.16</v>
      </c>
      <c r="O58" s="217" t="str">
        <v>3.42%</v>
      </c>
      <c r="P58" s="219">
        <f>N58/סיכום!$B$42</f>
        <v>0.00973614161172165</v>
      </c>
    </row>
    <row r="59" spans="1:256">
      <c r="A59" s="217" t="str">
        <v>חברת חשמל סד' יב</v>
      </c>
      <c r="B59" s="217">
        <v>6000046</v>
      </c>
      <c r="C59" s="217" t="s">
        <v>152</v>
      </c>
      <c r="D59" s="217" t="s">
        <v>153</v>
      </c>
      <c r="E59" s="217" t="s">
        <v>129</v>
      </c>
      <c r="F59" s="217" t="s">
        <v>85</v>
      </c>
      <c r="G59" s="217" t="str">
        <v>10/04/2006</v>
      </c>
      <c r="H59" s="218">
        <v>3.75</v>
      </c>
      <c r="I59" s="217" t="s">
        <v>21</v>
      </c>
      <c r="J59" s="217" t="s">
        <v>154</v>
      </c>
      <c r="K59" s="217" t="str">
        <v>2.49%</v>
      </c>
      <c r="L59" s="218">
        <v>10268200</v>
      </c>
      <c r="M59" s="218">
        <v>142.77</v>
      </c>
      <c r="N59" s="218" t="str">
        <v>14,659.91</v>
      </c>
      <c r="O59" s="217" t="str">
        <v>0.85%</v>
      </c>
      <c r="P59" s="219">
        <f>N59/סיכום!$B$42</f>
        <v>0.00163158091817727</v>
      </c>
    </row>
    <row r="60" spans="1:256">
      <c r="A60" s="217" t="str">
        <v>חשמל אג"ח</v>
      </c>
      <c r="B60" s="217">
        <v>6001234</v>
      </c>
      <c r="C60" s="217" t="s">
        <v>152</v>
      </c>
      <c r="D60" s="217" t="s">
        <v>153</v>
      </c>
      <c r="E60" s="217" t="s">
        <v>129</v>
      </c>
      <c r="F60" s="217" t="s">
        <v>85</v>
      </c>
      <c r="G60" s="217" t="str">
        <v>9/10/2003</v>
      </c>
      <c r="H60" s="218">
        <v>0.77</v>
      </c>
      <c r="I60" s="217" t="s">
        <v>21</v>
      </c>
      <c r="J60" s="217" t="s">
        <v>281</v>
      </c>
      <c r="K60" s="217" t="str">
        <v>1.20%</v>
      </c>
      <c r="L60" s="218">
        <v>5000000</v>
      </c>
      <c r="M60" s="218">
        <v>127.21</v>
      </c>
      <c r="N60" s="218" t="str">
        <v>6,360.50</v>
      </c>
      <c r="O60" s="217" t="s">
        <v>168</v>
      </c>
      <c r="P60" s="219">
        <f>N60/סיכום!$B$42</f>
        <v>0.000707894552563182</v>
      </c>
    </row>
    <row r="61" spans="1:256">
      <c r="A61" s="217" t="str">
        <v>חשמל סד'  יא</v>
      </c>
      <c r="B61" s="217">
        <v>6000038</v>
      </c>
      <c r="C61" s="217" t="s">
        <v>152</v>
      </c>
      <c r="D61" s="217" t="s">
        <v>153</v>
      </c>
      <c r="E61" s="217" t="s">
        <v>129</v>
      </c>
      <c r="F61" s="217" t="s">
        <v>85</v>
      </c>
      <c r="G61" s="217" t="str">
        <v>18/08/2005</v>
      </c>
      <c r="H61" s="218">
        <v>3.31</v>
      </c>
      <c r="I61" s="217" t="s">
        <v>21</v>
      </c>
      <c r="J61" s="217" t="s">
        <v>154</v>
      </c>
      <c r="K61" s="217" t="str">
        <v>2.15%</v>
      </c>
      <c r="L61" s="218">
        <v>8178700</v>
      </c>
      <c r="M61" s="218">
        <v>140.28</v>
      </c>
      <c r="N61" s="218" t="str">
        <v>11,473.08</v>
      </c>
      <c r="O61" s="217" t="str">
        <v>5.45%</v>
      </c>
      <c r="P61" s="219">
        <f>N61/סיכום!$B$42</f>
        <v>0.00127690131799726</v>
      </c>
    </row>
    <row r="62" spans="1:256">
      <c r="A62" s="217" t="str">
        <v>מול הים סד' א</v>
      </c>
      <c r="B62" s="217">
        <v>1089879</v>
      </c>
      <c r="C62" s="217" t="str">
        <v>מול הים</v>
      </c>
      <c r="D62" s="217" t="s">
        <v>133</v>
      </c>
      <c r="E62" s="217" t="s">
        <v>129</v>
      </c>
      <c r="F62" s="217" t="s">
        <v>85</v>
      </c>
      <c r="G62" s="217" t="str">
        <v>1/02/2009</v>
      </c>
      <c r="H62" s="218">
        <v>4.5</v>
      </c>
      <c r="I62" s="217" t="s">
        <v>21</v>
      </c>
      <c r="J62" s="217" t="s">
        <v>67</v>
      </c>
      <c r="K62" s="217" t="s">
        <v>471</v>
      </c>
      <c r="L62" s="218">
        <v>12786581.35</v>
      </c>
      <c r="M62" s="218">
        <v>145.38</v>
      </c>
      <c r="N62" s="218" t="str">
        <v>18,589.13</v>
      </c>
      <c r="O62" s="217" t="str">
        <v>5.49%</v>
      </c>
      <c r="P62" s="219">
        <f>N62/סיכום!$B$42</f>
        <v>0.00206888512913903</v>
      </c>
    </row>
    <row r="63" spans="1:256">
      <c r="A63" s="217" t="str">
        <v>מנורה ביטוח 5.84%</v>
      </c>
      <c r="B63" s="217">
        <v>1090737</v>
      </c>
      <c r="C63" s="217" t="s">
        <v>169</v>
      </c>
      <c r="D63" s="217" t="s">
        <v>105</v>
      </c>
      <c r="E63" s="217" t="s">
        <v>129</v>
      </c>
      <c r="F63" s="217" t="s">
        <v>85</v>
      </c>
      <c r="G63" s="217" t="str">
        <v>5/07/2004</v>
      </c>
      <c r="H63" s="218">
        <v>1.48</v>
      </c>
      <c r="I63" s="217" t="s">
        <v>21</v>
      </c>
      <c r="J63" s="217" t="str">
        <v>5.8400%</v>
      </c>
      <c r="K63" s="217" t="s">
        <v>166</v>
      </c>
      <c r="L63" s="218">
        <v>360000.02</v>
      </c>
      <c r="M63" s="218">
        <v>142.74</v>
      </c>
      <c r="N63" s="218">
        <v>513.86</v>
      </c>
      <c r="O63" s="217" t="s">
        <v>265</v>
      </c>
      <c r="P63" s="219">
        <f>N63/סיכום!$B$42</f>
        <v>5.71902672400152e-05</v>
      </c>
    </row>
    <row r="64" spans="1:256">
      <c r="A64" s="217" t="str">
        <v>מקבץ דיור נתנאל</v>
      </c>
      <c r="B64" s="217">
        <v>1090448</v>
      </c>
      <c r="C64" s="217" t="s">
        <v>463</v>
      </c>
      <c r="D64" s="217" t="s">
        <v>133</v>
      </c>
      <c r="E64" s="217" t="s">
        <v>129</v>
      </c>
      <c r="F64" s="217" t="s">
        <v>465</v>
      </c>
      <c r="G64" s="217" t="str">
        <v>10/06/2004</v>
      </c>
      <c r="H64" s="218">
        <v>0.83</v>
      </c>
      <c r="I64" s="217" t="s">
        <v>21</v>
      </c>
      <c r="J64" s="217" t="s">
        <v>66</v>
      </c>
      <c r="K64" s="217" t="str">
        <v>2.21%</v>
      </c>
      <c r="L64" s="218">
        <v>1326862.72</v>
      </c>
      <c r="M64" s="218">
        <v>128.02</v>
      </c>
      <c r="N64" s="218" t="str">
        <v>1,698.65</v>
      </c>
      <c r="O64" s="217" t="s">
        <v>471</v>
      </c>
      <c r="P64" s="219">
        <f>N64/סיכום!$B$42</f>
        <v>0.000189051974170497</v>
      </c>
    </row>
    <row r="65" spans="1:256">
      <c r="A65" s="217" t="str">
        <v>דור אנרגיה 1</v>
      </c>
      <c r="B65" s="217">
        <v>10915781</v>
      </c>
      <c r="C65" s="217" t="str">
        <v>דור אנרגיה הנפקת אגח 1 בעמ</v>
      </c>
      <c r="D65" s="217" t="s">
        <v>467</v>
      </c>
      <c r="E65" s="217" t="s">
        <v>185</v>
      </c>
      <c r="F65" s="217" t="s">
        <v>85</v>
      </c>
      <c r="G65" s="217" t="s">
        <v>472</v>
      </c>
      <c r="H65" s="218">
        <v>3.38</v>
      </c>
      <c r="I65" s="217" t="s">
        <v>21</v>
      </c>
      <c r="J65" s="220">
        <v>0.0645</v>
      </c>
      <c r="K65" s="217" t="str">
        <v>4.05%</v>
      </c>
      <c r="L65" s="218">
        <v>1837793.23</v>
      </c>
      <c r="M65" s="218">
        <v>133</v>
      </c>
      <c r="N65" s="218" t="str">
        <v>2,444.26</v>
      </c>
      <c r="O65" s="217" t="str">
        <v>5.25%</v>
      </c>
      <c r="P65" s="219">
        <f>N65/סיכום!$B$42</f>
        <v>0.000272034956221694</v>
      </c>
    </row>
    <row r="66" spans="1:256">
      <c r="A66" s="217" t="str">
        <v>דיסקונט ש"ה 2013</v>
      </c>
      <c r="B66" s="217">
        <v>6393094</v>
      </c>
      <c r="C66" s="217" t="s">
        <v>200</v>
      </c>
      <c r="D66" s="217" t="s">
        <v>83</v>
      </c>
      <c r="E66" s="217" t="s">
        <v>185</v>
      </c>
      <c r="F66" s="217" t="s">
        <v>85</v>
      </c>
      <c r="G66" s="217" t="s">
        <v>432</v>
      </c>
      <c r="H66" s="218">
        <v>0.84</v>
      </c>
      <c r="I66" s="217" t="s">
        <v>21</v>
      </c>
      <c r="J66" s="217" t="str">
        <v>5.5500%</v>
      </c>
      <c r="K66" s="217" t="s">
        <v>176</v>
      </c>
      <c r="L66" s="218">
        <v>15000000</v>
      </c>
      <c r="M66" s="218">
        <v>127.03</v>
      </c>
      <c r="N66" s="218" t="str">
        <v>19,054.50</v>
      </c>
      <c r="O66" s="217" t="s">
        <v>435</v>
      </c>
      <c r="P66" s="219">
        <f>N66/סיכום!$B$42</f>
        <v>0.00212067868120669</v>
      </c>
    </row>
    <row r="67" spans="1:256">
      <c r="A67" s="217" t="str">
        <v>חברה לישראל סד' 4</v>
      </c>
      <c r="B67" s="217">
        <v>5760111</v>
      </c>
      <c r="C67" s="217" t="s">
        <v>207</v>
      </c>
      <c r="D67" s="217" t="s">
        <v>202</v>
      </c>
      <c r="E67" s="217" t="s">
        <v>185</v>
      </c>
      <c r="F67" s="217" t="s">
        <v>85</v>
      </c>
      <c r="G67" s="217" t="str">
        <v>17/07/2006</v>
      </c>
      <c r="H67" s="218">
        <v>1.01</v>
      </c>
      <c r="I67" s="217" t="s">
        <v>21</v>
      </c>
      <c r="J67" s="217" t="s">
        <v>199</v>
      </c>
      <c r="K67" s="217" t="s">
        <v>461</v>
      </c>
      <c r="L67" s="218">
        <v>7500000.03</v>
      </c>
      <c r="M67" s="218">
        <v>123.77</v>
      </c>
      <c r="N67" s="218" t="str">
        <v>9,282.75</v>
      </c>
      <c r="O67" s="217" t="str">
        <v>2.31%</v>
      </c>
      <c r="P67" s="219">
        <f>N67/סיכום!$B$42</f>
        <v>0.0010331276091197</v>
      </c>
    </row>
    <row r="68" spans="1:256">
      <c r="A68" s="217" t="str">
        <v>מבטח שמיר אג"ח</v>
      </c>
      <c r="B68" s="217">
        <v>1270065</v>
      </c>
      <c r="C68" s="217" t="str">
        <v>מבטח שמיר אחזקות בעמ</v>
      </c>
      <c r="D68" s="217" t="s">
        <v>202</v>
      </c>
      <c r="E68" s="217" t="s">
        <v>185</v>
      </c>
      <c r="F68" s="217" t="s">
        <v>85</v>
      </c>
      <c r="G68" s="217" t="str">
        <v>12/09/2007</v>
      </c>
      <c r="H68" s="218">
        <v>1.13</v>
      </c>
      <c r="I68" s="217" t="s">
        <v>21</v>
      </c>
      <c r="J68" s="217" t="s">
        <v>268</v>
      </c>
      <c r="K68" s="217" t="str">
        <v>2.44%</v>
      </c>
      <c r="L68" s="218">
        <v>7333920.74</v>
      </c>
      <c r="M68" s="218">
        <v>122.62</v>
      </c>
      <c r="N68" s="218" t="str">
        <v>8,992.85</v>
      </c>
      <c r="O68" s="217" t="str">
        <v>8.34%</v>
      </c>
      <c r="P68" s="219">
        <f>N68/סיכום!$B$42</f>
        <v>0.00100086306532785</v>
      </c>
    </row>
    <row r="69" spans="1:256">
      <c r="A69" s="217" t="str">
        <v>ממן מסופי מטען 1</v>
      </c>
      <c r="B69" s="217">
        <v>2380012</v>
      </c>
      <c r="C69" s="217" t="str">
        <v>ממן-מסופי מטען וניטול בעמ</v>
      </c>
      <c r="D69" s="217" t="s">
        <v>153</v>
      </c>
      <c r="E69" s="217" t="s">
        <v>185</v>
      </c>
      <c r="F69" s="217" t="s">
        <v>465</v>
      </c>
      <c r="G69" s="217" t="str">
        <v>16/05/2004</v>
      </c>
      <c r="H69" s="218">
        <v>0.85</v>
      </c>
      <c r="I69" s="217" t="s">
        <v>21</v>
      </c>
      <c r="J69" s="217" t="s">
        <v>268</v>
      </c>
      <c r="K69" s="217" t="str">
        <v>1.38%</v>
      </c>
      <c r="L69" s="218">
        <v>281250.01</v>
      </c>
      <c r="M69" s="218">
        <v>131.76</v>
      </c>
      <c r="N69" s="218">
        <v>370.58</v>
      </c>
      <c r="O69" s="217" t="str">
        <v>1.41%</v>
      </c>
      <c r="P69" s="219">
        <f>N69/סיכום!$B$42</f>
        <v>4.12438587043257e-05</v>
      </c>
    </row>
    <row r="70" spans="1:256">
      <c r="A70" s="217" t="str">
        <v>ריבוע הכחול א</v>
      </c>
      <c r="B70" s="217">
        <v>1088129</v>
      </c>
      <c r="C70" s="217" t="s">
        <v>299</v>
      </c>
      <c r="D70" s="217" t="s">
        <v>219</v>
      </c>
      <c r="E70" s="217" t="s">
        <v>223</v>
      </c>
      <c r="F70" s="217" t="s">
        <v>85</v>
      </c>
      <c r="G70" s="217" t="s">
        <v>473</v>
      </c>
      <c r="H70" s="218">
        <v>1.05</v>
      </c>
      <c r="I70" s="217" t="s">
        <v>21</v>
      </c>
      <c r="J70" s="220">
        <v>0.059</v>
      </c>
      <c r="K70" s="217" t="s">
        <v>145</v>
      </c>
      <c r="L70" s="218">
        <v>123266.67</v>
      </c>
      <c r="M70" s="218">
        <v>128.54</v>
      </c>
      <c r="N70" s="218">
        <v>158.45</v>
      </c>
      <c r="O70" s="217" t="s">
        <v>289</v>
      </c>
      <c r="P70" s="219">
        <f>N70/סיכום!$B$42</f>
        <v>1.76347601373534e-05</v>
      </c>
    </row>
    <row r="71" spans="1:256">
      <c r="A71" s="217" t="str">
        <v>אשטרום נכסים  4</v>
      </c>
      <c r="B71" s="217">
        <v>2510063</v>
      </c>
      <c r="C71" s="217" t="s">
        <v>222</v>
      </c>
      <c r="D71" s="217" t="s">
        <v>133</v>
      </c>
      <c r="E71" s="217" t="s">
        <v>223</v>
      </c>
      <c r="F71" s="217" t="s">
        <v>85</v>
      </c>
      <c r="G71" s="217" t="str">
        <v>27/09/2004</v>
      </c>
      <c r="H71" s="218">
        <v>0.81</v>
      </c>
      <c r="I71" s="217" t="s">
        <v>21</v>
      </c>
      <c r="J71" s="217" t="str">
        <v>6.3500%</v>
      </c>
      <c r="K71" s="217" t="s">
        <v>457</v>
      </c>
      <c r="L71" s="218">
        <v>750000.08</v>
      </c>
      <c r="M71" s="218">
        <v>128.07</v>
      </c>
      <c r="N71" s="218">
        <v>960.53</v>
      </c>
      <c r="O71" s="217" t="s">
        <v>381</v>
      </c>
      <c r="P71" s="219">
        <f>N71/סיכום!$B$42</f>
        <v>0.00010690259485473</v>
      </c>
    </row>
    <row r="72" spans="1:256">
      <c r="A72" s="217" t="str">
        <v>דניר אג"ח א</v>
      </c>
      <c r="B72" s="217">
        <v>1124908</v>
      </c>
      <c r="C72" s="217" t="str">
        <v>דניר היליה</v>
      </c>
      <c r="D72" s="217" t="s">
        <v>133</v>
      </c>
      <c r="E72" s="217" t="s">
        <v>223</v>
      </c>
      <c r="F72" s="217" t="s">
        <v>85</v>
      </c>
      <c r="G72" s="217" t="str">
        <v>20/11/2011</v>
      </c>
      <c r="H72" s="218">
        <v>3.07</v>
      </c>
      <c r="I72" s="217" t="s">
        <v>21</v>
      </c>
      <c r="J72" s="217" t="str">
        <v>8.0000%</v>
      </c>
      <c r="K72" s="217" t="s">
        <v>468</v>
      </c>
      <c r="L72" s="218">
        <v>19150000</v>
      </c>
      <c r="M72" s="218">
        <v>115.59</v>
      </c>
      <c r="N72" s="218" t="str">
        <v>22,135.49</v>
      </c>
      <c r="O72" s="217" t="str">
        <v>14.69%</v>
      </c>
      <c r="P72" s="219">
        <f>N72/סיכום!$B$42</f>
        <v>0.0024635787735739</v>
      </c>
    </row>
    <row r="73" spans="1:256">
      <c r="A73" s="217" t="str">
        <v>ישפרו - נכסים ובניין</v>
      </c>
      <c r="B73" s="217">
        <v>7430044</v>
      </c>
      <c r="C73" s="217" t="str">
        <v>ישפרו‎</v>
      </c>
      <c r="D73" s="217" t="s">
        <v>133</v>
      </c>
      <c r="E73" s="217" t="s">
        <v>223</v>
      </c>
      <c r="F73" s="217" t="s">
        <v>85</v>
      </c>
      <c r="G73" s="217" t="str">
        <v>23/02/2004</v>
      </c>
      <c r="H73" s="218">
        <v>0.15</v>
      </c>
      <c r="I73" s="217" t="s">
        <v>21</v>
      </c>
      <c r="J73" s="217" t="s">
        <v>204</v>
      </c>
      <c r="K73" s="217" t="str">
        <v>1.96%</v>
      </c>
      <c r="L73" s="218">
        <v>155428.88</v>
      </c>
      <c r="M73" s="218">
        <v>130.24</v>
      </c>
      <c r="N73" s="218">
        <v>202.43</v>
      </c>
      <c r="O73" s="217" t="s">
        <v>229</v>
      </c>
      <c r="P73" s="219">
        <f>N73/סיכום!$B$42</f>
        <v>2.252953294165e-05</v>
      </c>
    </row>
    <row r="74" spans="1:256">
      <c r="A74" s="217" t="str">
        <v>מבני תעשיה אג"ח</v>
      </c>
      <c r="B74" s="217">
        <v>2269819</v>
      </c>
      <c r="C74" s="217" t="str">
        <v>מבני תעשיה בעמ</v>
      </c>
      <c r="D74" s="217" t="s">
        <v>133</v>
      </c>
      <c r="E74" s="217" t="s">
        <v>223</v>
      </c>
      <c r="F74" s="217" t="s">
        <v>85</v>
      </c>
      <c r="G74" s="217" t="str">
        <v>18/07/2001</v>
      </c>
      <c r="H74" s="218">
        <v>1.47</v>
      </c>
      <c r="I74" s="217" t="s">
        <v>21</v>
      </c>
      <c r="J74" s="217" t="s">
        <v>276</v>
      </c>
      <c r="K74" s="217" t="s">
        <v>151</v>
      </c>
      <c r="L74" s="218">
        <v>675000</v>
      </c>
      <c r="M74" s="218">
        <v>138.24</v>
      </c>
      <c r="N74" s="218">
        <v>933.12</v>
      </c>
      <c r="O74" s="217" t="s">
        <v>285</v>
      </c>
      <c r="P74" s="219">
        <f>N74/סיכום!$B$42</f>
        <v>0.000103851987247505</v>
      </c>
    </row>
    <row r="75" spans="1:256">
      <c r="A75" s="217" t="str">
        <v>מפעלי נייר אמריקאיים</v>
      </c>
      <c r="B75" s="217">
        <v>6320055</v>
      </c>
      <c r="C75" s="217" t="s">
        <v>236</v>
      </c>
      <c r="D75" s="217" t="s">
        <v>237</v>
      </c>
      <c r="E75" s="217" t="s">
        <v>223</v>
      </c>
      <c r="F75" s="217" t="s">
        <v>85</v>
      </c>
      <c r="G75" s="217" t="s">
        <v>473</v>
      </c>
      <c r="H75" s="218">
        <v>0.98</v>
      </c>
      <c r="I75" s="217" t="s">
        <v>21</v>
      </c>
      <c r="J75" s="217" t="str">
        <v>5.6500%</v>
      </c>
      <c r="K75" s="217" t="str">
        <v>1.82%</v>
      </c>
      <c r="L75" s="218">
        <v>443000.9</v>
      </c>
      <c r="M75" s="218">
        <v>127.27</v>
      </c>
      <c r="N75" s="218">
        <v>563.81</v>
      </c>
      <c r="O75" s="217" t="s">
        <v>470</v>
      </c>
      <c r="P75" s="219">
        <f>N75/סיכום!$B$42</f>
        <v>6.27494737332989e-05</v>
      </c>
    </row>
    <row r="76" spans="1:256">
      <c r="A76" s="217" t="s">
        <v>469</v>
      </c>
      <c r="B76" s="217">
        <v>6620215</v>
      </c>
      <c r="C76" s="217" t="s">
        <v>239</v>
      </c>
      <c r="D76" s="217" t="s">
        <v>83</v>
      </c>
      <c r="E76" s="217" t="s">
        <v>223</v>
      </c>
      <c r="F76" s="217" t="s">
        <v>85</v>
      </c>
      <c r="G76" s="217" t="s">
        <v>472</v>
      </c>
      <c r="H76" s="218">
        <v>5.21</v>
      </c>
      <c r="I76" s="217" t="s">
        <v>21</v>
      </c>
      <c r="J76" s="217" t="s">
        <v>245</v>
      </c>
      <c r="K76" s="217" t="str">
        <v>3.24%</v>
      </c>
      <c r="L76" s="218">
        <v>38125600</v>
      </c>
      <c r="M76" s="218">
        <v>141.26</v>
      </c>
      <c r="N76" s="218" t="str">
        <v>53,856.22</v>
      </c>
      <c r="O76" s="217" t="str">
        <v>8.29%</v>
      </c>
      <c r="P76" s="219">
        <f>N76/סיכום!$B$42</f>
        <v>0.00599395090946377</v>
      </c>
    </row>
    <row r="77" spans="1:256">
      <c r="A77" s="217" t="str">
        <v>קבוצת דלק סד' יא'</v>
      </c>
      <c r="B77" s="217">
        <v>1098201</v>
      </c>
      <c r="C77" s="217" t="s">
        <v>203</v>
      </c>
      <c r="D77" s="217" t="s">
        <v>202</v>
      </c>
      <c r="E77" s="217" t="s">
        <v>223</v>
      </c>
      <c r="F77" s="217" t="s">
        <v>85</v>
      </c>
      <c r="G77" s="217" t="str">
        <v>18/07/2006</v>
      </c>
      <c r="H77" s="218">
        <v>4.82</v>
      </c>
      <c r="I77" s="217" t="s">
        <v>21</v>
      </c>
      <c r="J77" s="217" t="s">
        <v>267</v>
      </c>
      <c r="K77" s="217" t="s">
        <v>198</v>
      </c>
      <c r="L77" s="218">
        <v>12000000</v>
      </c>
      <c r="M77" s="218">
        <v>128.28</v>
      </c>
      <c r="N77" s="218" t="str">
        <v>15,393.60</v>
      </c>
      <c r="O77" s="217" t="str">
        <v>2.57%</v>
      </c>
      <c r="P77" s="219">
        <f>N77/סיכום!$B$42</f>
        <v>0.001713237258759</v>
      </c>
    </row>
    <row r="78" spans="1:256">
      <c r="A78" s="217" t="str">
        <v>אלקו אחזקות</v>
      </c>
      <c r="B78" s="217">
        <v>6940134</v>
      </c>
      <c r="C78" s="217" t="str">
        <v>אלקו החזקות‎</v>
      </c>
      <c r="D78" s="217" t="s">
        <v>202</v>
      </c>
      <c r="E78" s="217" t="s">
        <v>244</v>
      </c>
      <c r="F78" s="217" t="s">
        <v>85</v>
      </c>
      <c r="G78" s="217" t="str">
        <v>4/02/2007</v>
      </c>
      <c r="H78" s="218">
        <v>1.47</v>
      </c>
      <c r="I78" s="217" t="s">
        <v>21</v>
      </c>
      <c r="J78" s="217" t="s">
        <v>42</v>
      </c>
      <c r="K78" s="217" t="str">
        <v>7.65%</v>
      </c>
      <c r="L78" s="218">
        <v>7148275.56</v>
      </c>
      <c r="M78" s="218">
        <v>116.78</v>
      </c>
      <c r="N78" s="218" t="str">
        <v>8,347.76</v>
      </c>
      <c r="O78" s="217" t="str">
        <v>4.77%</v>
      </c>
      <c r="P78" s="219">
        <f>N78/סיכום!$B$42</f>
        <v>0.000929067499426905</v>
      </c>
    </row>
    <row r="79" spans="1:256">
      <c r="A79" s="217" t="str">
        <v>אס פי סי אלעד</v>
      </c>
      <c r="B79" s="217">
        <v>1094747</v>
      </c>
      <c r="C79" s="217" t="str">
        <v>אס.פי.סי אל-עד</v>
      </c>
      <c r="D79" s="217" t="s">
        <v>133</v>
      </c>
      <c r="E79" s="217" t="s">
        <v>244</v>
      </c>
      <c r="F79" s="217" t="s">
        <v>85</v>
      </c>
      <c r="G79" s="217" t="str">
        <v>6/10/2007</v>
      </c>
      <c r="H79" s="218">
        <v>3.46</v>
      </c>
      <c r="I79" s="217" t="s">
        <v>21</v>
      </c>
      <c r="J79" s="217" t="s">
        <v>462</v>
      </c>
      <c r="K79" s="217" t="str">
        <v>10.63%</v>
      </c>
      <c r="L79" s="218">
        <v>1128904.89</v>
      </c>
      <c r="M79" s="218">
        <v>106</v>
      </c>
      <c r="N79" s="218" t="str">
        <v>1,196.64</v>
      </c>
      <c r="O79" s="217" t="s">
        <v>282</v>
      </c>
      <c r="P79" s="219">
        <f>N79/סיכום!$B$42</f>
        <v>0.00013318055772018</v>
      </c>
    </row>
    <row r="80" spans="1:256">
      <c r="A80" s="217" t="str">
        <v>דרך ארץ הייווז</v>
      </c>
      <c r="B80" s="217">
        <v>10006171</v>
      </c>
      <c r="C80" s="217" t="s">
        <v>453</v>
      </c>
      <c r="D80" s="217" t="s">
        <v>454</v>
      </c>
      <c r="E80" s="217" t="s">
        <v>244</v>
      </c>
      <c r="F80" s="217" t="s">
        <v>85</v>
      </c>
      <c r="G80" s="217" t="str">
        <v>26/06/2007</v>
      </c>
      <c r="H80" s="218">
        <v>3.96</v>
      </c>
      <c r="I80" s="217" t="s">
        <v>21</v>
      </c>
      <c r="J80" s="217" t="str">
        <v>7.0900%</v>
      </c>
      <c r="K80" s="217" t="str">
        <v>3.09%</v>
      </c>
      <c r="L80" s="218">
        <v>240643.51</v>
      </c>
      <c r="M80" s="218">
        <v>141.74</v>
      </c>
      <c r="N80" s="218">
        <v>341.09</v>
      </c>
      <c r="O80" s="217" t="s">
        <v>289</v>
      </c>
      <c r="P80" s="219">
        <f>N80/סיכום!$B$42</f>
        <v>3.79617566124952e-05</v>
      </c>
    </row>
    <row r="81" spans="1:256">
      <c r="A81" s="217" t="str">
        <v>יצחקי מחסנים סד' א</v>
      </c>
      <c r="B81" s="217">
        <v>1109198</v>
      </c>
      <c r="C81" s="217" t="str">
        <v>יצחקי מחסנים בעמ</v>
      </c>
      <c r="D81" s="217" t="s">
        <v>133</v>
      </c>
      <c r="E81" s="217" t="s">
        <v>244</v>
      </c>
      <c r="F81" s="217" t="s">
        <v>85</v>
      </c>
      <c r="G81" s="217" t="str">
        <v>6/12/2007</v>
      </c>
      <c r="H81" s="218">
        <v>2.78</v>
      </c>
      <c r="I81" s="217" t="s">
        <v>21</v>
      </c>
      <c r="J81" s="217" t="s">
        <v>474</v>
      </c>
      <c r="K81" s="217" t="s">
        <v>433</v>
      </c>
      <c r="L81" s="218">
        <v>18749999.86</v>
      </c>
      <c r="M81" s="218">
        <v>127.57</v>
      </c>
      <c r="N81" s="218">
        <v>23919.38</v>
      </c>
      <c r="O81" s="217" t="str">
        <v>10.00%</v>
      </c>
      <c r="P81" s="219">
        <f>N81/סיכום!$B$42</f>
        <v>0.0026621175697962</v>
      </c>
    </row>
    <row r="82" spans="1:256">
      <c r="A82" s="217" t="str">
        <v>בתי זיקוק 27א</v>
      </c>
      <c r="B82" s="217">
        <v>2590073</v>
      </c>
      <c r="C82" s="217" t="s">
        <v>259</v>
      </c>
      <c r="D82" s="217" t="s">
        <v>260</v>
      </c>
      <c r="E82" s="217" t="s">
        <v>256</v>
      </c>
      <c r="F82" s="217" t="s">
        <v>85</v>
      </c>
      <c r="G82" s="217" t="str">
        <v>2/06/2008</v>
      </c>
      <c r="H82" s="218">
        <v>0.25</v>
      </c>
      <c r="I82" s="217" t="s">
        <v>21</v>
      </c>
      <c r="J82" s="217" t="s">
        <v>59</v>
      </c>
      <c r="K82" s="217" t="str">
        <v>5.57%</v>
      </c>
      <c r="L82" s="218">
        <v>377473.29</v>
      </c>
      <c r="M82" s="218">
        <v>122.91</v>
      </c>
      <c r="N82" s="218">
        <v>463.95</v>
      </c>
      <c r="O82" s="217" t="s">
        <v>456</v>
      </c>
      <c r="P82" s="219">
        <f>N82/סיכום!$B$42</f>
        <v>5.16355125637431e-05</v>
      </c>
    </row>
    <row r="83" spans="1:256">
      <c r="A83" s="217" t="str">
        <v>בזן מדד 43 ב</v>
      </c>
      <c r="B83" s="217">
        <v>2590131</v>
      </c>
      <c r="C83" s="217" t="s">
        <v>259</v>
      </c>
      <c r="D83" s="217" t="s">
        <v>260</v>
      </c>
      <c r="E83" s="217" t="s">
        <v>256</v>
      </c>
      <c r="F83" s="217" t="s">
        <v>85</v>
      </c>
      <c r="G83" s="217" t="str">
        <v>28/11/2004</v>
      </c>
      <c r="H83" s="218">
        <v>3.18</v>
      </c>
      <c r="I83" s="217" t="s">
        <v>21</v>
      </c>
      <c r="J83" s="217" t="s">
        <v>281</v>
      </c>
      <c r="K83" s="217" t="str">
        <v>6.58%</v>
      </c>
      <c r="L83" s="218">
        <v>2013109.39</v>
      </c>
      <c r="M83" s="218">
        <v>118.02</v>
      </c>
      <c r="N83" s="218" t="str">
        <v>2,375.87</v>
      </c>
      <c r="O83" s="217" t="str">
        <v>6.33%</v>
      </c>
      <c r="P83" s="219">
        <f>N83/סיכום!$B$42</f>
        <v>0.000264423462086045</v>
      </c>
    </row>
    <row r="84" spans="1:256">
      <c r="A84" s="217" t="str">
        <v>בראק קפיטל נכסים</v>
      </c>
      <c r="B84" s="217">
        <v>11071681</v>
      </c>
      <c r="C84" s="217" t="s">
        <v>475</v>
      </c>
      <c r="D84" s="217" t="s">
        <v>133</v>
      </c>
      <c r="E84" s="217" t="s">
        <v>256</v>
      </c>
      <c r="F84" s="217" t="s">
        <v>85</v>
      </c>
      <c r="G84" s="221">
        <v>39254</v>
      </c>
      <c r="H84" s="218">
        <v>3.12</v>
      </c>
      <c r="I84" s="217" t="s">
        <v>21</v>
      </c>
      <c r="J84" s="220">
        <v>0.063</v>
      </c>
      <c r="K84" s="219">
        <v>0.0637</v>
      </c>
      <c r="L84" s="218">
        <v>81453458.42</v>
      </c>
      <c r="M84" s="218">
        <v>120.8</v>
      </c>
      <c r="N84" s="218" t="str">
        <v>98,395.78</v>
      </c>
      <c r="O84" s="217" t="str">
        <v>14.39%</v>
      </c>
      <c r="P84" s="219">
        <f>N84/סיכום!$B$42</f>
        <v>0.0109510001819362</v>
      </c>
    </row>
    <row r="85" spans="1:256">
      <c r="A85" s="217" t="str">
        <v>הום סנטר סד' א</v>
      </c>
      <c r="B85" s="217">
        <v>3780038</v>
      </c>
      <c r="C85" s="217" t="str">
        <v>הום סנטר )עשה זאת בעצמך( בעמ</v>
      </c>
      <c r="D85" s="217" t="s">
        <v>219</v>
      </c>
      <c r="E85" s="217" t="s">
        <v>264</v>
      </c>
      <c r="F85" s="217" t="s">
        <v>85</v>
      </c>
      <c r="G85" s="217" t="str">
        <v>27/06/2007</v>
      </c>
      <c r="H85" s="218">
        <v>1.86</v>
      </c>
      <c r="I85" s="217" t="s">
        <v>21</v>
      </c>
      <c r="J85" s="217" t="s">
        <v>204</v>
      </c>
      <c r="K85" s="217" t="str">
        <v>5.85%</v>
      </c>
      <c r="L85" s="218">
        <v>59600.11</v>
      </c>
      <c r="M85" s="218">
        <v>122.47</v>
      </c>
      <c r="N85" s="218">
        <v>72.99</v>
      </c>
      <c r="O85" s="217" t="s">
        <v>286</v>
      </c>
      <c r="P85" s="219">
        <f>N85/סיכום!$B$42</f>
        <v>8.12345309198752e-06</v>
      </c>
    </row>
    <row r="86" spans="1:256">
      <c r="A86" s="217" t="str">
        <v>אלקטרה נדל"ן</v>
      </c>
      <c r="B86" s="217">
        <v>1099126</v>
      </c>
      <c r="C86" s="217" t="s">
        <v>304</v>
      </c>
      <c r="D86" s="217" t="s">
        <v>133</v>
      </c>
      <c r="E86" s="217" t="s">
        <v>266</v>
      </c>
      <c r="F86" s="217" t="s">
        <v>85</v>
      </c>
      <c r="G86" s="217" t="str">
        <v>21/09/2006</v>
      </c>
      <c r="H86" s="218">
        <v>2.75</v>
      </c>
      <c r="I86" s="217" t="s">
        <v>21</v>
      </c>
      <c r="J86" s="217" t="s">
        <v>268</v>
      </c>
      <c r="K86" s="217" t="str">
        <v>10.47%</v>
      </c>
      <c r="L86" s="218">
        <v>6500002.06</v>
      </c>
      <c r="M86" s="218">
        <v>104.34</v>
      </c>
      <c r="N86" s="218" t="str">
        <v>6,782.10</v>
      </c>
      <c r="O86" s="217" t="str">
        <v>5.96%</v>
      </c>
      <c r="P86" s="219">
        <f>N86/סיכום!$B$42</f>
        <v>0.000754816703865853</v>
      </c>
    </row>
    <row r="87" spans="1:256">
      <c r="A87" s="217" t="str">
        <v>בראק קפיטל בי.סי.איץ</v>
      </c>
      <c r="B87" s="217">
        <v>1094036</v>
      </c>
      <c r="C87" s="217" t="s">
        <v>475</v>
      </c>
      <c r="D87" s="217" t="s">
        <v>133</v>
      </c>
      <c r="E87" s="217" t="s">
        <v>266</v>
      </c>
      <c r="F87" s="217" t="s">
        <v>465</v>
      </c>
      <c r="G87" s="217" t="str">
        <v>4/08/2005</v>
      </c>
      <c r="H87" s="218">
        <v>1.6</v>
      </c>
      <c r="I87" s="217" t="s">
        <v>21</v>
      </c>
      <c r="J87" s="217" t="str">
        <v>6.3000%</v>
      </c>
      <c r="K87" s="217" t="str">
        <v>15.14%</v>
      </c>
      <c r="L87" s="218">
        <v>30000000</v>
      </c>
      <c r="M87" s="218">
        <v>106.35</v>
      </c>
      <c r="N87" s="218" t="str">
        <v>31,905.00</v>
      </c>
      <c r="O87" s="217" t="str">
        <v>35.84%</v>
      </c>
      <c r="P87" s="219">
        <f>N87/סיכום!$B$42</f>
        <v>0.00355088054390823</v>
      </c>
    </row>
    <row r="88" spans="1:256">
      <c r="A88" s="217" t="str">
        <v>צים שירותי ספנות</v>
      </c>
      <c r="B88" s="217">
        <v>6510010</v>
      </c>
      <c r="C88" s="217" t="s">
        <v>476</v>
      </c>
      <c r="D88" s="217" t="s">
        <v>153</v>
      </c>
      <c r="E88" s="217" t="s">
        <v>275</v>
      </c>
      <c r="F88" s="217" t="s">
        <v>465</v>
      </c>
      <c r="G88" s="217" t="str">
        <v>14/07/2005</v>
      </c>
      <c r="H88" s="218">
        <v>0.89</v>
      </c>
      <c r="I88" s="217" t="s">
        <v>21</v>
      </c>
      <c r="J88" s="217" t="s">
        <v>267</v>
      </c>
      <c r="K88" s="217" t="str">
        <v>56.91%</v>
      </c>
      <c r="L88" s="218">
        <v>4500000</v>
      </c>
      <c r="M88" s="218">
        <v>84.08</v>
      </c>
      <c r="N88" s="218" t="str">
        <v>3,783.60</v>
      </c>
      <c r="O88" s="217" t="s">
        <v>170</v>
      </c>
      <c r="P88" s="219">
        <f>N88/סיכום!$B$42</f>
        <v>0.000421097371130895</v>
      </c>
    </row>
    <row r="89" spans="1:256">
      <c r="A89" s="217" t="str">
        <v>צים שירותים ספנות</v>
      </c>
      <c r="B89" s="217">
        <v>6510036</v>
      </c>
      <c r="C89" s="217" t="s">
        <v>476</v>
      </c>
      <c r="D89" s="217" t="s">
        <v>153</v>
      </c>
      <c r="E89" s="217" t="s">
        <v>275</v>
      </c>
      <c r="F89" s="217" t="s">
        <v>85</v>
      </c>
      <c r="G89" s="217" t="str">
        <v>30/10/2006</v>
      </c>
      <c r="H89" s="218">
        <v>1.51</v>
      </c>
      <c r="I89" s="217" t="s">
        <v>21</v>
      </c>
      <c r="J89" s="217" t="s">
        <v>281</v>
      </c>
      <c r="K89" s="217" t="str">
        <v>34.37%</v>
      </c>
      <c r="L89" s="218">
        <v>5000000</v>
      </c>
      <c r="M89" s="218">
        <v>81.07</v>
      </c>
      <c r="N89" s="218" t="str">
        <v>4,053.50</v>
      </c>
      <c r="O89" s="217" t="s">
        <v>45</v>
      </c>
      <c r="P89" s="219">
        <f>N89/סיכום!$B$42</f>
        <v>0.000451136006416926</v>
      </c>
    </row>
    <row r="90" spans="1:256">
      <c r="A90" s="217" t="str">
        <v>לגנא הולדינגס</v>
      </c>
      <c r="B90" s="217">
        <v>3520046</v>
      </c>
      <c r="C90" s="217" t="str">
        <v>לגנא הולדינגס בעמ</v>
      </c>
      <c r="D90" s="217" t="s">
        <v>133</v>
      </c>
      <c r="E90" s="217" t="str">
        <v>CCC</v>
      </c>
      <c r="F90" s="217" t="s">
        <v>85</v>
      </c>
      <c r="G90" s="217" t="str">
        <v>7/05/2006</v>
      </c>
      <c r="H90" s="218">
        <v>2</v>
      </c>
      <c r="I90" s="217" t="s">
        <v>21</v>
      </c>
      <c r="J90" s="217" t="s">
        <v>250</v>
      </c>
      <c r="K90" s="217" t="str">
        <v>313.13%</v>
      </c>
      <c r="L90" s="218">
        <v>1000000</v>
      </c>
      <c r="M90" s="218">
        <v>14</v>
      </c>
      <c r="N90" s="218">
        <v>140</v>
      </c>
      <c r="O90" s="217" t="str">
        <v>0.89%</v>
      </c>
      <c r="P90" s="219">
        <f>N90/סיכום!$B$42</f>
        <v>1.55813595407351e-05</v>
      </c>
    </row>
    <row r="91" spans="1:256">
      <c r="A91" s="217" t="str">
        <v>אי.די.בי אג"ח א</v>
      </c>
      <c r="B91" s="217">
        <v>7360019</v>
      </c>
      <c r="C91" s="217" t="s">
        <v>277</v>
      </c>
      <c r="D91" s="217" t="s">
        <v>202</v>
      </c>
      <c r="E91" s="217" t="s">
        <v>278</v>
      </c>
      <c r="F91" s="217" t="s">
        <v>85</v>
      </c>
      <c r="G91" s="217" t="str">
        <v>6/12/2004</v>
      </c>
      <c r="H91" s="218">
        <v>1.37</v>
      </c>
      <c r="I91" s="217" t="s">
        <v>21</v>
      </c>
      <c r="J91" s="217" t="str">
        <v>6.5500%</v>
      </c>
      <c r="K91" s="217" t="str">
        <v>319.47%</v>
      </c>
      <c r="L91" s="218">
        <v>343283.68</v>
      </c>
      <c r="M91" s="218">
        <v>24.33</v>
      </c>
      <c r="N91" s="218">
        <v>83.52</v>
      </c>
      <c r="O91" s="217" t="s">
        <v>365</v>
      </c>
      <c r="P91" s="219">
        <f>N91/סיכום!$B$42</f>
        <v>9.29539392030138e-06</v>
      </c>
    </row>
    <row r="92" spans="1:256">
      <c r="A92" s="217" t="str">
        <v>אלקטרוכימיות</v>
      </c>
      <c r="B92" s="217">
        <v>7505019</v>
      </c>
      <c r="C92" s="217" t="str">
        <v>אלקטרוכימיות תע‎</v>
      </c>
      <c r="D92" s="217" t="s">
        <v>260</v>
      </c>
      <c r="E92" s="217" t="str">
        <v>D</v>
      </c>
      <c r="F92" s="217" t="s">
        <v>85</v>
      </c>
      <c r="G92" s="217" t="str">
        <v>25/06/1997</v>
      </c>
      <c r="H92" s="218">
        <v>0</v>
      </c>
      <c r="I92" s="217" t="s">
        <v>21</v>
      </c>
      <c r="J92" s="217" t="s">
        <v>154</v>
      </c>
      <c r="K92" s="217" t="str">
        <v>6.50%</v>
      </c>
      <c r="L92" s="218">
        <v>4908.39</v>
      </c>
      <c r="M92" s="218" t="s">
        <v>96</v>
      </c>
      <c r="N92" s="218" t="s">
        <v>96</v>
      </c>
      <c r="O92" s="217" t="s">
        <v>61</v>
      </c>
      <c r="P92" s="219">
        <f>N92/סיכום!$B$42</f>
        <v>0</v>
      </c>
    </row>
    <row r="93" spans="1:256">
      <c r="A93" s="217" t="str">
        <v>חסףטג_  ' 2012</v>
      </c>
      <c r="B93" s="217">
        <v>1095942</v>
      </c>
      <c r="C93" s="217" t="s">
        <v>477</v>
      </c>
      <c r="D93" s="217" t="s">
        <v>133</v>
      </c>
      <c r="E93" s="217" t="s">
        <v>29</v>
      </c>
      <c r="F93" s="217" t="s">
        <v>478</v>
      </c>
      <c r="G93" s="217" t="s">
        <v>479</v>
      </c>
      <c r="H93" s="218">
        <v>0</v>
      </c>
      <c r="I93" s="217" t="s">
        <v>21</v>
      </c>
      <c r="J93" s="217" t="s">
        <v>66</v>
      </c>
      <c r="K93" s="217" t="s">
        <v>480</v>
      </c>
      <c r="L93" s="218">
        <v>589497.87</v>
      </c>
      <c r="M93" s="218">
        <v>11</v>
      </c>
      <c r="N93" s="218">
        <v>64.84</v>
      </c>
      <c r="O93" s="218">
        <v>0</v>
      </c>
      <c r="P93" s="219">
        <f>N93/סיכום!$B$42</f>
        <v>7.21639537586616e-06</v>
      </c>
    </row>
    <row r="94" spans="1:256">
      <c r="A94" s="217" t="str">
        <v>חפציבה ג'</v>
      </c>
      <c r="B94" s="217">
        <v>1099969</v>
      </c>
      <c r="C94" s="217" t="s">
        <v>481</v>
      </c>
      <c r="D94" s="217" t="s">
        <v>133</v>
      </c>
      <c r="E94" s="217" t="s">
        <v>29</v>
      </c>
      <c r="F94" s="217" t="s">
        <v>478</v>
      </c>
      <c r="G94" s="217" t="s">
        <v>482</v>
      </c>
      <c r="H94" s="218">
        <v>1.38</v>
      </c>
      <c r="I94" s="217" t="s">
        <v>21</v>
      </c>
      <c r="J94" s="217" t="s">
        <v>483</v>
      </c>
      <c r="K94" s="217" t="s">
        <v>484</v>
      </c>
      <c r="L94" s="218">
        <v>275000</v>
      </c>
      <c r="M94" s="218">
        <v>9.7</v>
      </c>
      <c r="N94" s="218">
        <v>26.68</v>
      </c>
      <c r="O94" s="218">
        <v>0</v>
      </c>
      <c r="P94" s="219">
        <f>N94/סיכום!$B$42</f>
        <v>2.96936194676294e-06</v>
      </c>
    </row>
    <row r="95" spans="1:256">
      <c r="A95" s="217" t="str">
        <v>חפציבה ג'רוזלם</v>
      </c>
      <c r="B95" s="217">
        <v>1099944</v>
      </c>
      <c r="C95" s="217" t="s">
        <v>481</v>
      </c>
      <c r="D95" s="217" t="s">
        <v>133</v>
      </c>
      <c r="E95" s="217" t="s">
        <v>29</v>
      </c>
      <c r="F95" s="217" t="s">
        <v>478</v>
      </c>
      <c r="G95" s="217" t="s">
        <v>482</v>
      </c>
      <c r="H95" s="218">
        <v>0.99</v>
      </c>
      <c r="I95" s="217" t="s">
        <v>21</v>
      </c>
      <c r="J95" s="217" t="s">
        <v>245</v>
      </c>
      <c r="K95" s="217" t="str">
        <v>5.75%</v>
      </c>
      <c r="L95" s="218">
        <v>34934.52</v>
      </c>
      <c r="M95" s="218">
        <v>9.7</v>
      </c>
      <c r="N95" s="218">
        <v>3.39</v>
      </c>
      <c r="O95" s="218">
        <v>0</v>
      </c>
      <c r="P95" s="219">
        <f>N95/סיכום!$B$42</f>
        <v>3.77291491736371e-07</v>
      </c>
    </row>
    <row r="96" spans="1:256">
      <c r="A96" s="217" t="str">
        <v>חפציבה חופים א'</v>
      </c>
      <c r="B96" s="217">
        <v>1113562</v>
      </c>
      <c r="C96" s="217" t="s">
        <v>477</v>
      </c>
      <c r="D96" s="217" t="s">
        <v>133</v>
      </c>
      <c r="E96" s="217" t="s">
        <v>29</v>
      </c>
      <c r="F96" s="217" t="s">
        <v>478</v>
      </c>
      <c r="G96" s="217" t="s">
        <v>479</v>
      </c>
      <c r="H96" s="218">
        <v>0</v>
      </c>
      <c r="I96" s="217" t="s">
        <v>21</v>
      </c>
      <c r="J96" s="217" t="s">
        <v>66</v>
      </c>
      <c r="K96" s="217" t="s">
        <v>480</v>
      </c>
      <c r="L96" s="218">
        <v>98249.5</v>
      </c>
      <c r="M96" s="218">
        <v>11</v>
      </c>
      <c r="N96" s="218">
        <v>10.81</v>
      </c>
      <c r="O96" s="218">
        <v>0</v>
      </c>
      <c r="P96" s="219">
        <f>N96/סיכום!$B$42</f>
        <v>1.20310354739533e-06</v>
      </c>
    </row>
    <row r="97" spans="1:256">
      <c r="A97" s="217" t="str">
        <v>חפציבה סד' ב'</v>
      </c>
      <c r="B97" s="217">
        <v>1099951</v>
      </c>
      <c r="C97" s="217" t="s">
        <v>481</v>
      </c>
      <c r="D97" s="217" t="s">
        <v>133</v>
      </c>
      <c r="E97" s="217" t="s">
        <v>29</v>
      </c>
      <c r="F97" s="217" t="s">
        <v>478</v>
      </c>
      <c r="G97" s="217" t="s">
        <v>482</v>
      </c>
      <c r="H97" s="218">
        <v>1.69</v>
      </c>
      <c r="I97" s="217" t="s">
        <v>21</v>
      </c>
      <c r="J97" s="217" t="s">
        <v>483</v>
      </c>
      <c r="K97" s="217" t="s">
        <v>484</v>
      </c>
      <c r="L97" s="218">
        <v>198000</v>
      </c>
      <c r="M97" s="218">
        <v>9.7</v>
      </c>
      <c r="N97" s="218">
        <v>19.21</v>
      </c>
      <c r="O97" s="218">
        <v>0</v>
      </c>
      <c r="P97" s="219">
        <f>N97/סיכום!$B$42</f>
        <v>2.13798511983943e-06</v>
      </c>
    </row>
    <row r="98" spans="1:256">
      <c r="A98" s="217" t="str">
        <v>לידקום א'</v>
      </c>
      <c r="B98" s="217">
        <v>1115096</v>
      </c>
      <c r="C98" s="217" t="s">
        <v>284</v>
      </c>
      <c r="D98" s="217" t="s">
        <v>161</v>
      </c>
      <c r="E98" s="217" t="s">
        <v>29</v>
      </c>
      <c r="F98" s="217" t="s">
        <v>478</v>
      </c>
      <c r="G98" s="217" t="str">
        <v>1/09/2009</v>
      </c>
      <c r="H98" s="218">
        <v>1.17</v>
      </c>
      <c r="I98" s="217" t="s">
        <v>21</v>
      </c>
      <c r="J98" s="217" t="s">
        <v>268</v>
      </c>
      <c r="K98" s="217" t="str">
        <v>296.73%</v>
      </c>
      <c r="L98" s="218">
        <v>232249.88</v>
      </c>
      <c r="M98" s="218">
        <v>14</v>
      </c>
      <c r="N98" s="218">
        <v>32.51</v>
      </c>
      <c r="O98" s="218">
        <v>0</v>
      </c>
      <c r="P98" s="219">
        <f>N98/סיכום!$B$42</f>
        <v>3.61821427620927e-06</v>
      </c>
    </row>
    <row r="99" spans="1:256">
      <c r="A99" s="217" t="str">
        <v>לידקום סדרה א'</v>
      </c>
      <c r="B99" s="217">
        <v>1117548</v>
      </c>
      <c r="C99" s="217" t="s">
        <v>284</v>
      </c>
      <c r="D99" s="217" t="s">
        <v>153</v>
      </c>
      <c r="E99" s="217" t="s">
        <v>29</v>
      </c>
      <c r="F99" s="217" t="s">
        <v>478</v>
      </c>
      <c r="G99" s="217" t="str">
        <v>19/01/2010</v>
      </c>
      <c r="H99" s="218">
        <v>0</v>
      </c>
      <c r="I99" s="217" t="s">
        <v>21</v>
      </c>
      <c r="J99" s="217" t="str">
        <v>6.6500%</v>
      </c>
      <c r="K99" s="217" t="str">
        <v>6.65%</v>
      </c>
      <c r="L99" s="218">
        <v>348881.1</v>
      </c>
      <c r="M99" s="218">
        <v>14</v>
      </c>
      <c r="N99" s="218">
        <v>48.84</v>
      </c>
      <c r="O99" s="218">
        <v>0</v>
      </c>
      <c r="P99" s="219">
        <f>N99/סיכום!$B$42</f>
        <v>5.43566857121072e-06</v>
      </c>
    </row>
    <row r="100" spans="1:256">
      <c r="A100" s="216" t="str">
        <v>סה"כ אג"ח קונצרני צמוד מדד</v>
      </c>
      <c r="B100" s="216"/>
      <c r="C100" s="216"/>
      <c r="D100" s="216"/>
      <c r="E100" s="216"/>
      <c r="F100" s="216"/>
      <c r="G100" s="216"/>
      <c r="H100" s="222">
        <v>5.26</v>
      </c>
      <c r="I100" s="216"/>
      <c r="J100" s="216"/>
      <c r="K100" s="222" t="s">
        <v>192</v>
      </c>
      <c r="L100" s="223">
        <f>SUM(L18:L99)</f>
        <v>515183640.8</v>
      </c>
      <c r="M100" s="216"/>
      <c r="N100" s="223">
        <f>N18+N19+N20+N21+N22+N23+N24+N25+N26+N27+N28+N29+N30+N31+N32+N33+N34+N35+N36+N37+N38+N39+N40+N41+N42+N43+N44+N45+N46+N47+N48+N49+N50+N51+N52+N53+N54+N55+N56+N57+N58+N59+N60+N61+N62+N63+N64+N65+N66+N67+N68+N69+N70+N71+N72+N73+N74+N75+N76+N77+N78+N79+N80+N81+N82+N83+N84+N85+N86+N87+N88+N89+N90+N91+N92+N93+N94+N95+N96+N97+N98+N99</f>
        <v>649906.84</v>
      </c>
      <c r="O100" s="216"/>
      <c r="P100" s="224">
        <f>SUM(P18:P99)</f>
        <v>0.0723316581573071</v>
      </c>
    </row>
    <row r="102" spans="1:256">
      <c r="A102" s="216" t="str">
        <v>אג"ח קונצרני לא צמוד</v>
      </c>
      <c r="B102" s="216"/>
      <c r="C102" s="216"/>
      <c r="D102" s="216"/>
      <c r="E102" s="216"/>
      <c r="F102" s="216"/>
      <c r="G102" s="216"/>
      <c r="H102" s="216"/>
      <c r="I102" s="216"/>
      <c r="J102" s="216"/>
      <c r="K102" s="216"/>
      <c r="L102" s="216"/>
      <c r="M102" s="216"/>
      <c r="N102" s="216"/>
      <c r="O102" s="216"/>
      <c r="P102" s="216"/>
    </row>
    <row r="103" spans="1:256">
      <c r="A103" s="217" t="str">
        <v>גזית ישראל 2</v>
      </c>
      <c r="B103" s="217">
        <v>1124304</v>
      </c>
      <c r="C103" s="217" t="str">
        <v>גזית ישראל (מיסודה של גזית אינ</v>
      </c>
      <c r="D103" s="217" t="s">
        <v>133</v>
      </c>
      <c r="E103" s="217" t="s">
        <v>223</v>
      </c>
      <c r="F103" s="217" t="s">
        <v>85</v>
      </c>
      <c r="G103" s="217" t="str">
        <v>3/01/2002</v>
      </c>
      <c r="H103" s="217">
        <v>1.79</v>
      </c>
      <c r="I103" s="217" t="s">
        <v>21</v>
      </c>
      <c r="J103" s="217" t="str">
        <v>7.1500%</v>
      </c>
      <c r="K103" s="217" t="s">
        <v>485</v>
      </c>
      <c r="L103" s="218">
        <v>81250.06</v>
      </c>
      <c r="M103" s="218">
        <v>111.27</v>
      </c>
      <c r="N103" s="218">
        <v>90.4</v>
      </c>
      <c r="O103" s="218">
        <v>0</v>
      </c>
      <c r="P103" s="219">
        <f>N103/סיכום!$B$42</f>
        <v>1.00611064463032e-05</v>
      </c>
    </row>
    <row r="104" spans="1:256">
      <c r="A104" s="216" t="str">
        <v>סה"כ אג"ח קונצרני לא צמוד</v>
      </c>
      <c r="B104" s="216"/>
      <c r="C104" s="216"/>
      <c r="D104" s="216"/>
      <c r="E104" s="216"/>
      <c r="F104" s="216"/>
      <c r="G104" s="216"/>
      <c r="H104" s="222">
        <v>1.79</v>
      </c>
      <c r="I104" s="216"/>
      <c r="J104" s="216"/>
      <c r="K104" s="222" t="s">
        <v>485</v>
      </c>
      <c r="L104" s="223">
        <f>L103</f>
        <v>81250.06</v>
      </c>
      <c r="M104" s="216"/>
      <c r="N104" s="223">
        <f>N103</f>
        <v>90.4</v>
      </c>
      <c r="O104" s="216"/>
      <c r="P104" s="224">
        <f>P103</f>
        <v>1.00611064463032e-05</v>
      </c>
    </row>
    <row r="106" spans="1:256">
      <c r="A106" s="216" t="str">
        <v>אג"ח קונצרני צמודות למט"ח</v>
      </c>
      <c r="B106" s="216"/>
      <c r="C106" s="216"/>
      <c r="D106" s="216"/>
      <c r="E106" s="216"/>
      <c r="F106" s="216"/>
      <c r="G106" s="216"/>
      <c r="H106" s="216"/>
      <c r="I106" s="216"/>
      <c r="J106" s="216"/>
      <c r="K106" s="216"/>
      <c r="L106" s="216"/>
      <c r="M106" s="216"/>
      <c r="N106" s="216"/>
      <c r="O106" s="216"/>
      <c r="P106" s="216"/>
    </row>
    <row r="107" spans="1:256">
      <c r="A107" s="217" t="s">
        <v>486</v>
      </c>
      <c r="B107" s="217">
        <v>22178</v>
      </c>
      <c r="C107" s="217" t="s">
        <v>487</v>
      </c>
      <c r="D107" s="217" t="s">
        <v>133</v>
      </c>
      <c r="E107" s="217" t="s">
        <v>279</v>
      </c>
      <c r="F107" s="217" t="s">
        <v>85</v>
      </c>
      <c r="G107" s="217" t="s">
        <v>488</v>
      </c>
      <c r="H107" s="218">
        <v>0</v>
      </c>
      <c r="I107" s="217" t="s">
        <v>21</v>
      </c>
      <c r="J107" s="217" t="s">
        <v>489</v>
      </c>
      <c r="K107" s="217" t="s">
        <v>490</v>
      </c>
      <c r="L107" s="218">
        <v>4500500</v>
      </c>
      <c r="M107" s="218" t="s">
        <v>96</v>
      </c>
      <c r="N107" s="218" t="s">
        <v>96</v>
      </c>
      <c r="O107" s="217" t="s">
        <v>287</v>
      </c>
      <c r="P107" s="219">
        <f>N107/סיכום!$B$42</f>
        <v>0</v>
      </c>
    </row>
    <row r="108" spans="1:256">
      <c r="A108" s="217" t="s">
        <v>486</v>
      </c>
      <c r="B108" s="217">
        <v>25502</v>
      </c>
      <c r="C108" s="217" t="s">
        <v>487</v>
      </c>
      <c r="D108" s="217" t="s">
        <v>133</v>
      </c>
      <c r="E108" s="217" t="s">
        <v>279</v>
      </c>
      <c r="F108" s="217" t="s">
        <v>85</v>
      </c>
      <c r="G108" s="217" t="s">
        <v>488</v>
      </c>
      <c r="H108" s="218">
        <v>0</v>
      </c>
      <c r="I108" s="217" t="s">
        <v>21</v>
      </c>
      <c r="J108" s="217" t="s">
        <v>489</v>
      </c>
      <c r="K108" s="217" t="s">
        <v>490</v>
      </c>
      <c r="L108" s="218">
        <v>1000000</v>
      </c>
      <c r="M108" s="218" t="s">
        <v>96</v>
      </c>
      <c r="N108" s="218" t="s">
        <v>96</v>
      </c>
      <c r="O108" s="217" t="s">
        <v>168</v>
      </c>
      <c r="P108" s="219">
        <f>N108/סיכום!$B$42</f>
        <v>0</v>
      </c>
    </row>
    <row r="109" spans="1:256">
      <c r="A109" s="217" t="str">
        <v>מיאמי השקעות -בי.אי.</v>
      </c>
      <c r="B109" s="217">
        <v>23101</v>
      </c>
      <c r="C109" s="217" t="str">
        <v>מיאמי השקעות</v>
      </c>
      <c r="D109" s="217" t="s">
        <v>133</v>
      </c>
      <c r="E109" s="217" t="s">
        <v>279</v>
      </c>
      <c r="F109" s="217" t="s">
        <v>85</v>
      </c>
      <c r="G109" s="217" t="str">
        <v>1/01/2006</v>
      </c>
      <c r="H109" s="217">
        <v>0.54</v>
      </c>
      <c r="I109" s="217" t="s">
        <v>21</v>
      </c>
      <c r="J109" s="217" t="str">
        <v>8.1000%</v>
      </c>
      <c r="K109" s="217" t="s">
        <v>491</v>
      </c>
      <c r="L109" s="218">
        <v>43171227</v>
      </c>
      <c r="M109" s="218">
        <v>61</v>
      </c>
      <c r="N109" s="218" t="str">
        <v>26,334.45</v>
      </c>
      <c r="O109" s="217" t="str">
        <v>86.34%</v>
      </c>
      <c r="P109" s="219">
        <f>N109/סיכום!$B$42</f>
        <v>0.00293090381255365</v>
      </c>
    </row>
    <row r="110" spans="1:256">
      <c r="A110" s="216" t="str">
        <v>סה"כ אג"ח קונצרני צמודות למט"ח</v>
      </c>
      <c r="B110" s="216"/>
      <c r="C110" s="216"/>
      <c r="D110" s="216"/>
      <c r="E110" s="216"/>
      <c r="F110" s="216"/>
      <c r="G110" s="216"/>
      <c r="H110" s="216"/>
      <c r="I110" s="216"/>
      <c r="J110" s="216"/>
      <c r="K110" s="222" t="s">
        <v>491</v>
      </c>
      <c r="L110" s="223">
        <f>SUM(L107:L109)</f>
        <v>48671727</v>
      </c>
      <c r="M110" s="216"/>
      <c r="N110" s="223">
        <f>N107+N108+N109</f>
        <v>26334.45</v>
      </c>
      <c r="O110" s="216"/>
      <c r="P110" s="224">
        <f>SUM(P107:P109)</f>
        <v>0.00293090381255365</v>
      </c>
    </row>
    <row r="112" spans="1:256">
      <c r="A112" s="216" t="str">
        <v>אג"ח קונצרני אחר</v>
      </c>
      <c r="B112" s="218">
        <v>0</v>
      </c>
      <c r="C112" s="218">
        <v>0</v>
      </c>
      <c r="D112" s="218">
        <v>0</v>
      </c>
      <c r="E112" s="218">
        <v>0</v>
      </c>
      <c r="F112" s="218">
        <v>0</v>
      </c>
      <c r="G112" s="218">
        <v>0</v>
      </c>
      <c r="H112" s="218">
        <v>0</v>
      </c>
      <c r="I112" s="218">
        <v>0</v>
      </c>
      <c r="J112" s="218">
        <v>0</v>
      </c>
      <c r="K112" s="218">
        <v>0</v>
      </c>
      <c r="L112" s="218">
        <v>0</v>
      </c>
      <c r="M112" s="218">
        <v>0</v>
      </c>
      <c r="N112" s="218">
        <v>0</v>
      </c>
      <c r="O112" s="218">
        <v>0</v>
      </c>
      <c r="P112" s="219">
        <f>N112/סיכום!$B$42</f>
        <v>0</v>
      </c>
    </row>
    <row r="113" spans="1:256">
      <c r="A113" s="216" t="str">
        <v>סה"כ אג"ח קונצרני אחר</v>
      </c>
      <c r="B113" s="216"/>
      <c r="C113" s="216"/>
      <c r="D113" s="216"/>
      <c r="E113" s="216"/>
      <c r="F113" s="216"/>
      <c r="G113" s="216"/>
      <c r="H113" s="216"/>
      <c r="I113" s="216"/>
      <c r="J113" s="216"/>
      <c r="K113" s="216"/>
      <c r="L113" s="225">
        <f>L112</f>
        <v>0</v>
      </c>
      <c r="M113" s="216"/>
      <c r="N113" s="225">
        <f>N112</f>
        <v>0</v>
      </c>
      <c r="O113" s="216"/>
      <c r="P113" s="224">
        <f>P112</f>
        <v>0</v>
      </c>
    </row>
    <row r="115" spans="1:256">
      <c r="A115" s="214" t="str">
        <v>סה"כ אג"ח קונצרני ל"ס בישראל</v>
      </c>
      <c r="B115" s="214"/>
      <c r="C115" s="214"/>
      <c r="D115" s="214"/>
      <c r="E115" s="214"/>
      <c r="F115" s="214"/>
      <c r="G115" s="214"/>
      <c r="H115" s="226">
        <v>5.02</v>
      </c>
      <c r="I115" s="214"/>
      <c r="J115" s="214"/>
      <c r="K115" s="226" t="str">
        <v>5.00%</v>
      </c>
      <c r="L115" s="227">
        <f>L100+L104+L110+L113</f>
        <v>563936617.86</v>
      </c>
      <c r="M115" s="214"/>
      <c r="N115" s="227">
        <f>N100+N104+N110+N113</f>
        <v>676331.69</v>
      </c>
      <c r="O115" s="214"/>
      <c r="P115" s="228">
        <f>P100+P104+P110+P113</f>
        <v>0.075272623076307</v>
      </c>
    </row>
    <row r="118" spans="1:256">
      <c r="A118" s="214" t="str">
        <v>אג"ח קונצרני ל"ס בחו"ל</v>
      </c>
      <c r="B118" s="214"/>
      <c r="C118" s="214"/>
      <c r="D118" s="214"/>
      <c r="E118" s="214"/>
      <c r="F118" s="214"/>
      <c r="G118" s="214"/>
      <c r="H118" s="214"/>
      <c r="I118" s="214"/>
      <c r="J118" s="214"/>
      <c r="K118" s="214"/>
      <c r="L118" s="214"/>
      <c r="M118" s="214"/>
      <c r="N118" s="214"/>
      <c r="O118" s="214"/>
      <c r="P118" s="214"/>
    </row>
    <row r="119" spans="1:256">
      <c r="A119" s="216" t="str">
        <v>אג"ח קונצרני של חברות ישראליות</v>
      </c>
      <c r="B119" s="216"/>
      <c r="C119" s="216"/>
      <c r="D119" s="216"/>
      <c r="E119" s="216"/>
      <c r="F119" s="216"/>
      <c r="G119" s="216"/>
      <c r="H119" s="216"/>
      <c r="I119" s="216"/>
      <c r="J119" s="216"/>
      <c r="K119" s="216"/>
      <c r="L119" s="216"/>
      <c r="M119" s="216"/>
      <c r="N119" s="216"/>
      <c r="O119" s="216"/>
      <c r="P119" s="216"/>
    </row>
    <row r="120" spans="1:256">
      <c r="A120" s="217" t="s">
        <v>302</v>
      </c>
      <c r="B120" s="217">
        <v>27581</v>
      </c>
      <c r="C120" s="217" t="s">
        <v>303</v>
      </c>
      <c r="D120" s="217" t="s">
        <v>454</v>
      </c>
      <c r="E120" s="217" t="s">
        <v>454</v>
      </c>
      <c r="F120" s="217" t="s">
        <v>264</v>
      </c>
      <c r="G120" s="217" t="str">
        <v>4/08/2010</v>
      </c>
      <c r="H120" s="217">
        <v>1.31</v>
      </c>
      <c r="I120" s="217" t="s">
        <v>5</v>
      </c>
      <c r="J120" s="217" t="s">
        <v>474</v>
      </c>
      <c r="K120" s="217" t="s">
        <v>492</v>
      </c>
      <c r="L120" s="218">
        <v>6786594</v>
      </c>
      <c r="M120" s="218">
        <v>411.65</v>
      </c>
      <c r="N120" s="218" t="s">
        <v>493</v>
      </c>
      <c r="O120" s="217" t="s">
        <v>434</v>
      </c>
      <c r="P120" s="219">
        <f>N120/סיכום!$B$42</f>
        <v>0.000832912703792523</v>
      </c>
    </row>
    <row r="121" spans="1:256">
      <c r="A121" s="216" t="str">
        <v>סה"כ אג"ח קונצרני של חברות ישראליות</v>
      </c>
      <c r="B121" s="216"/>
      <c r="C121" s="216"/>
      <c r="D121" s="216"/>
      <c r="E121" s="216"/>
      <c r="F121" s="216"/>
      <c r="G121" s="216"/>
      <c r="H121" s="222">
        <v>1.31</v>
      </c>
      <c r="I121" s="216"/>
      <c r="J121" s="216"/>
      <c r="K121" s="222" t="s">
        <v>492</v>
      </c>
      <c r="L121" s="223">
        <f>L120</f>
        <v>6786594</v>
      </c>
      <c r="M121" s="216"/>
      <c r="N121" s="223" t="s">
        <f>N120</f>
        <v>493</v>
      </c>
      <c r="O121" s="216"/>
      <c r="P121" s="224">
        <f>P120</f>
        <v>0.000832912703792523</v>
      </c>
    </row>
    <row r="123" spans="1:256">
      <c r="A123" s="216" t="str">
        <v>אג"ח קונצרני של חברות זרות</v>
      </c>
      <c r="B123" s="218">
        <v>0</v>
      </c>
      <c r="C123" s="218">
        <v>0</v>
      </c>
      <c r="D123" s="218">
        <v>0</v>
      </c>
      <c r="E123" s="218">
        <v>0</v>
      </c>
      <c r="F123" s="218">
        <v>0</v>
      </c>
      <c r="G123" s="218">
        <v>0</v>
      </c>
      <c r="H123" s="218">
        <v>0</v>
      </c>
      <c r="I123" s="218">
        <v>0</v>
      </c>
      <c r="J123" s="218">
        <v>0</v>
      </c>
      <c r="K123" s="218">
        <v>0</v>
      </c>
      <c r="L123" s="218">
        <v>0</v>
      </c>
      <c r="M123" s="218">
        <v>0</v>
      </c>
      <c r="N123" s="218">
        <v>0</v>
      </c>
      <c r="O123" s="218">
        <v>0</v>
      </c>
      <c r="P123" s="219">
        <f>N123/סיכום!$B$42</f>
        <v>0</v>
      </c>
    </row>
    <row r="124" spans="1:256">
      <c r="A124" s="216" t="str">
        <v>סה"כ אג"ח קונצרני של חברות זרות</v>
      </c>
      <c r="B124" s="216"/>
      <c r="C124" s="216"/>
      <c r="D124" s="216"/>
      <c r="E124" s="216"/>
      <c r="F124" s="216"/>
      <c r="G124" s="216"/>
      <c r="H124" s="216"/>
      <c r="I124" s="216"/>
      <c r="J124" s="216"/>
      <c r="K124" s="216"/>
      <c r="L124" s="225">
        <f>L123</f>
        <v>0</v>
      </c>
      <c r="M124" s="216"/>
      <c r="N124" s="225">
        <f>N123</f>
        <v>0</v>
      </c>
      <c r="O124" s="216"/>
      <c r="P124" s="224">
        <f>P123</f>
        <v>0</v>
      </c>
    </row>
    <row r="126" spans="1:256">
      <c r="A126" s="214" t="str">
        <v>סה"כ אג"ח קונצרני ל"ס בחו"ל</v>
      </c>
      <c r="B126" s="214"/>
      <c r="C126" s="214"/>
      <c r="D126" s="214"/>
      <c r="E126" s="214"/>
      <c r="F126" s="214"/>
      <c r="G126" s="214"/>
      <c r="H126" s="226">
        <v>1.31</v>
      </c>
      <c r="I126" s="214"/>
      <c r="J126" s="214"/>
      <c r="K126" s="226" t="s">
        <v>492</v>
      </c>
      <c r="L126" s="227">
        <f>L121+L124</f>
        <v>6786594</v>
      </c>
      <c r="M126" s="214"/>
      <c r="N126" s="227">
        <f>N121+N124</f>
        <v>7483.8</v>
      </c>
      <c r="O126" s="214"/>
      <c r="P126" s="228">
        <f>P121+P124</f>
        <v>0.000832912703792523</v>
      </c>
    </row>
    <row r="129" spans="1:256">
      <c r="A129" s="214" t="str">
        <v>סה"כ אג"ח קונצרני ל"ס</v>
      </c>
      <c r="B129" s="214"/>
      <c r="C129" s="214"/>
      <c r="D129" s="214"/>
      <c r="E129" s="214"/>
      <c r="F129" s="214"/>
      <c r="G129" s="214"/>
      <c r="H129" s="226">
        <v>4.97</v>
      </c>
      <c r="I129" s="214"/>
      <c r="J129" s="214"/>
      <c r="K129" s="226" t="str">
        <v>4.64%</v>
      </c>
      <c r="L129" s="227">
        <f>L115+L126</f>
        <v>570723211.86</v>
      </c>
      <c r="M129" s="214"/>
      <c r="N129" s="227">
        <f>N115+N126</f>
        <v>683815.49</v>
      </c>
      <c r="O129" s="214"/>
      <c r="P129" s="228">
        <f>P115+P126</f>
        <v>0.0761055357800995</v>
      </c>
    </row>
    <row r="132" spans="1:256">
      <c r="A132" s="217" t="s">
        <v>30</v>
      </c>
      <c r="B132" s="217"/>
      <c r="C132" s="217"/>
      <c r="D132" s="217"/>
      <c r="E132" s="217"/>
      <c r="F132" s="217"/>
      <c r="G132" s="217"/>
      <c r="H132" s="217"/>
      <c r="I132" s="217"/>
      <c r="J132" s="217"/>
      <c r="K132" s="217"/>
      <c r="L132" s="217"/>
      <c r="M132" s="217"/>
      <c r="N132" s="217"/>
      <c r="O132" s="217"/>
      <c r="P132" s="217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printOptions/>
  <pageMargins left="0.75" right="0.75" top="1" bottom="1" header="0.5" footer="0.5"/>
  <pageSetup blackAndWhite="0" cellComments="none" copies="1" draft="0" errors="displayed" firstPageNumber="1" orientation="portrait" pageOrder="downThenOver" paperSize="1" scale="100" useFirstPageNumber="1"/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0"/>
  </sheetPr>
  <dimension ref="A2:IV38"/>
  <sheetViews>
    <sheetView topLeftCell="A16" workbookViewId="0" rightToLeft="1">
      <selection activeCell="J29" sqref="J29"/>
    </sheetView>
  </sheetViews>
  <sheetFormatPr defaultRowHeight="12.75"/>
  <cols>
    <col min="1" max="1" style="229" width="36.76491" customWidth="1"/>
    <col min="2" max="2" style="229" width="15.72508" customWidth="1"/>
    <col min="3" max="3" style="229" width="26.74595" customWidth="1"/>
    <col min="4" max="4" style="229" width="15.72508" customWidth="1"/>
    <col min="5" max="5" style="229" width="13.72129" customWidth="1"/>
    <col min="6" max="6" style="229" width="15.72508" customWidth="1"/>
    <col min="7" max="7" style="229" width="9.713702" customWidth="1"/>
    <col min="8" max="8" style="229" width="12.71939" customWidth="1"/>
    <col min="9" max="9" style="229" width="24.74215" customWidth="1"/>
    <col min="10" max="10" style="229" width="20.73457" customWidth="1"/>
    <col min="11" max="256" style="229" width="9.287113" bestFit="1" customWidth="1"/>
  </cols>
  <sheetData>
    <row r="2" spans="1:256">
      <c r="A2" s="230" t="s">
        <v>7</v>
      </c>
    </row>
    <row r="4" spans="1:256">
      <c r="A4" s="230" t="s">
        <v>494</v>
      </c>
    </row>
    <row r="6" spans="1:256">
      <c r="A6" s="231" t="s">
        <v>2</v>
      </c>
    </row>
    <row r="9" spans="1:256">
      <c r="A9" s="232" t="s">
        <v>9</v>
      </c>
      <c r="B9" s="232" t="s">
        <v>10</v>
      </c>
      <c r="C9" s="232" t="s">
        <v>11</v>
      </c>
      <c r="D9" s="232" t="s">
        <v>79</v>
      </c>
      <c r="E9" s="232" t="s">
        <v>14</v>
      </c>
      <c r="F9" s="232" t="s">
        <v>34</v>
      </c>
      <c r="G9" s="232" t="s">
        <v>4</v>
      </c>
      <c r="H9" s="232" t="s">
        <v>380</v>
      </c>
      <c r="I9" s="232" t="s">
        <v>35</v>
      </c>
      <c r="J9" s="232" t="s">
        <v>18</v>
      </c>
    </row>
    <row r="10" spans="1:256">
      <c r="A10" s="233"/>
      <c r="B10" s="233"/>
      <c r="C10" s="233"/>
      <c r="D10" s="233"/>
      <c r="E10" s="233"/>
      <c r="F10" s="233" t="s">
        <v>38</v>
      </c>
      <c r="G10" s="233" t="s">
        <v>39</v>
      </c>
      <c r="H10" s="233" t="s">
        <v>20</v>
      </c>
      <c r="I10" s="233" t="s">
        <v>19</v>
      </c>
      <c r="J10" s="233" t="s">
        <v>19</v>
      </c>
    </row>
    <row r="13" spans="1:256">
      <c r="A13" s="232" t="str">
        <v>מניות ל"ס</v>
      </c>
      <c r="B13" s="232"/>
      <c r="C13" s="232"/>
      <c r="D13" s="232"/>
      <c r="E13" s="232"/>
      <c r="F13" s="232"/>
      <c r="G13" s="232"/>
      <c r="H13" s="232"/>
      <c r="I13" s="232"/>
      <c r="J13" s="232"/>
    </row>
    <row r="16" spans="1:256">
      <c r="A16" s="232" t="str">
        <v>מניות ל"ס בישראל</v>
      </c>
      <c r="B16" s="232"/>
      <c r="C16" s="232"/>
      <c r="D16" s="232"/>
      <c r="E16" s="232"/>
      <c r="F16" s="232"/>
      <c r="G16" s="232"/>
      <c r="H16" s="232"/>
      <c r="I16" s="232"/>
      <c r="J16" s="232"/>
    </row>
    <row r="17" spans="1:256">
      <c r="A17" s="234" t="s">
        <v>292</v>
      </c>
      <c r="B17" s="234"/>
      <c r="C17" s="234"/>
      <c r="D17" s="234"/>
      <c r="E17" s="234"/>
      <c r="F17" s="234"/>
      <c r="G17" s="234"/>
      <c r="H17" s="234"/>
      <c r="I17" s="234"/>
      <c r="J17" s="234"/>
    </row>
    <row r="18" spans="1:256">
      <c r="A18" s="235" t="str">
        <v>בסר הנדסה</v>
      </c>
      <c r="B18" s="235">
        <v>1107085</v>
      </c>
      <c r="C18" s="235" t="str">
        <v>ב.ס.ר הנדסה ופיתוח בעמ</v>
      </c>
      <c r="D18" s="235" t="s">
        <v>133</v>
      </c>
      <c r="E18" s="235" t="s">
        <v>21</v>
      </c>
      <c r="F18" s="236">
        <v>2513961</v>
      </c>
      <c r="G18" s="236">
        <v>103.3</v>
      </c>
      <c r="H18" s="236" t="s">
        <v>495</v>
      </c>
      <c r="I18" s="235" t="str">
        <v>4.39%</v>
      </c>
      <c r="J18" s="237">
        <f>H18/סיכום!$B$42</f>
        <v>0.000289025315846612</v>
      </c>
    </row>
    <row r="19" spans="1:256">
      <c r="A19" s="234" t="s">
        <v>310</v>
      </c>
      <c r="B19" s="234"/>
      <c r="C19" s="234"/>
      <c r="D19" s="234"/>
      <c r="E19" s="234"/>
      <c r="F19" s="238">
        <f>F18</f>
        <v>2513961</v>
      </c>
      <c r="G19" s="234"/>
      <c r="H19" s="238" t="s">
        <f>H18</f>
        <v>495</v>
      </c>
      <c r="I19" s="234"/>
      <c r="J19" s="239">
        <f>J18</f>
        <v>0.000289025315846612</v>
      </c>
    </row>
    <row r="21" spans="1:256">
      <c r="A21" s="232" t="str">
        <v>סה"כ מניות ל"ס בישראל</v>
      </c>
      <c r="B21" s="232"/>
      <c r="C21" s="232"/>
      <c r="D21" s="232"/>
      <c r="E21" s="232"/>
      <c r="F21" s="240">
        <f>F19</f>
        <v>2513961</v>
      </c>
      <c r="G21" s="232"/>
      <c r="H21" s="240" t="s">
        <f>H19</f>
        <v>495</v>
      </c>
      <c r="I21" s="232"/>
      <c r="J21" s="241">
        <f>J19</f>
        <v>0.000289025315846612</v>
      </c>
    </row>
    <row r="24" spans="1:256">
      <c r="A24" s="232" t="str">
        <v>מניות ל"ס בחו"ל</v>
      </c>
      <c r="B24" s="232"/>
      <c r="C24" s="232"/>
      <c r="D24" s="232"/>
      <c r="E24" s="232"/>
      <c r="F24" s="232"/>
      <c r="G24" s="232"/>
      <c r="H24" s="232"/>
      <c r="I24" s="232"/>
      <c r="J24" s="232"/>
    </row>
    <row r="25" spans="1:256">
      <c r="A25" s="234" t="s">
        <v>311</v>
      </c>
      <c r="B25" s="234"/>
      <c r="C25" s="234"/>
      <c r="D25" s="234"/>
      <c r="E25" s="234"/>
      <c r="F25" s="234"/>
      <c r="G25" s="234"/>
      <c r="H25" s="234"/>
      <c r="I25" s="234"/>
      <c r="J25" s="234"/>
    </row>
    <row r="26" spans="1:256">
      <c r="A26" s="235" t="str">
        <v>Lumenis LTD</v>
      </c>
      <c r="B26" s="235" t="str">
        <v>IL0010824782</v>
      </c>
      <c r="C26" s="235" t="str">
        <v>LUMENIS LTD</v>
      </c>
      <c r="D26" s="235" t="s">
        <v>297</v>
      </c>
      <c r="E26" s="235" t="s">
        <v>5</v>
      </c>
      <c r="F26" s="236">
        <v>558419.47</v>
      </c>
      <c r="G26" s="236">
        <v>48</v>
      </c>
      <c r="H26" s="236">
        <v>268.04</v>
      </c>
      <c r="I26" s="235" t="s">
        <v>188</v>
      </c>
      <c r="J26" s="237">
        <f>H26/סיכום!$B$42</f>
        <v>2.98316257949902e-05</v>
      </c>
    </row>
    <row r="27" spans="1:256">
      <c r="A27" s="234" t="s">
        <v>312</v>
      </c>
      <c r="B27" s="234"/>
      <c r="C27" s="234"/>
      <c r="D27" s="234"/>
      <c r="E27" s="234"/>
      <c r="F27" s="238">
        <f>F26</f>
        <v>558419.47</v>
      </c>
      <c r="G27" s="234"/>
      <c r="H27" s="238">
        <f>H26</f>
        <v>268.04</v>
      </c>
      <c r="I27" s="234"/>
      <c r="J27" s="239">
        <f>J26</f>
        <v>2.98316257949902e-05</v>
      </c>
    </row>
    <row r="29" spans="1:256">
      <c r="A29" s="234" t="s">
        <v>313</v>
      </c>
      <c r="B29" s="236">
        <v>0</v>
      </c>
      <c r="C29" s="236">
        <v>0</v>
      </c>
      <c r="D29" s="236">
        <v>0</v>
      </c>
      <c r="E29" s="236">
        <v>0</v>
      </c>
      <c r="F29" s="236">
        <v>0</v>
      </c>
      <c r="G29" s="236">
        <v>0</v>
      </c>
      <c r="H29" s="236">
        <v>0</v>
      </c>
      <c r="I29" s="236">
        <v>0</v>
      </c>
      <c r="J29" s="237">
        <f>H29/סיכום!$B$42</f>
        <v>0</v>
      </c>
    </row>
    <row r="30" spans="1:256">
      <c r="A30" s="234" t="s">
        <v>315</v>
      </c>
      <c r="B30" s="234"/>
      <c r="C30" s="234"/>
      <c r="D30" s="234"/>
      <c r="E30" s="234"/>
      <c r="F30" s="242">
        <f>F29</f>
        <v>0</v>
      </c>
      <c r="G30" s="234"/>
      <c r="H30" s="242">
        <f>H29</f>
        <v>0</v>
      </c>
      <c r="I30" s="234"/>
      <c r="J30" s="239">
        <f>J29</f>
        <v>0</v>
      </c>
    </row>
    <row r="32" spans="1:256">
      <c r="A32" s="232" t="str">
        <v>סה"כ מניות ל"ס בחו"ל</v>
      </c>
      <c r="B32" s="232"/>
      <c r="C32" s="232"/>
      <c r="D32" s="232"/>
      <c r="E32" s="232"/>
      <c r="F32" s="240">
        <f>F27+F30</f>
        <v>558419.47</v>
      </c>
      <c r="G32" s="232"/>
      <c r="H32" s="240">
        <f>H27+H30</f>
        <v>268.04</v>
      </c>
      <c r="I32" s="232"/>
      <c r="J32" s="241">
        <f>J27+J30</f>
        <v>2.98316257949902e-05</v>
      </c>
    </row>
    <row r="35" spans="1:256">
      <c r="A35" s="232" t="str">
        <v>סה"כ מניות ל"ס</v>
      </c>
      <c r="B35" s="232"/>
      <c r="C35" s="232"/>
      <c r="D35" s="232"/>
      <c r="E35" s="232"/>
      <c r="F35" s="240">
        <f>F21+F32</f>
        <v>3072380.47</v>
      </c>
      <c r="G35" s="232"/>
      <c r="H35" s="240">
        <f>H21+H32</f>
        <v>2864.96</v>
      </c>
      <c r="I35" s="232"/>
      <c r="J35" s="241">
        <f>J21+J32</f>
        <v>0.000318856941641603</v>
      </c>
    </row>
    <row r="38" spans="1:256">
      <c r="A38" s="235" t="s">
        <v>30</v>
      </c>
      <c r="B38" s="235"/>
      <c r="C38" s="235"/>
      <c r="D38" s="235"/>
      <c r="E38" s="235"/>
      <c r="F38" s="235"/>
      <c r="G38" s="235"/>
      <c r="H38" s="235"/>
      <c r="I38" s="235"/>
      <c r="J38" s="235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printOptions/>
  <pageMargins left="0.75" right="0.75" top="1" bottom="1" header="0.5" footer="0.5"/>
  <pageSetup blackAndWhite="0" cellComments="none" copies="1" draft="0" errors="displayed" firstPageNumber="1" orientation="portrait" pageOrder="downThenOver" paperSize="1" scale="100" useFirstPageNumber="1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0"/>
  </sheetPr>
  <dimension ref="A2:IV59"/>
  <sheetViews>
    <sheetView topLeftCell="A31" workbookViewId="0" rightToLeft="1">
      <selection activeCell="A65" sqref="A65"/>
    </sheetView>
  </sheetViews>
  <sheetFormatPr defaultRowHeight="12.75"/>
  <cols>
    <col min="1" max="1" style="243" width="32.75733" customWidth="1"/>
    <col min="2" max="2" style="243" width="18.73077" customWidth="1"/>
    <col min="3" max="3" style="243" width="29.75164" customWidth="1"/>
    <col min="4" max="4" style="243" width="12.71939" customWidth="1"/>
    <col min="5" max="5" style="243" width="13.72129" customWidth="1"/>
    <col min="6" max="6" style="243" width="14.72319" customWidth="1"/>
    <col min="7" max="7" style="243" width="16.72698" customWidth="1"/>
    <col min="8" max="8" style="243" width="9.713702" customWidth="1"/>
    <col min="9" max="9" style="243" width="12.71939" customWidth="1"/>
    <col min="10" max="10" style="243" width="24.74215" customWidth="1"/>
    <col min="11" max="11" style="243" width="20.73457" customWidth="1"/>
    <col min="12" max="256" style="243" width="9.287113" bestFit="1" customWidth="1"/>
  </cols>
  <sheetData>
    <row r="2" spans="1:256">
      <c r="A2" s="244" t="s">
        <v>7</v>
      </c>
    </row>
    <row r="4" spans="1:256">
      <c r="A4" s="244" t="s">
        <v>496</v>
      </c>
    </row>
    <row r="6" spans="1:256">
      <c r="A6" s="245" t="s">
        <v>2</v>
      </c>
    </row>
    <row r="9" spans="1:256">
      <c r="A9" s="246" t="s">
        <v>9</v>
      </c>
      <c r="B9" s="246" t="s">
        <v>10</v>
      </c>
      <c r="C9" s="246" t="s">
        <v>11</v>
      </c>
      <c r="D9" s="246" t="s">
        <v>79</v>
      </c>
      <c r="E9" s="246" t="s">
        <v>14</v>
      </c>
      <c r="F9" s="246" t="s">
        <v>32</v>
      </c>
      <c r="G9" s="246" t="s">
        <v>34</v>
      </c>
      <c r="H9" s="246" t="s">
        <v>4</v>
      </c>
      <c r="I9" s="246" t="s">
        <v>380</v>
      </c>
      <c r="J9" s="246" t="s">
        <v>35</v>
      </c>
      <c r="K9" s="246" t="s">
        <v>18</v>
      </c>
    </row>
    <row r="10" spans="1:256">
      <c r="A10" s="247"/>
      <c r="B10" s="247"/>
      <c r="C10" s="247"/>
      <c r="D10" s="247"/>
      <c r="E10" s="247"/>
      <c r="F10" s="247" t="s">
        <v>36</v>
      </c>
      <c r="G10" s="247" t="s">
        <v>38</v>
      </c>
      <c r="H10" s="247" t="s">
        <v>39</v>
      </c>
      <c r="I10" s="247" t="s">
        <v>20</v>
      </c>
      <c r="J10" s="247" t="s">
        <v>19</v>
      </c>
      <c r="K10" s="247" t="s">
        <v>19</v>
      </c>
    </row>
    <row r="13" spans="1:256">
      <c r="A13" s="246" t="str">
        <v>קרנות השקעה ל"ס</v>
      </c>
      <c r="B13" s="246"/>
      <c r="C13" s="246"/>
      <c r="D13" s="246"/>
      <c r="E13" s="246"/>
      <c r="F13" s="246"/>
      <c r="G13" s="246"/>
      <c r="H13" s="246"/>
      <c r="I13" s="246"/>
      <c r="J13" s="246"/>
      <c r="K13" s="246"/>
    </row>
    <row r="16" spans="1:256">
      <c r="A16" s="246" t="str">
        <v>קרנות השקעה ל"ס בישראל</v>
      </c>
      <c r="B16" s="246"/>
      <c r="C16" s="246"/>
      <c r="D16" s="246"/>
      <c r="E16" s="246"/>
      <c r="F16" s="246"/>
      <c r="G16" s="246"/>
      <c r="H16" s="246"/>
      <c r="I16" s="246"/>
      <c r="J16" s="246"/>
      <c r="K16" s="246"/>
    </row>
    <row r="17" spans="1:256">
      <c r="A17" s="248" t="s">
        <v>497</v>
      </c>
      <c r="B17" s="249">
        <v>0</v>
      </c>
      <c r="C17" s="249">
        <v>0</v>
      </c>
      <c r="D17" s="249">
        <v>0</v>
      </c>
      <c r="E17" s="249">
        <v>0</v>
      </c>
      <c r="F17" s="249">
        <v>0</v>
      </c>
      <c r="G17" s="249">
        <v>0</v>
      </c>
      <c r="H17" s="249">
        <v>0</v>
      </c>
      <c r="I17" s="249">
        <v>0</v>
      </c>
      <c r="J17" s="249">
        <v>0</v>
      </c>
      <c r="K17" s="250">
        <f>I17/סיכום!$B$42</f>
        <v>0</v>
      </c>
    </row>
    <row r="18" spans="1:256">
      <c r="A18" s="248" t="s">
        <v>498</v>
      </c>
      <c r="B18" s="248"/>
      <c r="C18" s="248"/>
      <c r="D18" s="248"/>
      <c r="E18" s="248"/>
      <c r="F18" s="248"/>
      <c r="G18" s="251">
        <f>G17</f>
        <v>0</v>
      </c>
      <c r="H18" s="248"/>
      <c r="I18" s="251">
        <f>I17</f>
        <v>0</v>
      </c>
      <c r="J18" s="248"/>
      <c r="K18" s="252">
        <f>K17</f>
        <v>0</v>
      </c>
    </row>
    <row r="20" spans="1:256">
      <c r="A20" s="248" t="s">
        <v>499</v>
      </c>
      <c r="B20" s="249">
        <v>0</v>
      </c>
      <c r="C20" s="249">
        <v>0</v>
      </c>
      <c r="D20" s="249">
        <v>0</v>
      </c>
      <c r="E20" s="249">
        <v>0</v>
      </c>
      <c r="F20" s="249">
        <v>0</v>
      </c>
      <c r="G20" s="249">
        <v>0</v>
      </c>
      <c r="H20" s="249">
        <v>0</v>
      </c>
      <c r="I20" s="249">
        <v>0</v>
      </c>
      <c r="J20" s="249">
        <v>0</v>
      </c>
      <c r="K20" s="250">
        <f>I20/סיכום!$B$42</f>
        <v>0</v>
      </c>
    </row>
    <row r="21" spans="1:256">
      <c r="A21" s="248" t="s">
        <v>500</v>
      </c>
      <c r="B21" s="248"/>
      <c r="C21" s="248"/>
      <c r="D21" s="248"/>
      <c r="E21" s="248"/>
      <c r="F21" s="248"/>
      <c r="G21" s="251">
        <f>G20</f>
        <v>0</v>
      </c>
      <c r="H21" s="248"/>
      <c r="I21" s="251">
        <f>I20</f>
        <v>0</v>
      </c>
      <c r="J21" s="248"/>
      <c r="K21" s="252">
        <f>K20</f>
        <v>0</v>
      </c>
    </row>
    <row r="23" spans="1:256">
      <c r="A23" s="248" t="s">
        <v>501</v>
      </c>
      <c r="B23" s="249">
        <v>0</v>
      </c>
      <c r="C23" s="249">
        <v>0</v>
      </c>
      <c r="D23" s="249">
        <v>0</v>
      </c>
      <c r="E23" s="249">
        <v>0</v>
      </c>
      <c r="F23" s="249">
        <v>0</v>
      </c>
      <c r="G23" s="249">
        <v>0</v>
      </c>
      <c r="H23" s="249">
        <v>0</v>
      </c>
      <c r="I23" s="249">
        <v>0</v>
      </c>
      <c r="J23" s="249">
        <v>0</v>
      </c>
      <c r="K23" s="250">
        <f>I23/סיכום!$B$42</f>
        <v>0</v>
      </c>
    </row>
    <row r="24" spans="1:256">
      <c r="A24" s="248" t="s">
        <v>502</v>
      </c>
      <c r="B24" s="248"/>
      <c r="C24" s="248"/>
      <c r="D24" s="248"/>
      <c r="E24" s="248"/>
      <c r="F24" s="248"/>
      <c r="G24" s="251">
        <f>G23</f>
        <v>0</v>
      </c>
      <c r="H24" s="248"/>
      <c r="I24" s="251">
        <f>I23</f>
        <v>0</v>
      </c>
      <c r="J24" s="248"/>
      <c r="K24" s="252">
        <f>K23</f>
        <v>0</v>
      </c>
    </row>
    <row r="26" spans="1:256">
      <c r="A26" s="248" t="s">
        <v>503</v>
      </c>
      <c r="B26" s="248"/>
      <c r="C26" s="248"/>
      <c r="D26" s="248"/>
      <c r="E26" s="248"/>
      <c r="F26" s="248"/>
      <c r="G26" s="248"/>
      <c r="H26" s="248"/>
      <c r="I26" s="248"/>
      <c r="J26" s="248"/>
      <c r="K26" s="248"/>
    </row>
    <row r="27" spans="1:256">
      <c r="A27" s="253" t="s">
        <v>504</v>
      </c>
      <c r="B27" s="253">
        <v>60305448</v>
      </c>
      <c r="C27" s="253" t="s">
        <v>505</v>
      </c>
      <c r="D27" s="253" t="s">
        <v>506</v>
      </c>
      <c r="E27" s="253" t="s">
        <v>5</v>
      </c>
      <c r="F27" s="254">
        <v>41148</v>
      </c>
      <c r="G27" s="249">
        <v>1646200.74</v>
      </c>
      <c r="H27" s="249">
        <v>362.8</v>
      </c>
      <c r="I27" s="249" t="str">
        <v>1,599.89</v>
      </c>
      <c r="J27" s="253" t="s">
        <v>293</v>
      </c>
      <c r="K27" s="250">
        <f>I27/סיכום!$B$42</f>
        <v>0.000178060437968762</v>
      </c>
    </row>
    <row r="28" spans="1:256">
      <c r="A28" s="253" t="s">
        <v>507</v>
      </c>
      <c r="B28" s="253">
        <v>200265676</v>
      </c>
      <c r="C28" s="253" t="s">
        <v>507</v>
      </c>
      <c r="D28" s="253" t="s">
        <v>506</v>
      </c>
      <c r="E28" s="253" t="s">
        <v>21</v>
      </c>
      <c r="F28" s="254">
        <v>40149</v>
      </c>
      <c r="G28" s="249">
        <v>987500</v>
      </c>
      <c r="H28" s="249">
        <v>259.64</v>
      </c>
      <c r="I28" s="249" t="str">
        <v>2,563.90</v>
      </c>
      <c r="J28" s="253" t="s">
        <v>231</v>
      </c>
      <c r="K28" s="250">
        <f>I28/סיכום!$B$42</f>
        <v>0.000285350340903505</v>
      </c>
    </row>
    <row r="29" spans="1:256">
      <c r="A29" s="253" t="str">
        <v>קרן נוי חוצה יש</v>
      </c>
      <c r="B29" s="253">
        <v>200329043</v>
      </c>
      <c r="C29" s="253" t="str">
        <v>נוי חוצה ישראל</v>
      </c>
      <c r="D29" s="253" t="s">
        <v>506</v>
      </c>
      <c r="E29" s="253" t="s">
        <v>21</v>
      </c>
      <c r="F29" s="254">
        <v>40787</v>
      </c>
      <c r="G29" s="249">
        <v>16492385</v>
      </c>
      <c r="H29" s="249">
        <v>87.8</v>
      </c>
      <c r="I29" s="249">
        <v>14480.32</v>
      </c>
      <c r="J29" s="253" t="str">
        <v>8.25%</v>
      </c>
      <c r="K29" s="250">
        <f>I29/סיכום!$B$42</f>
        <v>0.00161159337274926</v>
      </c>
    </row>
    <row r="30" spans="1:256">
      <c r="A30" s="248" t="s">
        <v>508</v>
      </c>
      <c r="B30" s="248"/>
      <c r="C30" s="248"/>
      <c r="D30" s="248"/>
      <c r="E30" s="248"/>
      <c r="F30" s="248"/>
      <c r="G30" s="255">
        <f>SUM(G27:G29)</f>
        <v>19126085.74</v>
      </c>
      <c r="H30" s="248"/>
      <c r="I30" s="255">
        <f>I27+I28+I29</f>
        <v>18644.11</v>
      </c>
      <c r="J30" s="248"/>
      <c r="K30" s="252">
        <f>K27+K28+K29</f>
        <v>0.00207500415162153</v>
      </c>
    </row>
    <row r="32" spans="1:256">
      <c r="A32" s="246" t="str">
        <v>סה"כ קרנות השקעה ל"ס בישראל</v>
      </c>
      <c r="B32" s="246"/>
      <c r="C32" s="246"/>
      <c r="D32" s="246"/>
      <c r="E32" s="246"/>
      <c r="F32" s="246"/>
      <c r="G32" s="256">
        <f>G18+G21+G24+G30</f>
        <v>19126085.74</v>
      </c>
      <c r="H32" s="246"/>
      <c r="I32" s="256">
        <f>I18+I21+I24+I30</f>
        <v>18644.11</v>
      </c>
      <c r="J32" s="246"/>
      <c r="K32" s="257">
        <f>K18+K21+K24+K30</f>
        <v>0.00207500415162153</v>
      </c>
    </row>
    <row r="35" spans="1:256">
      <c r="A35" s="246" t="str">
        <v>קרנות השקעה ל"ס בחו"ל</v>
      </c>
      <c r="B35" s="246"/>
      <c r="C35" s="246"/>
      <c r="D35" s="246"/>
      <c r="E35" s="246"/>
      <c r="F35" s="246"/>
      <c r="G35" s="246"/>
      <c r="H35" s="246"/>
      <c r="I35" s="246"/>
      <c r="J35" s="246"/>
      <c r="K35" s="246"/>
    </row>
    <row r="36" spans="1:256">
      <c r="A36" s="248" t="s">
        <v>497</v>
      </c>
      <c r="B36" s="249">
        <v>0</v>
      </c>
      <c r="C36" s="249">
        <v>0</v>
      </c>
      <c r="D36" s="249">
        <v>0</v>
      </c>
      <c r="E36" s="249">
        <v>0</v>
      </c>
      <c r="F36" s="249">
        <v>0</v>
      </c>
      <c r="G36" s="249">
        <v>0</v>
      </c>
      <c r="H36" s="249">
        <v>0</v>
      </c>
      <c r="I36" s="249">
        <v>0</v>
      </c>
      <c r="J36" s="249">
        <v>0</v>
      </c>
      <c r="K36" s="250">
        <f>I36/סיכום!$B$42</f>
        <v>0</v>
      </c>
    </row>
    <row r="37" spans="1:256">
      <c r="A37" s="248" t="s">
        <v>498</v>
      </c>
      <c r="B37" s="248"/>
      <c r="C37" s="248"/>
      <c r="D37" s="248"/>
      <c r="E37" s="248"/>
      <c r="F37" s="248"/>
      <c r="G37" s="251">
        <f>G36</f>
        <v>0</v>
      </c>
      <c r="H37" s="248"/>
      <c r="I37" s="251">
        <f>I36</f>
        <v>0</v>
      </c>
      <c r="J37" s="248"/>
      <c r="K37" s="252">
        <f>K36</f>
        <v>0</v>
      </c>
    </row>
    <row r="39" spans="1:256">
      <c r="A39" s="248" t="s">
        <v>499</v>
      </c>
      <c r="B39" s="249">
        <v>0</v>
      </c>
      <c r="C39" s="249">
        <v>0</v>
      </c>
      <c r="D39" s="249">
        <v>0</v>
      </c>
      <c r="E39" s="249">
        <v>0</v>
      </c>
      <c r="F39" s="249">
        <v>0</v>
      </c>
      <c r="G39" s="249">
        <v>0</v>
      </c>
      <c r="H39" s="249">
        <v>0</v>
      </c>
      <c r="I39" s="249">
        <v>0</v>
      </c>
      <c r="J39" s="249">
        <v>0</v>
      </c>
      <c r="K39" s="250">
        <f>I39/סיכום!$B$42</f>
        <v>0</v>
      </c>
    </row>
    <row r="40" spans="1:256">
      <c r="A40" s="248" t="s">
        <v>500</v>
      </c>
      <c r="B40" s="248"/>
      <c r="C40" s="248"/>
      <c r="D40" s="248"/>
      <c r="E40" s="248"/>
      <c r="F40" s="248"/>
      <c r="G40" s="251">
        <f>G39</f>
        <v>0</v>
      </c>
      <c r="H40" s="248"/>
      <c r="I40" s="251">
        <f>I39</f>
        <v>0</v>
      </c>
      <c r="J40" s="248"/>
      <c r="K40" s="252">
        <f>K39</f>
        <v>0</v>
      </c>
    </row>
    <row r="42" spans="1:256">
      <c r="A42" s="248" t="s">
        <v>501</v>
      </c>
      <c r="B42" s="248"/>
      <c r="C42" s="248"/>
      <c r="D42" s="248"/>
      <c r="E42" s="248"/>
      <c r="F42" s="248"/>
      <c r="G42" s="248"/>
      <c r="H42" s="248"/>
      <c r="I42" s="248"/>
      <c r="J42" s="248"/>
      <c r="K42" s="248"/>
    </row>
    <row r="43" spans="1:256">
      <c r="A43" s="253" t="s">
        <v>509</v>
      </c>
      <c r="B43" s="253">
        <v>100239524</v>
      </c>
      <c r="C43" s="253" t="s">
        <v>475</v>
      </c>
      <c r="D43" s="253" t="s">
        <v>510</v>
      </c>
      <c r="E43" s="253" t="s">
        <v>5</v>
      </c>
      <c r="F43" s="254">
        <v>39492</v>
      </c>
      <c r="G43" s="249">
        <v>31304382.9</v>
      </c>
      <c r="H43" s="249">
        <v>352.66</v>
      </c>
      <c r="I43" s="249" t="str">
        <v>29,573.69</v>
      </c>
      <c r="J43" s="253" t="str">
        <v>9.22%</v>
      </c>
      <c r="K43" s="250">
        <f>I43/סיכום!$B$42</f>
        <v>0.00329141640597315</v>
      </c>
    </row>
    <row r="44" spans="1:256">
      <c r="A44" s="253" t="s">
        <v>511</v>
      </c>
      <c r="B44" s="253">
        <v>60298742</v>
      </c>
      <c r="C44" s="253" t="s">
        <v>512</v>
      </c>
      <c r="D44" s="253" t="s">
        <v>510</v>
      </c>
      <c r="E44" s="253" t="s">
        <v>5</v>
      </c>
      <c r="F44" s="254">
        <v>41008</v>
      </c>
      <c r="G44" s="249">
        <v>8772094.57</v>
      </c>
      <c r="H44" s="249">
        <v>389.87</v>
      </c>
      <c r="I44" s="249" t="str">
        <v>9,161.50</v>
      </c>
      <c r="J44" s="253" t="s">
        <v>296</v>
      </c>
      <c r="K44" s="250">
        <f>I44/סיכום!$B$42</f>
        <v>0.00101963303880317</v>
      </c>
    </row>
    <row r="45" spans="1:256">
      <c r="A45" s="253" t="str">
        <v>HOUSTON NADLAN</v>
      </c>
      <c r="B45" s="253">
        <v>60310729</v>
      </c>
      <c r="C45" s="249">
        <v>0</v>
      </c>
      <c r="D45" s="253" t="s">
        <v>510</v>
      </c>
      <c r="E45" s="253" t="s">
        <v>5</v>
      </c>
      <c r="F45" s="254">
        <v>41171</v>
      </c>
      <c r="G45" s="249">
        <v>10383063.26</v>
      </c>
      <c r="H45" s="249">
        <v>373.3</v>
      </c>
      <c r="I45" s="249" t="str">
        <v>10,383.06</v>
      </c>
      <c r="J45" s="249">
        <v>0</v>
      </c>
      <c r="K45" s="250">
        <f>I45/סיכום!$B$42</f>
        <v>0.00115558707852161</v>
      </c>
    </row>
    <row r="46" spans="1:256">
      <c r="A46" s="248" t="s">
        <v>502</v>
      </c>
      <c r="B46" s="248"/>
      <c r="C46" s="248"/>
      <c r="D46" s="248"/>
      <c r="E46" s="248"/>
      <c r="F46" s="248"/>
      <c r="G46" s="255">
        <f>SUM(G43:G45)</f>
        <v>50459540.73</v>
      </c>
      <c r="H46" s="248"/>
      <c r="I46" s="255">
        <f>I43+I44+I45</f>
        <v>49118.25</v>
      </c>
      <c r="J46" s="248"/>
      <c r="K46" s="252">
        <f>SUM(K43:K45)</f>
        <v>0.00546663652329793</v>
      </c>
    </row>
    <row r="48" spans="1:256">
      <c r="A48" s="248" t="s">
        <v>503</v>
      </c>
      <c r="B48" s="248"/>
      <c r="C48" s="248"/>
      <c r="D48" s="248"/>
      <c r="E48" s="248"/>
      <c r="F48" s="248"/>
      <c r="G48" s="248"/>
      <c r="H48" s="248"/>
      <c r="I48" s="248"/>
      <c r="J48" s="248"/>
      <c r="K48" s="248"/>
    </row>
    <row r="49" spans="1:256">
      <c r="A49" s="253" t="s">
        <v>513</v>
      </c>
      <c r="B49" s="253">
        <v>60317799</v>
      </c>
      <c r="C49" s="253" t="s">
        <v>514</v>
      </c>
      <c r="D49" s="253" t="s">
        <v>506</v>
      </c>
      <c r="E49" s="253" t="s">
        <v>5</v>
      </c>
      <c r="F49" s="254">
        <v>41249</v>
      </c>
      <c r="G49" s="249">
        <v>3558171.18</v>
      </c>
      <c r="H49" s="249">
        <v>373.3</v>
      </c>
      <c r="I49" s="249" t="str">
        <v>3,558.17</v>
      </c>
      <c r="J49" s="249">
        <v>0</v>
      </c>
      <c r="K49" s="250">
        <f>I49/סיכום!$B$42</f>
        <v>0.000396008043407552</v>
      </c>
    </row>
    <row r="50" spans="1:256">
      <c r="A50" s="253" t="s">
        <v>515</v>
      </c>
      <c r="B50" s="253">
        <v>60289790</v>
      </c>
      <c r="C50" s="253" t="s">
        <v>516</v>
      </c>
      <c r="D50" s="253" t="s">
        <v>506</v>
      </c>
      <c r="E50" s="253" t="s">
        <v>5</v>
      </c>
      <c r="F50" s="254">
        <v>41086</v>
      </c>
      <c r="G50" s="249">
        <v>4247986.01</v>
      </c>
      <c r="H50" s="249">
        <v>359.58</v>
      </c>
      <c r="I50" s="249" t="str">
        <v>4,091.85</v>
      </c>
      <c r="J50" s="253" t="str">
        <v>0.44%</v>
      </c>
      <c r="K50" s="250">
        <f>I50/סיכום!$B$42</f>
        <v>0.000455404185976834</v>
      </c>
    </row>
    <row r="51" spans="1:256">
      <c r="A51" s="248" t="s">
        <v>508</v>
      </c>
      <c r="B51" s="248"/>
      <c r="C51" s="248"/>
      <c r="D51" s="248"/>
      <c r="E51" s="248"/>
      <c r="F51" s="248"/>
      <c r="G51" s="255">
        <f>SUM(G49:G50)</f>
        <v>7806157.19</v>
      </c>
      <c r="H51" s="248"/>
      <c r="I51" s="255">
        <f>I49+I50</f>
        <v>7650.02</v>
      </c>
      <c r="J51" s="248"/>
      <c r="K51" s="252">
        <f>K49+K50</f>
        <v>0.000851412229384387</v>
      </c>
    </row>
    <row r="53" spans="1:256">
      <c r="A53" s="246" t="str">
        <v>סה"כ קרנות השקעה ל"ס בחו"ל</v>
      </c>
      <c r="B53" s="246"/>
      <c r="C53" s="246"/>
      <c r="D53" s="246"/>
      <c r="E53" s="246"/>
      <c r="F53" s="246"/>
      <c r="G53" s="256">
        <f>G37+G40+G46+G51</f>
        <v>58265697.92</v>
      </c>
      <c r="H53" s="246"/>
      <c r="I53" s="256">
        <f>I37+I40+I46+I51</f>
        <v>56768.27</v>
      </c>
      <c r="J53" s="246"/>
      <c r="K53" s="257">
        <f>K37+K40+K46+K51</f>
        <v>0.00631804875268232</v>
      </c>
    </row>
    <row r="56" spans="1:256">
      <c r="A56" s="246" t="str">
        <v>סה"כ קרנות השקעה ל"ס</v>
      </c>
      <c r="B56" s="246"/>
      <c r="C56" s="246"/>
      <c r="D56" s="246"/>
      <c r="E56" s="246"/>
      <c r="F56" s="246"/>
      <c r="G56" s="256">
        <f>G32+G53</f>
        <v>77391783.66</v>
      </c>
      <c r="H56" s="246"/>
      <c r="I56" s="256">
        <f>I32+I53</f>
        <v>75412.38</v>
      </c>
      <c r="J56" s="246"/>
      <c r="K56" s="257">
        <f>K32+K53</f>
        <v>0.00839305290430385</v>
      </c>
    </row>
    <row r="59" spans="1:256">
      <c r="A59" s="253" t="s">
        <v>30</v>
      </c>
      <c r="B59" s="253"/>
      <c r="C59" s="253"/>
      <c r="D59" s="253"/>
      <c r="E59" s="253"/>
      <c r="F59" s="253"/>
      <c r="G59" s="253"/>
      <c r="H59" s="253"/>
      <c r="I59" s="253"/>
      <c r="J59" s="253"/>
      <c r="K59" s="253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printOptions/>
  <pageMargins left="0.75" right="0.75" top="1" bottom="1" header="0.5" footer="0.5"/>
  <pageSetup blackAndWhite="0" cellComments="none" copies="1" draft="0" errors="displayed" firstPageNumber="1" orientation="portrait" pageOrder="downThenOver" paperSize="1" scale="100" useFirstPageNumber="1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0"/>
  </sheetPr>
  <dimension ref="A2:IV33"/>
  <sheetViews>
    <sheetView topLeftCell="A7" workbookViewId="0" rightToLeft="1">
      <selection activeCell="K17" sqref="K17"/>
    </sheetView>
  </sheetViews>
  <sheetFormatPr defaultRowHeight="12.75"/>
  <cols>
    <col min="1" max="1" style="258" width="32.75733" customWidth="1"/>
    <col min="2" max="2" style="258" width="12.71939" customWidth="1"/>
    <col min="3" max="3" style="258" width="8.711805" customWidth="1"/>
    <col min="4" max="5" style="258" width="11.7175" customWidth="1"/>
    <col min="6" max="6" style="258" width="14.72319" customWidth="1"/>
    <col min="7" max="7" style="258" width="11.7175" customWidth="1"/>
    <col min="8" max="8" style="258" width="9.713702" customWidth="1"/>
    <col min="9" max="9" style="258" width="12.71939" customWidth="1"/>
    <col min="10" max="10" style="258" width="24.74215" customWidth="1"/>
    <col min="11" max="11" style="258" width="20.73457" customWidth="1"/>
    <col min="12" max="256" style="258" width="9.287113" bestFit="1" customWidth="1"/>
  </cols>
  <sheetData>
    <row r="2" spans="1:256">
      <c r="A2" s="259" t="s">
        <v>7</v>
      </c>
    </row>
    <row r="4" spans="1:256">
      <c r="A4" s="259" t="s">
        <v>517</v>
      </c>
    </row>
    <row r="6" spans="1:256">
      <c r="A6" s="260" t="s">
        <v>2</v>
      </c>
    </row>
    <row r="9" spans="1:256">
      <c r="A9" s="261" t="s">
        <v>9</v>
      </c>
      <c r="B9" s="261" t="s">
        <v>10</v>
      </c>
      <c r="C9" s="261" t="s">
        <v>11</v>
      </c>
      <c r="D9" s="261" t="s">
        <v>79</v>
      </c>
      <c r="E9" s="261" t="s">
        <v>14</v>
      </c>
      <c r="F9" s="261" t="s">
        <v>32</v>
      </c>
      <c r="G9" s="261" t="s">
        <v>34</v>
      </c>
      <c r="H9" s="261" t="s">
        <v>4</v>
      </c>
      <c r="I9" s="261" t="s">
        <v>380</v>
      </c>
      <c r="J9" s="261" t="s">
        <v>35</v>
      </c>
      <c r="K9" s="261" t="s">
        <v>18</v>
      </c>
    </row>
    <row r="10" spans="1:256">
      <c r="A10" s="262"/>
      <c r="B10" s="262"/>
      <c r="C10" s="262"/>
      <c r="D10" s="262"/>
      <c r="E10" s="262"/>
      <c r="F10" s="262" t="s">
        <v>36</v>
      </c>
      <c r="G10" s="262" t="s">
        <v>38</v>
      </c>
      <c r="H10" s="262" t="s">
        <v>39</v>
      </c>
      <c r="I10" s="262" t="s">
        <v>20</v>
      </c>
      <c r="J10" s="262" t="s">
        <v>19</v>
      </c>
      <c r="K10" s="262" t="s">
        <v>19</v>
      </c>
    </row>
    <row r="13" spans="1:256">
      <c r="A13" s="261" t="str">
        <v>כתבי אופציה ל"ס</v>
      </c>
      <c r="B13" s="261"/>
      <c r="C13" s="261"/>
      <c r="D13" s="261"/>
      <c r="E13" s="261"/>
      <c r="F13" s="261"/>
      <c r="G13" s="261"/>
      <c r="H13" s="261"/>
      <c r="I13" s="261"/>
      <c r="J13" s="261"/>
      <c r="K13" s="261"/>
    </row>
    <row r="16" spans="1:256">
      <c r="A16" s="261" t="str">
        <v>כתבי אופציה ל"ס בישראל</v>
      </c>
      <c r="B16" s="261"/>
      <c r="C16" s="261"/>
      <c r="D16" s="261"/>
      <c r="E16" s="261"/>
      <c r="F16" s="261"/>
      <c r="G16" s="261"/>
      <c r="H16" s="261"/>
      <c r="I16" s="261"/>
      <c r="J16" s="261"/>
      <c r="K16" s="261"/>
    </row>
    <row r="17" spans="1:256">
      <c r="A17" s="263" t="s">
        <v>347</v>
      </c>
      <c r="B17" s="264">
        <v>0</v>
      </c>
      <c r="C17" s="264">
        <v>0</v>
      </c>
      <c r="D17" s="264">
        <v>0</v>
      </c>
      <c r="E17" s="264">
        <v>0</v>
      </c>
      <c r="F17" s="264">
        <v>0</v>
      </c>
      <c r="G17" s="264">
        <v>0</v>
      </c>
      <c r="H17" s="264">
        <v>0</v>
      </c>
      <c r="I17" s="264">
        <v>0</v>
      </c>
      <c r="J17" s="264">
        <v>0</v>
      </c>
      <c r="K17" s="265">
        <f>I17/סיכום!B42</f>
        <v>0</v>
      </c>
    </row>
    <row r="18" spans="1:256">
      <c r="A18" s="263" t="s">
        <v>348</v>
      </c>
      <c r="B18" s="263"/>
      <c r="C18" s="263"/>
      <c r="D18" s="263"/>
      <c r="E18" s="263"/>
      <c r="F18" s="263"/>
      <c r="G18" s="266">
        <f>G17</f>
        <v>0</v>
      </c>
      <c r="H18" s="263"/>
      <c r="I18" s="266">
        <f>I17</f>
        <v>0</v>
      </c>
      <c r="J18" s="263"/>
      <c r="K18" s="267">
        <f>K17</f>
        <v>0</v>
      </c>
    </row>
    <row r="20" spans="1:256">
      <c r="A20" s="261" t="str">
        <v>סה"כ כתבי אופציה ל"ס בישראל</v>
      </c>
      <c r="B20" s="261"/>
      <c r="C20" s="261"/>
      <c r="D20" s="261"/>
      <c r="E20" s="261"/>
      <c r="F20" s="261"/>
      <c r="G20" s="268">
        <f>G18</f>
        <v>0</v>
      </c>
      <c r="H20" s="261"/>
      <c r="I20" s="268">
        <f>I18</f>
        <v>0</v>
      </c>
      <c r="J20" s="261"/>
      <c r="K20" s="269">
        <f>K18</f>
        <v>0</v>
      </c>
    </row>
    <row r="23" spans="1:256">
      <c r="A23" s="261" t="str">
        <v>כתבי אופציה ל"ס בחו"ל</v>
      </c>
      <c r="B23" s="261"/>
      <c r="C23" s="261"/>
      <c r="D23" s="261"/>
      <c r="E23" s="261"/>
      <c r="F23" s="261"/>
      <c r="G23" s="261"/>
      <c r="H23" s="261"/>
      <c r="I23" s="261"/>
      <c r="J23" s="261"/>
      <c r="K23" s="261"/>
    </row>
    <row r="24" spans="1:256">
      <c r="A24" s="263" t="s">
        <v>349</v>
      </c>
      <c r="B24" s="264">
        <v>0</v>
      </c>
      <c r="C24" s="264">
        <v>0</v>
      </c>
      <c r="D24" s="264">
        <v>0</v>
      </c>
      <c r="E24" s="264">
        <v>0</v>
      </c>
      <c r="F24" s="264">
        <v>0</v>
      </c>
      <c r="G24" s="264">
        <v>0</v>
      </c>
      <c r="H24" s="264">
        <v>0</v>
      </c>
      <c r="I24" s="264">
        <v>0</v>
      </c>
      <c r="J24" s="264">
        <v>0</v>
      </c>
      <c r="K24" s="265">
        <f>I24/סיכום!B49</f>
        <v>0</v>
      </c>
    </row>
    <row r="25" spans="1:256">
      <c r="A25" s="263" t="s">
        <v>350</v>
      </c>
      <c r="B25" s="263"/>
      <c r="C25" s="263"/>
      <c r="D25" s="263"/>
      <c r="E25" s="263"/>
      <c r="F25" s="263"/>
      <c r="G25" s="266">
        <f>G24</f>
        <v>0</v>
      </c>
      <c r="H25" s="263"/>
      <c r="I25" s="266">
        <f>I24</f>
        <v>0</v>
      </c>
      <c r="J25" s="263"/>
      <c r="K25" s="267">
        <f>K24</f>
        <v>0</v>
      </c>
    </row>
    <row r="27" spans="1:256">
      <c r="A27" s="261" t="str">
        <v>סה"כ כתבי אופציה ל"ס בחו"ל</v>
      </c>
      <c r="B27" s="261"/>
      <c r="C27" s="261"/>
      <c r="D27" s="261"/>
      <c r="E27" s="261"/>
      <c r="F27" s="261"/>
      <c r="G27" s="268">
        <f>G25</f>
        <v>0</v>
      </c>
      <c r="H27" s="261"/>
      <c r="I27" s="268">
        <f>I25</f>
        <v>0</v>
      </c>
      <c r="J27" s="261"/>
      <c r="K27" s="269">
        <f>K25</f>
        <v>0</v>
      </c>
    </row>
    <row r="30" spans="1:256">
      <c r="A30" s="261" t="str">
        <v>סה"כ כתבי אופציה ל"ס</v>
      </c>
      <c r="B30" s="261"/>
      <c r="C30" s="261"/>
      <c r="D30" s="261"/>
      <c r="E30" s="261"/>
      <c r="F30" s="261"/>
      <c r="G30" s="268">
        <f>G20+G27</f>
        <v>0</v>
      </c>
      <c r="H30" s="261"/>
      <c r="I30" s="268">
        <f>I20+I27</f>
        <v>0</v>
      </c>
      <c r="J30" s="261"/>
      <c r="K30" s="269">
        <f>K20+K27</f>
        <v>0</v>
      </c>
    </row>
    <row r="33" spans="1:256">
      <c r="A33" s="270" t="s">
        <v>30</v>
      </c>
      <c r="B33" s="270"/>
      <c r="C33" s="270"/>
      <c r="D33" s="270"/>
      <c r="E33" s="270"/>
      <c r="F33" s="270"/>
      <c r="G33" s="270"/>
      <c r="H33" s="270"/>
      <c r="I33" s="270"/>
      <c r="J33" s="270"/>
      <c r="K33" s="270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printOptions/>
  <pageMargins left="0.75" right="0.75" top="1" bottom="1" header="0.5" footer="0.5"/>
  <pageSetup blackAndWhite="0" cellComments="none" copies="1" draft="0" errors="displayed" firstPageNumber="1" orientation="portrait" pageOrder="downThenOver" paperSize="1" scale="100" useFirstPageNumber="1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0"/>
  </sheetPr>
  <dimension ref="A2:IV57"/>
  <sheetViews>
    <sheetView topLeftCell="A25" workbookViewId="0" rightToLeft="1">
      <selection activeCell="K36" sqref="K36"/>
    </sheetView>
  </sheetViews>
  <sheetFormatPr defaultRowHeight="12.75"/>
  <cols>
    <col min="1" max="1" style="271" width="34.76112" customWidth="1"/>
    <col min="2" max="2" style="271" width="12.71939" customWidth="1"/>
    <col min="3" max="3" style="271" width="8.711805" customWidth="1"/>
    <col min="4" max="4" style="271" width="11.7175" customWidth="1"/>
    <col min="5" max="5" style="271" width="14.72319" customWidth="1"/>
    <col min="6" max="7" style="271" width="11.7175" customWidth="1"/>
    <col min="8" max="8" style="271" width="9.713702" customWidth="1"/>
    <col min="9" max="9" style="271" width="12.71939" customWidth="1"/>
    <col min="10" max="10" style="271" width="24.74215" customWidth="1"/>
    <col min="11" max="11" style="271" width="20.73457" customWidth="1"/>
    <col min="12" max="256" style="271" width="9.287113" bestFit="1" customWidth="1"/>
  </cols>
  <sheetData>
    <row r="2" spans="1:256">
      <c r="A2" s="272" t="s">
        <v>7</v>
      </c>
    </row>
    <row r="4" spans="1:256">
      <c r="A4" s="272" t="s">
        <v>518</v>
      </c>
    </row>
    <row r="6" spans="1:256">
      <c r="A6" s="273" t="s">
        <v>2</v>
      </c>
    </row>
    <row r="9" spans="1:256">
      <c r="A9" s="274" t="s">
        <v>9</v>
      </c>
      <c r="B9" s="274" t="s">
        <v>10</v>
      </c>
      <c r="C9" s="274" t="s">
        <v>11</v>
      </c>
      <c r="D9" s="274" t="s">
        <v>79</v>
      </c>
      <c r="E9" s="274" t="s">
        <v>32</v>
      </c>
      <c r="F9" s="274" t="s">
        <v>14</v>
      </c>
      <c r="G9" s="274" t="s">
        <v>34</v>
      </c>
      <c r="H9" s="274" t="s">
        <v>4</v>
      </c>
      <c r="I9" s="274" t="s">
        <v>380</v>
      </c>
      <c r="J9" s="274" t="s">
        <v>35</v>
      </c>
      <c r="K9" s="274" t="s">
        <v>18</v>
      </c>
    </row>
    <row r="10" spans="1:256">
      <c r="A10" s="275"/>
      <c r="B10" s="275"/>
      <c r="C10" s="275"/>
      <c r="D10" s="275"/>
      <c r="E10" s="275" t="s">
        <v>36</v>
      </c>
      <c r="F10" s="275"/>
      <c r="G10" s="275" t="s">
        <v>38</v>
      </c>
      <c r="H10" s="275" t="s">
        <v>39</v>
      </c>
      <c r="I10" s="275" t="s">
        <v>20</v>
      </c>
      <c r="J10" s="275" t="s">
        <v>19</v>
      </c>
      <c r="K10" s="275" t="s">
        <v>19</v>
      </c>
    </row>
    <row r="13" spans="1:256">
      <c r="A13" s="274" t="str">
        <v>אופציות ל"ס</v>
      </c>
      <c r="B13" s="274"/>
      <c r="C13" s="274"/>
      <c r="D13" s="274"/>
      <c r="E13" s="274"/>
      <c r="F13" s="274"/>
      <c r="G13" s="274"/>
      <c r="H13" s="274"/>
      <c r="I13" s="274"/>
      <c r="J13" s="274"/>
      <c r="K13" s="274"/>
    </row>
    <row r="16" spans="1:256">
      <c r="A16" s="274" t="str">
        <v>אופציות ל"ס בישראל</v>
      </c>
      <c r="B16" s="274"/>
      <c r="C16" s="274"/>
      <c r="D16" s="274"/>
      <c r="E16" s="274"/>
      <c r="F16" s="274"/>
      <c r="G16" s="274"/>
      <c r="H16" s="274"/>
      <c r="I16" s="274"/>
      <c r="J16" s="274"/>
      <c r="K16" s="274"/>
    </row>
    <row r="17" spans="1:256">
      <c r="A17" s="276" t="s">
        <v>519</v>
      </c>
      <c r="B17" s="277">
        <v>0</v>
      </c>
      <c r="C17" s="277">
        <v>0</v>
      </c>
      <c r="D17" s="277">
        <v>0</v>
      </c>
      <c r="E17" s="277">
        <v>0</v>
      </c>
      <c r="F17" s="277">
        <v>0</v>
      </c>
      <c r="G17" s="277">
        <v>0</v>
      </c>
      <c r="H17" s="277">
        <v>0</v>
      </c>
      <c r="I17" s="277">
        <v>0</v>
      </c>
      <c r="J17" s="277">
        <v>0</v>
      </c>
      <c r="K17" s="278">
        <f>I17/סיכום!$B$42</f>
        <v>0</v>
      </c>
    </row>
    <row r="18" spans="1:256">
      <c r="A18" s="276" t="s">
        <v>520</v>
      </c>
      <c r="B18" s="276"/>
      <c r="C18" s="276"/>
      <c r="D18" s="276"/>
      <c r="E18" s="276"/>
      <c r="F18" s="276"/>
      <c r="G18" s="279">
        <f>G17</f>
        <v>0</v>
      </c>
      <c r="H18" s="276"/>
      <c r="I18" s="279">
        <f>I17</f>
        <v>0</v>
      </c>
      <c r="J18" s="276"/>
      <c r="K18" s="280">
        <f>K17</f>
        <v>0</v>
      </c>
    </row>
    <row r="20" spans="1:256">
      <c r="A20" s="276" t="str">
        <v>אופציות ₪ / מט"ח</v>
      </c>
      <c r="B20" s="277">
        <v>0</v>
      </c>
      <c r="C20" s="277">
        <v>0</v>
      </c>
      <c r="D20" s="277">
        <v>0</v>
      </c>
      <c r="E20" s="277">
        <v>0</v>
      </c>
      <c r="F20" s="277">
        <v>0</v>
      </c>
      <c r="G20" s="277">
        <v>0</v>
      </c>
      <c r="H20" s="277">
        <v>0</v>
      </c>
      <c r="I20" s="277">
        <v>0</v>
      </c>
      <c r="J20" s="277">
        <v>0</v>
      </c>
      <c r="K20" s="278">
        <f>I20/סיכום!$B$42</f>
        <v>0</v>
      </c>
    </row>
    <row r="21" spans="1:256">
      <c r="A21" s="276" t="str">
        <v>סה"כ אופציות ₪ / מט"ח</v>
      </c>
      <c r="B21" s="276"/>
      <c r="C21" s="276"/>
      <c r="D21" s="276"/>
      <c r="E21" s="276"/>
      <c r="F21" s="276"/>
      <c r="G21" s="279">
        <f>G20</f>
        <v>0</v>
      </c>
      <c r="H21" s="276"/>
      <c r="I21" s="279">
        <f>I20</f>
        <v>0</v>
      </c>
      <c r="J21" s="276"/>
      <c r="K21" s="280">
        <f>K20</f>
        <v>0</v>
      </c>
    </row>
    <row r="23" spans="1:256">
      <c r="A23" s="276" t="str">
        <v>אופציות מט"ח/ מט"ח</v>
      </c>
      <c r="B23" s="277">
        <v>0</v>
      </c>
      <c r="C23" s="277">
        <v>0</v>
      </c>
      <c r="D23" s="277">
        <v>0</v>
      </c>
      <c r="E23" s="277">
        <v>0</v>
      </c>
      <c r="F23" s="277">
        <v>0</v>
      </c>
      <c r="G23" s="277">
        <v>0</v>
      </c>
      <c r="H23" s="277">
        <v>0</v>
      </c>
      <c r="I23" s="277">
        <v>0</v>
      </c>
      <c r="J23" s="277">
        <v>0</v>
      </c>
      <c r="K23" s="278">
        <f>I23/סיכום!$B$42</f>
        <v>0</v>
      </c>
    </row>
    <row r="24" spans="1:256">
      <c r="A24" s="276" t="str">
        <v>סה"כ אופציות מט"ח/ מט"ח</v>
      </c>
      <c r="B24" s="276"/>
      <c r="C24" s="276"/>
      <c r="D24" s="276"/>
      <c r="E24" s="276"/>
      <c r="F24" s="276"/>
      <c r="G24" s="279">
        <f>G23</f>
        <v>0</v>
      </c>
      <c r="H24" s="276"/>
      <c r="I24" s="279">
        <f>I23</f>
        <v>0</v>
      </c>
      <c r="J24" s="276"/>
      <c r="K24" s="280">
        <f>K23</f>
        <v>0</v>
      </c>
    </row>
    <row r="26" spans="1:256">
      <c r="A26" s="276" t="s">
        <v>521</v>
      </c>
      <c r="B26" s="277">
        <v>0</v>
      </c>
      <c r="C26" s="277">
        <v>0</v>
      </c>
      <c r="D26" s="277">
        <v>0</v>
      </c>
      <c r="E26" s="277">
        <v>0</v>
      </c>
      <c r="F26" s="277">
        <v>0</v>
      </c>
      <c r="G26" s="277">
        <v>0</v>
      </c>
      <c r="H26" s="277">
        <v>0</v>
      </c>
      <c r="I26" s="277">
        <v>0</v>
      </c>
      <c r="J26" s="277">
        <v>0</v>
      </c>
      <c r="K26" s="278">
        <f>I26/סיכום!$B$42</f>
        <v>0</v>
      </c>
    </row>
    <row r="27" spans="1:256">
      <c r="A27" s="276" t="s">
        <v>522</v>
      </c>
      <c r="B27" s="276"/>
      <c r="C27" s="276"/>
      <c r="D27" s="276"/>
      <c r="E27" s="276"/>
      <c r="F27" s="276"/>
      <c r="G27" s="279">
        <f>G26</f>
        <v>0</v>
      </c>
      <c r="H27" s="276"/>
      <c r="I27" s="279">
        <f>I26</f>
        <v>0</v>
      </c>
      <c r="J27" s="276"/>
      <c r="K27" s="280">
        <f>K26</f>
        <v>0</v>
      </c>
    </row>
    <row r="29" spans="1:256">
      <c r="A29" s="276" t="s">
        <v>523</v>
      </c>
      <c r="B29" s="277">
        <v>0</v>
      </c>
      <c r="C29" s="277">
        <v>0</v>
      </c>
      <c r="D29" s="277">
        <v>0</v>
      </c>
      <c r="E29" s="277">
        <v>0</v>
      </c>
      <c r="F29" s="277">
        <v>0</v>
      </c>
      <c r="G29" s="277">
        <v>0</v>
      </c>
      <c r="H29" s="277">
        <v>0</v>
      </c>
      <c r="I29" s="277">
        <v>0</v>
      </c>
      <c r="J29" s="277">
        <v>0</v>
      </c>
      <c r="K29" s="278">
        <f>I29/סיכום!$B$42</f>
        <v>0</v>
      </c>
    </row>
    <row r="30" spans="1:256">
      <c r="A30" s="276" t="s">
        <v>524</v>
      </c>
      <c r="B30" s="276"/>
      <c r="C30" s="276"/>
      <c r="D30" s="276"/>
      <c r="E30" s="276"/>
      <c r="F30" s="276"/>
      <c r="G30" s="279">
        <f>G29</f>
        <v>0</v>
      </c>
      <c r="H30" s="276"/>
      <c r="I30" s="279">
        <f>I29</f>
        <v>0</v>
      </c>
      <c r="J30" s="276"/>
      <c r="K30" s="280">
        <f>K29</f>
        <v>0</v>
      </c>
    </row>
    <row r="32" spans="1:256">
      <c r="A32" s="274" t="str">
        <v>סה"כ אופציות ל"ס בישראל</v>
      </c>
      <c r="B32" s="274"/>
      <c r="C32" s="274"/>
      <c r="D32" s="274"/>
      <c r="E32" s="274"/>
      <c r="F32" s="274"/>
      <c r="G32" s="281">
        <f>G18+G21+G24+G27+G30</f>
        <v>0</v>
      </c>
      <c r="H32" s="274"/>
      <c r="I32" s="281">
        <f>I18+I21+I24+I27+I30</f>
        <v>0</v>
      </c>
      <c r="J32" s="274"/>
      <c r="K32" s="282">
        <f>K18+K21+K24+K27+K30</f>
        <v>0</v>
      </c>
    </row>
    <row r="35" spans="1:256">
      <c r="A35" s="274" t="str">
        <v>אופציות ל"ס בחו"ל</v>
      </c>
      <c r="B35" s="274"/>
      <c r="C35" s="274"/>
      <c r="D35" s="274"/>
      <c r="E35" s="274"/>
      <c r="F35" s="274"/>
      <c r="G35" s="274"/>
      <c r="H35" s="274"/>
      <c r="I35" s="274"/>
      <c r="J35" s="274"/>
      <c r="K35" s="274"/>
    </row>
    <row r="36" spans="1:256">
      <c r="A36" s="276" t="s">
        <v>519</v>
      </c>
      <c r="B36" s="277">
        <v>0</v>
      </c>
      <c r="C36" s="277">
        <v>0</v>
      </c>
      <c r="D36" s="277">
        <v>0</v>
      </c>
      <c r="E36" s="277">
        <v>0</v>
      </c>
      <c r="F36" s="277">
        <v>0</v>
      </c>
      <c r="G36" s="277">
        <v>0</v>
      </c>
      <c r="H36" s="277">
        <v>0</v>
      </c>
      <c r="I36" s="277">
        <v>0</v>
      </c>
      <c r="J36" s="277">
        <v>0</v>
      </c>
      <c r="K36" s="278">
        <f>I36/סיכום!$B$42</f>
        <v>0</v>
      </c>
    </row>
    <row r="37" spans="1:256">
      <c r="A37" s="276" t="s">
        <v>520</v>
      </c>
      <c r="B37" s="276"/>
      <c r="C37" s="276"/>
      <c r="D37" s="276"/>
      <c r="E37" s="276"/>
      <c r="F37" s="276"/>
      <c r="G37" s="279">
        <f>G36</f>
        <v>0</v>
      </c>
      <c r="H37" s="276"/>
      <c r="I37" s="279">
        <f>I36</f>
        <v>0</v>
      </c>
      <c r="J37" s="276"/>
      <c r="K37" s="280">
        <f>K36</f>
        <v>0</v>
      </c>
    </row>
    <row r="39" spans="1:256">
      <c r="A39" s="276" t="str">
        <v>אופציות מטבע</v>
      </c>
      <c r="B39" s="277">
        <v>0</v>
      </c>
      <c r="C39" s="277">
        <v>0</v>
      </c>
      <c r="D39" s="277">
        <v>0</v>
      </c>
      <c r="E39" s="277">
        <v>0</v>
      </c>
      <c r="F39" s="277">
        <v>0</v>
      </c>
      <c r="G39" s="277">
        <v>0</v>
      </c>
      <c r="H39" s="277">
        <v>0</v>
      </c>
      <c r="I39" s="277">
        <v>0</v>
      </c>
      <c r="J39" s="277">
        <v>0</v>
      </c>
      <c r="K39" s="278">
        <f>I39/סיכום!$B$42</f>
        <v>0</v>
      </c>
    </row>
    <row r="40" spans="1:256">
      <c r="A40" s="276" t="str">
        <v>סה"כ אופציות מטבע</v>
      </c>
      <c r="B40" s="276"/>
      <c r="C40" s="276"/>
      <c r="D40" s="276"/>
      <c r="E40" s="276"/>
      <c r="F40" s="276"/>
      <c r="G40" s="279">
        <f>G39</f>
        <v>0</v>
      </c>
      <c r="H40" s="276"/>
      <c r="I40" s="279">
        <f>I39</f>
        <v>0</v>
      </c>
      <c r="J40" s="276"/>
      <c r="K40" s="280">
        <f>K39</f>
        <v>0</v>
      </c>
    </row>
    <row r="42" spans="1:256">
      <c r="A42" s="276" t="s">
        <v>521</v>
      </c>
      <c r="B42" s="277">
        <v>0</v>
      </c>
      <c r="C42" s="277">
        <v>0</v>
      </c>
      <c r="D42" s="277">
        <v>0</v>
      </c>
      <c r="E42" s="277">
        <v>0</v>
      </c>
      <c r="F42" s="277">
        <v>0</v>
      </c>
      <c r="G42" s="277">
        <v>0</v>
      </c>
      <c r="H42" s="277">
        <v>0</v>
      </c>
      <c r="I42" s="277">
        <v>0</v>
      </c>
      <c r="J42" s="277">
        <v>0</v>
      </c>
      <c r="K42" s="278">
        <f>I42/סיכום!$B$42</f>
        <v>0</v>
      </c>
    </row>
    <row r="43" spans="1:256">
      <c r="A43" s="276" t="s">
        <v>522</v>
      </c>
      <c r="B43" s="276"/>
      <c r="C43" s="276"/>
      <c r="D43" s="276"/>
      <c r="E43" s="276"/>
      <c r="F43" s="276"/>
      <c r="G43" s="279">
        <f>G42</f>
        <v>0</v>
      </c>
      <c r="H43" s="276"/>
      <c r="I43" s="279">
        <f>I42</f>
        <v>0</v>
      </c>
      <c r="J43" s="276"/>
      <c r="K43" s="280">
        <f>K42</f>
        <v>0</v>
      </c>
    </row>
    <row r="45" spans="1:256">
      <c r="A45" s="276" t="str">
        <v>אופציות סחורות</v>
      </c>
      <c r="B45" s="277">
        <v>0</v>
      </c>
      <c r="C45" s="277">
        <v>0</v>
      </c>
      <c r="D45" s="277">
        <v>0</v>
      </c>
      <c r="E45" s="277">
        <v>0</v>
      </c>
      <c r="F45" s="277">
        <v>0</v>
      </c>
      <c r="G45" s="277">
        <v>0</v>
      </c>
      <c r="H45" s="277">
        <v>0</v>
      </c>
      <c r="I45" s="277">
        <v>0</v>
      </c>
      <c r="J45" s="277">
        <v>0</v>
      </c>
      <c r="K45" s="278">
        <f>I45/סיכום!$B$42</f>
        <v>0</v>
      </c>
    </row>
    <row r="46" spans="1:256">
      <c r="A46" s="276" t="str">
        <v>סה"כ אופציות סחורות</v>
      </c>
      <c r="B46" s="276"/>
      <c r="C46" s="276"/>
      <c r="D46" s="276"/>
      <c r="E46" s="276"/>
      <c r="F46" s="276"/>
      <c r="G46" s="279">
        <f>G45</f>
        <v>0</v>
      </c>
      <c r="H46" s="276"/>
      <c r="I46" s="279">
        <f>I45</f>
        <v>0</v>
      </c>
      <c r="J46" s="276"/>
      <c r="K46" s="280">
        <f>K45</f>
        <v>0</v>
      </c>
    </row>
    <row r="48" spans="1:256">
      <c r="A48" s="276" t="s">
        <v>523</v>
      </c>
      <c r="B48" s="277">
        <v>0</v>
      </c>
      <c r="C48" s="277">
        <v>0</v>
      </c>
      <c r="D48" s="277">
        <v>0</v>
      </c>
      <c r="E48" s="277">
        <v>0</v>
      </c>
      <c r="F48" s="277">
        <v>0</v>
      </c>
      <c r="G48" s="277">
        <v>0</v>
      </c>
      <c r="H48" s="277">
        <v>0</v>
      </c>
      <c r="I48" s="277">
        <v>0</v>
      </c>
      <c r="J48" s="277">
        <v>0</v>
      </c>
      <c r="K48" s="278">
        <f>I48/סיכום!$B$42</f>
        <v>0</v>
      </c>
    </row>
    <row r="49" spans="1:256">
      <c r="A49" s="276" t="s">
        <v>524</v>
      </c>
      <c r="B49" s="276"/>
      <c r="C49" s="276"/>
      <c r="D49" s="276"/>
      <c r="E49" s="276"/>
      <c r="F49" s="276"/>
      <c r="G49" s="279">
        <f>G48</f>
        <v>0</v>
      </c>
      <c r="H49" s="276"/>
      <c r="I49" s="279">
        <f>I48</f>
        <v>0</v>
      </c>
      <c r="J49" s="276"/>
      <c r="K49" s="280">
        <f>K48</f>
        <v>0</v>
      </c>
    </row>
    <row r="51" spans="1:256">
      <c r="A51" s="274" t="str">
        <v>סה"כ אופציות ל"ס בחו"ל</v>
      </c>
      <c r="B51" s="274"/>
      <c r="C51" s="274"/>
      <c r="D51" s="274"/>
      <c r="E51" s="274"/>
      <c r="F51" s="274"/>
      <c r="G51" s="281">
        <f>G37+G40+G43+G46+G49</f>
        <v>0</v>
      </c>
      <c r="H51" s="274"/>
      <c r="I51" s="281">
        <f>I37+I40+I43+I46+I49</f>
        <v>0</v>
      </c>
      <c r="J51" s="274"/>
      <c r="K51" s="282">
        <f>K37+K40+K43+K46+K49</f>
        <v>0</v>
      </c>
    </row>
    <row r="54" spans="1:256">
      <c r="A54" s="274" t="str">
        <v>סה"כ אופציות ל"ס</v>
      </c>
      <c r="B54" s="274"/>
      <c r="C54" s="274"/>
      <c r="D54" s="274"/>
      <c r="E54" s="274"/>
      <c r="F54" s="274"/>
      <c r="G54" s="281">
        <f>G32+G51</f>
        <v>0</v>
      </c>
      <c r="H54" s="274"/>
      <c r="I54" s="281">
        <f>I32+I51</f>
        <v>0</v>
      </c>
      <c r="J54" s="274"/>
      <c r="K54" s="282">
        <f>K32+K51</f>
        <v>0</v>
      </c>
    </row>
    <row r="57" spans="1:256">
      <c r="A57" s="283" t="s">
        <v>30</v>
      </c>
      <c r="B57" s="283"/>
      <c r="C57" s="283"/>
      <c r="D57" s="283"/>
      <c r="E57" s="283"/>
      <c r="F57" s="283"/>
      <c r="G57" s="283"/>
      <c r="H57" s="283"/>
      <c r="I57" s="283"/>
      <c r="J57" s="283"/>
      <c r="K57" s="283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printOptions/>
  <pageMargins left="0.75" right="0.75" top="1" bottom="1" header="0.5" footer="0.5"/>
  <pageSetup blackAndWhite="0" cellComments="none" copies="1" draft="0" errors="displayed" firstPageNumber="1" orientation="portrait" pageOrder="downThenOver" paperSize="1" scale="100" useFirstPageNumber="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0"/>
  </sheetPr>
  <dimension ref="A2:IV62"/>
  <sheetViews>
    <sheetView topLeftCell="A38" workbookViewId="0" rightToLeft="1">
      <selection activeCell="I59" sqref="I59"/>
    </sheetView>
  </sheetViews>
  <sheetFormatPr defaultRowHeight="12.75"/>
  <cols>
    <col min="1" max="1" style="16" width="49.78957" customWidth="1"/>
    <col min="2" max="2" style="16" width="14.72319" customWidth="1"/>
    <col min="3" max="3" style="16" width="9.713702" customWidth="1"/>
    <col min="4" max="4" style="16" width="8.711805" customWidth="1"/>
    <col min="5" max="5" style="16" width="10.7156" customWidth="1"/>
    <col min="6" max="6" style="16" width="13.72129" customWidth="1"/>
    <col min="7" max="7" style="16" width="14.72319" customWidth="1"/>
    <col min="8" max="8" style="16" width="16.72698" customWidth="1"/>
    <col min="9" max="9" style="16" width="13.72129" customWidth="1"/>
    <col min="10" max="10" style="16" width="20.73457" customWidth="1"/>
    <col min="11" max="256" style="16" width="9.287113" bestFit="1" customWidth="1"/>
  </cols>
  <sheetData>
    <row r="2" spans="1:256">
      <c r="A2" s="17" t="s">
        <v>7</v>
      </c>
    </row>
    <row r="4" spans="1:256">
      <c r="A4" s="17" t="s">
        <v>8</v>
      </c>
    </row>
    <row r="6" spans="1:256">
      <c r="A6" s="18" t="s">
        <v>2</v>
      </c>
    </row>
    <row r="9" spans="1:256">
      <c r="A9" s="19" t="s">
        <v>9</v>
      </c>
      <c r="B9" s="19" t="s">
        <v>10</v>
      </c>
      <c r="C9" s="19" t="s">
        <v>11</v>
      </c>
      <c r="D9" s="19" t="s">
        <v>12</v>
      </c>
      <c r="E9" s="19" t="s">
        <v>13</v>
      </c>
      <c r="F9" s="19" t="s">
        <v>14</v>
      </c>
      <c r="G9" s="19" t="s">
        <v>15</v>
      </c>
      <c r="H9" s="19" t="s">
        <v>16</v>
      </c>
      <c r="I9" s="19" t="s">
        <v>17</v>
      </c>
      <c r="J9" s="19" t="s">
        <v>18</v>
      </c>
    </row>
    <row r="10" spans="1:256">
      <c r="A10" s="20"/>
      <c r="B10" s="20"/>
      <c r="C10" s="20"/>
      <c r="D10" s="20"/>
      <c r="E10" s="20"/>
      <c r="F10" s="20"/>
      <c r="G10" s="20" t="s">
        <v>19</v>
      </c>
      <c r="H10" s="20" t="s">
        <v>19</v>
      </c>
      <c r="I10" s="20" t="s">
        <v>20</v>
      </c>
      <c r="J10" s="20" t="s">
        <v>19</v>
      </c>
    </row>
    <row r="13" spans="1:256">
      <c r="A13" s="19" t="str">
        <v>מזומנים</v>
      </c>
      <c r="B13" s="19"/>
      <c r="C13" s="19"/>
      <c r="D13" s="19"/>
      <c r="E13" s="19"/>
      <c r="F13" s="19"/>
      <c r="G13" s="19"/>
      <c r="H13" s="19"/>
      <c r="I13" s="19"/>
      <c r="J13" s="19"/>
    </row>
    <row r="16" spans="1:256">
      <c r="A16" s="19" t="str">
        <v>מזומנים בישראל</v>
      </c>
      <c r="B16" s="19"/>
      <c r="C16" s="19"/>
      <c r="D16" s="19"/>
      <c r="E16" s="19"/>
      <c r="F16" s="19"/>
      <c r="G16" s="19"/>
      <c r="H16" s="19"/>
      <c r="I16" s="19"/>
      <c r="J16" s="19"/>
    </row>
    <row r="17" spans="1:256">
      <c r="A17" s="21" t="str">
        <v>יתרות מזומנים ועו"ש בש"ח</v>
      </c>
      <c r="B17" s="21"/>
      <c r="C17" s="21"/>
      <c r="D17" s="21"/>
      <c r="E17" s="21"/>
      <c r="F17" s="21"/>
      <c r="G17" s="21"/>
      <c r="H17" s="21"/>
      <c r="I17" s="21"/>
      <c r="J17" s="21"/>
    </row>
    <row r="18" spans="1:256">
      <c r="A18" s="22" t="str">
        <v>יובנק 771414</v>
      </c>
      <c r="B18" s="23">
        <v>0</v>
      </c>
      <c r="C18" s="22" t="str">
        <v>יובנק</v>
      </c>
      <c r="D18" s="23">
        <v>0</v>
      </c>
      <c r="E18" s="23">
        <v>0</v>
      </c>
      <c r="F18" s="22" t="s">
        <v>21</v>
      </c>
      <c r="G18" s="23">
        <v>0</v>
      </c>
      <c r="H18" s="23">
        <v>0</v>
      </c>
      <c r="I18" s="22">
        <v>54.43</v>
      </c>
      <c r="J18" s="24">
        <f>I18/סיכום!$B$42</f>
        <v>6.05780999858722e-06</v>
      </c>
    </row>
    <row r="19" spans="1:256">
      <c r="A19" s="21" t="str">
        <v>סה"כ יתרות מזומנים ועו"ש בש"ח</v>
      </c>
      <c r="B19" s="21"/>
      <c r="C19" s="21"/>
      <c r="D19" s="21"/>
      <c r="E19" s="21"/>
      <c r="F19" s="21"/>
      <c r="G19" s="21"/>
      <c r="H19" s="21"/>
      <c r="I19" s="25">
        <f>I18</f>
        <v>54.43</v>
      </c>
      <c r="J19" s="26">
        <f>J18</f>
        <v>6.05780999858722e-06</v>
      </c>
    </row>
    <row r="21" spans="1:256">
      <c r="A21" s="21" t="s">
        <v>22</v>
      </c>
      <c r="B21" s="21"/>
      <c r="C21" s="21"/>
      <c r="D21" s="21"/>
      <c r="E21" s="21"/>
      <c r="F21" s="21"/>
      <c r="G21" s="21"/>
      <c r="H21" s="21"/>
      <c r="I21" s="21"/>
      <c r="J21" s="21"/>
    </row>
    <row r="22" spans="1:256">
      <c r="A22" s="22" t="str">
        <v>דולר בטחונות</v>
      </c>
      <c r="B22" s="22">
        <v>1000520</v>
      </c>
      <c r="C22" s="23">
        <v>0</v>
      </c>
      <c r="D22" s="23">
        <v>0</v>
      </c>
      <c r="E22" s="23">
        <v>0</v>
      </c>
      <c r="F22" s="22" t="s">
        <v>5</v>
      </c>
      <c r="G22" s="23">
        <v>0</v>
      </c>
      <c r="H22" s="23">
        <v>0</v>
      </c>
      <c r="I22" s="22">
        <v>701.81</v>
      </c>
      <c r="J22" s="24">
        <f>I22/סיכום!$B$42</f>
        <v>7.8108242423452e-05</v>
      </c>
    </row>
    <row r="23" spans="1:256">
      <c r="A23" s="22" t="str">
        <v>דולר פת"ז</v>
      </c>
      <c r="B23" s="22">
        <v>1000280</v>
      </c>
      <c r="C23" s="23">
        <v>0</v>
      </c>
      <c r="D23" s="23">
        <v>0</v>
      </c>
      <c r="E23" s="23">
        <v>0</v>
      </c>
      <c r="F23" s="22" t="s">
        <v>5</v>
      </c>
      <c r="G23" s="23">
        <v>0</v>
      </c>
      <c r="H23" s="23">
        <v>0</v>
      </c>
      <c r="I23" s="22" t="str">
        <v>23,039.28</v>
      </c>
      <c r="J23" s="24">
        <f>I23/סיכום!$B$42</f>
        <v>0.00256416646599762</v>
      </c>
    </row>
    <row r="24" spans="1:256">
      <c r="A24" s="22" t="str">
        <v>יורו פת"ז</v>
      </c>
      <c r="B24" s="22">
        <v>1000298</v>
      </c>
      <c r="C24" s="23">
        <v>0</v>
      </c>
      <c r="D24" s="23">
        <v>0</v>
      </c>
      <c r="E24" s="23">
        <v>0</v>
      </c>
      <c r="F24" s="22" t="s">
        <v>6</v>
      </c>
      <c r="G24" s="23">
        <v>0</v>
      </c>
      <c r="H24" s="23">
        <v>0</v>
      </c>
      <c r="I24" s="22">
        <v>13.85</v>
      </c>
      <c r="J24" s="24">
        <f>I24/סיכום!$B$42</f>
        <v>1.54144164027986e-06</v>
      </c>
    </row>
    <row r="25" spans="1:256">
      <c r="A25" s="21" t="s">
        <v>23</v>
      </c>
      <c r="B25" s="21"/>
      <c r="C25" s="21"/>
      <c r="D25" s="21"/>
      <c r="E25" s="21"/>
      <c r="F25" s="21"/>
      <c r="G25" s="21"/>
      <c r="H25" s="21"/>
      <c r="I25" s="27">
        <f>I22+I23+I24</f>
        <v>23754.94</v>
      </c>
      <c r="J25" s="26">
        <f>SUM(J22:J24)</f>
        <v>0.00264381615006135</v>
      </c>
    </row>
    <row r="27" spans="1:256">
      <c r="A27" s="21" t="str">
        <v>פח"ק/פר"י</v>
      </c>
      <c r="B27" s="21"/>
      <c r="C27" s="21"/>
      <c r="D27" s="21"/>
      <c r="E27" s="21"/>
      <c r="F27" s="21"/>
      <c r="G27" s="21"/>
      <c r="H27" s="21"/>
      <c r="I27" s="21"/>
      <c r="J27" s="21"/>
    </row>
    <row r="28" spans="1:256">
      <c r="A28" s="22" t="str">
        <v>פח"ק -200509</v>
      </c>
      <c r="B28" s="22" t="str">
        <v>12-00010100</v>
      </c>
      <c r="C28" s="22" t="s">
        <v>24</v>
      </c>
      <c r="D28" s="22" t="s">
        <v>25</v>
      </c>
      <c r="E28" s="23">
        <v>0</v>
      </c>
      <c r="F28" s="22" t="s">
        <v>21</v>
      </c>
      <c r="G28" s="24">
        <v>0.016</v>
      </c>
      <c r="H28" s="23">
        <v>0</v>
      </c>
      <c r="I28" s="23" t="str">
        <v>20,793.60</v>
      </c>
      <c r="J28" s="24">
        <f>I28/סיכום!$B$42</f>
        <v>0.00231423255533021</v>
      </c>
    </row>
    <row r="29" spans="1:256">
      <c r="A29" s="22" t="str">
        <v>פר"י - 18966</v>
      </c>
      <c r="B29" s="22">
        <v>10020</v>
      </c>
      <c r="C29" s="22" t="s">
        <v>26</v>
      </c>
      <c r="D29" s="22" t="s">
        <v>25</v>
      </c>
      <c r="E29" s="23">
        <v>0</v>
      </c>
      <c r="F29" s="22" t="s">
        <v>21</v>
      </c>
      <c r="G29" s="24">
        <v>0.0157</v>
      </c>
      <c r="H29" s="23">
        <v>0</v>
      </c>
      <c r="I29" s="23" t="str">
        <v>6,354.95</v>
      </c>
      <c r="J29" s="24">
        <f>I29/סיכום!$B$42</f>
        <v>0.000707276862952817</v>
      </c>
    </row>
    <row r="30" spans="1:256">
      <c r="A30" s="22" t="str">
        <v>פר"י 771414</v>
      </c>
      <c r="B30" s="22">
        <v>11000</v>
      </c>
      <c r="C30" s="23">
        <v>0</v>
      </c>
      <c r="D30" s="22" t="s">
        <v>25</v>
      </c>
      <c r="E30" s="23">
        <v>0</v>
      </c>
      <c r="F30" s="22" t="s">
        <v>21</v>
      </c>
      <c r="G30" s="24">
        <v>0.0125</v>
      </c>
      <c r="H30" s="23">
        <v>0</v>
      </c>
      <c r="I30" s="23" t="str">
        <v>12,845.15</v>
      </c>
      <c r="J30" s="24">
        <f>I30/סיכום!$B$42</f>
        <v>0.00142960643217624</v>
      </c>
    </row>
    <row r="31" spans="1:256">
      <c r="A31" s="22" t="str">
        <v>פרי - 17374</v>
      </c>
      <c r="B31" s="22">
        <v>10010</v>
      </c>
      <c r="C31" s="22" t="s">
        <v>26</v>
      </c>
      <c r="D31" s="22" t="s">
        <v>25</v>
      </c>
      <c r="E31" s="23">
        <v>0</v>
      </c>
      <c r="F31" s="22" t="s">
        <v>21</v>
      </c>
      <c r="G31" s="24">
        <v>0.0157</v>
      </c>
      <c r="H31" s="23">
        <v>0</v>
      </c>
      <c r="I31" s="23" t="str">
        <v>142,014.17</v>
      </c>
      <c r="J31" s="24">
        <f>I31/סיכום!$B$42</f>
        <v>0.0158055274474934</v>
      </c>
    </row>
    <row r="32" spans="1:256">
      <c r="A32" s="21" t="str">
        <v>סה"כ פח"ק/פר"י</v>
      </c>
      <c r="B32" s="21"/>
      <c r="C32" s="21"/>
      <c r="D32" s="21"/>
      <c r="E32" s="21"/>
      <c r="F32" s="21"/>
      <c r="G32" s="21"/>
      <c r="H32" s="21"/>
      <c r="I32" s="27">
        <f>I28+I29+I30+I31</f>
        <v>182007.87</v>
      </c>
      <c r="J32" s="26">
        <f>J28+J29+J30+J31</f>
        <v>0.0202566432979526</v>
      </c>
    </row>
    <row r="34" spans="1:256">
      <c r="A34" s="21" t="str">
        <v>פק"מ לתקופה של עד שלושה חודשים</v>
      </c>
      <c r="B34" s="23">
        <v>0</v>
      </c>
      <c r="C34" s="23">
        <v>0</v>
      </c>
      <c r="D34" s="23">
        <v>0</v>
      </c>
      <c r="E34" s="23">
        <v>0</v>
      </c>
      <c r="F34" s="23">
        <v>0</v>
      </c>
      <c r="G34" s="23">
        <v>0</v>
      </c>
      <c r="H34" s="23">
        <v>0</v>
      </c>
      <c r="I34" s="23">
        <v>0</v>
      </c>
      <c r="J34" s="24">
        <f>I34/סיכום!$B$42</f>
        <v>0</v>
      </c>
    </row>
    <row r="35" spans="1:256">
      <c r="A35" s="21" t="str">
        <v>סה"כ פק"מ לתקופה של עד שלושה חודשים</v>
      </c>
      <c r="B35" s="21"/>
      <c r="C35" s="21"/>
      <c r="D35" s="21"/>
      <c r="E35" s="21"/>
      <c r="F35" s="21"/>
      <c r="G35" s="21"/>
      <c r="H35" s="21"/>
      <c r="I35" s="28">
        <f>I34</f>
        <v>0</v>
      </c>
      <c r="J35" s="26">
        <f>J34</f>
        <v>0</v>
      </c>
    </row>
    <row r="37" spans="1:256">
      <c r="A37" s="21" t="str">
        <v>פקדון צמוד מדד עד שלושה חודשים</v>
      </c>
      <c r="B37" s="23">
        <v>0</v>
      </c>
      <c r="C37" s="23">
        <v>0</v>
      </c>
      <c r="D37" s="23">
        <v>0</v>
      </c>
      <c r="E37" s="23">
        <v>0</v>
      </c>
      <c r="F37" s="23">
        <v>0</v>
      </c>
      <c r="G37" s="23">
        <v>0</v>
      </c>
      <c r="H37" s="23">
        <v>0</v>
      </c>
      <c r="I37" s="23">
        <v>0</v>
      </c>
      <c r="J37" s="24">
        <f>I37/סיכום!$B$42</f>
        <v>0</v>
      </c>
    </row>
    <row r="38" spans="1:256">
      <c r="A38" s="21" t="str">
        <v>סה"כ פקדון צמוד מדד עד שלושה חודשים</v>
      </c>
      <c r="B38" s="21"/>
      <c r="C38" s="21"/>
      <c r="D38" s="21"/>
      <c r="E38" s="21"/>
      <c r="F38" s="21"/>
      <c r="G38" s="21"/>
      <c r="H38" s="21"/>
      <c r="I38" s="28">
        <f>I37</f>
        <v>0</v>
      </c>
      <c r="J38" s="26">
        <f>J37</f>
        <v>0</v>
      </c>
    </row>
    <row r="40" spans="1:256">
      <c r="A40" s="21" t="str">
        <v>פקדון צמוד מט"ח עד שלושה חודשים (פצ"מ)</v>
      </c>
      <c r="B40" s="23">
        <v>0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v>0</v>
      </c>
      <c r="J40" s="24">
        <f>I40/סיכום!$B$42</f>
        <v>0</v>
      </c>
    </row>
    <row r="41" spans="1:256">
      <c r="A41" s="21" t="str">
        <v>סה"כ פקדון צמוד מט"ח עד שלושה חודשים (פצ"מ)</v>
      </c>
      <c r="B41" s="21"/>
      <c r="C41" s="21"/>
      <c r="D41" s="21"/>
      <c r="E41" s="21"/>
      <c r="F41" s="21"/>
      <c r="G41" s="21"/>
      <c r="H41" s="21"/>
      <c r="I41" s="28">
        <f>I40</f>
        <v>0</v>
      </c>
      <c r="J41" s="26">
        <f>J40</f>
        <v>0</v>
      </c>
    </row>
    <row r="43" spans="1:256">
      <c r="A43" s="21" t="s">
        <v>27</v>
      </c>
      <c r="B43" s="23">
        <v>0</v>
      </c>
      <c r="C43" s="23">
        <v>0</v>
      </c>
      <c r="D43" s="23">
        <v>0</v>
      </c>
      <c r="E43" s="23">
        <v>0</v>
      </c>
      <c r="F43" s="23">
        <v>0</v>
      </c>
      <c r="G43" s="23">
        <v>0</v>
      </c>
      <c r="H43" s="23">
        <v>0</v>
      </c>
      <c r="I43" s="23">
        <v>0</v>
      </c>
      <c r="J43" s="24">
        <f>I43/סיכום!$B$42</f>
        <v>0</v>
      </c>
    </row>
    <row r="44" spans="1:256">
      <c r="A44" s="21" t="s">
        <v>28</v>
      </c>
      <c r="B44" s="21"/>
      <c r="C44" s="21"/>
      <c r="D44" s="21"/>
      <c r="E44" s="21"/>
      <c r="F44" s="21"/>
      <c r="G44" s="21"/>
      <c r="H44" s="21"/>
      <c r="I44" s="28">
        <f>I43</f>
        <v>0</v>
      </c>
      <c r="J44" s="26">
        <f>J43</f>
        <v>0</v>
      </c>
    </row>
    <row r="46" spans="1:256">
      <c r="A46" s="19" t="str">
        <v>סה"כ מזומנים בישראל</v>
      </c>
      <c r="B46" s="19"/>
      <c r="C46" s="19"/>
      <c r="D46" s="19"/>
      <c r="E46" s="19"/>
      <c r="F46" s="19"/>
      <c r="G46" s="19"/>
      <c r="H46" s="19"/>
      <c r="I46" s="29">
        <f>I19+I25+I32+I35+I38+I41+I44</f>
        <v>205817.24</v>
      </c>
      <c r="J46" s="30">
        <f>J19+J25+J32+J35+J38+J41+J44</f>
        <v>0.0229065172580126</v>
      </c>
    </row>
    <row r="49" spans="1:256">
      <c r="A49" s="19" t="str">
        <v>מזומנים בחו"ל</v>
      </c>
      <c r="B49" s="19"/>
      <c r="C49" s="19"/>
      <c r="D49" s="19"/>
      <c r="E49" s="19"/>
      <c r="F49" s="19"/>
      <c r="G49" s="19"/>
      <c r="H49" s="19"/>
      <c r="I49" s="19"/>
      <c r="J49" s="19"/>
    </row>
    <row r="50" spans="1:256">
      <c r="A50" s="21" t="s">
        <v>22</v>
      </c>
      <c r="B50" s="22">
        <v>99999999</v>
      </c>
      <c r="C50" s="22" t="str">
        <v>מורגן סטנלי</v>
      </c>
      <c r="D50" s="22" t="s">
        <v>29</v>
      </c>
      <c r="E50" s="23">
        <v>0</v>
      </c>
      <c r="F50" s="22" t="s">
        <v>21</v>
      </c>
      <c r="G50" s="24">
        <v>0</v>
      </c>
      <c r="H50" s="23">
        <v>0</v>
      </c>
      <c r="I50" s="23">
        <v>7.38</v>
      </c>
      <c r="J50" s="24">
        <f>I50/סיכום!$B$42</f>
        <v>8.21360238647321e-07</v>
      </c>
    </row>
    <row r="51" spans="1:256">
      <c r="A51" s="21" t="s">
        <v>23</v>
      </c>
      <c r="B51" s="21"/>
      <c r="C51" s="21"/>
      <c r="D51" s="21"/>
      <c r="E51" s="21"/>
      <c r="F51" s="21"/>
      <c r="G51" s="21"/>
      <c r="H51" s="21"/>
      <c r="I51" s="28">
        <f>I50</f>
        <v>7.38</v>
      </c>
      <c r="J51" s="26">
        <f>J50</f>
        <v>8.21360238647321e-07</v>
      </c>
    </row>
    <row r="53" spans="1:256">
      <c r="A53" s="21" t="s">
        <v>27</v>
      </c>
      <c r="B53" s="23">
        <v>0</v>
      </c>
      <c r="C53" s="23">
        <v>0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  <c r="J53" s="24">
        <f>I53/סיכום!$B$42</f>
        <v>0</v>
      </c>
    </row>
    <row r="54" spans="1:256">
      <c r="A54" s="21" t="s">
        <v>28</v>
      </c>
      <c r="B54" s="21"/>
      <c r="C54" s="21"/>
      <c r="D54" s="21"/>
      <c r="E54" s="21"/>
      <c r="F54" s="21"/>
      <c r="G54" s="21"/>
      <c r="H54" s="21"/>
      <c r="I54" s="28">
        <f>I53</f>
        <v>0</v>
      </c>
      <c r="J54" s="26">
        <f>J53</f>
        <v>0</v>
      </c>
    </row>
    <row r="56" spans="1:256">
      <c r="A56" s="19" t="str">
        <v>סה"כ מזומנים בחו"ל</v>
      </c>
      <c r="B56" s="19"/>
      <c r="C56" s="19"/>
      <c r="D56" s="19"/>
      <c r="E56" s="19"/>
      <c r="F56" s="19"/>
      <c r="G56" s="19"/>
      <c r="H56" s="19"/>
      <c r="I56" s="31">
        <f>I51+I54</f>
        <v>7.38</v>
      </c>
      <c r="J56" s="30">
        <f>J51+J54</f>
        <v>8.21360238647321e-07</v>
      </c>
    </row>
    <row r="59" spans="1:256">
      <c r="A59" s="19" t="str">
        <v>סה"כ מזומנים</v>
      </c>
      <c r="B59" s="19"/>
      <c r="C59" s="19"/>
      <c r="D59" s="19"/>
      <c r="E59" s="19"/>
      <c r="F59" s="19"/>
      <c r="G59" s="19"/>
      <c r="H59" s="19"/>
      <c r="I59" s="29">
        <f>I46+I56</f>
        <v>205824.62</v>
      </c>
      <c r="J59" s="30">
        <f>J46+J56</f>
        <v>0.0229073386182512</v>
      </c>
    </row>
    <row r="62" spans="1:256">
      <c r="A62" s="22" t="s">
        <v>30</v>
      </c>
      <c r="B62" s="22"/>
      <c r="C62" s="22"/>
      <c r="D62" s="22"/>
      <c r="E62" s="22"/>
      <c r="F62" s="22"/>
      <c r="G62" s="22"/>
      <c r="H62" s="22"/>
      <c r="I62" s="22"/>
      <c r="J62" s="22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printOptions/>
  <pageMargins left="0.75" right="0.75" top="1" bottom="1" header="0.5" footer="0.5"/>
  <pageSetup blackAndWhite="0" cellComments="none" copies="1" draft="0" errors="displayed" firstPageNumber="1" orientation="portrait" pageOrder="downThenOver" paperSize="9" scale="100" useFirstPageNumber="1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0"/>
  </sheetPr>
  <dimension ref="A2:IV55"/>
  <sheetViews>
    <sheetView topLeftCell="A28" workbookViewId="0" rightToLeft="1">
      <selection activeCell="J46" sqref="J46"/>
    </sheetView>
  </sheetViews>
  <sheetFormatPr defaultRowHeight="12.75"/>
  <cols>
    <col min="1" max="1" style="284" width="34.76112" customWidth="1"/>
    <col min="2" max="2" style="284" width="12.71939" customWidth="1"/>
    <col min="3" max="3" style="284" width="23.74026" customWidth="1"/>
    <col min="4" max="4" style="284" width="11.7175" customWidth="1"/>
    <col min="5" max="5" style="284" width="14.72319" customWidth="1"/>
    <col min="6" max="6" style="284" width="11.7175" customWidth="1"/>
    <col min="7" max="7" style="284" width="16.72698" customWidth="1"/>
    <col min="8" max="8" style="284" width="9.713702" customWidth="1"/>
    <col min="9" max="9" style="284" width="12.71939" customWidth="1"/>
    <col min="10" max="10" style="284" width="20.73457" customWidth="1"/>
    <col min="11" max="256" style="284" width="9.287113" bestFit="1" customWidth="1"/>
  </cols>
  <sheetData>
    <row r="2" spans="1:256">
      <c r="A2" s="285" t="s">
        <v>7</v>
      </c>
    </row>
    <row r="4" spans="1:256">
      <c r="A4" s="285" t="s">
        <v>525</v>
      </c>
    </row>
    <row r="6" spans="1:256">
      <c r="A6" s="286" t="s">
        <v>2</v>
      </c>
    </row>
    <row r="9" spans="1:256">
      <c r="A9" s="287" t="s">
        <v>9</v>
      </c>
      <c r="B9" s="287" t="s">
        <v>10</v>
      </c>
      <c r="C9" s="287" t="s">
        <v>11</v>
      </c>
      <c r="D9" s="287" t="s">
        <v>79</v>
      </c>
      <c r="E9" s="287" t="s">
        <v>32</v>
      </c>
      <c r="F9" s="287" t="s">
        <v>14</v>
      </c>
      <c r="G9" s="287" t="s">
        <v>34</v>
      </c>
      <c r="H9" s="287" t="s">
        <v>4</v>
      </c>
      <c r="I9" s="287" t="s">
        <v>380</v>
      </c>
      <c r="J9" s="287" t="s">
        <v>18</v>
      </c>
    </row>
    <row r="10" spans="1:256">
      <c r="A10" s="288"/>
      <c r="B10" s="288"/>
      <c r="C10" s="288"/>
      <c r="D10" s="288"/>
      <c r="E10" s="288" t="s">
        <v>36</v>
      </c>
      <c r="F10" s="288"/>
      <c r="G10" s="288" t="s">
        <v>38</v>
      </c>
      <c r="H10" s="288" t="s">
        <v>39</v>
      </c>
      <c r="I10" s="288" t="s">
        <v>20</v>
      </c>
      <c r="J10" s="288" t="s">
        <v>19</v>
      </c>
    </row>
    <row r="13" spans="1:256">
      <c r="A13" s="287" t="str">
        <v>חוזים עתידיים ל"ס</v>
      </c>
      <c r="B13" s="287"/>
      <c r="C13" s="287"/>
      <c r="D13" s="287"/>
      <c r="E13" s="287"/>
      <c r="F13" s="287"/>
      <c r="G13" s="287"/>
      <c r="H13" s="287"/>
      <c r="I13" s="287"/>
      <c r="J13" s="287"/>
    </row>
    <row r="16" spans="1:256">
      <c r="A16" s="287" t="str">
        <v>חוזים עתידיים ל"ס בישראל</v>
      </c>
      <c r="B16" s="287"/>
      <c r="C16" s="287"/>
      <c r="D16" s="287"/>
      <c r="E16" s="287"/>
      <c r="F16" s="287"/>
      <c r="G16" s="287"/>
      <c r="H16" s="287"/>
      <c r="I16" s="287"/>
      <c r="J16" s="287"/>
    </row>
    <row r="17" spans="1:256">
      <c r="A17" s="289" t="s">
        <v>526</v>
      </c>
      <c r="B17" s="290">
        <v>0</v>
      </c>
      <c r="C17" s="290">
        <v>0</v>
      </c>
      <c r="D17" s="290">
        <v>0</v>
      </c>
      <c r="E17" s="290">
        <v>0</v>
      </c>
      <c r="F17" s="290">
        <v>0</v>
      </c>
      <c r="G17" s="290">
        <v>0</v>
      </c>
      <c r="H17" s="290">
        <v>0</v>
      </c>
      <c r="I17" s="290">
        <v>0</v>
      </c>
      <c r="J17" s="291">
        <f>I17/סיכום!$B$42</f>
        <v>0</v>
      </c>
    </row>
    <row r="18" spans="1:256">
      <c r="A18" s="289" t="s">
        <v>527</v>
      </c>
      <c r="B18" s="289"/>
      <c r="C18" s="289"/>
      <c r="D18" s="289"/>
      <c r="E18" s="289"/>
      <c r="F18" s="289"/>
      <c r="G18" s="292">
        <f>G17</f>
        <v>0</v>
      </c>
      <c r="H18" s="289"/>
      <c r="I18" s="292">
        <f>I17</f>
        <v>0</v>
      </c>
      <c r="J18" s="293">
        <f>J17</f>
        <v>0</v>
      </c>
    </row>
    <row r="20" spans="1:256">
      <c r="A20" s="289" t="str">
        <v>חוזים ₪ / מט"ח</v>
      </c>
      <c r="B20" s="289"/>
      <c r="C20" s="289"/>
      <c r="D20" s="289"/>
      <c r="E20" s="289"/>
      <c r="F20" s="289"/>
      <c r="G20" s="289"/>
      <c r="H20" s="289"/>
      <c r="I20" s="289"/>
      <c r="J20" s="289"/>
    </row>
    <row r="21" spans="1:256">
      <c r="A21" s="294" t="str">
        <v>12/06FW3.76380$</v>
      </c>
      <c r="B21" s="294">
        <v>9924368</v>
      </c>
      <c r="C21" s="294" t="s">
        <v>184</v>
      </c>
      <c r="D21" s="290">
        <v>0</v>
      </c>
      <c r="E21" s="294" t="str">
        <v>19/12/2012</v>
      </c>
      <c r="F21" s="294" t="s">
        <v>21</v>
      </c>
      <c r="G21" s="290">
        <v>21000000</v>
      </c>
      <c r="H21" s="290">
        <v>1.39</v>
      </c>
      <c r="I21" s="290">
        <v>292.39</v>
      </c>
      <c r="J21" s="291">
        <f>I21/סיכום!$B$42</f>
        <v>3.25416694008252e-05</v>
      </c>
    </row>
    <row r="22" spans="1:256">
      <c r="A22" s="289" t="str">
        <v>סה"כ חוזים ₪ / מט"ח</v>
      </c>
      <c r="B22" s="289"/>
      <c r="C22" s="289"/>
      <c r="D22" s="289"/>
      <c r="E22" s="289"/>
      <c r="F22" s="289"/>
      <c r="G22" s="295">
        <f>G21</f>
        <v>21000000</v>
      </c>
      <c r="H22" s="289"/>
      <c r="I22" s="295">
        <f>I21</f>
        <v>292.39</v>
      </c>
      <c r="J22" s="293">
        <f>J21</f>
        <v>3.25416694008252e-05</v>
      </c>
    </row>
    <row r="24" spans="1:256">
      <c r="A24" s="289" t="str">
        <v>חוזים מט"ח/ מט"ח</v>
      </c>
      <c r="B24" s="290">
        <v>0</v>
      </c>
      <c r="C24" s="290">
        <v>0</v>
      </c>
      <c r="D24" s="290">
        <v>0</v>
      </c>
      <c r="E24" s="290">
        <v>0</v>
      </c>
      <c r="F24" s="290">
        <v>0</v>
      </c>
      <c r="G24" s="290">
        <v>0</v>
      </c>
      <c r="H24" s="290">
        <v>0</v>
      </c>
      <c r="I24" s="290">
        <v>0</v>
      </c>
      <c r="J24" s="291">
        <f>I24/סיכום!$B$42</f>
        <v>0</v>
      </c>
    </row>
    <row r="25" spans="1:256">
      <c r="A25" s="289" t="str">
        <v>סה"כ חוזים מט"ח/ מט"ח</v>
      </c>
      <c r="B25" s="289"/>
      <c r="C25" s="289"/>
      <c r="D25" s="289"/>
      <c r="E25" s="289"/>
      <c r="F25" s="289"/>
      <c r="G25" s="292">
        <f>G24</f>
        <v>0</v>
      </c>
      <c r="H25" s="289"/>
      <c r="I25" s="292">
        <f>I24</f>
        <v>0</v>
      </c>
      <c r="J25" s="293">
        <f>J24</f>
        <v>0</v>
      </c>
    </row>
    <row r="27" spans="1:256">
      <c r="A27" s="289" t="s">
        <v>528</v>
      </c>
      <c r="B27" s="290">
        <v>0</v>
      </c>
      <c r="C27" s="290">
        <v>0</v>
      </c>
      <c r="D27" s="290">
        <v>0</v>
      </c>
      <c r="E27" s="290">
        <v>0</v>
      </c>
      <c r="F27" s="290">
        <v>0</v>
      </c>
      <c r="G27" s="290">
        <v>0</v>
      </c>
      <c r="H27" s="290">
        <v>0</v>
      </c>
      <c r="I27" s="290">
        <v>0</v>
      </c>
      <c r="J27" s="291">
        <f>I27/סיכום!$B$42</f>
        <v>0</v>
      </c>
    </row>
    <row r="28" spans="1:256">
      <c r="A28" s="289" t="s">
        <v>529</v>
      </c>
      <c r="B28" s="289"/>
      <c r="C28" s="289"/>
      <c r="D28" s="289"/>
      <c r="E28" s="289"/>
      <c r="F28" s="289"/>
      <c r="G28" s="292">
        <f>G27</f>
        <v>0</v>
      </c>
      <c r="H28" s="289"/>
      <c r="I28" s="292">
        <f>I27</f>
        <v>0</v>
      </c>
      <c r="J28" s="293">
        <f>J27</f>
        <v>0</v>
      </c>
    </row>
    <row r="30" spans="1:256">
      <c r="A30" s="289" t="s">
        <v>530</v>
      </c>
      <c r="B30" s="290">
        <v>0</v>
      </c>
      <c r="C30" s="290">
        <v>0</v>
      </c>
      <c r="D30" s="290">
        <v>0</v>
      </c>
      <c r="E30" s="290">
        <v>0</v>
      </c>
      <c r="F30" s="290">
        <v>0</v>
      </c>
      <c r="G30" s="290">
        <v>0</v>
      </c>
      <c r="H30" s="290">
        <v>0</v>
      </c>
      <c r="I30" s="290">
        <v>0</v>
      </c>
      <c r="J30" s="291">
        <f>I30/סיכום!$B$42</f>
        <v>0</v>
      </c>
    </row>
    <row r="31" spans="1:256">
      <c r="A31" s="289" t="s">
        <v>531</v>
      </c>
      <c r="B31" s="289"/>
      <c r="C31" s="289"/>
      <c r="D31" s="289"/>
      <c r="E31" s="289"/>
      <c r="F31" s="289"/>
      <c r="G31" s="292">
        <f>G30</f>
        <v>0</v>
      </c>
      <c r="H31" s="289"/>
      <c r="I31" s="292">
        <f>I30</f>
        <v>0</v>
      </c>
      <c r="J31" s="293">
        <f>J30</f>
        <v>0</v>
      </c>
    </row>
    <row r="33" spans="1:256">
      <c r="A33" s="287" t="str">
        <v>סה"כ חוזים עתידיים ל"ס בישראל</v>
      </c>
      <c r="B33" s="287"/>
      <c r="C33" s="287"/>
      <c r="D33" s="287"/>
      <c r="E33" s="287"/>
      <c r="F33" s="287"/>
      <c r="G33" s="296">
        <f>G18+G22+G25+G28+G31</f>
        <v>21000000</v>
      </c>
      <c r="H33" s="287"/>
      <c r="I33" s="296">
        <f>I18+I22+I25+I28+I31</f>
        <v>292.39</v>
      </c>
      <c r="J33" s="297">
        <f>J18+J22+J25+J28+J31</f>
        <v>3.25416694008252e-05</v>
      </c>
    </row>
    <row r="36" spans="1:256">
      <c r="A36" s="287" t="str">
        <v>חוזים עתידיים ל"ס בחו"ל</v>
      </c>
      <c r="B36" s="287"/>
      <c r="C36" s="287"/>
      <c r="D36" s="287"/>
      <c r="E36" s="287"/>
      <c r="F36" s="287"/>
      <c r="G36" s="287"/>
      <c r="H36" s="287"/>
      <c r="I36" s="287"/>
      <c r="J36" s="287"/>
    </row>
    <row r="37" spans="1:256">
      <c r="A37" s="289" t="s">
        <v>526</v>
      </c>
      <c r="B37" s="290">
        <v>0</v>
      </c>
      <c r="C37" s="290">
        <v>0</v>
      </c>
      <c r="D37" s="290">
        <v>0</v>
      </c>
      <c r="E37" s="290">
        <v>0</v>
      </c>
      <c r="F37" s="290">
        <v>0</v>
      </c>
      <c r="G37" s="290">
        <v>0</v>
      </c>
      <c r="H37" s="290">
        <v>0</v>
      </c>
      <c r="I37" s="290">
        <v>0</v>
      </c>
      <c r="J37" s="291">
        <f>I37/סיכום!$B$42</f>
        <v>0</v>
      </c>
    </row>
    <row r="38" spans="1:256">
      <c r="A38" s="289" t="s">
        <v>527</v>
      </c>
      <c r="B38" s="289"/>
      <c r="C38" s="289"/>
      <c r="D38" s="289"/>
      <c r="E38" s="289"/>
      <c r="F38" s="289"/>
      <c r="G38" s="292">
        <f>G37</f>
        <v>0</v>
      </c>
      <c r="H38" s="289"/>
      <c r="I38" s="292">
        <f>I37</f>
        <v>0</v>
      </c>
      <c r="J38" s="293">
        <f>J37</f>
        <v>0</v>
      </c>
    </row>
    <row r="40" spans="1:256">
      <c r="A40" s="289" t="str">
        <v>חוזים מטבע</v>
      </c>
      <c r="B40" s="290">
        <v>0</v>
      </c>
      <c r="C40" s="290">
        <v>0</v>
      </c>
      <c r="D40" s="290">
        <v>0</v>
      </c>
      <c r="E40" s="290">
        <v>0</v>
      </c>
      <c r="F40" s="290">
        <v>0</v>
      </c>
      <c r="G40" s="290">
        <v>0</v>
      </c>
      <c r="H40" s="290">
        <v>0</v>
      </c>
      <c r="I40" s="290">
        <v>0</v>
      </c>
      <c r="J40" s="291">
        <f>I40/סיכום!$B$42</f>
        <v>0</v>
      </c>
    </row>
    <row r="41" spans="1:256">
      <c r="A41" s="289" t="str">
        <v>סה"כ חוזים מטבע</v>
      </c>
      <c r="B41" s="289"/>
      <c r="C41" s="289"/>
      <c r="D41" s="289"/>
      <c r="E41" s="289"/>
      <c r="F41" s="289"/>
      <c r="G41" s="292">
        <f>G40</f>
        <v>0</v>
      </c>
      <c r="H41" s="289"/>
      <c r="I41" s="292">
        <f>I40</f>
        <v>0</v>
      </c>
      <c r="J41" s="293">
        <f>J40</f>
        <v>0</v>
      </c>
    </row>
    <row r="43" spans="1:256">
      <c r="A43" s="289" t="s">
        <v>528</v>
      </c>
      <c r="B43" s="290">
        <v>0</v>
      </c>
      <c r="C43" s="290">
        <v>0</v>
      </c>
      <c r="D43" s="290">
        <v>0</v>
      </c>
      <c r="E43" s="290">
        <v>0</v>
      </c>
      <c r="F43" s="290">
        <v>0</v>
      </c>
      <c r="G43" s="290">
        <v>0</v>
      </c>
      <c r="H43" s="290">
        <v>0</v>
      </c>
      <c r="I43" s="290">
        <v>0</v>
      </c>
      <c r="J43" s="291">
        <f>I43/סיכום!$B$42</f>
        <v>0</v>
      </c>
    </row>
    <row r="44" spans="1:256">
      <c r="A44" s="289" t="s">
        <v>529</v>
      </c>
      <c r="B44" s="289"/>
      <c r="C44" s="289"/>
      <c r="D44" s="289"/>
      <c r="E44" s="289"/>
      <c r="F44" s="289"/>
      <c r="G44" s="292">
        <f>G43</f>
        <v>0</v>
      </c>
      <c r="H44" s="289"/>
      <c r="I44" s="292">
        <f>I43</f>
        <v>0</v>
      </c>
      <c r="J44" s="293">
        <f>J43</f>
        <v>0</v>
      </c>
    </row>
    <row r="46" spans="1:256">
      <c r="A46" s="289" t="s">
        <v>530</v>
      </c>
      <c r="B46" s="290">
        <v>0</v>
      </c>
      <c r="C46" s="290">
        <v>0</v>
      </c>
      <c r="D46" s="290">
        <v>0</v>
      </c>
      <c r="E46" s="290">
        <v>0</v>
      </c>
      <c r="F46" s="290">
        <v>0</v>
      </c>
      <c r="G46" s="290">
        <v>0</v>
      </c>
      <c r="H46" s="290">
        <v>0</v>
      </c>
      <c r="I46" s="290">
        <v>0</v>
      </c>
      <c r="J46" s="291">
        <f>I46/סיכום!$B$42</f>
        <v>0</v>
      </c>
    </row>
    <row r="47" spans="1:256">
      <c r="A47" s="289" t="s">
        <v>531</v>
      </c>
      <c r="B47" s="289"/>
      <c r="C47" s="289"/>
      <c r="D47" s="289"/>
      <c r="E47" s="289"/>
      <c r="F47" s="289"/>
      <c r="G47" s="292">
        <f>G46</f>
        <v>0</v>
      </c>
      <c r="H47" s="289"/>
      <c r="I47" s="292">
        <f>I46</f>
        <v>0</v>
      </c>
      <c r="J47" s="293">
        <f>J46</f>
        <v>0</v>
      </c>
    </row>
    <row r="49" spans="1:256">
      <c r="A49" s="287" t="str">
        <v>סה"כ חוזים עתידיים ל"ס בחו"ל</v>
      </c>
      <c r="B49" s="287"/>
      <c r="C49" s="287"/>
      <c r="D49" s="287"/>
      <c r="E49" s="287"/>
      <c r="F49" s="287"/>
      <c r="G49" s="298">
        <f>G38+G41+G44+G47</f>
        <v>0</v>
      </c>
      <c r="H49" s="287"/>
      <c r="I49" s="298">
        <f>I38+I41+I44+I47</f>
        <v>0</v>
      </c>
      <c r="J49" s="297">
        <f>J38+J41+J44+J47</f>
        <v>0</v>
      </c>
    </row>
    <row r="52" spans="1:256">
      <c r="A52" s="287" t="str">
        <v>סה"כ חוזים עתידיים ל"ס</v>
      </c>
      <c r="B52" s="287"/>
      <c r="C52" s="287"/>
      <c r="D52" s="287"/>
      <c r="E52" s="287"/>
      <c r="F52" s="287"/>
      <c r="G52" s="296">
        <f>G33+G49</f>
        <v>21000000</v>
      </c>
      <c r="H52" s="287"/>
      <c r="I52" s="296">
        <f>I33+I49</f>
        <v>292.39</v>
      </c>
      <c r="J52" s="297">
        <f>J33+J49</f>
        <v>3.25416694008252e-05</v>
      </c>
    </row>
    <row r="55" spans="1:256">
      <c r="A55" s="294" t="s">
        <v>30</v>
      </c>
      <c r="B55" s="294"/>
      <c r="C55" s="294"/>
      <c r="D55" s="294"/>
      <c r="E55" s="294"/>
      <c r="F55" s="294"/>
      <c r="G55" s="294"/>
      <c r="H55" s="294"/>
      <c r="I55" s="294"/>
      <c r="J55" s="294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printOptions/>
  <pageMargins left="0.75" right="0.75" top="1" bottom="1" header="0.5" footer="0.5"/>
  <pageSetup blackAndWhite="0" cellComments="none" copies="1" draft="0" errors="displayed" firstPageNumber="1" orientation="portrait" pageOrder="downThenOver" paperSize="1" scale="100" useFirstPageNumber="1"/>
</worksheet>
</file>

<file path=xl/worksheets/sheet21.xml><?xml version="1.0" encoding="utf-8"?>
<worksheet xmlns="http://schemas.openxmlformats.org/spreadsheetml/2006/main" xmlns:r="http://schemas.openxmlformats.org/officeDocument/2006/relationships">
  <sheetPr>
    <pageSetUpPr fitToPage="0"/>
  </sheetPr>
  <dimension ref="A2:IV67"/>
  <sheetViews>
    <sheetView topLeftCell="A43" workbookViewId="0" rightToLeft="1">
      <selection activeCell="L50" sqref="L50"/>
    </sheetView>
  </sheetViews>
  <sheetFormatPr defaultRowHeight="12.75"/>
  <cols>
    <col min="1" max="1" style="299" width="62.81423" customWidth="1"/>
    <col min="2" max="2" style="299" width="12.71939" customWidth="1"/>
    <col min="3" max="3" style="299" width="27.74784" customWidth="1"/>
    <col min="4" max="4" style="299" width="11.7175" customWidth="1"/>
    <col min="5" max="5" style="299" width="8.711805" customWidth="1"/>
    <col min="6" max="6" style="299" width="10.7156" customWidth="1"/>
    <col min="7" max="7" style="299" width="14.72319" customWidth="1"/>
    <col min="8" max="8" style="299" width="6.708012" customWidth="1"/>
    <col min="9" max="9" style="299" width="11.7175" customWidth="1"/>
    <col min="10" max="10" style="299" width="14.72319" customWidth="1"/>
    <col min="11" max="11" style="299" width="16.72698" customWidth="1"/>
    <col min="12" max="12" style="299" width="15.72508" customWidth="1"/>
    <col min="13" max="13" style="299" width="9.713702" customWidth="1"/>
    <col min="14" max="14" style="299" width="12.71939" customWidth="1"/>
    <col min="15" max="15" style="299" width="24.74215" customWidth="1"/>
    <col min="16" max="16" style="299" width="20.73457" customWidth="1"/>
    <col min="17" max="256" style="299" width="9.287113" bestFit="1" customWidth="1"/>
  </cols>
  <sheetData>
    <row r="2" spans="1:256">
      <c r="A2" s="300" t="s">
        <v>7</v>
      </c>
    </row>
    <row r="4" spans="1:256">
      <c r="A4" s="300" t="s">
        <v>532</v>
      </c>
    </row>
    <row r="6" spans="1:256">
      <c r="A6" s="301" t="s">
        <v>2</v>
      </c>
    </row>
    <row r="9" spans="1:256">
      <c r="A9" s="302" t="s">
        <v>9</v>
      </c>
      <c r="B9" s="302" t="s">
        <v>10</v>
      </c>
      <c r="C9" s="302" t="s">
        <v>11</v>
      </c>
      <c r="D9" s="302" t="s">
        <v>360</v>
      </c>
      <c r="E9" s="302" t="s">
        <v>12</v>
      </c>
      <c r="F9" s="302" t="s">
        <v>13</v>
      </c>
      <c r="G9" s="302" t="s">
        <v>32</v>
      </c>
      <c r="H9" s="302" t="s">
        <v>33</v>
      </c>
      <c r="I9" s="302" t="s">
        <v>14</v>
      </c>
      <c r="J9" s="302" t="s">
        <v>15</v>
      </c>
      <c r="K9" s="302" t="s">
        <v>16</v>
      </c>
      <c r="L9" s="302" t="s">
        <v>34</v>
      </c>
      <c r="M9" s="302" t="s">
        <v>4</v>
      </c>
      <c r="N9" s="302" t="s">
        <v>380</v>
      </c>
      <c r="O9" s="302" t="s">
        <v>35</v>
      </c>
      <c r="P9" s="302" t="s">
        <v>18</v>
      </c>
    </row>
    <row r="10" spans="1:256">
      <c r="A10" s="303"/>
      <c r="B10" s="303"/>
      <c r="C10" s="303"/>
      <c r="D10" s="303"/>
      <c r="E10" s="303"/>
      <c r="F10" s="303"/>
      <c r="G10" s="303" t="s">
        <v>36</v>
      </c>
      <c r="H10" s="303" t="s">
        <v>37</v>
      </c>
      <c r="I10" s="303"/>
      <c r="J10" s="303" t="s">
        <v>19</v>
      </c>
      <c r="K10" s="303" t="s">
        <v>19</v>
      </c>
      <c r="L10" s="303" t="s">
        <v>38</v>
      </c>
      <c r="M10" s="303" t="s">
        <v>39</v>
      </c>
      <c r="N10" s="303" t="s">
        <v>20</v>
      </c>
      <c r="O10" s="303" t="s">
        <v>19</v>
      </c>
      <c r="P10" s="303" t="s">
        <v>19</v>
      </c>
    </row>
    <row r="13" spans="1:256">
      <c r="A13" s="302" t="str">
        <v>מוצרים מובנים ל"ס</v>
      </c>
      <c r="B13" s="302"/>
      <c r="C13" s="302"/>
      <c r="D13" s="302"/>
      <c r="E13" s="302"/>
      <c r="F13" s="302"/>
      <c r="G13" s="302"/>
      <c r="H13" s="302"/>
      <c r="I13" s="302"/>
      <c r="J13" s="302"/>
      <c r="K13" s="302"/>
      <c r="L13" s="302"/>
      <c r="M13" s="302"/>
      <c r="N13" s="302"/>
      <c r="O13" s="302"/>
      <c r="P13" s="302"/>
    </row>
    <row r="16" spans="1:256">
      <c r="A16" s="302" t="str">
        <v>מוצרים מובנים ל"ס בישראל</v>
      </c>
      <c r="B16" s="302"/>
      <c r="C16" s="302"/>
      <c r="D16" s="302"/>
      <c r="E16" s="302"/>
      <c r="F16" s="302"/>
      <c r="G16" s="302"/>
      <c r="H16" s="302"/>
      <c r="I16" s="302"/>
      <c r="J16" s="302"/>
      <c r="K16" s="302"/>
      <c r="L16" s="302"/>
      <c r="M16" s="302"/>
      <c r="N16" s="302"/>
      <c r="O16" s="302"/>
      <c r="P16" s="302"/>
    </row>
    <row r="17" spans="1:256">
      <c r="A17" s="304" t="s">
        <v>361</v>
      </c>
      <c r="B17" s="305">
        <v>0</v>
      </c>
      <c r="C17" s="305">
        <v>0</v>
      </c>
      <c r="D17" s="305">
        <v>0</v>
      </c>
      <c r="E17" s="305">
        <v>0</v>
      </c>
      <c r="F17" s="305">
        <v>0</v>
      </c>
      <c r="G17" s="305">
        <v>0</v>
      </c>
      <c r="H17" s="305">
        <v>0</v>
      </c>
      <c r="I17" s="305">
        <v>0</v>
      </c>
      <c r="J17" s="305">
        <v>0</v>
      </c>
      <c r="K17" s="305">
        <v>0</v>
      </c>
      <c r="L17" s="305">
        <v>0</v>
      </c>
      <c r="M17" s="305">
        <v>0</v>
      </c>
      <c r="N17" s="305">
        <v>0</v>
      </c>
      <c r="O17" s="305">
        <v>0</v>
      </c>
      <c r="P17" s="306">
        <f>N17/סיכום!$B$42</f>
        <v>0</v>
      </c>
    </row>
    <row r="18" spans="1:256">
      <c r="A18" s="304" t="s">
        <v>362</v>
      </c>
      <c r="B18" s="304"/>
      <c r="C18" s="304"/>
      <c r="D18" s="304"/>
      <c r="E18" s="304"/>
      <c r="F18" s="304"/>
      <c r="G18" s="304"/>
      <c r="H18" s="304"/>
      <c r="I18" s="304"/>
      <c r="J18" s="304"/>
      <c r="K18" s="304"/>
      <c r="L18" s="307">
        <f>L17</f>
        <v>0</v>
      </c>
      <c r="M18" s="304"/>
      <c r="N18" s="307">
        <f>N17</f>
        <v>0</v>
      </c>
      <c r="O18" s="304"/>
      <c r="P18" s="308">
        <f>P17</f>
        <v>0</v>
      </c>
    </row>
    <row r="20" spans="1:256">
      <c r="A20" s="304" t="s">
        <v>363</v>
      </c>
      <c r="B20" s="305">
        <v>0</v>
      </c>
      <c r="C20" s="305">
        <v>0</v>
      </c>
      <c r="D20" s="305">
        <v>0</v>
      </c>
      <c r="E20" s="305">
        <v>0</v>
      </c>
      <c r="F20" s="305">
        <v>0</v>
      </c>
      <c r="G20" s="305">
        <v>0</v>
      </c>
      <c r="H20" s="305">
        <v>0</v>
      </c>
      <c r="I20" s="305">
        <v>0</v>
      </c>
      <c r="J20" s="305">
        <v>0</v>
      </c>
      <c r="K20" s="305">
        <v>0</v>
      </c>
      <c r="L20" s="305">
        <v>0</v>
      </c>
      <c r="M20" s="305">
        <v>0</v>
      </c>
      <c r="N20" s="305">
        <v>0</v>
      </c>
      <c r="O20" s="305">
        <v>0</v>
      </c>
      <c r="P20" s="306">
        <f>N20/סיכום!$B$42</f>
        <v>0</v>
      </c>
    </row>
    <row r="21" spans="1:256">
      <c r="A21" s="304" t="s">
        <v>367</v>
      </c>
      <c r="B21" s="304"/>
      <c r="C21" s="304"/>
      <c r="D21" s="304"/>
      <c r="E21" s="304"/>
      <c r="F21" s="304"/>
      <c r="G21" s="304"/>
      <c r="H21" s="304"/>
      <c r="I21" s="304"/>
      <c r="J21" s="304"/>
      <c r="K21" s="304"/>
      <c r="L21" s="307">
        <f>L20</f>
        <v>0</v>
      </c>
      <c r="M21" s="304"/>
      <c r="N21" s="307">
        <f>N20</f>
        <v>0</v>
      </c>
      <c r="O21" s="304"/>
      <c r="P21" s="308">
        <f>P20</f>
        <v>0</v>
      </c>
    </row>
    <row r="23" spans="1:256">
      <c r="A23" s="304" t="s">
        <v>368</v>
      </c>
      <c r="B23" s="305">
        <v>0</v>
      </c>
      <c r="C23" s="305">
        <v>0</v>
      </c>
      <c r="D23" s="305">
        <v>0</v>
      </c>
      <c r="E23" s="305">
        <v>0</v>
      </c>
      <c r="F23" s="305">
        <v>0</v>
      </c>
      <c r="G23" s="305">
        <v>0</v>
      </c>
      <c r="H23" s="305">
        <v>0</v>
      </c>
      <c r="I23" s="305">
        <v>0</v>
      </c>
      <c r="J23" s="305">
        <v>0</v>
      </c>
      <c r="K23" s="305">
        <v>0</v>
      </c>
      <c r="L23" s="305">
        <v>0</v>
      </c>
      <c r="M23" s="305">
        <v>0</v>
      </c>
      <c r="N23" s="305">
        <v>0</v>
      </c>
      <c r="O23" s="305">
        <v>0</v>
      </c>
      <c r="P23" s="306">
        <f>N23/סיכום!$B$42</f>
        <v>0</v>
      </c>
    </row>
    <row r="24" spans="1:256">
      <c r="A24" s="304" t="s">
        <v>369</v>
      </c>
      <c r="B24" s="304"/>
      <c r="C24" s="304"/>
      <c r="D24" s="304"/>
      <c r="E24" s="304"/>
      <c r="F24" s="304"/>
      <c r="G24" s="304"/>
      <c r="H24" s="304"/>
      <c r="I24" s="304"/>
      <c r="J24" s="304"/>
      <c r="K24" s="304"/>
      <c r="L24" s="307">
        <f>L23</f>
        <v>0</v>
      </c>
      <c r="M24" s="304"/>
      <c r="N24" s="307">
        <f>N23</f>
        <v>0</v>
      </c>
      <c r="O24" s="304"/>
      <c r="P24" s="308">
        <f>P23</f>
        <v>0</v>
      </c>
    </row>
    <row r="26" spans="1:256">
      <c r="A26" s="304" t="s">
        <v>370</v>
      </c>
      <c r="B26" s="305">
        <v>0</v>
      </c>
      <c r="C26" s="305">
        <v>0</v>
      </c>
      <c r="D26" s="305">
        <v>0</v>
      </c>
      <c r="E26" s="305">
        <v>0</v>
      </c>
      <c r="F26" s="305">
        <v>0</v>
      </c>
      <c r="G26" s="305">
        <v>0</v>
      </c>
      <c r="H26" s="305">
        <v>0</v>
      </c>
      <c r="I26" s="305">
        <v>0</v>
      </c>
      <c r="J26" s="305">
        <v>0</v>
      </c>
      <c r="K26" s="305">
        <v>0</v>
      </c>
      <c r="L26" s="305">
        <v>0</v>
      </c>
      <c r="M26" s="305">
        <v>0</v>
      </c>
      <c r="N26" s="305">
        <v>0</v>
      </c>
      <c r="O26" s="305">
        <v>0</v>
      </c>
      <c r="P26" s="306">
        <f>N26/סיכום!$B$42</f>
        <v>0</v>
      </c>
    </row>
    <row r="27" spans="1:256">
      <c r="A27" s="304" t="s">
        <v>371</v>
      </c>
      <c r="B27" s="304"/>
      <c r="C27" s="304"/>
      <c r="D27" s="304"/>
      <c r="E27" s="304"/>
      <c r="F27" s="304"/>
      <c r="G27" s="304"/>
      <c r="H27" s="304"/>
      <c r="I27" s="304"/>
      <c r="J27" s="304"/>
      <c r="K27" s="304"/>
      <c r="L27" s="307">
        <f>L26</f>
        <v>0</v>
      </c>
      <c r="M27" s="304"/>
      <c r="N27" s="307">
        <f>N26</f>
        <v>0</v>
      </c>
      <c r="O27" s="304"/>
      <c r="P27" s="308">
        <f>P26</f>
        <v>0</v>
      </c>
    </row>
    <row r="29" spans="1:256">
      <c r="A29" s="304" t="s">
        <v>372</v>
      </c>
      <c r="B29" s="304"/>
      <c r="C29" s="304"/>
      <c r="D29" s="304"/>
      <c r="E29" s="304"/>
      <c r="F29" s="304"/>
      <c r="G29" s="304"/>
      <c r="H29" s="304"/>
      <c r="I29" s="304"/>
      <c r="J29" s="304"/>
      <c r="K29" s="304"/>
      <c r="L29" s="304"/>
      <c r="M29" s="304"/>
      <c r="N29" s="304"/>
      <c r="O29" s="304"/>
      <c r="P29" s="304"/>
    </row>
    <row r="30" spans="1:256">
      <c r="A30" s="309" t="str">
        <v>גלובל פיננס 8 א'</v>
      </c>
      <c r="B30" s="309">
        <v>1116003</v>
      </c>
      <c r="C30" s="309" t="s">
        <v>373</v>
      </c>
      <c r="D30" s="309" t="s">
        <v>364</v>
      </c>
      <c r="E30" s="309" t="str">
        <v>B+</v>
      </c>
      <c r="F30" s="309" t="s">
        <v>93</v>
      </c>
      <c r="G30" s="310">
        <v>40126</v>
      </c>
      <c r="H30">
        <v>2.63</v>
      </c>
      <c r="I30" s="309" t="s">
        <v>21</v>
      </c>
      <c r="J30" s="311">
        <v>0.04</v>
      </c>
      <c r="K30" s="312">
        <v>4</v>
      </c>
      <c r="L30" s="305">
        <v>492532.04</v>
      </c>
      <c r="M30" s="305">
        <v>115</v>
      </c>
      <c r="N30" s="305">
        <v>566.41</v>
      </c>
      <c r="O30" s="309" t="s">
        <v>448</v>
      </c>
      <c r="P30" s="306">
        <f>N30/סיכום!$B$42</f>
        <v>6.30388418390554e-05</v>
      </c>
    </row>
    <row r="31" spans="1:256">
      <c r="A31" s="309" t="str">
        <v>גלובל פיננס 8 ב'</v>
      </c>
      <c r="B31" s="309">
        <v>1116011</v>
      </c>
      <c r="C31" s="309" t="s">
        <v>373</v>
      </c>
      <c r="D31" s="309" t="s">
        <v>364</v>
      </c>
      <c r="E31" s="313" t="str">
        <v>CCC-</v>
      </c>
      <c r="F31" s="309" t="s">
        <v>93</v>
      </c>
      <c r="G31" s="310">
        <v>40126</v>
      </c>
      <c r="H31">
        <v>2.63</v>
      </c>
      <c r="I31" s="309" t="s">
        <v>21</v>
      </c>
      <c r="J31" s="311">
        <v>0.041</v>
      </c>
      <c r="K31" s="312">
        <v>4.1</v>
      </c>
      <c r="L31" s="305">
        <v>2446945.91</v>
      </c>
      <c r="M31" s="305">
        <v>32.7</v>
      </c>
      <c r="N31" s="305">
        <v>800.15</v>
      </c>
      <c r="O31" s="309" t="s">
        <v>235</v>
      </c>
      <c r="P31" s="306">
        <f>N31/סיכום!$B$42</f>
        <v>8.90530345465655e-05</v>
      </c>
    </row>
    <row r="32" spans="1:256">
      <c r="A32" s="309" t="str">
        <v>גלובל פיננס 8 ג'</v>
      </c>
      <c r="B32" s="309">
        <v>1116029</v>
      </c>
      <c r="C32" s="309" t="s">
        <v>373</v>
      </c>
      <c r="D32" s="309" t="s">
        <v>364</v>
      </c>
      <c r="E32" s="313" t="s">
        <v>374</v>
      </c>
      <c r="F32" s="309" t="s">
        <v>93</v>
      </c>
      <c r="G32" s="310">
        <v>40126</v>
      </c>
      <c r="H32">
        <v>2.63</v>
      </c>
      <c r="I32" s="309" t="s">
        <v>21</v>
      </c>
      <c r="J32" s="311">
        <v>0.041</v>
      </c>
      <c r="K32" s="312">
        <v>4.45</v>
      </c>
      <c r="L32" s="305">
        <v>21321.7</v>
      </c>
      <c r="M32" s="305">
        <v>115</v>
      </c>
      <c r="N32" s="305">
        <v>24.52</v>
      </c>
      <c r="O32" s="309" t="s">
        <v>61</v>
      </c>
      <c r="P32" s="306">
        <f>N32/סיכום!$B$42</f>
        <v>2.72896382813446e-06</v>
      </c>
    </row>
    <row r="33" spans="1:256">
      <c r="A33" s="309" t="str">
        <v>גלובל פיננס 8 ד</v>
      </c>
      <c r="B33" s="309">
        <v>1116037</v>
      </c>
      <c r="C33" s="309" t="s">
        <v>373</v>
      </c>
      <c r="D33" s="309" t="s">
        <v>364</v>
      </c>
      <c r="E33" s="313" t="s">
        <v>374</v>
      </c>
      <c r="F33" s="309" t="s">
        <v>93</v>
      </c>
      <c r="G33" s="310">
        <v>40126</v>
      </c>
      <c r="H33">
        <v>6.06</v>
      </c>
      <c r="I33" s="309" t="s">
        <v>21</v>
      </c>
      <c r="J33" s="311">
        <v>0.041</v>
      </c>
      <c r="K33" s="312">
        <v>4.1</v>
      </c>
      <c r="L33" s="305">
        <v>928882.08</v>
      </c>
      <c r="M33" s="305">
        <v>109.1</v>
      </c>
      <c r="N33" s="305" t="str">
        <v>1,013.41</v>
      </c>
      <c r="O33" s="309" t="s">
        <v>121</v>
      </c>
      <c r="P33" s="306">
        <f>N33/סיכום!$B$42</f>
        <v>0.000112787896944117</v>
      </c>
    </row>
    <row r="34" spans="1:256">
      <c r="A34" s="304" t="s">
        <v>376</v>
      </c>
      <c r="B34" s="304"/>
      <c r="C34" s="304"/>
      <c r="D34" s="304"/>
      <c r="E34" s="304"/>
      <c r="F34" s="304"/>
      <c r="G34" s="304"/>
      <c r="H34" s="304"/>
      <c r="I34" s="304"/>
      <c r="J34" s="304"/>
      <c r="K34" s="304"/>
      <c r="L34" s="314">
        <f>SUM(L30:L33)</f>
        <v>3889681.73</v>
      </c>
      <c r="M34" s="304"/>
      <c r="N34" s="314">
        <f>N30+N31+N32+N33</f>
        <v>2404.49</v>
      </c>
      <c r="O34" s="304"/>
      <c r="P34" s="308">
        <f>SUM(P30:P33)</f>
        <v>0.000267608737157872</v>
      </c>
    </row>
    <row r="36" spans="1:256">
      <c r="A36" s="304" t="s">
        <v>377</v>
      </c>
      <c r="B36" s="305">
        <v>0</v>
      </c>
      <c r="C36" s="305">
        <v>0</v>
      </c>
      <c r="D36" s="305">
        <v>0</v>
      </c>
      <c r="E36" s="305">
        <v>0</v>
      </c>
      <c r="F36" s="305">
        <v>0</v>
      </c>
      <c r="G36" s="305">
        <v>0</v>
      </c>
      <c r="H36" s="305">
        <v>0</v>
      </c>
      <c r="I36" s="305">
        <v>0</v>
      </c>
      <c r="J36" s="305">
        <v>0</v>
      </c>
      <c r="K36" s="305">
        <v>0</v>
      </c>
      <c r="L36" s="305">
        <v>0</v>
      </c>
      <c r="M36" s="305">
        <v>0</v>
      </c>
      <c r="N36" s="305">
        <v>0</v>
      </c>
      <c r="O36" s="305">
        <v>0</v>
      </c>
      <c r="P36" s="306">
        <f>N36/סיכום!$B$42</f>
        <v>0</v>
      </c>
    </row>
    <row r="37" spans="1:256">
      <c r="A37" s="304" t="s">
        <v>378</v>
      </c>
      <c r="B37" s="304"/>
      <c r="C37" s="304"/>
      <c r="D37" s="304"/>
      <c r="E37" s="304"/>
      <c r="F37" s="304"/>
      <c r="G37" s="304"/>
      <c r="H37" s="304"/>
      <c r="I37" s="304"/>
      <c r="J37" s="304"/>
      <c r="K37" s="304"/>
      <c r="L37" s="307">
        <f>L36</f>
        <v>0</v>
      </c>
      <c r="M37" s="304"/>
      <c r="N37" s="307">
        <f>N36</f>
        <v>0</v>
      </c>
      <c r="O37" s="304"/>
      <c r="P37" s="308">
        <f>P36</f>
        <v>0</v>
      </c>
    </row>
    <row r="39" spans="1:256">
      <c r="A39" s="302" t="str">
        <v>סה"כ מוצרים מובנים ל"ס בישראל</v>
      </c>
      <c r="B39" s="302"/>
      <c r="C39" s="302"/>
      <c r="D39" s="302"/>
      <c r="E39" s="302"/>
      <c r="F39" s="302"/>
      <c r="G39" s="302"/>
      <c r="H39" s="302"/>
      <c r="I39" s="302"/>
      <c r="J39" s="302"/>
      <c r="K39" s="302"/>
      <c r="L39" s="315">
        <f>L18+L21+L24+L27+L34+L37</f>
        <v>3889681.73</v>
      </c>
      <c r="M39" s="302"/>
      <c r="N39" s="315">
        <f>N18+N21+N24+N27+N34+N37</f>
        <v>2404.49</v>
      </c>
      <c r="O39" s="302"/>
      <c r="P39" s="316">
        <f>P18+P21+P24+P27+P34+P37</f>
        <v>0.000267608737157872</v>
      </c>
    </row>
    <row r="42" spans="1:256">
      <c r="A42" s="302" t="str">
        <v>מוצרים מובנים ל"ס בחו"ל</v>
      </c>
      <c r="B42" s="302"/>
      <c r="C42" s="302"/>
      <c r="D42" s="302"/>
      <c r="E42" s="302"/>
      <c r="F42" s="302"/>
      <c r="G42" s="302"/>
      <c r="H42" s="302"/>
      <c r="I42" s="302"/>
      <c r="J42" s="302"/>
      <c r="K42" s="302"/>
      <c r="L42" s="302"/>
      <c r="M42" s="302"/>
      <c r="N42" s="302"/>
      <c r="O42" s="302"/>
      <c r="P42" s="302"/>
    </row>
    <row r="43" spans="1:256">
      <c r="A43" s="304" t="s">
        <v>361</v>
      </c>
      <c r="B43" s="305">
        <v>0</v>
      </c>
      <c r="C43" s="305">
        <v>0</v>
      </c>
      <c r="D43" s="305">
        <v>0</v>
      </c>
      <c r="E43" s="305">
        <v>0</v>
      </c>
      <c r="F43" s="305">
        <v>0</v>
      </c>
      <c r="G43" s="305">
        <v>0</v>
      </c>
      <c r="H43" s="305">
        <v>0</v>
      </c>
      <c r="I43" s="305">
        <v>0</v>
      </c>
      <c r="J43" s="305">
        <v>0</v>
      </c>
      <c r="K43" s="305">
        <v>0</v>
      </c>
      <c r="L43" s="305">
        <v>0</v>
      </c>
      <c r="M43" s="305">
        <v>0</v>
      </c>
      <c r="N43" s="305">
        <v>0</v>
      </c>
      <c r="O43" s="305">
        <v>0</v>
      </c>
      <c r="P43" s="306">
        <f>N43/סיכום!$B$42</f>
        <v>0</v>
      </c>
    </row>
    <row r="44" spans="1:256">
      <c r="A44" s="304" t="s">
        <v>362</v>
      </c>
      <c r="B44" s="304"/>
      <c r="C44" s="304"/>
      <c r="D44" s="304"/>
      <c r="E44" s="304"/>
      <c r="F44" s="304"/>
      <c r="G44" s="304"/>
      <c r="H44" s="304"/>
      <c r="I44" s="304"/>
      <c r="J44" s="304"/>
      <c r="K44" s="304"/>
      <c r="L44" s="307">
        <f>L43</f>
        <v>0</v>
      </c>
      <c r="M44" s="304"/>
      <c r="N44" s="307">
        <f>N43</f>
        <v>0</v>
      </c>
      <c r="O44" s="304"/>
      <c r="P44" s="308">
        <f>P43</f>
        <v>0</v>
      </c>
    </row>
    <row r="46" spans="1:256">
      <c r="A46" s="304" t="s">
        <v>363</v>
      </c>
      <c r="B46" s="305">
        <v>0</v>
      </c>
      <c r="C46" s="305">
        <v>0</v>
      </c>
      <c r="D46" s="305">
        <v>0</v>
      </c>
      <c r="E46" s="305">
        <v>0</v>
      </c>
      <c r="F46" s="305">
        <v>0</v>
      </c>
      <c r="G46" s="305">
        <v>0</v>
      </c>
      <c r="H46" s="305">
        <v>0</v>
      </c>
      <c r="I46" s="305">
        <v>0</v>
      </c>
      <c r="J46" s="305">
        <v>0</v>
      </c>
      <c r="K46" s="305">
        <v>0</v>
      </c>
      <c r="L46" s="305">
        <v>0</v>
      </c>
      <c r="M46" s="305">
        <v>0</v>
      </c>
      <c r="N46" s="305">
        <v>0</v>
      </c>
      <c r="O46" s="305">
        <v>0</v>
      </c>
      <c r="P46" s="306">
        <f>N46/סיכום!$B$42</f>
        <v>0</v>
      </c>
    </row>
    <row r="47" spans="1:256">
      <c r="A47" s="304" t="s">
        <v>367</v>
      </c>
      <c r="B47" s="304"/>
      <c r="C47" s="304"/>
      <c r="D47" s="304"/>
      <c r="E47" s="304"/>
      <c r="F47" s="304"/>
      <c r="G47" s="304"/>
      <c r="H47" s="304"/>
      <c r="I47" s="304"/>
      <c r="J47" s="304"/>
      <c r="K47" s="304"/>
      <c r="L47" s="307">
        <f>L46</f>
        <v>0</v>
      </c>
      <c r="M47" s="304"/>
      <c r="N47" s="307">
        <f>N46</f>
        <v>0</v>
      </c>
      <c r="O47" s="304"/>
      <c r="P47" s="308">
        <f>P46</f>
        <v>0</v>
      </c>
    </row>
    <row r="49" spans="1:256">
      <c r="A49" s="304" t="s">
        <v>368</v>
      </c>
      <c r="B49" s="305">
        <v>0</v>
      </c>
      <c r="C49" s="305">
        <v>0</v>
      </c>
      <c r="D49" s="305">
        <v>0</v>
      </c>
      <c r="E49" s="305">
        <v>0</v>
      </c>
      <c r="F49" s="305">
        <v>0</v>
      </c>
      <c r="G49" s="305">
        <v>0</v>
      </c>
      <c r="H49" s="305">
        <v>0</v>
      </c>
      <c r="I49" s="305">
        <v>0</v>
      </c>
      <c r="J49" s="305">
        <v>0</v>
      </c>
      <c r="K49" s="305">
        <v>0</v>
      </c>
      <c r="L49" s="305">
        <v>0</v>
      </c>
      <c r="M49" s="305">
        <v>0</v>
      </c>
      <c r="N49" s="305">
        <v>0</v>
      </c>
      <c r="O49" s="305">
        <v>0</v>
      </c>
      <c r="P49" s="306">
        <f>N49/סיכום!$B$42</f>
        <v>0</v>
      </c>
    </row>
    <row r="50" spans="1:256">
      <c r="A50" s="304" t="s">
        <v>369</v>
      </c>
      <c r="B50" s="304"/>
      <c r="C50" s="304"/>
      <c r="D50" s="304"/>
      <c r="E50" s="304"/>
      <c r="F50" s="304"/>
      <c r="G50" s="304"/>
      <c r="H50" s="304"/>
      <c r="I50" s="304"/>
      <c r="J50" s="304"/>
      <c r="K50" s="304"/>
      <c r="L50" s="307">
        <f>L49</f>
        <v>0</v>
      </c>
      <c r="M50" s="304"/>
      <c r="N50" s="307">
        <f>N49</f>
        <v>0</v>
      </c>
      <c r="O50" s="304"/>
      <c r="P50" s="308">
        <f>P49</f>
        <v>0</v>
      </c>
    </row>
    <row r="52" spans="1:256">
      <c r="A52" s="304" t="s">
        <v>370</v>
      </c>
      <c r="B52" s="305">
        <v>0</v>
      </c>
      <c r="C52" s="305">
        <v>0</v>
      </c>
      <c r="D52" s="305">
        <v>0</v>
      </c>
      <c r="E52" s="305">
        <v>0</v>
      </c>
      <c r="F52" s="305">
        <v>0</v>
      </c>
      <c r="G52" s="305">
        <v>0</v>
      </c>
      <c r="H52" s="305">
        <v>0</v>
      </c>
      <c r="I52" s="305">
        <v>0</v>
      </c>
      <c r="J52" s="305">
        <v>0</v>
      </c>
      <c r="K52" s="305">
        <v>0</v>
      </c>
      <c r="L52" s="305">
        <v>0</v>
      </c>
      <c r="M52" s="305">
        <v>0</v>
      </c>
      <c r="N52" s="305">
        <v>0</v>
      </c>
      <c r="O52" s="305">
        <v>0</v>
      </c>
      <c r="P52" s="306">
        <f>N52/סיכום!$B$42</f>
        <v>0</v>
      </c>
    </row>
    <row r="53" spans="1:256">
      <c r="A53" s="304" t="s">
        <v>371</v>
      </c>
      <c r="B53" s="304"/>
      <c r="C53" s="304"/>
      <c r="D53" s="304"/>
      <c r="E53" s="304"/>
      <c r="F53" s="304"/>
      <c r="G53" s="304"/>
      <c r="H53" s="304"/>
      <c r="I53" s="304"/>
      <c r="J53" s="304"/>
      <c r="K53" s="304"/>
      <c r="L53" s="307">
        <f>L52</f>
        <v>0</v>
      </c>
      <c r="M53" s="304"/>
      <c r="N53" s="307">
        <f>N52</f>
        <v>0</v>
      </c>
      <c r="O53" s="304"/>
      <c r="P53" s="308">
        <f>P52</f>
        <v>0</v>
      </c>
    </row>
    <row r="55" spans="1:256">
      <c r="A55" s="304" t="s">
        <v>372</v>
      </c>
      <c r="B55" s="305">
        <v>0</v>
      </c>
      <c r="C55" s="305">
        <v>0</v>
      </c>
      <c r="D55" s="305">
        <v>0</v>
      </c>
      <c r="E55" s="305">
        <v>0</v>
      </c>
      <c r="F55" s="305">
        <v>0</v>
      </c>
      <c r="G55" s="305">
        <v>0</v>
      </c>
      <c r="H55" s="305">
        <v>0</v>
      </c>
      <c r="I55" s="305">
        <v>0</v>
      </c>
      <c r="J55" s="305">
        <v>0</v>
      </c>
      <c r="K55" s="305">
        <v>0</v>
      </c>
      <c r="L55" s="305">
        <v>0</v>
      </c>
      <c r="M55" s="305">
        <v>0</v>
      </c>
      <c r="N55" s="305">
        <v>0</v>
      </c>
      <c r="O55" s="305">
        <v>0</v>
      </c>
      <c r="P55" s="306">
        <f>N55/סיכום!$B$42</f>
        <v>0</v>
      </c>
    </row>
    <row r="56" spans="1:256">
      <c r="A56" s="304" t="s">
        <v>376</v>
      </c>
      <c r="B56" s="304"/>
      <c r="C56" s="304"/>
      <c r="D56" s="304"/>
      <c r="E56" s="304"/>
      <c r="F56" s="304"/>
      <c r="G56" s="304"/>
      <c r="H56" s="304"/>
      <c r="I56" s="304"/>
      <c r="J56" s="304"/>
      <c r="K56" s="304"/>
      <c r="L56" s="307">
        <f>L55</f>
        <v>0</v>
      </c>
      <c r="M56" s="304"/>
      <c r="N56" s="307">
        <f>N55</f>
        <v>0</v>
      </c>
      <c r="O56" s="304"/>
      <c r="P56" s="308">
        <f>P55</f>
        <v>0</v>
      </c>
    </row>
    <row r="58" spans="1:256">
      <c r="A58" s="304" t="s">
        <v>377</v>
      </c>
      <c r="B58" s="305">
        <v>0</v>
      </c>
      <c r="C58" s="305">
        <v>0</v>
      </c>
      <c r="D58" s="305">
        <v>0</v>
      </c>
      <c r="E58" s="305">
        <v>0</v>
      </c>
      <c r="F58" s="305">
        <v>0</v>
      </c>
      <c r="G58" s="305">
        <v>0</v>
      </c>
      <c r="H58" s="305">
        <v>0</v>
      </c>
      <c r="I58" s="305">
        <v>0</v>
      </c>
      <c r="J58" s="305">
        <v>0</v>
      </c>
      <c r="K58" s="305">
        <v>0</v>
      </c>
      <c r="L58" s="305">
        <v>0</v>
      </c>
      <c r="M58" s="305">
        <v>0</v>
      </c>
      <c r="N58" s="305">
        <v>0</v>
      </c>
      <c r="O58" s="305">
        <v>0</v>
      </c>
      <c r="P58" s="306">
        <f>N58/סיכום!$B$42</f>
        <v>0</v>
      </c>
    </row>
    <row r="59" spans="1:256">
      <c r="A59" s="304" t="s">
        <v>378</v>
      </c>
      <c r="B59" s="304"/>
      <c r="C59" s="304"/>
      <c r="D59" s="304"/>
      <c r="E59" s="304"/>
      <c r="F59" s="304"/>
      <c r="G59" s="304"/>
      <c r="H59" s="304"/>
      <c r="I59" s="304"/>
      <c r="J59" s="304"/>
      <c r="K59" s="304"/>
      <c r="L59" s="307">
        <f>L58</f>
        <v>0</v>
      </c>
      <c r="M59" s="304"/>
      <c r="N59" s="307">
        <f>N58</f>
        <v>0</v>
      </c>
      <c r="O59" s="304"/>
      <c r="P59" s="308">
        <f>P58</f>
        <v>0</v>
      </c>
    </row>
    <row r="61" spans="1:256">
      <c r="A61" s="302" t="str">
        <v>סה"כ מוצרים מובנים ל"ס בחו"ל</v>
      </c>
      <c r="B61" s="302"/>
      <c r="C61" s="302"/>
      <c r="D61" s="302"/>
      <c r="E61" s="302"/>
      <c r="F61" s="302"/>
      <c r="G61" s="302"/>
      <c r="H61" s="302"/>
      <c r="I61" s="302"/>
      <c r="J61" s="302"/>
      <c r="K61" s="302"/>
      <c r="L61" s="317">
        <f>L44+L47+L50+L53+L56+L59</f>
        <v>0</v>
      </c>
      <c r="M61" s="302"/>
      <c r="N61" s="317">
        <f>N44+N47+N50+N53+N56+N59</f>
        <v>0</v>
      </c>
      <c r="O61" s="302"/>
      <c r="P61" s="316">
        <f>P44+P47+P50+P53+P56+P59</f>
        <v>0</v>
      </c>
    </row>
    <row r="64" spans="1:256">
      <c r="A64" s="302" t="str">
        <v>סה"כ מוצרים מובנים ל"ס</v>
      </c>
      <c r="B64" s="302"/>
      <c r="C64" s="302"/>
      <c r="D64" s="302"/>
      <c r="E64" s="302"/>
      <c r="F64" s="302"/>
      <c r="G64" s="302"/>
      <c r="H64" s="302"/>
      <c r="I64" s="302"/>
      <c r="J64" s="302"/>
      <c r="K64" s="302"/>
      <c r="L64" s="315">
        <f>L39+L61</f>
        <v>3889681.73</v>
      </c>
      <c r="M64" s="302"/>
      <c r="N64" s="315">
        <f>N39+N61</f>
        <v>2404.49</v>
      </c>
      <c r="O64" s="302"/>
      <c r="P64" s="316">
        <f>P39+P61</f>
        <v>0.000267608737157872</v>
      </c>
    </row>
    <row r="67" spans="1:256">
      <c r="A67" s="309" t="s">
        <v>30</v>
      </c>
      <c r="B67" s="309"/>
      <c r="C67" s="309"/>
      <c r="D67" s="309"/>
      <c r="E67" s="309"/>
      <c r="F67" s="309"/>
      <c r="G67" s="309"/>
      <c r="H67" s="309"/>
      <c r="I67" s="309"/>
      <c r="J67" s="309"/>
      <c r="K67" s="309"/>
      <c r="L67" s="309"/>
      <c r="M67" s="309"/>
      <c r="N67" s="309"/>
      <c r="O67" s="309"/>
      <c r="P67" s="309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printOptions/>
  <pageMargins left="0.75" right="0.75" top="1" bottom="1" header="0.5" footer="0.5"/>
  <pageSetup blackAndWhite="0" cellComments="none" copies="1" draft="0" errors="displayed" firstPageNumber="1" orientation="portrait" pageOrder="downThenOver" paperSize="1" scale="100" useFirstPageNumber="1"/>
</worksheet>
</file>

<file path=xl/worksheets/sheet22.xml><?xml version="1.0" encoding="utf-8"?>
<worksheet xmlns="http://schemas.openxmlformats.org/spreadsheetml/2006/main" xmlns:r="http://schemas.openxmlformats.org/officeDocument/2006/relationships">
  <sheetPr>
    <pageSetUpPr fitToPage="0"/>
  </sheetPr>
  <dimension ref="A2:IV77"/>
  <sheetViews>
    <sheetView topLeftCell="A53" workbookViewId="0" rightToLeft="1">
      <selection activeCell="J69" sqref="J69"/>
    </sheetView>
  </sheetViews>
  <sheetFormatPr defaultRowHeight="12.75"/>
  <cols>
    <col min="1" max="1" style="318" width="57.80475" customWidth="1"/>
    <col min="2" max="2" style="318" width="12.71939" customWidth="1"/>
    <col min="3" max="3" style="318" width="21.73646" customWidth="1"/>
    <col min="4" max="4" style="318" width="8.711805" customWidth="1"/>
    <col min="5" max="5" style="318" width="10.7156" customWidth="1"/>
    <col min="6" max="6" style="318" width="6.708012" customWidth="1"/>
    <col min="7" max="7" style="318" width="11.7175" customWidth="1"/>
    <col min="8" max="8" style="318" width="14.72319" customWidth="1"/>
    <col min="9" max="9" style="318" width="16.72698" customWidth="1"/>
    <col min="10" max="10" style="318" width="17.72888" customWidth="1"/>
    <col min="11" max="11" style="318" width="9.713702" customWidth="1"/>
    <col min="12" max="12" style="318" width="13.72129" customWidth="1"/>
    <col min="13" max="13" style="318" width="20.73457" customWidth="1"/>
    <col min="14" max="256" style="318" width="9.287113" bestFit="1" customWidth="1"/>
  </cols>
  <sheetData>
    <row r="2" spans="1:256">
      <c r="A2" s="319" t="s">
        <v>7</v>
      </c>
    </row>
    <row r="4" spans="1:256">
      <c r="A4" s="319" t="s">
        <v>533</v>
      </c>
    </row>
    <row r="6" spans="1:256">
      <c r="A6" s="320" t="s">
        <v>2</v>
      </c>
    </row>
    <row r="9" spans="1:256">
      <c r="A9" s="321" t="s">
        <v>9</v>
      </c>
      <c r="B9" s="321" t="s">
        <v>10</v>
      </c>
      <c r="C9" s="321" t="s">
        <v>11</v>
      </c>
      <c r="D9" s="321" t="s">
        <v>12</v>
      </c>
      <c r="E9" s="321" t="s">
        <v>13</v>
      </c>
      <c r="F9" s="321" t="s">
        <v>33</v>
      </c>
      <c r="G9" s="321" t="s">
        <v>14</v>
      </c>
      <c r="H9" s="321" t="s">
        <v>15</v>
      </c>
      <c r="I9" s="321" t="s">
        <v>16</v>
      </c>
      <c r="J9" s="321" t="s">
        <v>34</v>
      </c>
      <c r="K9" s="321" t="s">
        <v>4</v>
      </c>
      <c r="L9" s="321" t="s">
        <v>380</v>
      </c>
      <c r="M9" s="321" t="s">
        <v>18</v>
      </c>
    </row>
    <row r="10" spans="1:256">
      <c r="A10" s="322"/>
      <c r="B10" s="322"/>
      <c r="C10" s="322"/>
      <c r="D10" s="322"/>
      <c r="E10" s="322"/>
      <c r="F10" s="322" t="s">
        <v>37</v>
      </c>
      <c r="G10" s="322"/>
      <c r="H10" s="322" t="s">
        <v>19</v>
      </c>
      <c r="I10" s="322" t="s">
        <v>19</v>
      </c>
      <c r="J10" s="322" t="s">
        <v>38</v>
      </c>
      <c r="K10" s="322" t="s">
        <v>39</v>
      </c>
      <c r="L10" s="322" t="s">
        <v>20</v>
      </c>
      <c r="M10" s="322" t="s">
        <v>19</v>
      </c>
    </row>
    <row r="13" spans="1:256">
      <c r="A13" s="321" t="s">
        <v>533</v>
      </c>
      <c r="B13" s="321"/>
      <c r="C13" s="321"/>
      <c r="D13" s="321"/>
      <c r="E13" s="321"/>
      <c r="F13" s="321"/>
      <c r="G13" s="321"/>
      <c r="H13" s="321"/>
      <c r="I13" s="321"/>
      <c r="J13" s="321"/>
      <c r="K13" s="321"/>
      <c r="L13" s="321"/>
      <c r="M13" s="321"/>
    </row>
    <row r="16" spans="1:256">
      <c r="A16" s="321" t="str">
        <v>הלוואות בישראל</v>
      </c>
      <c r="B16" s="321"/>
      <c r="C16" s="321"/>
      <c r="D16" s="321"/>
      <c r="E16" s="321"/>
      <c r="F16" s="321"/>
      <c r="G16" s="321"/>
      <c r="H16" s="321"/>
      <c r="I16" s="321"/>
      <c r="J16" s="321"/>
      <c r="K16" s="321"/>
      <c r="L16" s="321"/>
      <c r="M16" s="321"/>
    </row>
    <row r="17" spans="1:256">
      <c r="A17" s="323" t="str">
        <v>הלוואות כנגד חסכון עמיתים/מבוטחים</v>
      </c>
      <c r="B17" s="323"/>
      <c r="C17" s="323"/>
      <c r="D17" s="323"/>
      <c r="E17" s="323"/>
      <c r="F17" s="323"/>
      <c r="G17" s="323"/>
      <c r="H17" s="323"/>
      <c r="I17" s="323"/>
      <c r="J17" s="323"/>
      <c r="K17" s="323"/>
      <c r="L17" s="323"/>
      <c r="M17" s="323"/>
    </row>
    <row r="18" spans="1:256">
      <c r="A18" s="324" t="s">
        <v>534</v>
      </c>
      <c r="B18" s="324">
        <v>1000002</v>
      </c>
      <c r="C18" s="324" t="s">
        <v>534</v>
      </c>
      <c r="D18" s="325" t="s">
        <v>29</v>
      </c>
      <c r="E18" s="325">
        <v>0</v>
      </c>
      <c r="F18" s="324">
        <v>1.83</v>
      </c>
      <c r="G18" s="324" t="s">
        <v>21</v>
      </c>
      <c r="H18" s="326">
        <v>0.0339</v>
      </c>
      <c r="I18" s="326">
        <v>0.0103</v>
      </c>
      <c r="J18" s="325">
        <v>3292769.98</v>
      </c>
      <c r="K18" s="325">
        <v>100</v>
      </c>
      <c r="L18" s="325" t="s">
        <v>535</v>
      </c>
      <c r="M18" s="326">
        <f>L18/סיכום!$B$42</f>
        <v>0.00036647023753533</v>
      </c>
    </row>
    <row r="19" spans="1:256">
      <c r="A19" s="323" t="str">
        <v>סה"כ הלוואות כנגד חסכון עמיתים/מבוטחים</v>
      </c>
      <c r="B19" s="323"/>
      <c r="C19" s="323"/>
      <c r="D19" s="323"/>
      <c r="E19" s="323"/>
      <c r="F19" s="323"/>
      <c r="G19" s="323"/>
      <c r="H19" s="323"/>
      <c r="I19" s="323"/>
      <c r="J19" s="327">
        <f>J18</f>
        <v>3292769.98</v>
      </c>
      <c r="K19" s="323"/>
      <c r="L19" s="327" t="s">
        <f>L18</f>
        <v>535</v>
      </c>
      <c r="M19" s="328">
        <f>M18</f>
        <v>0.00036647023753533</v>
      </c>
    </row>
    <row r="21" spans="1:256">
      <c r="A21" s="323" t="str">
        <v>הלוואות מובטחות במשכנתא או תיקי משכנתאות</v>
      </c>
      <c r="B21" s="325">
        <v>0</v>
      </c>
      <c r="C21" s="325">
        <v>0</v>
      </c>
      <c r="D21" s="325">
        <v>0</v>
      </c>
      <c r="E21" s="325">
        <v>0</v>
      </c>
      <c r="F21" s="325">
        <v>0</v>
      </c>
      <c r="G21" s="325">
        <v>0</v>
      </c>
      <c r="H21" s="325">
        <v>0</v>
      </c>
      <c r="I21" s="325">
        <v>0</v>
      </c>
      <c r="J21" s="325">
        <v>0</v>
      </c>
      <c r="K21" s="325">
        <v>0</v>
      </c>
      <c r="L21" s="325">
        <v>0</v>
      </c>
      <c r="M21" s="326">
        <f>L21/סיכום!$B$42</f>
        <v>0</v>
      </c>
    </row>
    <row r="22" spans="1:256">
      <c r="A22" s="323" t="str">
        <v>סה"כ הלוואות מובטחות במשכנתא או תיקי משכנתאות</v>
      </c>
      <c r="B22" s="323"/>
      <c r="C22" s="323"/>
      <c r="D22" s="323"/>
      <c r="E22" s="323"/>
      <c r="F22" s="323"/>
      <c r="G22" s="323"/>
      <c r="H22" s="323"/>
      <c r="I22" s="323"/>
      <c r="J22" s="329">
        <f>J21</f>
        <v>0</v>
      </c>
      <c r="K22" s="323"/>
      <c r="L22" s="329">
        <f>L21</f>
        <v>0</v>
      </c>
      <c r="M22" s="328">
        <f>M21</f>
        <v>0</v>
      </c>
    </row>
    <row r="24" spans="1:256">
      <c r="A24" s="323" t="str">
        <v>הלוואות מובטחות בערבות בנקאית</v>
      </c>
      <c r="B24" s="325">
        <v>0</v>
      </c>
      <c r="C24" s="325">
        <v>0</v>
      </c>
      <c r="D24" s="325">
        <v>0</v>
      </c>
      <c r="E24" s="325">
        <v>0</v>
      </c>
      <c r="F24" s="325">
        <v>0</v>
      </c>
      <c r="G24" s="325">
        <v>0</v>
      </c>
      <c r="H24" s="325">
        <v>0</v>
      </c>
      <c r="I24" s="325">
        <v>0</v>
      </c>
      <c r="J24" s="325">
        <v>0</v>
      </c>
      <c r="K24" s="325">
        <v>0</v>
      </c>
      <c r="L24" s="325">
        <v>0</v>
      </c>
      <c r="M24" s="326">
        <f>L24/סיכום!$B$42</f>
        <v>0</v>
      </c>
    </row>
    <row r="25" spans="1:256">
      <c r="A25" s="323" t="str">
        <v>סה"כ הלוואות מובטחות בערבות בנקאית</v>
      </c>
      <c r="B25" s="323"/>
      <c r="C25" s="323"/>
      <c r="D25" s="323"/>
      <c r="E25" s="323"/>
      <c r="F25" s="323"/>
      <c r="G25" s="323"/>
      <c r="H25" s="323"/>
      <c r="I25" s="323"/>
      <c r="J25" s="329">
        <f>J24</f>
        <v>0</v>
      </c>
      <c r="K25" s="323"/>
      <c r="L25" s="329">
        <f>L24</f>
        <v>0</v>
      </c>
      <c r="M25" s="328">
        <f>M24</f>
        <v>0</v>
      </c>
    </row>
    <row r="27" spans="1:256">
      <c r="A27" s="323" t="str">
        <v>הלוואות מובטחות בבטחונות אחרים</v>
      </c>
      <c r="B27" s="323"/>
      <c r="C27" s="323"/>
      <c r="D27" s="323"/>
      <c r="E27" s="323"/>
      <c r="F27" s="323"/>
      <c r="G27" s="323"/>
      <c r="H27" s="323"/>
      <c r="I27" s="323"/>
      <c r="J27" s="323"/>
      <c r="K27" s="323"/>
      <c r="L27" s="323"/>
      <c r="M27" s="323"/>
    </row>
    <row r="28" spans="1:256">
      <c r="A28" s="324" t="s">
        <v>536</v>
      </c>
      <c r="B28" s="324">
        <v>200341246</v>
      </c>
      <c r="C28" s="324" t="s">
        <v>536</v>
      </c>
      <c r="D28" s="324" t="s">
        <v>129</v>
      </c>
      <c r="E28" s="324" t="s">
        <v>85</v>
      </c>
      <c r="F28" s="325">
        <v>8.33</v>
      </c>
      <c r="G28" s="324" t="s">
        <v>21</v>
      </c>
      <c r="H28" s="324" t="s">
        <v>59</v>
      </c>
      <c r="I28" s="324" t="str">
        <v>5.22%</v>
      </c>
      <c r="J28" s="325">
        <v>13475324.42</v>
      </c>
      <c r="K28" s="325">
        <v>103.27</v>
      </c>
      <c r="L28" s="325" t="str">
        <v>13,915.97</v>
      </c>
      <c r="M28" s="326">
        <f>L28/סיכום!$B$42</f>
        <v>0.00154878379948631</v>
      </c>
    </row>
    <row r="29" spans="1:256">
      <c r="A29" s="324" t="str">
        <v>דרך ארץ היוו</v>
      </c>
      <c r="B29" s="324">
        <v>1500586</v>
      </c>
      <c r="C29" s="324" t="s">
        <v>453</v>
      </c>
      <c r="D29" s="324" t="s">
        <v>129</v>
      </c>
      <c r="E29" s="324" t="s">
        <v>465</v>
      </c>
      <c r="F29" s="325">
        <v>8.01</v>
      </c>
      <c r="G29" s="324" t="s">
        <v>21</v>
      </c>
      <c r="H29" s="324" t="str">
        <v>4.8082%</v>
      </c>
      <c r="I29" s="324" t="s">
        <v>452</v>
      </c>
      <c r="J29" s="325">
        <v>6177989</v>
      </c>
      <c r="K29" s="325">
        <v>153.38</v>
      </c>
      <c r="L29" s="325" t="str">
        <v>9,475.57</v>
      </c>
      <c r="M29" s="326">
        <f>L29/סיכום!$B$42</f>
        <v>0.00105458759302431</v>
      </c>
    </row>
    <row r="30" spans="1:256">
      <c r="A30" s="324" t="str">
        <v>ק.שבעת כוכבים</v>
      </c>
      <c r="B30" s="324">
        <v>200391316</v>
      </c>
      <c r="C30" s="324" t="str">
        <v>קניון שבעת הכוכבים</v>
      </c>
      <c r="D30" s="324" t="s">
        <v>185</v>
      </c>
      <c r="E30" s="324" t="s">
        <v>85</v>
      </c>
      <c r="F30" s="325">
        <v>7.55</v>
      </c>
      <c r="G30" s="324" t="s">
        <v>21</v>
      </c>
      <c r="H30" s="324" t="str">
        <v>3.2900%</v>
      </c>
      <c r="I30" s="324" t="s">
        <v>179</v>
      </c>
      <c r="J30" s="325">
        <v>34219669</v>
      </c>
      <c r="K30" s="325">
        <v>114.09</v>
      </c>
      <c r="L30" s="325" t="str">
        <v>39,041.22</v>
      </c>
      <c r="M30" s="326">
        <f>L30/סיכום!$B$42</f>
        <v>0.00434510918377812</v>
      </c>
    </row>
    <row r="31" spans="1:256">
      <c r="A31" s="324" t="str">
        <v>מבנ תעשיה%4.5</v>
      </c>
      <c r="B31" s="324">
        <v>200081776</v>
      </c>
      <c r="C31" s="324" t="str">
        <v>מבני תעשיה</v>
      </c>
      <c r="D31" s="324" t="s">
        <v>223</v>
      </c>
      <c r="E31" s="324" t="s">
        <v>85</v>
      </c>
      <c r="F31" s="325">
        <v>4.42</v>
      </c>
      <c r="G31" s="324" t="s">
        <v>21</v>
      </c>
      <c r="H31" s="324" t="s">
        <v>62</v>
      </c>
      <c r="I31" s="324" t="s">
        <v>537</v>
      </c>
      <c r="J31" s="325">
        <v>15403903</v>
      </c>
      <c r="K31" s="325">
        <v>104.76</v>
      </c>
      <c r="L31" s="325" t="str">
        <v>16,137.13</v>
      </c>
      <c r="M31" s="326">
        <f>L31/סיכום!$B$42</f>
        <v>0.00179598874632559</v>
      </c>
    </row>
    <row r="32" spans="1:256">
      <c r="A32" s="324" t="s">
        <v>538</v>
      </c>
      <c r="B32" s="324">
        <v>200391076</v>
      </c>
      <c r="C32" s="324" t="s">
        <v>539</v>
      </c>
      <c r="D32" s="324" t="s">
        <v>29</v>
      </c>
      <c r="E32" s="325">
        <v>0</v>
      </c>
      <c r="F32" s="325">
        <v>8.3</v>
      </c>
      <c r="G32" s="324" t="s">
        <v>21</v>
      </c>
      <c r="H32" s="324" t="s">
        <v>245</v>
      </c>
      <c r="I32" s="324" t="s">
        <v>537</v>
      </c>
      <c r="J32" s="325">
        <v>994842.81</v>
      </c>
      <c r="K32" s="325">
        <v>120.6</v>
      </c>
      <c r="L32" s="325" t="str">
        <v>1,199.78</v>
      </c>
      <c r="M32" s="326">
        <f>L32/סיכום!$B$42</f>
        <v>0.000133530025355594</v>
      </c>
    </row>
    <row r="33" spans="1:256">
      <c r="A33" s="324" t="s">
        <v>538</v>
      </c>
      <c r="B33" s="324">
        <v>200391647</v>
      </c>
      <c r="C33" s="324" t="s">
        <v>538</v>
      </c>
      <c r="D33" s="324" t="s">
        <v>29</v>
      </c>
      <c r="E33" s="325">
        <v>0</v>
      </c>
      <c r="F33" s="325">
        <v>8.11</v>
      </c>
      <c r="G33" s="324" t="s">
        <v>21</v>
      </c>
      <c r="H33" s="324" t="s">
        <v>245</v>
      </c>
      <c r="I33" s="324" t="s">
        <v>540</v>
      </c>
      <c r="J33" s="325">
        <v>1236877.74</v>
      </c>
      <c r="K33" s="325">
        <v>110.89</v>
      </c>
      <c r="L33" s="325" t="str">
        <v>1,371.57</v>
      </c>
      <c r="M33" s="326">
        <f>L33/סיכום!$B$42</f>
        <v>0.000152649466466329</v>
      </c>
    </row>
    <row r="34" spans="1:256">
      <c r="A34" s="324" t="str">
        <v>רמת הנגב</v>
      </c>
      <c r="B34" s="324">
        <v>200392140</v>
      </c>
      <c r="C34" s="324" t="s">
        <v>539</v>
      </c>
      <c r="D34" s="324" t="s">
        <v>29</v>
      </c>
      <c r="E34" s="325">
        <v>0</v>
      </c>
      <c r="F34" s="325">
        <v>8.11</v>
      </c>
      <c r="G34" s="324" t="s">
        <v>21</v>
      </c>
      <c r="H34" s="324" t="s">
        <v>245</v>
      </c>
      <c r="I34" s="324" t="s">
        <v>540</v>
      </c>
      <c r="J34" s="325">
        <v>3388965.64</v>
      </c>
      <c r="K34" s="325">
        <v>110.89</v>
      </c>
      <c r="L34" s="325" t="str">
        <v>3,758.02</v>
      </c>
      <c r="M34" s="326">
        <f>L34/סיכום!$B$42</f>
        <v>0.000418250434151952</v>
      </c>
    </row>
    <row r="35" spans="1:256">
      <c r="A35" s="324" t="str">
        <v>רמת נגב אנרגיה</v>
      </c>
      <c r="B35" s="324">
        <v>200390995</v>
      </c>
      <c r="C35" s="324" t="s">
        <v>539</v>
      </c>
      <c r="D35" s="324" t="s">
        <v>29</v>
      </c>
      <c r="E35" s="325">
        <v>0</v>
      </c>
      <c r="F35" s="325">
        <v>8.3</v>
      </c>
      <c r="G35" s="324" t="s">
        <v>21</v>
      </c>
      <c r="H35" s="324" t="s">
        <v>245</v>
      </c>
      <c r="I35" s="324" t="s">
        <v>537</v>
      </c>
      <c r="J35" s="325">
        <v>1503611.17</v>
      </c>
      <c r="K35" s="325">
        <v>120.6</v>
      </c>
      <c r="L35" s="325" t="str">
        <v>1,813.36</v>
      </c>
      <c r="M35" s="326">
        <f>L35/סיכום!$B$42</f>
        <v>0.000201818672405624</v>
      </c>
    </row>
    <row r="36" spans="1:256">
      <c r="A36" s="323" t="str">
        <v>סה"כ הלוואות מובטחות בבטחונות אחרים</v>
      </c>
      <c r="B36" s="323"/>
      <c r="C36" s="323"/>
      <c r="D36" s="323"/>
      <c r="E36" s="323"/>
      <c r="F36" s="330">
        <v>7.2</v>
      </c>
      <c r="G36" s="323"/>
      <c r="H36" s="323"/>
      <c r="I36" s="330" t="s">
        <v>457</v>
      </c>
      <c r="J36" s="327">
        <f>SUM(J28:J35)</f>
        <v>76401182.78</v>
      </c>
      <c r="K36" s="323"/>
      <c r="L36" s="327">
        <f>L28+L29+L30+L31+L32+L33+L34+L35</f>
        <v>86712.62</v>
      </c>
      <c r="M36" s="328">
        <f>SUM(M28:M35)</f>
        <v>0.00965071792099383</v>
      </c>
    </row>
    <row r="38" spans="1:256">
      <c r="A38" s="323" t="str">
        <v>הלוואות מובטחות בשעבוד כלי רכב</v>
      </c>
      <c r="B38" s="325">
        <v>0</v>
      </c>
      <c r="C38" s="325">
        <v>0</v>
      </c>
      <c r="D38" s="325">
        <v>0</v>
      </c>
      <c r="E38" s="325">
        <v>0</v>
      </c>
      <c r="F38" s="325">
        <v>0</v>
      </c>
      <c r="G38" s="325">
        <v>0</v>
      </c>
      <c r="H38" s="325">
        <v>0</v>
      </c>
      <c r="I38" s="325">
        <v>0</v>
      </c>
      <c r="J38" s="325">
        <v>0</v>
      </c>
      <c r="K38" s="325">
        <v>0</v>
      </c>
      <c r="L38" s="325">
        <v>0</v>
      </c>
      <c r="M38" s="326">
        <f>L38/סיכום!$B$42</f>
        <v>0</v>
      </c>
    </row>
    <row r="39" spans="1:256">
      <c r="A39" s="323" t="str">
        <v>סה"כ הלוואות מובטחות בשעבוד כלי רכב</v>
      </c>
      <c r="B39" s="323"/>
      <c r="C39" s="323"/>
      <c r="D39" s="323"/>
      <c r="E39" s="323"/>
      <c r="F39" s="323"/>
      <c r="G39" s="323"/>
      <c r="H39" s="323"/>
      <c r="I39" s="323"/>
      <c r="J39" s="329">
        <f>J38</f>
        <v>0</v>
      </c>
      <c r="K39" s="323"/>
      <c r="L39" s="329">
        <f>L38</f>
        <v>0</v>
      </c>
      <c r="M39" s="328">
        <f>M38</f>
        <v>0</v>
      </c>
    </row>
    <row r="41" spans="1:256">
      <c r="A41" s="323" t="str">
        <v>הלוואות לסוכנים מובטחות בתזרים עמלות</v>
      </c>
      <c r="B41" s="325">
        <v>0</v>
      </c>
      <c r="C41" s="325">
        <v>0</v>
      </c>
      <c r="D41" s="325">
        <v>0</v>
      </c>
      <c r="E41" s="325">
        <v>0</v>
      </c>
      <c r="F41" s="325">
        <v>0</v>
      </c>
      <c r="G41" s="325">
        <v>0</v>
      </c>
      <c r="H41" s="325">
        <v>0</v>
      </c>
      <c r="I41" s="325">
        <v>0</v>
      </c>
      <c r="J41" s="325">
        <v>0</v>
      </c>
      <c r="K41" s="325">
        <v>0</v>
      </c>
      <c r="L41" s="325">
        <v>0</v>
      </c>
      <c r="M41" s="326">
        <f>L41/סיכום!$B$42</f>
        <v>0</v>
      </c>
    </row>
    <row r="42" spans="1:256">
      <c r="A42" s="323" t="str">
        <v>סה"כ הלוואות לסוכנים מובטחות בתזרים עמלות</v>
      </c>
      <c r="B42" s="323"/>
      <c r="C42" s="323"/>
      <c r="D42" s="323"/>
      <c r="E42" s="323"/>
      <c r="F42" s="323"/>
      <c r="G42" s="323"/>
      <c r="H42" s="323"/>
      <c r="I42" s="323"/>
      <c r="J42" s="329">
        <f>J41</f>
        <v>0</v>
      </c>
      <c r="K42" s="323"/>
      <c r="L42" s="329">
        <f>L41</f>
        <v>0</v>
      </c>
      <c r="M42" s="328">
        <f>M41</f>
        <v>0</v>
      </c>
    </row>
    <row r="44" spans="1:256">
      <c r="A44" s="323" t="str">
        <v>הלוואות לסוכנים בטחונות אחרים</v>
      </c>
      <c r="B44" s="325">
        <v>0</v>
      </c>
      <c r="C44" s="325">
        <v>0</v>
      </c>
      <c r="D44" s="325">
        <v>0</v>
      </c>
      <c r="E44" s="325">
        <v>0</v>
      </c>
      <c r="F44" s="325">
        <v>0</v>
      </c>
      <c r="G44" s="325">
        <v>0</v>
      </c>
      <c r="H44" s="325">
        <v>0</v>
      </c>
      <c r="I44" s="325">
        <v>0</v>
      </c>
      <c r="J44" s="325">
        <v>0</v>
      </c>
      <c r="K44" s="325">
        <v>0</v>
      </c>
      <c r="L44" s="325">
        <v>0</v>
      </c>
      <c r="M44" s="326">
        <f>L44/סיכום!$B$42</f>
        <v>0</v>
      </c>
    </row>
    <row r="45" spans="1:256">
      <c r="A45" s="323" t="str">
        <v>סה"כ הלוואות לסוכנים בטחונות אחרים</v>
      </c>
      <c r="B45" s="323"/>
      <c r="C45" s="323"/>
      <c r="D45" s="323"/>
      <c r="E45" s="323"/>
      <c r="F45" s="323"/>
      <c r="G45" s="323"/>
      <c r="H45" s="323"/>
      <c r="I45" s="323"/>
      <c r="J45" s="329">
        <f>J44</f>
        <v>0</v>
      </c>
      <c r="K45" s="323"/>
      <c r="L45" s="329">
        <f>L44</f>
        <v>0</v>
      </c>
      <c r="M45" s="328">
        <f>M44</f>
        <v>0</v>
      </c>
    </row>
    <row r="47" spans="1:256">
      <c r="A47" s="323" t="str">
        <v>הלוואות הלוואות לעובדים ונושאי משרה</v>
      </c>
      <c r="B47" s="325">
        <v>0</v>
      </c>
      <c r="C47" s="325">
        <v>0</v>
      </c>
      <c r="D47" s="325">
        <v>0</v>
      </c>
      <c r="E47" s="325">
        <v>0</v>
      </c>
      <c r="F47" s="325">
        <v>0</v>
      </c>
      <c r="G47" s="325">
        <v>0</v>
      </c>
      <c r="H47" s="325">
        <v>0</v>
      </c>
      <c r="I47" s="325">
        <v>0</v>
      </c>
      <c r="J47" s="325">
        <v>0</v>
      </c>
      <c r="K47" s="325">
        <v>0</v>
      </c>
      <c r="L47" s="325">
        <v>0</v>
      </c>
      <c r="M47" s="326">
        <f>L47/סיכום!$B$42</f>
        <v>0</v>
      </c>
    </row>
    <row r="48" spans="1:256">
      <c r="A48" s="323" t="str">
        <v>סה"כ הלוואות הלוואות לעובדים ונושאי משרה</v>
      </c>
      <c r="B48" s="323"/>
      <c r="C48" s="323"/>
      <c r="D48" s="323"/>
      <c r="E48" s="323"/>
      <c r="F48" s="323"/>
      <c r="G48" s="323"/>
      <c r="H48" s="323"/>
      <c r="I48" s="323"/>
      <c r="J48" s="329">
        <f>J47</f>
        <v>0</v>
      </c>
      <c r="K48" s="323"/>
      <c r="L48" s="329">
        <f>L47</f>
        <v>0</v>
      </c>
      <c r="M48" s="328">
        <f>M47</f>
        <v>0</v>
      </c>
    </row>
    <row r="50" spans="1:256">
      <c r="A50" s="323" t="str">
        <v>הלוואות לא מובטחות</v>
      </c>
      <c r="B50" s="323"/>
      <c r="C50" s="323"/>
      <c r="D50" s="323"/>
      <c r="E50" s="323"/>
      <c r="F50" s="323"/>
      <c r="G50" s="323"/>
      <c r="H50" s="323"/>
      <c r="I50" s="323"/>
      <c r="J50" s="323"/>
      <c r="K50" s="323"/>
      <c r="L50" s="323"/>
      <c r="M50" s="323"/>
    </row>
    <row r="51" spans="1:256">
      <c r="A51" s="324" t="str">
        <v>תעבורה הלוואה</v>
      </c>
      <c r="B51" s="324">
        <v>200326726</v>
      </c>
      <c r="C51" s="324" t="str">
        <v>תעבורה אחזקות בעמ</v>
      </c>
      <c r="D51" s="324" t="s">
        <v>185</v>
      </c>
      <c r="E51" s="324" t="s">
        <v>465</v>
      </c>
      <c r="F51" s="325">
        <v>4.21</v>
      </c>
      <c r="G51" s="324" t="s">
        <v>21</v>
      </c>
      <c r="H51" s="324" t="str">
        <v>6.7200%</v>
      </c>
      <c r="I51" s="324" t="str">
        <v>4.61%</v>
      </c>
      <c r="J51" s="325">
        <v>14714183</v>
      </c>
      <c r="K51" s="325">
        <v>112.82</v>
      </c>
      <c r="L51" s="325" t="str">
        <v>16,600.54</v>
      </c>
      <c r="M51" s="326">
        <f>L51/סיכום!$B$42</f>
        <v>0.00184756415935967</v>
      </c>
    </row>
    <row r="52" spans="1:256">
      <c r="A52" s="324" t="str">
        <v>די.בי.אס</v>
      </c>
      <c r="B52" s="324">
        <v>200337954</v>
      </c>
      <c r="C52" s="324" t="str">
        <v>די.בי.אס שרותי לווין</v>
      </c>
      <c r="D52" s="324" t="s">
        <v>244</v>
      </c>
      <c r="E52" s="324" t="s">
        <v>85</v>
      </c>
      <c r="F52" s="325">
        <v>4.46</v>
      </c>
      <c r="G52" s="324" t="s">
        <v>21</v>
      </c>
      <c r="H52" s="324" t="s">
        <v>250</v>
      </c>
      <c r="I52" s="324" t="s">
        <v>458</v>
      </c>
      <c r="J52" s="325">
        <v>35327504</v>
      </c>
      <c r="K52" s="325">
        <v>116.08</v>
      </c>
      <c r="L52" s="325" t="str">
        <v>41,008.17</v>
      </c>
      <c r="M52" s="326">
        <f>L52/סיכום!$B$42</f>
        <v>0.00456402172055419</v>
      </c>
    </row>
    <row r="53" spans="1:256">
      <c r="A53" s="323" t="str">
        <v>סה"כ הלוואות לא מובטחות</v>
      </c>
      <c r="B53" s="323"/>
      <c r="C53" s="323"/>
      <c r="D53" s="323"/>
      <c r="E53" s="323"/>
      <c r="F53" s="330">
        <v>4.39</v>
      </c>
      <c r="G53" s="323"/>
      <c r="H53" s="323"/>
      <c r="I53" s="330" t="str">
        <v>4.19%</v>
      </c>
      <c r="J53" s="327">
        <f>J51+J52</f>
        <v>50041687</v>
      </c>
      <c r="K53" s="323"/>
      <c r="L53" s="327">
        <f>L51+L52</f>
        <v>57608.71</v>
      </c>
      <c r="M53" s="328">
        <f>SUM(M51:M52)</f>
        <v>0.00641158587991386</v>
      </c>
    </row>
    <row r="55" spans="1:256">
      <c r="A55" s="321" t="str">
        <v>סה"כ הלוואות בישראל</v>
      </c>
      <c r="B55" s="321"/>
      <c r="C55" s="321"/>
      <c r="D55" s="321"/>
      <c r="E55" s="321"/>
      <c r="F55" s="331">
        <v>6.08</v>
      </c>
      <c r="G55" s="321"/>
      <c r="H55" s="321"/>
      <c r="I55" s="331" t="s">
        <v>541</v>
      </c>
      <c r="J55" s="332">
        <f>J19+J22+J25+J36+J39+J42+J45+J48+J53</f>
        <v>129735639.76</v>
      </c>
      <c r="K55" s="321"/>
      <c r="L55" s="332">
        <f>L19+L22+L25+L36+L39+L42+L45+L48+L53</f>
        <v>147614.1</v>
      </c>
      <c r="M55" s="333">
        <f>M19+M22+M25+M36+M39+M42+M45+M48+M53</f>
        <v>0.016428774038443</v>
      </c>
    </row>
    <row r="58" spans="1:256">
      <c r="A58" s="321" t="str">
        <v>הלוואות בחו"ל</v>
      </c>
      <c r="B58" s="321"/>
      <c r="C58" s="321"/>
      <c r="D58" s="321"/>
      <c r="E58" s="321"/>
      <c r="F58" s="321"/>
      <c r="G58" s="321"/>
      <c r="H58" s="321"/>
      <c r="I58" s="321"/>
      <c r="J58" s="321"/>
      <c r="K58" s="321"/>
      <c r="L58" s="321"/>
      <c r="M58" s="321"/>
    </row>
    <row r="59" spans="1:256">
      <c r="A59" s="323" t="str">
        <v>הלוואות מובטחות במשכנתא או תיקי משכנתאות בחול</v>
      </c>
      <c r="B59" s="325">
        <v>0</v>
      </c>
      <c r="C59" s="325">
        <v>0</v>
      </c>
      <c r="D59" s="325">
        <v>0</v>
      </c>
      <c r="E59" s="325">
        <v>0</v>
      </c>
      <c r="F59" s="325">
        <v>0</v>
      </c>
      <c r="G59" s="325">
        <v>0</v>
      </c>
      <c r="H59" s="325">
        <v>0</v>
      </c>
      <c r="I59" s="325">
        <v>0</v>
      </c>
      <c r="J59" s="325">
        <v>0</v>
      </c>
      <c r="K59" s="325">
        <v>0</v>
      </c>
      <c r="L59" s="325">
        <v>0</v>
      </c>
      <c r="M59" s="326">
        <f>L59/סיכום!$B$42</f>
        <v>0</v>
      </c>
    </row>
    <row r="60" spans="1:256">
      <c r="A60" s="323" t="str">
        <v>סה"כ הלוואות מובטחות במשכנתא או תיקי משכנתאות בחול</v>
      </c>
      <c r="B60" s="323"/>
      <c r="C60" s="323"/>
      <c r="D60" s="323"/>
      <c r="E60" s="323"/>
      <c r="F60" s="323"/>
      <c r="G60" s="323"/>
      <c r="H60" s="323"/>
      <c r="I60" s="323"/>
      <c r="J60" s="329">
        <f>J59</f>
        <v>0</v>
      </c>
      <c r="K60" s="323"/>
      <c r="L60" s="329">
        <f>L59</f>
        <v>0</v>
      </c>
      <c r="M60" s="328">
        <f>M59</f>
        <v>0</v>
      </c>
    </row>
    <row r="62" spans="1:256">
      <c r="A62" s="323" t="str">
        <v>הלוואות מובטחות בערבות בנקאית בחול</v>
      </c>
      <c r="B62" s="325">
        <v>0</v>
      </c>
      <c r="C62" s="325">
        <v>0</v>
      </c>
      <c r="D62" s="325">
        <v>0</v>
      </c>
      <c r="E62" s="325">
        <v>0</v>
      </c>
      <c r="F62" s="325">
        <v>0</v>
      </c>
      <c r="G62" s="325">
        <v>0</v>
      </c>
      <c r="H62" s="325">
        <v>0</v>
      </c>
      <c r="I62" s="325">
        <v>0</v>
      </c>
      <c r="J62" s="325">
        <v>0</v>
      </c>
      <c r="K62" s="325">
        <v>0</v>
      </c>
      <c r="L62" s="325">
        <v>0</v>
      </c>
      <c r="M62" s="326">
        <f>L62/סיכום!$B$42</f>
        <v>0</v>
      </c>
    </row>
    <row r="63" spans="1:256">
      <c r="A63" s="323" t="str">
        <v>סה"כ הלוואות מובטחות בערבות בנקאית בחול</v>
      </c>
      <c r="B63" s="323"/>
      <c r="C63" s="323"/>
      <c r="D63" s="323"/>
      <c r="E63" s="323"/>
      <c r="F63" s="323"/>
      <c r="G63" s="323"/>
      <c r="H63" s="323"/>
      <c r="I63" s="323"/>
      <c r="J63" s="329">
        <f>J62</f>
        <v>0</v>
      </c>
      <c r="K63" s="323"/>
      <c r="L63" s="329">
        <f>L62</f>
        <v>0</v>
      </c>
      <c r="M63" s="328">
        <f>M62</f>
        <v>0</v>
      </c>
    </row>
    <row r="65" spans="1:256">
      <c r="A65" s="323" t="str">
        <v>הלוואות מובטחות בבטחונות אחרים בחול</v>
      </c>
      <c r="B65" s="325">
        <v>0</v>
      </c>
      <c r="C65" s="325">
        <v>0</v>
      </c>
      <c r="D65" s="325">
        <v>0</v>
      </c>
      <c r="E65" s="325">
        <v>0</v>
      </c>
      <c r="F65" s="325">
        <v>0</v>
      </c>
      <c r="G65" s="325">
        <v>0</v>
      </c>
      <c r="H65" s="325">
        <v>0</v>
      </c>
      <c r="I65" s="325">
        <v>0</v>
      </c>
      <c r="J65" s="325">
        <v>0</v>
      </c>
      <c r="K65" s="325">
        <v>0</v>
      </c>
      <c r="L65" s="325">
        <v>0</v>
      </c>
      <c r="M65" s="326">
        <f>L65/סיכום!$B$42</f>
        <v>0</v>
      </c>
    </row>
    <row r="66" spans="1:256">
      <c r="A66" s="323" t="str">
        <v>סה"כ הלוואות מובטחות בבטחונות אחרים בחול</v>
      </c>
      <c r="B66" s="323"/>
      <c r="C66" s="323"/>
      <c r="D66" s="323"/>
      <c r="E66" s="323"/>
      <c r="F66" s="323"/>
      <c r="G66" s="323"/>
      <c r="H66" s="323"/>
      <c r="I66" s="323"/>
      <c r="J66" s="329">
        <f>J65</f>
        <v>0</v>
      </c>
      <c r="K66" s="323"/>
      <c r="L66" s="329">
        <f>L65</f>
        <v>0</v>
      </c>
      <c r="M66" s="328">
        <f>M65</f>
        <v>0</v>
      </c>
    </row>
    <row r="68" spans="1:256">
      <c r="A68" s="323" t="str">
        <v>הלוואות לא מובטחות בחול</v>
      </c>
      <c r="B68" s="325">
        <v>0</v>
      </c>
      <c r="C68" s="325">
        <v>0</v>
      </c>
      <c r="D68" s="325">
        <v>0</v>
      </c>
      <c r="E68" s="325">
        <v>0</v>
      </c>
      <c r="F68" s="325">
        <v>0</v>
      </c>
      <c r="G68" s="325">
        <v>0</v>
      </c>
      <c r="H68" s="325">
        <v>0</v>
      </c>
      <c r="I68" s="325">
        <v>0</v>
      </c>
      <c r="J68" s="325">
        <v>0</v>
      </c>
      <c r="K68" s="325">
        <v>0</v>
      </c>
      <c r="L68" s="325">
        <v>0</v>
      </c>
      <c r="M68" s="326">
        <f>L68/סיכום!$B$42</f>
        <v>0</v>
      </c>
    </row>
    <row r="69" spans="1:256">
      <c r="A69" s="323" t="str">
        <v>סה"כ הלוואות לא מובטחות בחול</v>
      </c>
      <c r="B69" s="323"/>
      <c r="C69" s="323"/>
      <c r="D69" s="323"/>
      <c r="E69" s="323"/>
      <c r="F69" s="323"/>
      <c r="G69" s="323"/>
      <c r="H69" s="323"/>
      <c r="I69" s="323"/>
      <c r="J69" s="329">
        <f>J68</f>
        <v>0</v>
      </c>
      <c r="K69" s="323"/>
      <c r="L69" s="329">
        <f>L68</f>
        <v>0</v>
      </c>
      <c r="M69" s="328">
        <f>M68</f>
        <v>0</v>
      </c>
    </row>
    <row r="71" spans="1:256">
      <c r="A71" s="321" t="str">
        <v>סה"כ הלוואות בחו"ל</v>
      </c>
      <c r="B71" s="321"/>
      <c r="C71" s="321"/>
      <c r="D71" s="321"/>
      <c r="E71" s="321"/>
      <c r="F71" s="321"/>
      <c r="G71" s="321"/>
      <c r="H71" s="321"/>
      <c r="I71" s="321"/>
      <c r="J71" s="334">
        <f>J60+J63+J66+J69</f>
        <v>0</v>
      </c>
      <c r="K71" s="321"/>
      <c r="L71" s="334">
        <f>L60+L63+L66+L69</f>
        <v>0</v>
      </c>
      <c r="M71" s="333">
        <f>M60+M63+M66+M69</f>
        <v>0</v>
      </c>
    </row>
    <row r="74" spans="1:256">
      <c r="A74" s="321" t="str">
        <v>סה"כ הלוואות</v>
      </c>
      <c r="B74" s="321"/>
      <c r="C74" s="321"/>
      <c r="D74" s="321"/>
      <c r="E74" s="321"/>
      <c r="F74" s="331">
        <v>6.08</v>
      </c>
      <c r="G74" s="321"/>
      <c r="H74" s="321"/>
      <c r="I74" s="331" t="s">
        <v>541</v>
      </c>
      <c r="J74" s="332">
        <f>J55+J71</f>
        <v>129735639.76</v>
      </c>
      <c r="K74" s="321"/>
      <c r="L74" s="332">
        <f>L55+L71</f>
        <v>147614.1</v>
      </c>
      <c r="M74" s="333">
        <f>M55+M71</f>
        <v>0.016428774038443</v>
      </c>
    </row>
    <row r="77" spans="1:256">
      <c r="A77" s="324" t="s">
        <v>30</v>
      </c>
      <c r="B77" s="324"/>
      <c r="C77" s="324"/>
      <c r="D77" s="324"/>
      <c r="E77" s="324"/>
      <c r="F77" s="324"/>
      <c r="G77" s="324"/>
      <c r="H77" s="324"/>
      <c r="I77" s="324"/>
      <c r="J77" s="324"/>
      <c r="K77" s="324"/>
      <c r="L77" s="324"/>
      <c r="M77" s="324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printOptions/>
  <pageMargins left="0.75" right="0.75" top="1" bottom="1" header="0.5" footer="0.5"/>
  <pageSetup blackAndWhite="0" cellComments="none" copies="1" draft="0" errors="displayed" firstPageNumber="1" orientation="portrait" pageOrder="downThenOver" paperSize="1" scale="100" useFirstPageNumber="1"/>
</worksheet>
</file>

<file path=xl/worksheets/sheet23.xml><?xml version="1.0" encoding="utf-8"?>
<worksheet xmlns="http://schemas.openxmlformats.org/spreadsheetml/2006/main" xmlns:r="http://schemas.openxmlformats.org/officeDocument/2006/relationships">
  <sheetPr>
    <pageSetUpPr fitToPage="0"/>
  </sheetPr>
  <dimension ref="A2:IV53"/>
  <sheetViews>
    <sheetView topLeftCell="A25" workbookViewId="0" rightToLeft="1">
      <selection activeCell="J45" sqref="J45"/>
    </sheetView>
  </sheetViews>
  <sheetFormatPr defaultRowHeight="12.75"/>
  <cols>
    <col min="1" max="1" style="335" width="27.74784" customWidth="1"/>
    <col min="2" max="2" style="335" width="14.72319" customWidth="1"/>
    <col min="3" max="3" style="335" width="23.74026" customWidth="1"/>
    <col min="4" max="4" style="335" width="8.711805" customWidth="1"/>
    <col min="5" max="5" style="335" width="10.7156" customWidth="1"/>
    <col min="6" max="6" style="335" width="6.708012" customWidth="1"/>
    <col min="7" max="7" style="335" width="11.7175" customWidth="1"/>
    <col min="8" max="8" style="335" width="14.72319" customWidth="1"/>
    <col min="9" max="9" style="335" width="16.72698" customWidth="1"/>
    <col min="10" max="10" style="335" width="15.72508" customWidth="1"/>
    <col min="11" max="11" style="335" width="9.713702" customWidth="1"/>
    <col min="12" max="12" style="335" width="12.71939" customWidth="1"/>
    <col min="13" max="13" style="335" width="20.73457" customWidth="1"/>
    <col min="14" max="256" style="335" width="9.287113" bestFit="1" customWidth="1"/>
  </cols>
  <sheetData>
    <row r="2" spans="1:256">
      <c r="A2" s="336" t="s">
        <v>7</v>
      </c>
    </row>
    <row r="4" spans="1:256">
      <c r="A4" s="336" t="s">
        <v>542</v>
      </c>
    </row>
    <row r="6" spans="1:256">
      <c r="A6" s="337" t="s">
        <v>2</v>
      </c>
    </row>
    <row r="9" spans="1:256">
      <c r="A9" s="338" t="s">
        <v>9</v>
      </c>
      <c r="B9" s="338" t="s">
        <v>10</v>
      </c>
      <c r="C9" s="338" t="s">
        <v>11</v>
      </c>
      <c r="D9" s="338" t="s">
        <v>12</v>
      </c>
      <c r="E9" s="338" t="s">
        <v>13</v>
      </c>
      <c r="F9" s="338" t="s">
        <v>33</v>
      </c>
      <c r="G9" s="338" t="s">
        <v>14</v>
      </c>
      <c r="H9" s="338" t="s">
        <v>15</v>
      </c>
      <c r="I9" s="338" t="s">
        <v>16</v>
      </c>
      <c r="J9" s="338" t="s">
        <v>34</v>
      </c>
      <c r="K9" s="338" t="s">
        <v>4</v>
      </c>
      <c r="L9" s="338" t="s">
        <v>380</v>
      </c>
      <c r="M9" s="338" t="s">
        <v>18</v>
      </c>
    </row>
    <row r="10" spans="1:256">
      <c r="A10" s="339"/>
      <c r="B10" s="339"/>
      <c r="C10" s="339"/>
      <c r="D10" s="339"/>
      <c r="E10" s="339"/>
      <c r="F10" s="339" t="s">
        <v>37</v>
      </c>
      <c r="G10" s="339"/>
      <c r="H10" s="339" t="s">
        <v>19</v>
      </c>
      <c r="I10" s="339" t="s">
        <v>19</v>
      </c>
      <c r="J10" s="339" t="s">
        <v>38</v>
      </c>
      <c r="K10" s="339" t="s">
        <v>39</v>
      </c>
      <c r="L10" s="339" t="s">
        <v>20</v>
      </c>
      <c r="M10" s="339" t="s">
        <v>19</v>
      </c>
    </row>
    <row r="13" spans="1:256">
      <c r="A13" s="338" t="s">
        <v>542</v>
      </c>
      <c r="B13" s="338"/>
      <c r="C13" s="338"/>
      <c r="D13" s="338"/>
      <c r="E13" s="338"/>
      <c r="F13" s="338"/>
      <c r="G13" s="338"/>
      <c r="H13" s="338"/>
      <c r="I13" s="338"/>
      <c r="J13" s="338"/>
      <c r="K13" s="338"/>
      <c r="L13" s="338"/>
      <c r="M13" s="338"/>
    </row>
    <row r="16" spans="1:256">
      <c r="A16" s="338" t="str">
        <v>פקדונות בישראל</v>
      </c>
      <c r="B16" s="338"/>
      <c r="C16" s="338"/>
      <c r="D16" s="338"/>
      <c r="E16" s="338"/>
      <c r="F16" s="338"/>
      <c r="G16" s="338"/>
      <c r="H16" s="338"/>
      <c r="I16" s="338"/>
      <c r="J16" s="338"/>
      <c r="K16" s="338"/>
      <c r="L16" s="338"/>
      <c r="M16" s="338"/>
    </row>
    <row r="17" spans="1:256">
      <c r="A17" s="340" t="str">
        <v>פקדונות צמוד למדד</v>
      </c>
      <c r="B17" s="340"/>
      <c r="C17" s="340"/>
      <c r="D17" s="340"/>
      <c r="E17" s="340"/>
      <c r="F17" s="340"/>
      <c r="G17" s="340"/>
      <c r="H17" s="340"/>
      <c r="I17" s="340"/>
      <c r="J17" s="340"/>
      <c r="K17" s="340"/>
      <c r="L17" s="340"/>
      <c r="M17" s="340"/>
    </row>
    <row r="18" spans="1:256">
      <c r="A18" s="341" t="s">
        <v>543</v>
      </c>
      <c r="B18" s="341" t="str">
        <v>20-06681282</v>
      </c>
      <c r="C18" s="341" t="s">
        <v>544</v>
      </c>
      <c r="D18" s="341" t="s">
        <v>84</v>
      </c>
      <c r="E18" s="341" t="s">
        <v>85</v>
      </c>
      <c r="F18" s="341">
        <v>1.82</v>
      </c>
      <c r="G18" s="341" t="s">
        <v>21</v>
      </c>
      <c r="H18" s="341" t="s">
        <v>191</v>
      </c>
      <c r="I18" s="341" t="s">
        <v>265</v>
      </c>
      <c r="J18" s="342">
        <v>124642.95</v>
      </c>
      <c r="K18" s="342">
        <v>175.54</v>
      </c>
      <c r="L18" s="342">
        <v>218.8</v>
      </c>
      <c r="M18" s="343">
        <f>L18/סיכום!$B$42</f>
        <v>2.43514390536631e-05</v>
      </c>
    </row>
    <row r="19" spans="1:256">
      <c r="A19" s="341" t="s">
        <v>543</v>
      </c>
      <c r="B19" s="341" t="str">
        <v>20-06682637</v>
      </c>
      <c r="C19" s="341" t="s">
        <v>544</v>
      </c>
      <c r="D19" s="341" t="s">
        <v>84</v>
      </c>
      <c r="E19" s="341" t="s">
        <v>85</v>
      </c>
      <c r="F19" s="341">
        <v>1.26</v>
      </c>
      <c r="G19" s="341" t="s">
        <v>21</v>
      </c>
      <c r="H19" s="341" t="str">
        <v>6.2000%</v>
      </c>
      <c r="I19" s="341" t="s">
        <v>55</v>
      </c>
      <c r="J19" s="342">
        <v>98151.56</v>
      </c>
      <c r="K19" s="342">
        <v>141.73</v>
      </c>
      <c r="L19" s="342">
        <v>139.11</v>
      </c>
      <c r="M19" s="343">
        <f>L19/סיכום!$B$42</f>
        <v>1.54823066122261e-05</v>
      </c>
    </row>
    <row r="20" spans="1:256">
      <c r="A20" s="341" t="s">
        <v>545</v>
      </c>
      <c r="B20" s="341" t="str">
        <v>12-06624845</v>
      </c>
      <c r="C20" s="341" t="s">
        <v>239</v>
      </c>
      <c r="D20" s="341" t="s">
        <v>84</v>
      </c>
      <c r="E20" s="341" t="s">
        <v>85</v>
      </c>
      <c r="F20" s="341">
        <v>1.8</v>
      </c>
      <c r="G20" s="341" t="s">
        <v>21</v>
      </c>
      <c r="H20" s="341" t="s">
        <v>165</v>
      </c>
      <c r="I20" s="341" t="s">
        <v>87</v>
      </c>
      <c r="J20" s="342">
        <v>114289.36</v>
      </c>
      <c r="K20" s="342">
        <v>175.35</v>
      </c>
      <c r="L20" s="342">
        <v>200.4</v>
      </c>
      <c r="M20" s="343">
        <f>L20/סיכום!$B$42</f>
        <v>2.23036032283094e-05</v>
      </c>
    </row>
    <row r="21" spans="1:256">
      <c r="A21" s="341" t="s">
        <v>545</v>
      </c>
      <c r="B21" s="341" t="str">
        <v>12-06625289</v>
      </c>
      <c r="C21" s="341" t="s">
        <v>239</v>
      </c>
      <c r="D21" s="341" t="s">
        <v>84</v>
      </c>
      <c r="E21" s="341" t="s">
        <v>85</v>
      </c>
      <c r="F21" s="341">
        <v>0.09</v>
      </c>
      <c r="G21" s="341" t="s">
        <v>21</v>
      </c>
      <c r="H21" s="341" t="s">
        <v>42</v>
      </c>
      <c r="I21" s="341" t="s">
        <v>251</v>
      </c>
      <c r="J21" s="342">
        <v>4699.25</v>
      </c>
      <c r="K21" s="342">
        <v>145.03</v>
      </c>
      <c r="L21" s="342">
        <v>6.82</v>
      </c>
      <c r="M21" s="343">
        <f>L21/סיכום!$B$42</f>
        <v>7.5903480048438e-07</v>
      </c>
    </row>
    <row r="22" spans="1:256">
      <c r="A22" s="341" t="str">
        <v>פועלים פקדון מש</v>
      </c>
      <c r="B22" s="341" t="str">
        <v>12-06476733</v>
      </c>
      <c r="C22" s="341" t="s">
        <v>239</v>
      </c>
      <c r="D22" s="341" t="s">
        <v>84</v>
      </c>
      <c r="E22" s="341" t="s">
        <v>85</v>
      </c>
      <c r="F22" s="341">
        <v>0.57</v>
      </c>
      <c r="G22" s="341" t="s">
        <v>21</v>
      </c>
      <c r="H22" s="341" t="s">
        <v>268</v>
      </c>
      <c r="I22" s="341" t="s">
        <v>265</v>
      </c>
      <c r="J22" s="342">
        <v>956.11</v>
      </c>
      <c r="K22" s="342">
        <v>137.99</v>
      </c>
      <c r="L22" s="342">
        <v>1.32</v>
      </c>
      <c r="M22" s="343">
        <f>L22/סיכום!$B$42</f>
        <v>1.46909961384074e-07</v>
      </c>
    </row>
    <row r="23" spans="1:256">
      <c r="A23" s="341" t="str">
        <v>אוצר השלטון</v>
      </c>
      <c r="B23" s="341" t="str">
        <v>68-06396485</v>
      </c>
      <c r="C23" s="341" t="s">
        <v>546</v>
      </c>
      <c r="D23" s="341" t="s">
        <v>129</v>
      </c>
      <c r="E23" s="341" t="s">
        <v>85</v>
      </c>
      <c r="F23" s="341">
        <v>3.28</v>
      </c>
      <c r="G23" s="341" t="s">
        <v>21</v>
      </c>
      <c r="H23" s="341" t="s">
        <v>59</v>
      </c>
      <c r="I23" s="341" t="s">
        <v>459</v>
      </c>
      <c r="J23" s="342">
        <v>2000000.57</v>
      </c>
      <c r="K23" s="342">
        <v>139.27</v>
      </c>
      <c r="L23" s="342" t="str">
        <v>2,785.50</v>
      </c>
      <c r="M23" s="343">
        <f>L23/סיכום!$B$42</f>
        <v>0.000310013407147983</v>
      </c>
    </row>
    <row r="24" spans="1:256">
      <c r="A24" s="341" t="str">
        <v>אוצר השלטון פקדון</v>
      </c>
      <c r="B24" s="341" t="str">
        <v>68-06396816</v>
      </c>
      <c r="C24" s="341" t="s">
        <v>546</v>
      </c>
      <c r="D24" s="341" t="s">
        <v>129</v>
      </c>
      <c r="E24" s="341" t="s">
        <v>465</v>
      </c>
      <c r="F24" s="341">
        <v>1.09</v>
      </c>
      <c r="G24" s="341" t="s">
        <v>21</v>
      </c>
      <c r="H24" s="341" t="s">
        <v>267</v>
      </c>
      <c r="I24" s="341" t="s">
        <v>166</v>
      </c>
      <c r="J24" s="342">
        <v>1000000</v>
      </c>
      <c r="K24" s="342">
        <v>129.98</v>
      </c>
      <c r="L24" s="342" t="str">
        <v>1,299.80</v>
      </c>
      <c r="M24" s="343">
        <f>L24/סיכום!$B$42</f>
        <v>0.000144661793793196</v>
      </c>
    </row>
    <row r="25" spans="1:256">
      <c r="A25" s="341" t="str">
        <v>ירושלים פקדון</v>
      </c>
      <c r="B25" s="341" t="str">
        <v>54-07265127</v>
      </c>
      <c r="C25" s="341" t="str">
        <v>ירושלים‎</v>
      </c>
      <c r="D25" s="341" t="s">
        <v>185</v>
      </c>
      <c r="E25" s="341" t="s">
        <v>85</v>
      </c>
      <c r="F25" s="341">
        <v>0.24</v>
      </c>
      <c r="G25" s="341" t="s">
        <v>21</v>
      </c>
      <c r="H25" s="341" t="s">
        <v>268</v>
      </c>
      <c r="I25" s="341" t="s">
        <v>337</v>
      </c>
      <c r="J25" s="342">
        <v>14540.96</v>
      </c>
      <c r="K25" s="342">
        <v>145.82</v>
      </c>
      <c r="L25" s="342">
        <v>21.2</v>
      </c>
      <c r="M25" s="343">
        <f>L25/סיכום!$B$42</f>
        <v>2.35946301616845e-06</v>
      </c>
    </row>
    <row r="26" spans="1:256">
      <c r="A26" s="340" t="str">
        <v>סה"כ פקדונות צמוד למדד</v>
      </c>
      <c r="B26" s="340"/>
      <c r="C26" s="340"/>
      <c r="D26" s="340"/>
      <c r="E26" s="340"/>
      <c r="F26" s="344">
        <v>2.46</v>
      </c>
      <c r="G26" s="340"/>
      <c r="H26" s="340"/>
      <c r="I26" s="344" t="s">
        <v>337</v>
      </c>
      <c r="J26" s="345">
        <f>SUM(J18:J25)</f>
        <v>3357280.76</v>
      </c>
      <c r="K26" s="340"/>
      <c r="L26" s="345">
        <f>L18+L19+L20+L21+L22+L23+L24+L25</f>
        <v>4672.95</v>
      </c>
      <c r="M26" s="346">
        <f>SUM(M18:M25)</f>
        <v>0.000520077957613414</v>
      </c>
    </row>
    <row r="28" spans="1:256">
      <c r="A28" s="340" t="str">
        <v>פקדונות לא צמוד</v>
      </c>
      <c r="B28" s="342">
        <v>0</v>
      </c>
      <c r="C28" s="342">
        <v>0</v>
      </c>
      <c r="D28" s="342">
        <v>0</v>
      </c>
      <c r="E28" s="342">
        <v>0</v>
      </c>
      <c r="F28" s="342">
        <v>0</v>
      </c>
      <c r="G28" s="342">
        <v>0</v>
      </c>
      <c r="H28" s="342">
        <v>0</v>
      </c>
      <c r="I28" s="342">
        <v>0</v>
      </c>
      <c r="J28" s="342">
        <v>0</v>
      </c>
      <c r="K28" s="342">
        <v>0</v>
      </c>
      <c r="L28" s="342">
        <v>0</v>
      </c>
      <c r="M28" s="343">
        <f>L28/סיכום!$B$42</f>
        <v>0</v>
      </c>
    </row>
    <row r="29" spans="1:256">
      <c r="A29" s="340" t="str">
        <v>סה"כ פקדונות לא צמוד</v>
      </c>
      <c r="B29" s="340"/>
      <c r="C29" s="340"/>
      <c r="D29" s="340"/>
      <c r="E29" s="340"/>
      <c r="F29" s="340"/>
      <c r="G29" s="340"/>
      <c r="H29" s="340"/>
      <c r="I29" s="340"/>
      <c r="J29" s="347">
        <f>J28</f>
        <v>0</v>
      </c>
      <c r="K29" s="340"/>
      <c r="L29" s="347">
        <f>L28</f>
        <v>0</v>
      </c>
      <c r="M29" s="346">
        <f>M28</f>
        <v>0</v>
      </c>
    </row>
    <row r="31" spans="1:256">
      <c r="A31" s="340" t="str">
        <v>פקדונות נקוב במט"ח</v>
      </c>
      <c r="B31" s="342">
        <v>0</v>
      </c>
      <c r="C31" s="342">
        <v>0</v>
      </c>
      <c r="D31" s="342">
        <v>0</v>
      </c>
      <c r="E31" s="342">
        <v>0</v>
      </c>
      <c r="F31" s="342">
        <v>0</v>
      </c>
      <c r="G31" s="342">
        <v>0</v>
      </c>
      <c r="H31" s="342">
        <v>0</v>
      </c>
      <c r="I31" s="342">
        <v>0</v>
      </c>
      <c r="J31" s="342">
        <v>0</v>
      </c>
      <c r="K31" s="342">
        <v>0</v>
      </c>
      <c r="L31" s="342">
        <v>0</v>
      </c>
      <c r="M31" s="343">
        <f>L31/סיכום!$B$42</f>
        <v>0</v>
      </c>
    </row>
    <row r="32" spans="1:256">
      <c r="A32" s="340" t="str">
        <v>סה"כ פקדונות נקוב במט"ח</v>
      </c>
      <c r="B32" s="340"/>
      <c r="C32" s="340"/>
      <c r="D32" s="340"/>
      <c r="E32" s="340"/>
      <c r="F32" s="340"/>
      <c r="G32" s="340"/>
      <c r="H32" s="340"/>
      <c r="I32" s="340"/>
      <c r="J32" s="347">
        <f>J31</f>
        <v>0</v>
      </c>
      <c r="K32" s="340"/>
      <c r="L32" s="347">
        <f>L31</f>
        <v>0</v>
      </c>
      <c r="M32" s="346">
        <f>M31</f>
        <v>0</v>
      </c>
    </row>
    <row r="34" spans="1:256">
      <c r="A34" s="340" t="str">
        <v>פקדונות צמוד למט"ח</v>
      </c>
      <c r="B34" s="342">
        <v>0</v>
      </c>
      <c r="C34" s="342">
        <v>0</v>
      </c>
      <c r="D34" s="342">
        <v>0</v>
      </c>
      <c r="E34" s="342">
        <v>0</v>
      </c>
      <c r="F34" s="342">
        <v>0</v>
      </c>
      <c r="G34" s="342">
        <v>0</v>
      </c>
      <c r="H34" s="342">
        <v>0</v>
      </c>
      <c r="I34" s="342">
        <v>0</v>
      </c>
      <c r="J34" s="342">
        <v>0</v>
      </c>
      <c r="K34" s="342">
        <v>0</v>
      </c>
      <c r="L34" s="342">
        <v>0</v>
      </c>
      <c r="M34" s="343">
        <f>L34/סיכום!$B$42</f>
        <v>0</v>
      </c>
    </row>
    <row r="35" spans="1:256">
      <c r="A35" s="340" t="str">
        <v>סה"כ פקדונות צמוד למט"ח</v>
      </c>
      <c r="B35" s="340"/>
      <c r="C35" s="340"/>
      <c r="D35" s="340"/>
      <c r="E35" s="340"/>
      <c r="F35" s="340"/>
      <c r="G35" s="340"/>
      <c r="H35" s="340"/>
      <c r="I35" s="340"/>
      <c r="J35" s="347">
        <f>J34</f>
        <v>0</v>
      </c>
      <c r="K35" s="340"/>
      <c r="L35" s="347">
        <f>L34</f>
        <v>0</v>
      </c>
      <c r="M35" s="346">
        <f>M34</f>
        <v>0</v>
      </c>
    </row>
    <row r="37" spans="1:256">
      <c r="A37" s="340" t="str">
        <v>פקדונות אחר</v>
      </c>
      <c r="B37" s="342">
        <v>0</v>
      </c>
      <c r="C37" s="342">
        <v>0</v>
      </c>
      <c r="D37" s="342">
        <v>0</v>
      </c>
      <c r="E37" s="342">
        <v>0</v>
      </c>
      <c r="F37" s="342">
        <v>0</v>
      </c>
      <c r="G37" s="342">
        <v>0</v>
      </c>
      <c r="H37" s="342">
        <v>0</v>
      </c>
      <c r="I37" s="342">
        <v>0</v>
      </c>
      <c r="J37" s="342">
        <v>0</v>
      </c>
      <c r="K37" s="342">
        <v>0</v>
      </c>
      <c r="L37" s="342">
        <v>0</v>
      </c>
      <c r="M37" s="343">
        <f>L37/סיכום!$B$42</f>
        <v>0</v>
      </c>
    </row>
    <row r="38" spans="1:256">
      <c r="A38" s="340" t="str">
        <v>סה"כ פקדונות אחר</v>
      </c>
      <c r="B38" s="340"/>
      <c r="C38" s="340"/>
      <c r="D38" s="340"/>
      <c r="E38" s="340"/>
      <c r="F38" s="340"/>
      <c r="G38" s="340"/>
      <c r="H38" s="340"/>
      <c r="I38" s="340"/>
      <c r="J38" s="347">
        <f>J37</f>
        <v>0</v>
      </c>
      <c r="K38" s="340"/>
      <c r="L38" s="347">
        <f>L37</f>
        <v>0</v>
      </c>
      <c r="M38" s="346">
        <f>M37</f>
        <v>0</v>
      </c>
    </row>
    <row r="40" spans="1:256">
      <c r="A40" s="338" t="str">
        <v>סה"כ פקדונות בישראל</v>
      </c>
      <c r="B40" s="338"/>
      <c r="C40" s="338"/>
      <c r="D40" s="338"/>
      <c r="E40" s="338"/>
      <c r="F40" s="348">
        <v>2.46</v>
      </c>
      <c r="G40" s="338"/>
      <c r="H40" s="338"/>
      <c r="I40" s="348" t="s">
        <v>337</v>
      </c>
      <c r="J40" s="349">
        <f>J26+J29+J32+J35+J38</f>
        <v>3357280.76</v>
      </c>
      <c r="K40" s="338"/>
      <c r="L40" s="349">
        <f>L26+L29+L32+L35+L38</f>
        <v>4672.95</v>
      </c>
      <c r="M40" s="350">
        <f>M26+M29+M32+M35+M38</f>
        <v>0.000520077957613414</v>
      </c>
    </row>
    <row r="43" spans="1:256">
      <c r="A43" s="338" t="s">
        <v>547</v>
      </c>
      <c r="B43" s="338"/>
      <c r="C43" s="338"/>
      <c r="D43" s="338"/>
      <c r="E43" s="338"/>
      <c r="F43" s="338"/>
      <c r="G43" s="338"/>
      <c r="H43" s="338"/>
      <c r="I43" s="338"/>
      <c r="J43" s="338"/>
      <c r="K43" s="338"/>
      <c r="L43" s="338"/>
      <c r="M43" s="338"/>
    </row>
    <row r="44" spans="1:256">
      <c r="A44" s="340" t="s">
        <v>547</v>
      </c>
      <c r="B44" s="342">
        <v>0</v>
      </c>
      <c r="C44" s="342">
        <v>0</v>
      </c>
      <c r="D44" s="342">
        <v>0</v>
      </c>
      <c r="E44" s="342">
        <v>0</v>
      </c>
      <c r="F44" s="342">
        <v>0</v>
      </c>
      <c r="G44" s="342">
        <v>0</v>
      </c>
      <c r="H44" s="342">
        <v>0</v>
      </c>
      <c r="I44" s="342">
        <v>0</v>
      </c>
      <c r="J44" s="342">
        <v>0</v>
      </c>
      <c r="K44" s="342">
        <v>0</v>
      </c>
      <c r="L44" s="342">
        <v>0</v>
      </c>
      <c r="M44" s="343">
        <f>L44/סיכום!$B$42</f>
        <v>0</v>
      </c>
    </row>
    <row r="45" spans="1:256">
      <c r="A45" s="340" t="s">
        <v>548</v>
      </c>
      <c r="B45" s="340"/>
      <c r="C45" s="340"/>
      <c r="D45" s="340"/>
      <c r="E45" s="340"/>
      <c r="F45" s="340"/>
      <c r="G45" s="340"/>
      <c r="H45" s="340"/>
      <c r="I45" s="340"/>
      <c r="J45" s="347">
        <f>J44</f>
        <v>0</v>
      </c>
      <c r="K45" s="340"/>
      <c r="L45" s="347">
        <f>L44</f>
        <v>0</v>
      </c>
      <c r="M45" s="346">
        <f>M44</f>
        <v>0</v>
      </c>
    </row>
    <row r="47" spans="1:256">
      <c r="A47" s="338" t="s">
        <v>548</v>
      </c>
      <c r="B47" s="338"/>
      <c r="C47" s="338"/>
      <c r="D47" s="338"/>
      <c r="E47" s="338"/>
      <c r="F47" s="338"/>
      <c r="G47" s="338"/>
      <c r="H47" s="338"/>
      <c r="I47" s="338"/>
      <c r="J47" s="351">
        <f>J45</f>
        <v>0</v>
      </c>
      <c r="K47" s="338"/>
      <c r="L47" s="351">
        <f>L45</f>
        <v>0</v>
      </c>
      <c r="M47" s="350">
        <f>M45</f>
        <v>0</v>
      </c>
    </row>
    <row r="50" spans="1:256">
      <c r="A50" s="338" t="str">
        <v>סה"כ פקדונות</v>
      </c>
      <c r="B50" s="338"/>
      <c r="C50" s="338"/>
      <c r="D50" s="338"/>
      <c r="E50" s="338"/>
      <c r="F50" s="348">
        <v>2.46</v>
      </c>
      <c r="G50" s="338"/>
      <c r="H50" s="338"/>
      <c r="I50" s="348" t="s">
        <v>337</v>
      </c>
      <c r="J50" s="349">
        <f>J40+J47</f>
        <v>3357280.76</v>
      </c>
      <c r="K50" s="338"/>
      <c r="L50" s="349">
        <f>L40+L47</f>
        <v>4672.95</v>
      </c>
      <c r="M50" s="350">
        <f>M40+M47</f>
        <v>0.000520077957613414</v>
      </c>
    </row>
    <row r="53" spans="1:256">
      <c r="A53" s="341" t="s">
        <v>30</v>
      </c>
      <c r="B53" s="341"/>
      <c r="C53" s="341"/>
      <c r="D53" s="341"/>
      <c r="E53" s="341"/>
      <c r="F53" s="341"/>
      <c r="G53" s="341"/>
      <c r="H53" s="341"/>
      <c r="I53" s="341"/>
      <c r="J53" s="341"/>
      <c r="K53" s="341"/>
      <c r="L53" s="341"/>
      <c r="M53" s="341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printOptions/>
  <pageMargins left="0.75" right="0.75" top="1" bottom="1" header="0.5" footer="0.5"/>
  <pageSetup blackAndWhite="0" cellComments="none" copies="1" draft="0" errors="displayed" firstPageNumber="1" orientation="portrait" pageOrder="downThenOver" paperSize="1" scale="100" useFirstPageNumber="1"/>
</worksheet>
</file>

<file path=xl/worksheets/sheet24.xml><?xml version="1.0" encoding="utf-8"?>
<worksheet xmlns="http://schemas.openxmlformats.org/spreadsheetml/2006/main" xmlns:r="http://schemas.openxmlformats.org/officeDocument/2006/relationships">
  <sheetPr>
    <pageSetUpPr fitToPage="0"/>
  </sheetPr>
  <dimension ref="A2:IV40"/>
  <sheetViews>
    <sheetView topLeftCell="A13" workbookViewId="0" rightToLeft="1">
      <selection activeCell="H18" sqref="H18"/>
    </sheetView>
  </sheetViews>
  <sheetFormatPr defaultRowHeight="12.75"/>
  <cols>
    <col min="1" max="1" style="352" width="31.75543" customWidth="1"/>
    <col min="2" max="2" style="352" width="12.71939" customWidth="1"/>
    <col min="3" max="3" style="352" width="8.711805" customWidth="1"/>
    <col min="4" max="4" style="352" width="21.73646" customWidth="1"/>
    <col min="5" max="5" style="352" width="12.71939" customWidth="1"/>
    <col min="6" max="6" style="352" width="30.75353" customWidth="1"/>
    <col min="7" max="7" style="352" width="12.71939" customWidth="1"/>
    <col min="8" max="8" style="352" width="20.73457" customWidth="1"/>
    <col min="9" max="256" style="352" width="9.287113" bestFit="1" customWidth="1"/>
  </cols>
  <sheetData>
    <row r="2" spans="1:256">
      <c r="A2" s="353" t="s">
        <v>7</v>
      </c>
    </row>
    <row r="4" spans="1:256">
      <c r="A4" s="353" t="s">
        <v>549</v>
      </c>
    </row>
    <row r="6" spans="1:256">
      <c r="A6" s="354" t="s">
        <v>2</v>
      </c>
    </row>
    <row r="9" spans="1:256">
      <c r="A9" s="355" t="s">
        <v>9</v>
      </c>
      <c r="B9" s="355" t="s">
        <v>10</v>
      </c>
      <c r="C9" s="355" t="s">
        <v>11</v>
      </c>
      <c r="D9" s="355" t="str">
        <v>תאריך שערוך אחרון</v>
      </c>
      <c r="E9" s="355" t="str">
        <v>אופי הנכס</v>
      </c>
      <c r="F9" s="355" t="str">
        <v>שיעור התשואה במהלך התקופה</v>
      </c>
      <c r="G9" s="355" t="s">
        <v>380</v>
      </c>
      <c r="H9" s="355" t="s">
        <v>18</v>
      </c>
    </row>
    <row r="10" spans="1:256">
      <c r="A10" s="356"/>
      <c r="B10" s="356"/>
      <c r="C10" s="356"/>
      <c r="D10" s="356" t="s">
        <v>36</v>
      </c>
      <c r="E10" s="356"/>
      <c r="F10" s="356" t="s">
        <v>19</v>
      </c>
      <c r="G10" s="356" t="s">
        <v>20</v>
      </c>
      <c r="H10" s="356" t="s">
        <v>19</v>
      </c>
    </row>
    <row r="13" spans="1:256">
      <c r="A13" s="355" t="s">
        <v>549</v>
      </c>
      <c r="B13" s="355"/>
      <c r="C13" s="355"/>
      <c r="D13" s="355"/>
      <c r="E13" s="355"/>
      <c r="F13" s="355"/>
      <c r="G13" s="355"/>
      <c r="H13" s="355"/>
    </row>
    <row r="16" spans="1:256">
      <c r="A16" s="355" t="str">
        <v>זכויות מקרקעין בישראל</v>
      </c>
      <c r="B16" s="355"/>
      <c r="C16" s="355"/>
      <c r="D16" s="355"/>
      <c r="E16" s="355"/>
      <c r="F16" s="355"/>
      <c r="G16" s="355"/>
      <c r="H16" s="355"/>
    </row>
    <row r="17" spans="1:256">
      <c r="A17" s="357" t="str">
        <v>מקרקעין מניב</v>
      </c>
      <c r="B17" s="357"/>
      <c r="C17" s="357"/>
      <c r="D17" s="357"/>
      <c r="E17" s="357"/>
      <c r="F17" s="357"/>
      <c r="G17" s="357"/>
      <c r="H17" s="357"/>
    </row>
    <row r="18" spans="1:256">
      <c r="A18" s="358" t="str">
        <v>מגדל המלניום</v>
      </c>
      <c r="B18" s="358">
        <v>200335552</v>
      </c>
      <c r="C18" s="359">
        <v>0</v>
      </c>
      <c r="D18" s="359" t="str">
        <v>30.06.2012</v>
      </c>
      <c r="E18" s="358" t="str">
        <v>השכרה</v>
      </c>
      <c r="F18" s="359">
        <v>0</v>
      </c>
      <c r="G18" s="359" t="s">
        <v>550</v>
      </c>
      <c r="H18" s="360">
        <f>G18/סיכום!$B$42</f>
        <v>0.00185903203998165</v>
      </c>
    </row>
    <row r="19" spans="1:256">
      <c r="A19" s="357" t="str">
        <v>סה"כ מקרקעין מניב</v>
      </c>
      <c r="B19" s="357"/>
      <c r="C19" s="357"/>
      <c r="D19" s="357"/>
      <c r="E19" s="357"/>
      <c r="F19" s="357"/>
      <c r="G19" s="361" t="s">
        <f>G18</f>
        <v>550</v>
      </c>
      <c r="H19" s="362">
        <f>H18</f>
        <v>0.00185903203998165</v>
      </c>
    </row>
    <row r="21" spans="1:256">
      <c r="A21" s="357" t="str">
        <v>מקרקעין לא מניב</v>
      </c>
      <c r="B21" s="359">
        <v>0</v>
      </c>
      <c r="C21" s="359">
        <v>0</v>
      </c>
      <c r="D21" s="359">
        <v>0</v>
      </c>
      <c r="E21" s="359">
        <v>0</v>
      </c>
      <c r="F21" s="359">
        <v>0</v>
      </c>
      <c r="G21" s="359">
        <v>0</v>
      </c>
      <c r="H21" s="360">
        <f>G21/סיכום!$B$42</f>
        <v>0</v>
      </c>
    </row>
    <row r="22" spans="1:256">
      <c r="A22" s="357" t="str">
        <v>סה"כ מקרקעין לא מניב</v>
      </c>
      <c r="B22" s="357"/>
      <c r="C22" s="357"/>
      <c r="D22" s="357"/>
      <c r="E22" s="357"/>
      <c r="F22" s="357"/>
      <c r="G22" s="363">
        <f>G21</f>
        <v>0</v>
      </c>
      <c r="H22" s="362">
        <f>H21</f>
        <v>0</v>
      </c>
    </row>
    <row r="24" spans="1:256">
      <c r="A24" s="355" t="str">
        <v>סה"כ זכויות מקרקעין בישראל</v>
      </c>
      <c r="B24" s="355"/>
      <c r="C24" s="355"/>
      <c r="D24" s="355"/>
      <c r="E24" s="355"/>
      <c r="F24" s="355"/>
      <c r="G24" s="364">
        <f>G19+G22</f>
        <v>16703.58</v>
      </c>
      <c r="H24" s="365">
        <f>H19+H22</f>
        <v>0.00185903203998165</v>
      </c>
    </row>
    <row r="27" spans="1:256">
      <c r="A27" s="355" t="str">
        <v>זכויות מקרקעין בחו"ל</v>
      </c>
      <c r="B27" s="355"/>
      <c r="C27" s="355"/>
      <c r="D27" s="355"/>
      <c r="E27" s="355"/>
      <c r="F27" s="355"/>
      <c r="G27" s="355"/>
      <c r="H27" s="355"/>
    </row>
    <row r="28" spans="1:256">
      <c r="A28" s="357" t="str">
        <v>מקרקעין מניב בחול</v>
      </c>
      <c r="B28" s="359">
        <v>0</v>
      </c>
      <c r="C28" s="359">
        <v>0</v>
      </c>
      <c r="D28" s="359">
        <v>0</v>
      </c>
      <c r="E28" s="359">
        <v>0</v>
      </c>
      <c r="F28" s="359">
        <v>0</v>
      </c>
      <c r="G28" s="359">
        <v>0</v>
      </c>
      <c r="H28" s="360">
        <f>G28/סיכום!$B$42</f>
        <v>0</v>
      </c>
    </row>
    <row r="29" spans="1:256">
      <c r="A29" s="357" t="str">
        <v>סה"כ מקרקעין מניב בחול</v>
      </c>
      <c r="B29" s="357"/>
      <c r="C29" s="357"/>
      <c r="D29" s="357"/>
      <c r="E29" s="357"/>
      <c r="F29" s="357"/>
      <c r="G29" s="363">
        <f>G28</f>
        <v>0</v>
      </c>
      <c r="H29" s="362">
        <f>H28</f>
        <v>0</v>
      </c>
    </row>
    <row r="31" spans="1:256">
      <c r="A31" s="357" t="str">
        <v>מקרקעין לא מניב בחול</v>
      </c>
      <c r="B31" s="359">
        <v>0</v>
      </c>
      <c r="C31" s="359">
        <v>0</v>
      </c>
      <c r="D31" s="359">
        <v>0</v>
      </c>
      <c r="E31" s="359">
        <v>0</v>
      </c>
      <c r="F31" s="359">
        <v>0</v>
      </c>
      <c r="G31" s="359">
        <v>0</v>
      </c>
      <c r="H31" s="360">
        <f>G31/סיכום!$B$42</f>
        <v>0</v>
      </c>
    </row>
    <row r="32" spans="1:256">
      <c r="A32" s="357" t="str">
        <v>סה"כ מקרקעין לא מניב בחול</v>
      </c>
      <c r="B32" s="357"/>
      <c r="C32" s="357"/>
      <c r="D32" s="357"/>
      <c r="E32" s="357"/>
      <c r="F32" s="357"/>
      <c r="G32" s="363">
        <f>G31</f>
        <v>0</v>
      </c>
      <c r="H32" s="362">
        <f>H31</f>
        <v>0</v>
      </c>
    </row>
    <row r="34" spans="1:256">
      <c r="A34" s="355" t="str">
        <v>סה"כ זכויות מקרקעין בחו"ל</v>
      </c>
      <c r="B34" s="355"/>
      <c r="C34" s="355"/>
      <c r="D34" s="355"/>
      <c r="E34" s="355"/>
      <c r="F34" s="355"/>
      <c r="G34" s="366">
        <f>G29+G32</f>
        <v>0</v>
      </c>
      <c r="H34" s="365">
        <f>H29+H32</f>
        <v>0</v>
      </c>
    </row>
    <row r="37" spans="1:256">
      <c r="A37" s="355" t="str">
        <v>סה"כ זכויות מקרקעין</v>
      </c>
      <c r="B37" s="355"/>
      <c r="C37" s="355"/>
      <c r="D37" s="355"/>
      <c r="E37" s="355"/>
      <c r="F37" s="355"/>
      <c r="G37" s="364">
        <f>G24+G34</f>
        <v>16703.58</v>
      </c>
      <c r="H37" s="365">
        <f>H24+H34</f>
        <v>0.00185903203998165</v>
      </c>
    </row>
    <row r="40" spans="1:256">
      <c r="A40" s="358" t="s">
        <v>30</v>
      </c>
      <c r="B40" s="358"/>
      <c r="C40" s="358"/>
      <c r="D40" s="358"/>
      <c r="E40" s="358"/>
      <c r="F40" s="358"/>
      <c r="G40" s="358"/>
      <c r="H40" s="358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printOptions/>
  <pageMargins left="0.75" right="0.75" top="1" bottom="1" header="0.5" footer="0.5"/>
  <pageSetup blackAndWhite="0" cellComments="none" copies="1" draft="0" errors="displayed" firstPageNumber="1" orientation="portrait" pageOrder="downThenOver" paperSize="1" scale="100" useFirstPageNumber="1"/>
</worksheet>
</file>

<file path=xl/worksheets/sheet25.xml><?xml version="1.0" encoding="utf-8"?>
<worksheet xmlns="http://schemas.openxmlformats.org/spreadsheetml/2006/main" xmlns:r="http://schemas.openxmlformats.org/officeDocument/2006/relationships">
  <sheetPr>
    <pageSetUpPr fitToPage="0"/>
  </sheetPr>
  <dimension ref="A2:IV36"/>
  <sheetViews>
    <sheetView topLeftCell="A7" workbookViewId="0" rightToLeft="1">
      <selection activeCell="I33" sqref="I33"/>
    </sheetView>
  </sheetViews>
  <sheetFormatPr defaultRowHeight="12.75"/>
  <cols>
    <col min="1" max="1" style="367" width="28.74974" customWidth="1"/>
    <col min="2" max="2" style="367" width="12.71939" customWidth="1"/>
    <col min="3" max="4" style="367" width="8.711805" customWidth="1"/>
    <col min="5" max="5" style="367" width="10.7156" customWidth="1"/>
    <col min="6" max="6" style="367" width="14.72319" customWidth="1"/>
    <col min="7" max="7" style="367" width="16.72698" customWidth="1"/>
    <col min="8" max="8" style="367" width="12.71939" customWidth="1"/>
    <col min="9" max="9" style="367" width="20.73457" customWidth="1"/>
    <col min="10" max="256" style="367" width="9.287113" bestFit="1" customWidth="1"/>
  </cols>
  <sheetData>
    <row r="2" spans="1:256">
      <c r="A2" s="368" t="s">
        <v>7</v>
      </c>
    </row>
    <row r="4" spans="1:256">
      <c r="A4" s="368" t="s">
        <v>551</v>
      </c>
    </row>
    <row r="6" spans="1:256">
      <c r="A6" s="369" t="s">
        <v>2</v>
      </c>
    </row>
    <row r="9" spans="1:256">
      <c r="A9" s="370" t="s">
        <v>9</v>
      </c>
      <c r="B9" s="370" t="s">
        <v>10</v>
      </c>
      <c r="C9" s="370" t="s">
        <v>11</v>
      </c>
      <c r="D9" s="370" t="s">
        <v>12</v>
      </c>
      <c r="E9" s="370" t="s">
        <v>13</v>
      </c>
      <c r="F9" s="370" t="s">
        <v>15</v>
      </c>
      <c r="G9" s="370" t="s">
        <v>16</v>
      </c>
      <c r="H9" s="370" t="s">
        <v>380</v>
      </c>
      <c r="I9" s="370" t="s">
        <v>18</v>
      </c>
    </row>
    <row r="10" spans="1:256">
      <c r="A10" s="371"/>
      <c r="B10" s="371"/>
      <c r="C10" s="371"/>
      <c r="D10" s="371"/>
      <c r="E10" s="371"/>
      <c r="F10" s="371" t="s">
        <v>19</v>
      </c>
      <c r="G10" s="371" t="s">
        <v>19</v>
      </c>
      <c r="H10" s="371" t="s">
        <v>20</v>
      </c>
      <c r="I10" s="371" t="s">
        <v>19</v>
      </c>
    </row>
    <row r="13" spans="1:256">
      <c r="A13" s="370" t="s">
        <v>551</v>
      </c>
      <c r="B13" s="370"/>
      <c r="C13" s="370"/>
      <c r="D13" s="370"/>
      <c r="E13" s="370"/>
      <c r="F13" s="370"/>
      <c r="G13" s="370"/>
      <c r="H13" s="370"/>
      <c r="I13" s="370"/>
    </row>
    <row r="16" spans="1:256">
      <c r="A16" s="370" t="s">
        <v>552</v>
      </c>
      <c r="B16" s="370"/>
      <c r="C16" s="370"/>
      <c r="D16" s="370"/>
      <c r="E16" s="370"/>
      <c r="F16" s="370"/>
      <c r="G16" s="370"/>
      <c r="H16" s="370"/>
      <c r="I16" s="370"/>
    </row>
    <row r="17" spans="1:256">
      <c r="A17" s="372" t="s">
        <v>552</v>
      </c>
      <c r="B17" s="372"/>
      <c r="C17" s="372"/>
      <c r="D17" s="372"/>
      <c r="E17" s="372"/>
      <c r="F17" s="372"/>
      <c r="G17" s="372"/>
      <c r="H17" s="372"/>
      <c r="I17" s="372"/>
    </row>
    <row r="18" spans="1:256">
      <c r="A18" s="372"/>
      <c r="B18" s="372"/>
      <c r="C18" s="372"/>
      <c r="D18" s="372"/>
      <c r="E18" s="372"/>
      <c r="F18" s="372"/>
      <c r="G18" s="372"/>
      <c r="H18" s="372"/>
      <c r="I18" s="372"/>
    </row>
    <row r="19" spans="1:256">
      <c r="A19" s="373" t="str">
        <v>חייבים - שונים</v>
      </c>
      <c r="B19" s="374">
        <v>0</v>
      </c>
      <c r="C19" s="374" t="s">
        <v>553</v>
      </c>
      <c r="D19" s="374" t="s">
        <v>554</v>
      </c>
      <c r="E19" s="375">
        <v>0</v>
      </c>
      <c r="F19" s="375">
        <v>0</v>
      </c>
      <c r="G19" s="375">
        <v>0</v>
      </c>
      <c r="H19" s="376">
        <v>115223</v>
      </c>
      <c r="I19" s="377">
        <f>H19/סיכום!$B$42</f>
        <v>0.0128237927883008</v>
      </c>
    </row>
    <row r="20" spans="1:256">
      <c r="A20" s="373" t="str">
        <v>זכאים - שונים</v>
      </c>
      <c r="B20" s="374">
        <v>0</v>
      </c>
      <c r="C20" s="374" t="s">
        <v>553</v>
      </c>
      <c r="D20" s="374" t="s">
        <v>554</v>
      </c>
      <c r="E20" s="375">
        <v>0</v>
      </c>
      <c r="F20" s="375">
        <v>0</v>
      </c>
      <c r="G20" s="375">
        <v>0</v>
      </c>
      <c r="H20" s="376">
        <v>-6639</v>
      </c>
      <c r="I20" s="377">
        <f>H20/סיכום!$B$42</f>
        <v>-0.000738890328506716</v>
      </c>
    </row>
    <row r="21" spans="1:256">
      <c r="A21" s="372" t="s">
        <v>555</v>
      </c>
      <c r="B21" s="372"/>
      <c r="C21" s="372"/>
      <c r="D21" s="372"/>
      <c r="E21" s="372"/>
      <c r="F21" s="372"/>
      <c r="G21" s="372"/>
      <c r="H21" s="378">
        <f>H19+H20</f>
        <v>108584</v>
      </c>
      <c r="I21" s="379">
        <f>I19+I20</f>
        <v>0.0120849024597941</v>
      </c>
    </row>
    <row r="23" spans="1:256">
      <c r="A23" s="370" t="s">
        <v>555</v>
      </c>
      <c r="B23" s="370"/>
      <c r="C23" s="370"/>
      <c r="D23" s="370"/>
      <c r="E23" s="370"/>
      <c r="F23" s="370"/>
      <c r="G23" s="370"/>
      <c r="H23" s="380">
        <f>H21</f>
        <v>108584</v>
      </c>
      <c r="I23" s="381">
        <f>I21</f>
        <v>0.0120849024597941</v>
      </c>
    </row>
    <row r="26" spans="1:256">
      <c r="A26" s="370" t="s">
        <v>556</v>
      </c>
      <c r="B26" s="370"/>
      <c r="C26" s="370"/>
      <c r="D26" s="370"/>
      <c r="E26" s="370"/>
      <c r="F26" s="370"/>
      <c r="G26" s="370"/>
      <c r="H26" s="370"/>
      <c r="I26" s="370"/>
    </row>
    <row r="27" spans="1:256">
      <c r="A27" s="372" t="s">
        <v>556</v>
      </c>
      <c r="B27" s="372"/>
      <c r="C27" s="372"/>
      <c r="D27" s="372"/>
      <c r="E27" s="372"/>
      <c r="F27" s="372"/>
      <c r="G27" s="372"/>
      <c r="H27" s="376">
        <v>0</v>
      </c>
      <c r="I27" s="377">
        <f>H27/סיכום!$B$42</f>
        <v>0</v>
      </c>
    </row>
    <row r="28" spans="1:256">
      <c r="A28" s="372" t="s">
        <v>557</v>
      </c>
      <c r="B28" s="372"/>
      <c r="C28" s="372"/>
      <c r="D28" s="372"/>
      <c r="E28" s="372"/>
      <c r="F28" s="372"/>
      <c r="G28" s="372"/>
      <c r="H28" s="382">
        <f>H27</f>
        <v>0</v>
      </c>
      <c r="I28" s="379">
        <f>I27</f>
        <v>0</v>
      </c>
    </row>
    <row r="30" spans="1:256">
      <c r="A30" s="370" t="s">
        <v>557</v>
      </c>
      <c r="B30" s="370"/>
      <c r="C30" s="370"/>
      <c r="D30" s="370"/>
      <c r="E30" s="370"/>
      <c r="F30" s="370"/>
      <c r="G30" s="370"/>
      <c r="H30" s="383">
        <f>H28</f>
        <v>0</v>
      </c>
      <c r="I30" s="384" t="s">
        <v>76</v>
      </c>
    </row>
    <row r="33" spans="1:256">
      <c r="A33" s="370" t="str">
        <v>סה"כ השקעות אחרות</v>
      </c>
      <c r="B33" s="370"/>
      <c r="C33" s="370"/>
      <c r="D33" s="370"/>
      <c r="E33" s="370"/>
      <c r="F33" s="370"/>
      <c r="G33" s="370"/>
      <c r="H33" s="380">
        <f>H23+H30</f>
        <v>108584</v>
      </c>
      <c r="I33" s="381">
        <f>I23+I30</f>
        <v>0.0120849024597941</v>
      </c>
    </row>
    <row r="36" spans="1:256">
      <c r="A36" s="385" t="s">
        <v>30</v>
      </c>
      <c r="B36" s="385"/>
      <c r="C36" s="385"/>
      <c r="D36" s="385"/>
      <c r="E36" s="385"/>
      <c r="F36" s="385"/>
      <c r="G36" s="385"/>
      <c r="H36" s="385"/>
      <c r="I36" s="385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printOptions/>
  <pageMargins left="0.75" right="0.75" top="1" bottom="1" header="0.5" footer="0.5"/>
  <pageSetup blackAndWhite="0" cellComments="none" copies="1" draft="0" errors="displayed" firstPageNumber="1" orientation="portrait" pageOrder="downThenOver" paperSize="1" scale="100" useFirstPageNumber="1"/>
</worksheet>
</file>

<file path=xl/worksheets/sheet26.xml><?xml version="1.0" encoding="utf-8"?>
<worksheet xmlns="http://schemas.openxmlformats.org/spreadsheetml/2006/main" xmlns:r="http://schemas.openxmlformats.org/officeDocument/2006/relationships">
  <sheetPr>
    <pageSetUpPr fitToPage="0"/>
  </sheetPr>
  <dimension ref="A2:IV39"/>
  <sheetViews>
    <sheetView topLeftCell="A10" workbookViewId="0" rightToLeft="1">
      <selection activeCell="A1" sqref="A1"/>
    </sheetView>
  </sheetViews>
  <sheetFormatPr defaultRowHeight="12.75"/>
  <cols>
    <col min="1" max="1" style="386" width="38.76871" customWidth="1"/>
    <col min="2" max="2" style="386" width="12.71939" customWidth="1"/>
    <col min="3" max="3" style="386" width="28.74974" bestFit="1" customWidth="1"/>
    <col min="4" max="4" style="386" width="24.74215" customWidth="1"/>
    <col min="5" max="5" style="386" width="12.71939" customWidth="1"/>
    <col min="6" max="256" style="386" width="9.287113" bestFit="1" customWidth="1"/>
  </cols>
  <sheetData>
    <row r="2" spans="1:256">
      <c r="A2" s="387" t="s">
        <v>7</v>
      </c>
    </row>
    <row r="4" spans="1:256">
      <c r="A4" s="387" t="s">
        <v>558</v>
      </c>
    </row>
    <row r="6" spans="1:256">
      <c r="A6" s="388" t="s">
        <v>2</v>
      </c>
    </row>
    <row r="9" spans="1:256">
      <c r="A9" s="389" t="s">
        <v>9</v>
      </c>
      <c r="B9" s="389" t="s">
        <v>10</v>
      </c>
      <c r="C9" s="389" t="s">
        <v>11</v>
      </c>
      <c r="D9" s="389" t="str">
        <v>תאריך סיום ההתחייבות</v>
      </c>
      <c r="E9" s="389" t="s">
        <v>380</v>
      </c>
    </row>
    <row r="10" spans="1:256">
      <c r="A10" s="390"/>
      <c r="B10" s="390"/>
      <c r="C10" s="390"/>
      <c r="D10" s="390" t="s">
        <v>36</v>
      </c>
      <c r="E10" s="390" t="s">
        <v>20</v>
      </c>
    </row>
    <row r="13" spans="1:256">
      <c r="A13" s="389" t="str">
        <v>התחייבות</v>
      </c>
      <c r="B13" s="389"/>
      <c r="C13" s="389"/>
      <c r="D13" s="389"/>
      <c r="E13" s="389"/>
    </row>
    <row r="16" spans="1:256">
      <c r="A16" s="389" t="str">
        <v>התחייבות בישראל</v>
      </c>
      <c r="B16" s="389"/>
      <c r="C16" s="389"/>
      <c r="D16" s="389"/>
      <c r="E16" s="389"/>
    </row>
    <row r="17" spans="1:256">
      <c r="A17" s="391" t="str">
        <v>יתרות התחייבות להשקעה בישראל</v>
      </c>
      <c r="B17" s="391"/>
      <c r="C17" s="391"/>
      <c r="D17" s="391"/>
      <c r="E17" s="391"/>
    </row>
    <row r="18" spans="1:256">
      <c r="A18" s="392" t="s">
        <v>504</v>
      </c>
      <c r="B18" s="392">
        <v>60305448</v>
      </c>
      <c r="C18" s="392" t="s">
        <v>505</v>
      </c>
      <c r="D18" s="393">
        <v>44058</v>
      </c>
      <c r="E18" s="394">
        <v>22327.12</v>
      </c>
    </row>
    <row r="19" spans="1:256">
      <c r="A19" s="392" t="s">
        <v>507</v>
      </c>
      <c r="B19" s="392">
        <v>200265676</v>
      </c>
      <c r="C19" s="392" t="s">
        <v>507</v>
      </c>
      <c r="D19" s="393">
        <v>41820</v>
      </c>
      <c r="E19" s="394">
        <v>46.66</v>
      </c>
    </row>
    <row r="20" spans="1:256">
      <c r="A20" s="391" t="str">
        <v>סה"כ יתרות התחייבות להשקעה בישראל</v>
      </c>
      <c r="B20" s="391"/>
      <c r="C20" s="391"/>
      <c r="D20" s="391"/>
      <c r="E20" s="395">
        <f>E18+E19</f>
        <v>22373.78</v>
      </c>
    </row>
    <row r="22" spans="1:256">
      <c r="A22" s="389" t="str">
        <v>סה"כ התחייבות בישראל</v>
      </c>
      <c r="B22" s="389"/>
      <c r="C22" s="389"/>
      <c r="D22" s="389"/>
      <c r="E22" s="396">
        <f>E20</f>
        <v>22373.78</v>
      </c>
    </row>
    <row r="25" spans="1:256">
      <c r="A25" s="389" t="str">
        <v>התחייבות בחו"ל</v>
      </c>
      <c r="B25" s="389"/>
      <c r="C25" s="389"/>
      <c r="D25" s="389"/>
      <c r="E25" s="389"/>
    </row>
    <row r="26" spans="1:256">
      <c r="A26" s="391" t="str">
        <v>יתרות התחייבות להשקעה בחו"ל</v>
      </c>
      <c r="B26" s="391"/>
      <c r="C26" s="391"/>
      <c r="D26" s="391"/>
      <c r="E26" s="391"/>
    </row>
    <row r="27" spans="1:256">
      <c r="A27" s="392" t="s">
        <v>509</v>
      </c>
      <c r="B27" s="392">
        <v>100239524</v>
      </c>
      <c r="C27" s="392" t="s">
        <v>475</v>
      </c>
      <c r="D27" s="393">
        <v>41710</v>
      </c>
      <c r="E27" s="394">
        <v>4159.12</v>
      </c>
    </row>
    <row r="28" spans="1:256">
      <c r="A28" s="392" t="s">
        <v>511</v>
      </c>
      <c r="B28" s="392">
        <v>60298742</v>
      </c>
      <c r="C28" s="392" t="s">
        <v>512</v>
      </c>
      <c r="D28" s="393">
        <v>44620</v>
      </c>
      <c r="E28" s="394">
        <v>11707.15</v>
      </c>
    </row>
    <row r="29" spans="1:256">
      <c r="A29" s="392" t="s">
        <v>513</v>
      </c>
      <c r="B29" s="392">
        <v>60317799</v>
      </c>
      <c r="C29" s="392" t="s">
        <v>514</v>
      </c>
      <c r="D29" s="393">
        <v>45627</v>
      </c>
      <c r="E29" s="394">
        <v>136895.95</v>
      </c>
    </row>
    <row r="30" spans="1:256">
      <c r="A30" s="392" t="s">
        <v>515</v>
      </c>
      <c r="B30" s="392">
        <v>60289790</v>
      </c>
      <c r="C30" s="392" t="s">
        <v>516</v>
      </c>
      <c r="D30" s="393">
        <v>44742</v>
      </c>
      <c r="E30" s="394">
        <v>16473.9</v>
      </c>
    </row>
    <row r="31" spans="1:256">
      <c r="A31" s="391" t="str">
        <v>סה"כ יתרות התחייבות להשקעה בחו"ל</v>
      </c>
      <c r="B31" s="391"/>
      <c r="C31" s="391"/>
      <c r="D31" s="391"/>
      <c r="E31" s="395">
        <f>SUM(E27:E30)</f>
        <v>169236.12</v>
      </c>
    </row>
    <row r="33" spans="1:256">
      <c r="A33" s="389" t="str">
        <v>סה"כ התחייבות בחו"ל</v>
      </c>
      <c r="B33" s="389"/>
      <c r="C33" s="389"/>
      <c r="D33" s="389"/>
      <c r="E33" s="396">
        <f>E31</f>
        <v>169236.12</v>
      </c>
    </row>
    <row r="36" spans="1:256">
      <c r="A36" s="389" t="str">
        <v>סה"כ התחייבות</v>
      </c>
      <c r="B36" s="389"/>
      <c r="C36" s="389"/>
      <c r="D36" s="389"/>
      <c r="E36" s="396">
        <f>E22+E33</f>
        <v>191609.9</v>
      </c>
    </row>
    <row r="39" spans="1:256">
      <c r="A39" s="392" t="s">
        <v>30</v>
      </c>
      <c r="B39" s="392"/>
      <c r="C39" s="392"/>
      <c r="D39" s="392"/>
      <c r="E39" s="392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printOptions/>
  <pageMargins left="0.75" right="0.75" top="1" bottom="1" header="0.5" footer="0.5"/>
  <pageSetup blackAndWhite="0" cellComments="none" copies="1" draft="0" errors="displayed" firstPageNumber="1" orientation="portrait" pageOrder="downThenOver" paperSize="1" scale="100" useFirstPageNumber="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0"/>
  </sheetPr>
  <dimension ref="A2:IV59"/>
  <sheetViews>
    <sheetView topLeftCell="A37" workbookViewId="0" rightToLeft="1">
      <selection activeCell="N30" sqref="N30"/>
    </sheetView>
  </sheetViews>
  <sheetFormatPr defaultRowHeight="12.75"/>
  <cols>
    <col min="1" max="1" style="32" width="44.78009" customWidth="1"/>
    <col min="2" max="2" style="32" width="12.71939" customWidth="1"/>
    <col min="3" max="3" style="32" width="8.711805" customWidth="1"/>
    <col min="4" max="4" style="32" width="10.7156" customWidth="1"/>
    <col min="5" max="5" style="32" width="14.72319" customWidth="1"/>
    <col min="6" max="6" style="32" width="8.711805" customWidth="1"/>
    <col min="7" max="7" style="32" width="11.7175" customWidth="1"/>
    <col min="8" max="8" style="32" width="14.72319" customWidth="1"/>
    <col min="9" max="9" style="32" width="16.72698" customWidth="1"/>
    <col min="10" max="10" style="32" width="20.73457" customWidth="1"/>
    <col min="11" max="11" style="32" width="9.713702" customWidth="1"/>
    <col min="12" max="12" style="32" width="15.72508" customWidth="1"/>
    <col min="13" max="13" style="32" width="24.74215" customWidth="1"/>
    <col min="14" max="14" style="32" width="20.73457" customWidth="1"/>
    <col min="15" max="256" style="32" width="9.287113" bestFit="1" customWidth="1"/>
  </cols>
  <sheetData>
    <row r="2" spans="1:256">
      <c r="A2" s="33" t="s">
        <v>7</v>
      </c>
    </row>
    <row r="4" spans="1:256">
      <c r="A4" s="33" t="s">
        <v>31</v>
      </c>
    </row>
    <row r="6" spans="1:256">
      <c r="A6" s="34" t="s">
        <v>2</v>
      </c>
    </row>
    <row r="9" spans="1:256">
      <c r="A9" s="35" t="s">
        <v>9</v>
      </c>
      <c r="B9" s="35" t="s">
        <v>10</v>
      </c>
      <c r="C9" s="35" t="s">
        <v>12</v>
      </c>
      <c r="D9" s="35" t="s">
        <v>13</v>
      </c>
      <c r="E9" s="35" t="s">
        <v>32</v>
      </c>
      <c r="F9" s="35" t="s">
        <v>33</v>
      </c>
      <c r="G9" s="35" t="s">
        <v>14</v>
      </c>
      <c r="H9" s="35" t="s">
        <v>15</v>
      </c>
      <c r="I9" s="35" t="s">
        <v>16</v>
      </c>
      <c r="J9" s="35" t="s">
        <v>34</v>
      </c>
      <c r="K9" s="35" t="s">
        <v>4</v>
      </c>
      <c r="L9" s="35" t="s">
        <v>17</v>
      </c>
      <c r="M9" s="35" t="s">
        <v>35</v>
      </c>
      <c r="N9" s="35" t="s">
        <v>18</v>
      </c>
    </row>
    <row r="10" spans="1:256">
      <c r="A10" s="36"/>
      <c r="B10" s="36"/>
      <c r="C10" s="36"/>
      <c r="D10" s="36"/>
      <c r="E10" s="36" t="s">
        <v>36</v>
      </c>
      <c r="F10" s="36" t="s">
        <v>37</v>
      </c>
      <c r="G10" s="36"/>
      <c r="H10" s="36" t="s">
        <v>19</v>
      </c>
      <c r="I10" s="36" t="s">
        <v>19</v>
      </c>
      <c r="J10" s="36" t="s">
        <v>38</v>
      </c>
      <c r="K10" s="36" t="s">
        <v>39</v>
      </c>
      <c r="L10" s="36" t="s">
        <v>20</v>
      </c>
      <c r="M10" s="36" t="s">
        <v>19</v>
      </c>
      <c r="N10" s="36" t="s">
        <v>19</v>
      </c>
    </row>
    <row r="13" spans="1:256">
      <c r="A13" s="35" t="s">
        <v>40</v>
      </c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</row>
    <row r="16" spans="1:256">
      <c r="A16" s="35" t="str">
        <v>אג"ח ממשלתי בישראל</v>
      </c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</row>
    <row r="17" spans="1:256">
      <c r="A17" s="37" t="str">
        <v>ממשלתי צמוד מדד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</row>
    <row r="18" spans="1:256">
      <c r="A18" s="38" t="str">
        <v>גליל 5470</v>
      </c>
      <c r="B18" s="38">
        <v>9547035</v>
      </c>
      <c r="C18" s="38" t="s">
        <v>41</v>
      </c>
      <c r="D18" s="39">
        <v>0</v>
      </c>
      <c r="E18" s="39">
        <v>0</v>
      </c>
      <c r="F18" s="38">
        <v>0.83</v>
      </c>
      <c r="G18" s="38" t="s">
        <v>21</v>
      </c>
      <c r="H18" s="38" t="s">
        <v>42</v>
      </c>
      <c r="I18" s="38" t="str">
        <v>-0.05%</v>
      </c>
      <c r="J18" s="39">
        <v>4820000</v>
      </c>
      <c r="K18" s="39">
        <v>140.42</v>
      </c>
      <c r="L18" s="39" t="str">
        <v>6,768.24</v>
      </c>
      <c r="M18" s="38" t="s">
        <v>43</v>
      </c>
      <c r="N18" s="40">
        <f>L18/סיכום!$B$42</f>
        <v>0.00075327414927132</v>
      </c>
    </row>
    <row r="19" spans="1:256">
      <c r="A19" s="38" t="str">
        <v>גליל 5903</v>
      </c>
      <c r="B19" s="38">
        <v>9590332</v>
      </c>
      <c r="C19" s="38" t="s">
        <v>41</v>
      </c>
      <c r="D19" s="39">
        <v>0</v>
      </c>
      <c r="E19" s="39">
        <v>0</v>
      </c>
      <c r="F19" s="38">
        <v>7.47</v>
      </c>
      <c r="G19" s="38" t="s">
        <v>21</v>
      </c>
      <c r="H19" s="38" t="s">
        <v>44</v>
      </c>
      <c r="I19" s="38" t="s">
        <v>45</v>
      </c>
      <c r="J19" s="39">
        <v>142268781</v>
      </c>
      <c r="K19" s="39">
        <v>161.59</v>
      </c>
      <c r="L19" s="39" t="str">
        <v>229,892.12</v>
      </c>
      <c r="M19" s="38" t="s">
        <v>46</v>
      </c>
      <c r="N19" s="40">
        <f>L19/סיכום!$B$42</f>
        <v>0.0255859412664415</v>
      </c>
    </row>
    <row r="20" spans="1:256">
      <c r="A20" s="38" t="str">
        <v>גליל 5904</v>
      </c>
      <c r="B20" s="38">
        <v>9590431</v>
      </c>
      <c r="C20" s="38" t="s">
        <v>41</v>
      </c>
      <c r="D20" s="39">
        <v>0</v>
      </c>
      <c r="E20" s="39">
        <v>0</v>
      </c>
      <c r="F20" s="38">
        <v>9.65</v>
      </c>
      <c r="G20" s="38" t="s">
        <v>21</v>
      </c>
      <c r="H20" s="38" t="s">
        <v>44</v>
      </c>
      <c r="I20" s="38" t="s">
        <v>47</v>
      </c>
      <c r="J20" s="39">
        <v>72366300</v>
      </c>
      <c r="K20" s="39">
        <v>156.54</v>
      </c>
      <c r="L20" s="39" t="str">
        <v>113,282.21</v>
      </c>
      <c r="M20" s="38" t="s">
        <v>48</v>
      </c>
      <c r="N20" s="40">
        <f>L20/סיכום!$B$42</f>
        <v>0.0126077917398504</v>
      </c>
    </row>
    <row r="21" spans="1:256">
      <c r="A21" s="38" t="str">
        <v>ממשל צמודה 0922</v>
      </c>
      <c r="B21" s="38">
        <v>1124056</v>
      </c>
      <c r="C21" s="38" t="s">
        <v>41</v>
      </c>
      <c r="D21" s="39">
        <v>0</v>
      </c>
      <c r="E21" s="39">
        <v>0</v>
      </c>
      <c r="F21" s="38">
        <v>8.72</v>
      </c>
      <c r="G21" s="38" t="s">
        <v>21</v>
      </c>
      <c r="H21" s="38" t="s">
        <v>49</v>
      </c>
      <c r="I21" s="38" t="str">
        <v>1.23%</v>
      </c>
      <c r="J21" s="39">
        <v>60820000</v>
      </c>
      <c r="K21" s="39">
        <v>116.7</v>
      </c>
      <c r="L21" s="39" t="str">
        <v>70,976.94</v>
      </c>
      <c r="M21" s="38" t="s">
        <v>50</v>
      </c>
      <c r="N21" s="40">
        <f>L21/סיכום!$B$42</f>
        <v>0.00789940872315129</v>
      </c>
    </row>
    <row r="22" spans="1:256">
      <c r="A22" s="38" t="str">
        <v>ממשלתי צמוד 0418</v>
      </c>
      <c r="B22" s="38">
        <v>1108927</v>
      </c>
      <c r="C22" s="38" t="s">
        <v>41</v>
      </c>
      <c r="D22" s="39">
        <v>0</v>
      </c>
      <c r="E22" s="39">
        <v>0</v>
      </c>
      <c r="F22" s="38">
        <v>4.89</v>
      </c>
      <c r="G22" s="38" t="s">
        <v>21</v>
      </c>
      <c r="H22" s="38" t="str">
        <v>3.5000%</v>
      </c>
      <c r="I22" s="38" t="s">
        <v>51</v>
      </c>
      <c r="J22" s="39">
        <v>200400513</v>
      </c>
      <c r="K22" s="39">
        <v>137.5</v>
      </c>
      <c r="L22" s="39">
        <v>275550.7</v>
      </c>
      <c r="M22" s="38" t="s">
        <v>52</v>
      </c>
      <c r="N22" s="40">
        <f>L22/סיכום!$B$42</f>
        <v>0.0306675323457231</v>
      </c>
    </row>
    <row r="23" spans="1:256">
      <c r="A23" s="38" t="str">
        <v>ממשלתי צמוד 0536</v>
      </c>
      <c r="B23" s="38">
        <v>1097708</v>
      </c>
      <c r="C23" s="38" t="s">
        <v>41</v>
      </c>
      <c r="D23" s="39">
        <v>0</v>
      </c>
      <c r="E23" s="39">
        <v>0</v>
      </c>
      <c r="F23" s="38">
        <v>16.5</v>
      </c>
      <c r="G23" s="38" t="s">
        <v>21</v>
      </c>
      <c r="H23" s="38" t="s">
        <v>44</v>
      </c>
      <c r="I23" s="38" t="s">
        <v>53</v>
      </c>
      <c r="J23" s="39">
        <v>640298700</v>
      </c>
      <c r="K23" s="39">
        <v>159.5</v>
      </c>
      <c r="L23" s="39" t="str">
        <v>1,021,276.43</v>
      </c>
      <c r="M23" s="38" t="s">
        <v>54</v>
      </c>
      <c r="N23" s="40">
        <f>L23/סיכום!$B$42</f>
        <v>0.113663394616488</v>
      </c>
    </row>
    <row r="24" spans="1:256">
      <c r="A24" s="38" t="str">
        <v>ממשלתי צמוד 0613</v>
      </c>
      <c r="B24" s="38">
        <v>1119338</v>
      </c>
      <c r="C24" s="38" t="s">
        <v>41</v>
      </c>
      <c r="D24" s="39">
        <v>0</v>
      </c>
      <c r="E24" s="39">
        <v>0</v>
      </c>
      <c r="F24" s="38">
        <v>0.5</v>
      </c>
      <c r="G24" s="38" t="s">
        <v>21</v>
      </c>
      <c r="H24" s="38" t="str">
        <v>0.5000%</v>
      </c>
      <c r="I24" s="38" t="str">
        <v>-0.09%</v>
      </c>
      <c r="J24" s="39">
        <v>40054146</v>
      </c>
      <c r="K24" s="39">
        <v>106.98</v>
      </c>
      <c r="L24" s="39">
        <v>42849.92</v>
      </c>
      <c r="M24" s="38" t="s">
        <v>55</v>
      </c>
      <c r="N24" s="40">
        <f>L24/סיכום!$B$42</f>
        <v>0.00476900007008382</v>
      </c>
    </row>
    <row r="25" spans="1:256">
      <c r="A25" s="38" t="str">
        <v>ממשלתי צמוד 0841</v>
      </c>
      <c r="B25" s="38">
        <v>1120583</v>
      </c>
      <c r="C25" s="38" t="s">
        <v>41</v>
      </c>
      <c r="D25" s="39">
        <v>0</v>
      </c>
      <c r="E25" s="39">
        <v>0</v>
      </c>
      <c r="F25" s="38">
        <v>20.35</v>
      </c>
      <c r="G25" s="38" t="s">
        <v>21</v>
      </c>
      <c r="H25" s="38" t="s">
        <v>49</v>
      </c>
      <c r="I25" s="38" t="str">
        <v>2.41%</v>
      </c>
      <c r="J25" s="39">
        <v>126559091</v>
      </c>
      <c r="K25" s="39">
        <v>113.6</v>
      </c>
      <c r="L25" s="39" t="str">
        <v>143,771.13</v>
      </c>
      <c r="M25" s="38" t="s">
        <v>56</v>
      </c>
      <c r="N25" s="40">
        <f>L25/סיכום!$B$42</f>
        <v>0.0160010690579126</v>
      </c>
    </row>
    <row r="26" spans="1:256">
      <c r="A26" s="38" t="str">
        <v>ממשלתי צמוד 1019</v>
      </c>
      <c r="B26" s="38">
        <v>1114750</v>
      </c>
      <c r="C26" s="38" t="s">
        <v>41</v>
      </c>
      <c r="D26" s="39">
        <v>0</v>
      </c>
      <c r="E26" s="39">
        <v>0</v>
      </c>
      <c r="F26" s="38">
        <v>6.3</v>
      </c>
      <c r="G26" s="38" t="s">
        <v>21</v>
      </c>
      <c r="H26" s="38" t="str">
        <v>3.0000%</v>
      </c>
      <c r="I26" s="38" t="str">
        <v>0.68%</v>
      </c>
      <c r="J26" s="39">
        <v>179678587</v>
      </c>
      <c r="K26" s="39">
        <v>125.5</v>
      </c>
      <c r="L26" s="39" t="str">
        <v>225,496.63</v>
      </c>
      <c r="M26" s="38" t="s">
        <v>57</v>
      </c>
      <c r="N26" s="40">
        <f>L26/סיכום!$B$42</f>
        <v>0.0250967433375293</v>
      </c>
    </row>
    <row r="27" spans="1:256">
      <c r="A27" s="37" t="str">
        <v>סה"כ ממשלתי צמוד מדד</v>
      </c>
      <c r="B27" s="37"/>
      <c r="C27" s="37"/>
      <c r="D27" s="37"/>
      <c r="E27" s="37"/>
      <c r="F27" s="41">
        <v>12.21</v>
      </c>
      <c r="G27" s="37"/>
      <c r="H27" s="37"/>
      <c r="I27" s="41" t="s">
        <v>58</v>
      </c>
      <c r="J27" s="42">
        <f>SUM(J18:J26)</f>
        <v>1467266118</v>
      </c>
      <c r="K27" s="37"/>
      <c r="L27" s="42">
        <f>L18+L19+L20+L21+L22+L23+L24+L25+L26</f>
        <v>2129864.32</v>
      </c>
      <c r="M27" s="37"/>
      <c r="N27" s="43">
        <f>N18+N19+N20+N21+N22+N23+N24+N25+N26</f>
        <v>0.237044155306452</v>
      </c>
    </row>
    <row r="29" spans="1:256">
      <c r="A29" s="37" t="str">
        <v>ממשלתי לא צמוד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</row>
    <row r="30" spans="1:256">
      <c r="A30" s="38" t="str">
        <v>ממשל שקלית 0122</v>
      </c>
      <c r="B30" s="38">
        <v>1123272</v>
      </c>
      <c r="C30" s="38" t="s">
        <v>41</v>
      </c>
      <c r="D30" s="39">
        <v>0</v>
      </c>
      <c r="E30" s="39">
        <v>0</v>
      </c>
      <c r="F30" s="38">
        <v>7.2</v>
      </c>
      <c r="G30" s="38" t="s">
        <v>21</v>
      </c>
      <c r="H30" s="38" t="s">
        <v>59</v>
      </c>
      <c r="I30" s="38" t="s">
        <v>60</v>
      </c>
      <c r="J30" s="39">
        <v>38200000</v>
      </c>
      <c r="K30" s="38">
        <v>119.47</v>
      </c>
      <c r="L30" s="39" t="str">
        <v>45,637.54</v>
      </c>
      <c r="M30" s="38" t="str">
        <v>0.22%</v>
      </c>
      <c r="N30" s="40">
        <f>L30/סיכום!$B$42</f>
        <v>0.00507924942353342</v>
      </c>
    </row>
    <row r="31" spans="1:256">
      <c r="A31" s="38" t="str">
        <v>ממשל שקלית 0142</v>
      </c>
      <c r="B31" s="38">
        <v>1125400</v>
      </c>
      <c r="C31" s="38" t="s">
        <v>41</v>
      </c>
      <c r="D31" s="39">
        <v>0</v>
      </c>
      <c r="E31" s="39">
        <v>0</v>
      </c>
      <c r="F31" s="38">
        <v>27.19</v>
      </c>
      <c r="G31" s="38" t="s">
        <v>21</v>
      </c>
      <c r="H31" s="38" t="s">
        <v>59</v>
      </c>
      <c r="I31" s="38" t="str">
        <v>-0.23%</v>
      </c>
      <c r="J31" s="39">
        <v>4400000</v>
      </c>
      <c r="K31" s="38">
        <v>112.92</v>
      </c>
      <c r="L31" s="39" t="str">
        <v>4,968.48</v>
      </c>
      <c r="M31" s="38" t="s">
        <v>61</v>
      </c>
      <c r="N31" s="40">
        <f>L31/סיכום!$B$42</f>
        <v>0.000552969094649653</v>
      </c>
    </row>
    <row r="32" spans="1:256">
      <c r="A32" s="38" t="str">
        <v>ממשלתי שקלי 0115</v>
      </c>
      <c r="B32" s="38">
        <v>1114297</v>
      </c>
      <c r="C32" s="38" t="s">
        <v>41</v>
      </c>
      <c r="D32" s="39">
        <v>0</v>
      </c>
      <c r="E32" s="39">
        <v>0</v>
      </c>
      <c r="F32" s="38">
        <v>1.96</v>
      </c>
      <c r="G32" s="38" t="s">
        <v>21</v>
      </c>
      <c r="H32" s="38" t="s">
        <v>62</v>
      </c>
      <c r="I32" s="38" t="s">
        <v>63</v>
      </c>
      <c r="J32" s="39">
        <v>37190000</v>
      </c>
      <c r="K32" s="38">
        <v>109.53</v>
      </c>
      <c r="L32" s="39" t="str">
        <v>40,734.21</v>
      </c>
      <c r="M32" s="38" t="s">
        <v>64</v>
      </c>
      <c r="N32" s="40">
        <f>L32/סיכום!$B$42</f>
        <v>0.00453353122584147</v>
      </c>
    </row>
    <row r="33" spans="1:256">
      <c r="A33" s="38" t="str">
        <v>ממשלתי שקלי 0217</v>
      </c>
      <c r="B33" s="38">
        <v>1101575</v>
      </c>
      <c r="C33" s="38" t="s">
        <v>41</v>
      </c>
      <c r="D33" s="39">
        <v>0</v>
      </c>
      <c r="E33" s="39">
        <v>0</v>
      </c>
      <c r="F33" s="38">
        <v>3.71</v>
      </c>
      <c r="G33" s="38" t="s">
        <v>21</v>
      </c>
      <c r="H33" s="38" t="s">
        <v>59</v>
      </c>
      <c r="I33" s="38" t="str">
        <v>2.38%</v>
      </c>
      <c r="J33" s="39">
        <v>30550000</v>
      </c>
      <c r="K33" s="38">
        <v>116.85</v>
      </c>
      <c r="L33" s="39" t="str">
        <v>35,697.68</v>
      </c>
      <c r="M33" s="38" t="s">
        <v>65</v>
      </c>
      <c r="N33" s="40">
        <f>L33/סיכום!$B$42</f>
        <v>0.00397298847750077</v>
      </c>
    </row>
    <row r="34" spans="1:256">
      <c r="A34" s="38" t="str">
        <v>ממשלתי שקלי 0219</v>
      </c>
      <c r="B34" s="38">
        <v>1110907</v>
      </c>
      <c r="C34" s="38" t="s">
        <v>41</v>
      </c>
      <c r="D34" s="39">
        <v>0</v>
      </c>
      <c r="E34" s="39">
        <v>0</v>
      </c>
      <c r="F34" s="38">
        <v>5.18</v>
      </c>
      <c r="G34" s="38" t="s">
        <v>21</v>
      </c>
      <c r="H34" s="38" t="s">
        <v>66</v>
      </c>
      <c r="I34" s="38" t="str">
        <v>2.91%</v>
      </c>
      <c r="J34" s="39">
        <v>134360645</v>
      </c>
      <c r="K34" s="38">
        <v>122.24</v>
      </c>
      <c r="L34" s="39" t="str">
        <v>164,242.45</v>
      </c>
      <c r="M34" s="38" t="s">
        <v>48</v>
      </c>
      <c r="N34" s="40">
        <f>L34/סיכום!$B$42</f>
        <v>0.01827943332358</v>
      </c>
    </row>
    <row r="35" spans="1:256">
      <c r="A35" s="38" t="str">
        <v>ממשלתי שקלי 1026</v>
      </c>
      <c r="B35" s="38">
        <v>1099456</v>
      </c>
      <c r="C35" s="38" t="s">
        <v>41</v>
      </c>
      <c r="D35" s="39">
        <v>0</v>
      </c>
      <c r="E35" s="39">
        <v>0</v>
      </c>
      <c r="F35" s="38">
        <v>10</v>
      </c>
      <c r="G35" s="38" t="s">
        <v>21</v>
      </c>
      <c r="H35" s="38" t="s">
        <v>67</v>
      </c>
      <c r="I35" s="38" t="str">
        <v>4.16%</v>
      </c>
      <c r="J35" s="39">
        <v>33889000</v>
      </c>
      <c r="K35" s="38">
        <v>122.7</v>
      </c>
      <c r="L35" s="39" t="str">
        <v>41,581.80</v>
      </c>
      <c r="M35" s="38" t="s">
        <v>68</v>
      </c>
      <c r="N35" s="40">
        <f>L35/סיכום!$B$42</f>
        <v>0.00462786411536384</v>
      </c>
    </row>
    <row r="36" spans="1:256">
      <c r="A36" s="38" t="str">
        <v>ממשק0313</v>
      </c>
      <c r="B36" s="38">
        <v>1107788</v>
      </c>
      <c r="C36" s="38" t="s">
        <v>41</v>
      </c>
      <c r="D36" s="39">
        <v>0</v>
      </c>
      <c r="E36" s="39">
        <v>0</v>
      </c>
      <c r="F36" s="38">
        <v>0.25</v>
      </c>
      <c r="G36" s="38" t="s">
        <v>21</v>
      </c>
      <c r="H36" s="38" t="s">
        <v>42</v>
      </c>
      <c r="I36" s="38" t="s">
        <v>57</v>
      </c>
      <c r="J36" s="39">
        <v>17179196</v>
      </c>
      <c r="K36" s="38">
        <v>104.59</v>
      </c>
      <c r="L36" s="39" t="str">
        <v>17,967.72</v>
      </c>
      <c r="M36" s="38" t="s">
        <v>69</v>
      </c>
      <c r="N36" s="40">
        <f>L36/סיכום!$B$42</f>
        <v>0.00199972503890897</v>
      </c>
    </row>
    <row r="37" spans="1:256">
      <c r="A37" s="38" t="str">
        <v>ממשק0816</v>
      </c>
      <c r="B37" s="38">
        <v>1122019</v>
      </c>
      <c r="C37" s="38" t="s">
        <v>41</v>
      </c>
      <c r="D37" s="39">
        <v>0</v>
      </c>
      <c r="E37" s="39">
        <v>0</v>
      </c>
      <c r="F37" s="38">
        <v>3.44</v>
      </c>
      <c r="G37" s="38" t="s">
        <v>21</v>
      </c>
      <c r="H37" s="38" t="s">
        <v>70</v>
      </c>
      <c r="I37" s="38" t="s">
        <v>71</v>
      </c>
      <c r="J37" s="39">
        <v>4348000</v>
      </c>
      <c r="K37" s="38">
        <v>108.39</v>
      </c>
      <c r="L37" s="39" t="str">
        <v>4,712.80</v>
      </c>
      <c r="M37" s="38" t="s">
        <v>72</v>
      </c>
      <c r="N37" s="40">
        <f>L37/סיכום!$B$42</f>
        <v>0.000524513080311259</v>
      </c>
    </row>
    <row r="38" spans="1:256">
      <c r="A38" s="37" t="str">
        <v>סה"כ ממשלתי לא צמוד</v>
      </c>
      <c r="B38" s="37"/>
      <c r="C38" s="37"/>
      <c r="D38" s="37"/>
      <c r="E38" s="37"/>
      <c r="F38" s="41">
        <v>5.52</v>
      </c>
      <c r="G38" s="37"/>
      <c r="H38" s="37"/>
      <c r="I38" s="41" t="str">
        <v>2.85%</v>
      </c>
      <c r="J38" s="42">
        <f>SUM(J30:J37)</f>
        <v>300116841</v>
      </c>
      <c r="K38" s="37"/>
      <c r="L38" s="42">
        <f>L30+L31+L32+L33+L34+L35+L36+L37</f>
        <v>355542.68</v>
      </c>
      <c r="M38" s="37"/>
      <c r="N38" s="43">
        <f>SUM(N30:N37)</f>
        <v>0.0395702737796894</v>
      </c>
    </row>
    <row r="40" spans="1:256">
      <c r="A40" s="37" t="str">
        <v>ממשלתי צמוד מט"ח</v>
      </c>
      <c r="B40" s="39">
        <v>0</v>
      </c>
      <c r="C40" s="39">
        <v>0</v>
      </c>
      <c r="D40" s="39">
        <v>0</v>
      </c>
      <c r="E40" s="39">
        <v>0</v>
      </c>
      <c r="F40" s="39">
        <v>0</v>
      </c>
      <c r="G40" s="39">
        <v>0</v>
      </c>
      <c r="H40" s="39">
        <v>0</v>
      </c>
      <c r="I40" s="39">
        <v>0</v>
      </c>
      <c r="J40" s="39">
        <v>0</v>
      </c>
      <c r="K40" s="39">
        <v>0</v>
      </c>
      <c r="L40" s="39">
        <v>0</v>
      </c>
      <c r="M40" s="39">
        <v>0</v>
      </c>
      <c r="N40" s="40">
        <f>L40/סיכום!$B$42</f>
        <v>0</v>
      </c>
    </row>
    <row r="41" spans="1:256">
      <c r="A41" s="37" t="str">
        <v>סה"כ ממשלתי צמוד מט"ח</v>
      </c>
      <c r="B41" s="37"/>
      <c r="C41" s="37"/>
      <c r="D41" s="37"/>
      <c r="E41" s="37"/>
      <c r="F41" s="37"/>
      <c r="G41" s="37"/>
      <c r="H41" s="37"/>
      <c r="I41" s="37"/>
      <c r="J41" s="44">
        <f>J40</f>
        <v>0</v>
      </c>
      <c r="K41" s="37"/>
      <c r="L41" s="44">
        <f>L40</f>
        <v>0</v>
      </c>
      <c r="M41" s="37"/>
      <c r="N41" s="43">
        <f>N40</f>
        <v>0</v>
      </c>
    </row>
    <row r="43" spans="1:256">
      <c r="A43" s="35" t="str">
        <v>סה"כ אג"ח ממשלתי בישראל</v>
      </c>
      <c r="B43" s="35"/>
      <c r="C43" s="35"/>
      <c r="D43" s="35"/>
      <c r="E43" s="35"/>
      <c r="F43" s="45">
        <v>11.25</v>
      </c>
      <c r="G43" s="35"/>
      <c r="H43" s="35"/>
      <c r="I43" s="45" t="s">
        <v>73</v>
      </c>
      <c r="J43" s="46">
        <f>J27+J38+J41</f>
        <v>1767382959</v>
      </c>
      <c r="K43" s="35"/>
      <c r="L43" s="46">
        <f>L27+L38+L41</f>
        <v>2485407</v>
      </c>
      <c r="M43" s="35"/>
      <c r="N43" s="47">
        <f>N27+N38+N41</f>
        <v>0.276614429086141</v>
      </c>
    </row>
    <row r="46" spans="1:256">
      <c r="A46" s="35" t="str">
        <v>ממשלתי חו"ל</v>
      </c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</row>
    <row r="47" spans="1:256">
      <c r="A47" s="37" t="s">
        <v>74</v>
      </c>
      <c r="B47" s="39">
        <v>0</v>
      </c>
      <c r="C47" s="39">
        <v>0</v>
      </c>
      <c r="D47" s="39">
        <v>0</v>
      </c>
      <c r="E47" s="39">
        <v>0</v>
      </c>
      <c r="F47" s="39">
        <v>0</v>
      </c>
      <c r="G47" s="39">
        <v>0</v>
      </c>
      <c r="H47" s="39">
        <v>0</v>
      </c>
      <c r="I47" s="39">
        <v>0</v>
      </c>
      <c r="J47" s="39">
        <v>0</v>
      </c>
      <c r="K47" s="39">
        <v>0</v>
      </c>
      <c r="L47" s="39">
        <v>0</v>
      </c>
      <c r="M47" s="39">
        <v>0</v>
      </c>
      <c r="N47" s="40">
        <f>L47/סיכום!$B$42</f>
        <v>0</v>
      </c>
    </row>
    <row r="48" spans="1:256">
      <c r="A48" s="37" t="s">
        <v>75</v>
      </c>
      <c r="B48" s="37"/>
      <c r="C48" s="37"/>
      <c r="D48" s="37"/>
      <c r="E48" s="37"/>
      <c r="F48" s="37"/>
      <c r="G48" s="37"/>
      <c r="H48" s="37"/>
      <c r="I48" s="37"/>
      <c r="J48" s="44">
        <f>J47</f>
        <v>0</v>
      </c>
      <c r="K48" s="37"/>
      <c r="L48" s="44">
        <f>L47</f>
        <v>0</v>
      </c>
      <c r="M48" s="37"/>
      <c r="N48" s="41" t="s">
        <v>76</v>
      </c>
    </row>
    <row r="50" spans="1:256">
      <c r="A50" s="37" t="str">
        <v>אג"ח שהנפיקו ממשלות זרות בחו"ל</v>
      </c>
      <c r="B50" s="39">
        <v>0</v>
      </c>
      <c r="C50" s="39">
        <v>0</v>
      </c>
      <c r="D50" s="39">
        <v>0</v>
      </c>
      <c r="E50" s="39">
        <v>0</v>
      </c>
      <c r="F50" s="39">
        <v>0</v>
      </c>
      <c r="G50" s="39">
        <v>0</v>
      </c>
      <c r="H50" s="39">
        <v>0</v>
      </c>
      <c r="I50" s="39">
        <v>0</v>
      </c>
      <c r="J50" s="39">
        <v>0</v>
      </c>
      <c r="K50" s="39">
        <v>0</v>
      </c>
      <c r="L50" s="39">
        <v>0</v>
      </c>
      <c r="M50" s="39">
        <v>0</v>
      </c>
      <c r="N50" s="40">
        <f>L50/סיכום!$B$42</f>
        <v>0</v>
      </c>
    </row>
    <row r="51" spans="1:256">
      <c r="A51" s="37" t="str">
        <v>סה"כ אג"ח שהנפיקו ממשלות זרות בחו"ל</v>
      </c>
      <c r="B51" s="37"/>
      <c r="C51" s="37"/>
      <c r="D51" s="37"/>
      <c r="E51" s="37"/>
      <c r="F51" s="37"/>
      <c r="G51" s="37"/>
      <c r="H51" s="37"/>
      <c r="I51" s="37"/>
      <c r="J51" s="44">
        <f>J50</f>
        <v>0</v>
      </c>
      <c r="K51" s="37"/>
      <c r="L51" s="44">
        <f>L50</f>
        <v>0</v>
      </c>
      <c r="M51" s="37"/>
      <c r="N51" s="41" t="s">
        <v>76</v>
      </c>
    </row>
    <row r="53" spans="1:256">
      <c r="A53" s="35" t="str">
        <v>סה"כ ממשלתי חו"ל</v>
      </c>
      <c r="B53" s="35"/>
      <c r="C53" s="35"/>
      <c r="D53" s="35"/>
      <c r="E53" s="35"/>
      <c r="F53" s="35"/>
      <c r="G53" s="35"/>
      <c r="H53" s="35"/>
      <c r="I53" s="35"/>
      <c r="J53" s="48">
        <f>J48+J51</f>
        <v>0</v>
      </c>
      <c r="K53" s="35"/>
      <c r="L53" s="48">
        <f>L48+L51</f>
        <v>0</v>
      </c>
      <c r="M53" s="35"/>
      <c r="N53" s="47">
        <f>N48+N51</f>
        <v>0</v>
      </c>
    </row>
    <row r="56" spans="1:256">
      <c r="A56" s="35" t="s">
        <v>77</v>
      </c>
      <c r="B56" s="35"/>
      <c r="C56" s="35"/>
      <c r="D56" s="35"/>
      <c r="E56" s="35"/>
      <c r="F56" s="45">
        <v>11.25</v>
      </c>
      <c r="G56" s="35"/>
      <c r="H56" s="35"/>
      <c r="I56" s="45" t="s">
        <v>73</v>
      </c>
      <c r="J56" s="46">
        <f>J43+J53</f>
        <v>1767382959</v>
      </c>
      <c r="K56" s="35"/>
      <c r="L56" s="46">
        <f>L43+L53</f>
        <v>2485407</v>
      </c>
      <c r="M56" s="35"/>
      <c r="N56" s="47">
        <f>N43+N53</f>
        <v>0.276614429086141</v>
      </c>
    </row>
    <row r="59" spans="1:256">
      <c r="A59" s="38" t="s">
        <v>30</v>
      </c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printOptions/>
  <pageMargins left="0.75" right="0.75" top="1" bottom="1" header="0.5" footer="0.5"/>
  <pageSetup blackAndWhite="0" cellComments="none" copies="1" draft="0" errors="displayed" firstPageNumber="1" orientation="portrait" pageOrder="downThenOver" paperSize="1" scale="100" useFirstPageNumber="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0"/>
  </sheetPr>
  <dimension ref="A2:IV45"/>
  <sheetViews>
    <sheetView topLeftCell="A18" workbookViewId="0" rightToLeft="1">
      <selection activeCell="J33" sqref="J33"/>
    </sheetView>
  </sheetViews>
  <sheetFormatPr defaultRowHeight="12.75"/>
  <cols>
    <col min="1" max="1" style="49" width="50.79147" customWidth="1"/>
    <col min="2" max="2" style="49" width="12.71939" customWidth="1"/>
    <col min="3" max="3" style="49" width="8.711805" customWidth="1"/>
    <col min="4" max="4" style="49" width="11.7175" customWidth="1"/>
    <col min="5" max="5" style="49" width="8.711805" customWidth="1"/>
    <col min="6" max="6" style="49" width="10.7156" customWidth="1"/>
    <col min="7" max="7" style="49" width="14.72319" customWidth="1"/>
    <col min="8" max="8" style="49" width="6.708012" customWidth="1"/>
    <col min="9" max="9" style="49" width="11.7175" customWidth="1"/>
    <col min="10" max="10" style="49" width="14.72319" customWidth="1"/>
    <col min="11" max="11" style="49" width="16.72698" customWidth="1"/>
    <col min="12" max="12" style="49" width="11.7175" customWidth="1"/>
    <col min="13" max="13" style="49" width="9.713702" customWidth="1"/>
    <col min="14" max="14" style="49" width="11.7175" customWidth="1"/>
    <col min="15" max="15" style="49" width="24.74215" customWidth="1"/>
    <col min="16" max="16" style="49" width="20.73457" customWidth="1"/>
    <col min="17" max="256" style="49" width="9.287113" bestFit="1" customWidth="1"/>
  </cols>
  <sheetData>
    <row r="2" spans="1:256">
      <c r="A2" s="50" t="s">
        <v>7</v>
      </c>
    </row>
    <row r="4" spans="1:256">
      <c r="A4" s="50" t="s">
        <v>78</v>
      </c>
    </row>
    <row r="6" spans="1:256">
      <c r="A6" s="51" t="s">
        <v>2</v>
      </c>
    </row>
    <row r="9" spans="1:256">
      <c r="A9" s="52" t="s">
        <v>9</v>
      </c>
      <c r="B9" s="52" t="s">
        <v>10</v>
      </c>
      <c r="C9" s="52" t="s">
        <v>11</v>
      </c>
      <c r="D9" s="52" t="s">
        <v>79</v>
      </c>
      <c r="E9" s="52" t="s">
        <v>12</v>
      </c>
      <c r="F9" s="52" t="s">
        <v>13</v>
      </c>
      <c r="G9" s="52" t="s">
        <v>32</v>
      </c>
      <c r="H9" s="52" t="s">
        <v>33</v>
      </c>
      <c r="I9" s="52" t="s">
        <v>14</v>
      </c>
      <c r="J9" s="52" t="s">
        <v>15</v>
      </c>
      <c r="K9" s="52" t="s">
        <v>16</v>
      </c>
      <c r="L9" s="52" t="s">
        <v>34</v>
      </c>
      <c r="M9" s="52" t="s">
        <v>4</v>
      </c>
      <c r="N9" s="52" t="s">
        <v>17</v>
      </c>
      <c r="O9" s="52" t="s">
        <v>35</v>
      </c>
      <c r="P9" s="52" t="s">
        <v>18</v>
      </c>
    </row>
    <row r="10" spans="1:256">
      <c r="A10" s="53"/>
      <c r="B10" s="53"/>
      <c r="C10" s="53"/>
      <c r="D10" s="53"/>
      <c r="E10" s="53"/>
      <c r="F10" s="53"/>
      <c r="G10" s="53" t="s">
        <v>36</v>
      </c>
      <c r="H10" s="53" t="s">
        <v>37</v>
      </c>
      <c r="I10" s="53"/>
      <c r="J10" s="53" t="s">
        <v>19</v>
      </c>
      <c r="K10" s="53" t="s">
        <v>19</v>
      </c>
      <c r="L10" s="53" t="s">
        <v>38</v>
      </c>
      <c r="M10" s="53" t="s">
        <v>39</v>
      </c>
      <c r="N10" s="53" t="s">
        <v>20</v>
      </c>
      <c r="O10" s="53" t="s">
        <v>19</v>
      </c>
      <c r="P10" s="53" t="s">
        <v>19</v>
      </c>
    </row>
    <row r="13" spans="1:256">
      <c r="A13" s="52" t="str">
        <v>תעודות חוב מסחריות</v>
      </c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</row>
    <row r="16" spans="1:256">
      <c r="A16" s="52" t="str">
        <v>תעודות חוב מסחריות בישראל</v>
      </c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</row>
    <row r="17" spans="1:256">
      <c r="A17" s="54" t="str">
        <v>תעודות חוב מסחריות צמודות</v>
      </c>
      <c r="B17" s="55">
        <v>0</v>
      </c>
      <c r="C17" s="55">
        <v>0</v>
      </c>
      <c r="D17" s="55">
        <v>0</v>
      </c>
      <c r="E17" s="55">
        <v>0</v>
      </c>
      <c r="F17" s="55">
        <v>0</v>
      </c>
      <c r="G17" s="55">
        <v>0</v>
      </c>
      <c r="H17" s="55">
        <v>0</v>
      </c>
      <c r="I17" s="55">
        <v>0</v>
      </c>
      <c r="J17" s="55">
        <v>0</v>
      </c>
      <c r="K17" s="55">
        <v>0</v>
      </c>
      <c r="L17" s="55">
        <v>0</v>
      </c>
      <c r="M17" s="55">
        <v>0</v>
      </c>
      <c r="N17" s="55">
        <v>0</v>
      </c>
      <c r="O17" s="55">
        <v>0</v>
      </c>
      <c r="P17" s="56">
        <f>O17/סיכום!$B$42</f>
        <v>0</v>
      </c>
    </row>
    <row r="18" spans="1:256">
      <c r="A18" s="54" t="str">
        <v>סה"כ תעודות חוב מסחריות צמודות</v>
      </c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7">
        <f>L17</f>
        <v>0</v>
      </c>
      <c r="M18" s="54"/>
      <c r="N18" s="57">
        <f>N17</f>
        <v>0</v>
      </c>
      <c r="O18" s="54"/>
      <c r="P18" s="58">
        <f>P17</f>
        <v>0</v>
      </c>
    </row>
    <row r="20" spans="1:256">
      <c r="A20" s="54" t="str">
        <v>תעודות חוב מסחריות לא צמודות</v>
      </c>
      <c r="B20" s="55">
        <v>0</v>
      </c>
      <c r="C20" s="55">
        <v>0</v>
      </c>
      <c r="D20" s="55">
        <v>0</v>
      </c>
      <c r="E20" s="55">
        <v>0</v>
      </c>
      <c r="F20" s="55">
        <v>0</v>
      </c>
      <c r="G20" s="55">
        <v>0</v>
      </c>
      <c r="H20" s="55">
        <v>0</v>
      </c>
      <c r="I20" s="55">
        <v>0</v>
      </c>
      <c r="J20" s="55">
        <v>0</v>
      </c>
      <c r="K20" s="55">
        <v>0</v>
      </c>
      <c r="L20" s="55">
        <v>0</v>
      </c>
      <c r="M20" s="55">
        <v>0</v>
      </c>
      <c r="N20" s="55">
        <v>0</v>
      </c>
      <c r="O20" s="55">
        <v>0</v>
      </c>
      <c r="P20" s="56">
        <f>O20/סיכום!$B$42</f>
        <v>0</v>
      </c>
    </row>
    <row r="21" spans="1:256">
      <c r="A21" s="54" t="str">
        <v>סה"כ תעודות חוב מסחריות לא צמודות</v>
      </c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7">
        <f>L20</f>
        <v>0</v>
      </c>
      <c r="M21" s="54"/>
      <c r="N21" s="57">
        <f>N20</f>
        <v>0</v>
      </c>
      <c r="O21" s="54"/>
      <c r="P21" s="58">
        <f>P20</f>
        <v>0</v>
      </c>
    </row>
    <row r="23" spans="1:256">
      <c r="A23" s="54" t="s">
        <v>80</v>
      </c>
      <c r="B23" s="55">
        <v>0</v>
      </c>
      <c r="C23" s="55">
        <v>0</v>
      </c>
      <c r="D23" s="55">
        <v>0</v>
      </c>
      <c r="E23" s="55">
        <v>0</v>
      </c>
      <c r="F23" s="55">
        <v>0</v>
      </c>
      <c r="G23" s="55">
        <v>0</v>
      </c>
      <c r="H23" s="55">
        <v>0</v>
      </c>
      <c r="I23" s="55">
        <v>0</v>
      </c>
      <c r="J23" s="55">
        <v>0</v>
      </c>
      <c r="K23" s="55">
        <v>0</v>
      </c>
      <c r="L23" s="55">
        <v>0</v>
      </c>
      <c r="M23" s="55">
        <v>0</v>
      </c>
      <c r="N23" s="55">
        <v>0</v>
      </c>
      <c r="O23" s="55">
        <v>0</v>
      </c>
      <c r="P23" s="56">
        <f>O23/סיכום!$B$42</f>
        <v>0</v>
      </c>
    </row>
    <row r="24" spans="1:256">
      <c r="A24" s="54" t="s">
        <v>81</v>
      </c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7">
        <f>L23</f>
        <v>0</v>
      </c>
      <c r="M24" s="54"/>
      <c r="N24" s="57">
        <f>N23</f>
        <v>0</v>
      </c>
      <c r="O24" s="54"/>
      <c r="P24" s="58">
        <f>P23</f>
        <v>0</v>
      </c>
    </row>
    <row r="26" spans="1:256">
      <c r="A26" s="54" t="str">
        <v>תעודות חוב מסחריות אחרות</v>
      </c>
      <c r="B26" s="55">
        <v>0</v>
      </c>
      <c r="C26" s="55">
        <v>0</v>
      </c>
      <c r="D26" s="55">
        <v>0</v>
      </c>
      <c r="E26" s="55">
        <v>0</v>
      </c>
      <c r="F26" s="55">
        <v>0</v>
      </c>
      <c r="G26" s="55">
        <v>0</v>
      </c>
      <c r="H26" s="55">
        <v>0</v>
      </c>
      <c r="I26" s="55">
        <v>0</v>
      </c>
      <c r="J26" s="55">
        <v>0</v>
      </c>
      <c r="K26" s="55">
        <v>0</v>
      </c>
      <c r="L26" s="55">
        <v>0</v>
      </c>
      <c r="M26" s="55">
        <v>0</v>
      </c>
      <c r="N26" s="55">
        <v>0</v>
      </c>
      <c r="O26" s="55">
        <v>0</v>
      </c>
      <c r="P26" s="56">
        <f>O26/סיכום!$B$42</f>
        <v>0</v>
      </c>
    </row>
    <row r="27" spans="1:256">
      <c r="A27" s="54" t="str">
        <v>סה"כ תעודות חוב מסחריות אחרות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7">
        <f>L26</f>
        <v>0</v>
      </c>
      <c r="M27" s="54"/>
      <c r="N27" s="57">
        <f>N26</f>
        <v>0</v>
      </c>
      <c r="O27" s="54"/>
      <c r="P27" s="58">
        <f>P26</f>
        <v>0</v>
      </c>
    </row>
    <row r="29" spans="1:256">
      <c r="A29" s="52" t="str">
        <v>סה"כ תעודות חוב מסחריות בישראל</v>
      </c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9">
        <f>L18+L21+L24+L27</f>
        <v>0</v>
      </c>
      <c r="M29" s="52"/>
      <c r="N29" s="59">
        <f>N18+N21+N24+N27</f>
        <v>0</v>
      </c>
      <c r="O29" s="52"/>
      <c r="P29" s="60">
        <f>P18+P21+P24+P27</f>
        <v>0</v>
      </c>
    </row>
    <row r="32" spans="1:256">
      <c r="A32" s="52" t="str">
        <v>תעודות חוב מסחריות בחו"ל</v>
      </c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</row>
    <row r="33" spans="1:256">
      <c r="A33" s="54" t="str">
        <v>תעודות חוב מסחריות חברות ישראליות בחו"ל</v>
      </c>
      <c r="B33" s="55">
        <v>0</v>
      </c>
      <c r="C33" s="55">
        <v>0</v>
      </c>
      <c r="D33" s="55">
        <v>0</v>
      </c>
      <c r="E33" s="55">
        <v>0</v>
      </c>
      <c r="F33" s="55">
        <v>0</v>
      </c>
      <c r="G33" s="55">
        <v>0</v>
      </c>
      <c r="H33" s="55">
        <v>0</v>
      </c>
      <c r="I33" s="55">
        <v>0</v>
      </c>
      <c r="J33" s="55">
        <v>0</v>
      </c>
      <c r="K33" s="55">
        <v>0</v>
      </c>
      <c r="L33" s="55">
        <v>0</v>
      </c>
      <c r="M33" s="55">
        <v>0</v>
      </c>
      <c r="N33" s="55">
        <v>0</v>
      </c>
      <c r="O33" s="55">
        <v>0</v>
      </c>
      <c r="P33" s="56">
        <f>O33/סיכום!$B$42</f>
        <v>0</v>
      </c>
    </row>
    <row r="34" spans="1:256">
      <c r="A34" s="54" t="str">
        <v>סה"כ תעודות חוב מסחריות חברות ישראליות בחו"ל</v>
      </c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7">
        <f>L33</f>
        <v>0</v>
      </c>
      <c r="M34" s="54"/>
      <c r="N34" s="57">
        <f>N33</f>
        <v>0</v>
      </c>
      <c r="O34" s="54"/>
      <c r="P34" s="58">
        <f>P33</f>
        <v>0</v>
      </c>
    </row>
    <row r="36" spans="1:256">
      <c r="A36" s="54" t="str">
        <v>תעודות חוב מסחריות חברות זרות בחו"ל</v>
      </c>
      <c r="B36" s="55">
        <v>0</v>
      </c>
      <c r="C36" s="55">
        <v>0</v>
      </c>
      <c r="D36" s="55">
        <v>0</v>
      </c>
      <c r="E36" s="55">
        <v>0</v>
      </c>
      <c r="F36" s="55">
        <v>0</v>
      </c>
      <c r="G36" s="55">
        <v>0</v>
      </c>
      <c r="H36" s="55">
        <v>0</v>
      </c>
      <c r="I36" s="55">
        <v>0</v>
      </c>
      <c r="J36" s="55">
        <v>0</v>
      </c>
      <c r="K36" s="55">
        <v>0</v>
      </c>
      <c r="L36" s="55">
        <v>0</v>
      </c>
      <c r="M36" s="55">
        <v>0</v>
      </c>
      <c r="N36" s="55">
        <v>0</v>
      </c>
      <c r="O36" s="55">
        <v>0</v>
      </c>
      <c r="P36" s="56">
        <f>O36/סיכום!$B$42</f>
        <v>0</v>
      </c>
    </row>
    <row r="37" spans="1:256">
      <c r="A37" s="54" t="str">
        <v>סה"כ תעודות חוב מסחריות חברות זרות בחו"ל</v>
      </c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7">
        <f>L36</f>
        <v>0</v>
      </c>
      <c r="M37" s="54"/>
      <c r="N37" s="57">
        <f>N36</f>
        <v>0</v>
      </c>
      <c r="O37" s="54"/>
      <c r="P37" s="58">
        <f>P36</f>
        <v>0</v>
      </c>
    </row>
    <row r="39" spans="1:256">
      <c r="A39" s="52" t="str">
        <v>סה"כ תעודות חוב מסחריות בחו"ל</v>
      </c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9">
        <f>L34+L37</f>
        <v>0</v>
      </c>
      <c r="M39" s="52"/>
      <c r="N39" s="59">
        <f>N34+N37</f>
        <v>0</v>
      </c>
      <c r="O39" s="52"/>
      <c r="P39" s="60">
        <f>P34+P37</f>
        <v>0</v>
      </c>
    </row>
    <row r="42" spans="1:256">
      <c r="A42" s="52" t="str">
        <v>סה"כ תעודות חוב מסחריות</v>
      </c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9">
        <f>L29+L39</f>
        <v>0</v>
      </c>
      <c r="M42" s="52"/>
      <c r="N42" s="59">
        <f>N29+N39</f>
        <v>0</v>
      </c>
      <c r="O42" s="52"/>
      <c r="P42" s="60">
        <f>P29+P39</f>
        <v>0</v>
      </c>
    </row>
    <row r="45" spans="1:256">
      <c r="A45" s="61" t="s">
        <v>30</v>
      </c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printOptions/>
  <pageMargins left="0.75" right="0.75" top="1" bottom="1" header="0.5" footer="0.5"/>
  <pageSetup blackAndWhite="0" cellComments="none" copies="1" draft="0" errors="displayed" firstPageNumber="1" orientation="portrait" pageOrder="downThenOver" paperSize="1" scale="100" useFirstPageNumber="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0"/>
  </sheetPr>
  <dimension ref="A2:IV198"/>
  <sheetViews>
    <sheetView topLeftCell="A170" workbookViewId="0" rightToLeft="1">
      <selection activeCell="B215" sqref="B215"/>
    </sheetView>
  </sheetViews>
  <sheetFormatPr defaultRowHeight="12.75"/>
  <cols>
    <col min="1" max="1" style="62" width="52.79526" customWidth="1"/>
    <col min="2" max="2" style="62" width="15.72508" customWidth="1"/>
    <col min="3" max="3" style="62" width="35.76302" customWidth="1"/>
    <col min="4" max="4" style="62" width="22.73836" customWidth="1"/>
    <col min="5" max="5" style="62" width="8.711805" customWidth="1"/>
    <col min="6" max="6" style="62" width="15.72508" customWidth="1"/>
    <col min="7" max="7" style="62" width="14.72319" customWidth="1"/>
    <col min="8" max="8" style="62" width="8.711805" customWidth="1"/>
    <col min="9" max="9" style="62" width="11.7175" customWidth="1"/>
    <col min="10" max="10" style="62" width="14.72319" customWidth="1"/>
    <col min="11" max="11" style="62" width="16.72698" customWidth="1"/>
    <col min="12" max="12" style="62" width="20.73457" customWidth="1"/>
    <col min="13" max="13" style="62" width="9.713702" customWidth="1"/>
    <col min="14" max="14" style="62" width="15.72508" customWidth="1"/>
    <col min="15" max="15" style="62" width="24.74215" customWidth="1"/>
    <col min="16" max="16" style="62" width="20.73457" customWidth="1"/>
    <col min="17" max="256" style="62" width="9.287113" bestFit="1" customWidth="1"/>
  </cols>
  <sheetData>
    <row r="2" spans="1:256">
      <c r="A2" s="63" t="s">
        <v>7</v>
      </c>
    </row>
    <row r="4" spans="1:256">
      <c r="A4" s="63" t="str">
        <v>סחיר - אג"ח קונצרני</v>
      </c>
    </row>
    <row r="6" spans="1:256">
      <c r="A6" s="64" t="s">
        <v>2</v>
      </c>
    </row>
    <row r="9" spans="1:256">
      <c r="A9" s="65" t="s">
        <v>9</v>
      </c>
      <c r="B9" s="65" t="s">
        <v>10</v>
      </c>
      <c r="C9" s="65" t="s">
        <v>11</v>
      </c>
      <c r="D9" s="65" t="s">
        <v>79</v>
      </c>
      <c r="E9" s="65" t="s">
        <v>12</v>
      </c>
      <c r="F9" s="65" t="s">
        <v>13</v>
      </c>
      <c r="G9" s="65" t="s">
        <v>32</v>
      </c>
      <c r="H9" s="65" t="s">
        <v>33</v>
      </c>
      <c r="I9" s="65" t="s">
        <v>14</v>
      </c>
      <c r="J9" s="65" t="s">
        <v>15</v>
      </c>
      <c r="K9" s="65" t="s">
        <v>16</v>
      </c>
      <c r="L9" s="65" t="s">
        <v>34</v>
      </c>
      <c r="M9" s="65" t="s">
        <v>4</v>
      </c>
      <c r="N9" s="65" t="s">
        <v>17</v>
      </c>
      <c r="O9" s="65" t="s">
        <v>35</v>
      </c>
      <c r="P9" s="65" t="s">
        <v>18</v>
      </c>
    </row>
    <row r="10" spans="1:256">
      <c r="A10" s="66"/>
      <c r="B10" s="66"/>
      <c r="C10" s="66"/>
      <c r="D10" s="66"/>
      <c r="E10" s="66"/>
      <c r="F10" s="66"/>
      <c r="G10" s="66" t="s">
        <v>36</v>
      </c>
      <c r="H10" s="66" t="s">
        <v>37</v>
      </c>
      <c r="I10" s="66"/>
      <c r="J10" s="66" t="s">
        <v>19</v>
      </c>
      <c r="K10" s="66" t="s">
        <v>19</v>
      </c>
      <c r="L10" s="66" t="s">
        <v>38</v>
      </c>
      <c r="M10" s="66" t="s">
        <v>39</v>
      </c>
      <c r="N10" s="66" t="s">
        <v>20</v>
      </c>
      <c r="O10" s="66" t="s">
        <v>19</v>
      </c>
      <c r="P10" s="66" t="s">
        <v>19</v>
      </c>
    </row>
    <row r="13" spans="1:256">
      <c r="A13" s="65" t="str">
        <v>אג"ח קונצרני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</row>
    <row r="16" spans="1:256">
      <c r="A16" s="65" t="str">
        <v>אג"ח קונצרני בישראל</v>
      </c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</row>
    <row r="17" spans="1:256">
      <c r="A17" s="67" t="str">
        <v>אגרות חוב קונצרניות צמודות</v>
      </c>
      <c r="B17" s="67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</row>
    <row r="18" spans="1:256">
      <c r="A18" s="68" t="str">
        <v>מזרחי טפחות סד</v>
      </c>
      <c r="B18" s="68">
        <v>2310118</v>
      </c>
      <c r="C18" s="68" t="s">
        <v>82</v>
      </c>
      <c r="D18" s="68" t="s">
        <v>83</v>
      </c>
      <c r="E18" s="68" t="s">
        <v>84</v>
      </c>
      <c r="F18" s="68" t="s">
        <v>85</v>
      </c>
      <c r="G18" s="69">
        <v>0</v>
      </c>
      <c r="H18" s="69">
        <v>5.58</v>
      </c>
      <c r="I18" s="68" t="s">
        <v>21</v>
      </c>
      <c r="J18" s="68" t="str">
        <v>2.5800%</v>
      </c>
      <c r="K18" s="68" t="str">
        <v>1.40%</v>
      </c>
      <c r="L18" s="69">
        <v>18992515</v>
      </c>
      <c r="M18" s="69">
        <v>110.8</v>
      </c>
      <c r="N18" s="69" t="str">
        <v>21,043.71</v>
      </c>
      <c r="O18" s="68" t="str">
        <v>2.80%</v>
      </c>
      <c r="P18" s="70">
        <f>N18/סיכום!$B$42</f>
        <v>0.00234206865414973</v>
      </c>
    </row>
    <row r="19" spans="1:256">
      <c r="A19" s="68" t="str">
        <v>מזרחי טפחות%2.6</v>
      </c>
      <c r="B19" s="68">
        <v>2310092</v>
      </c>
      <c r="C19" s="68" t="s">
        <v>82</v>
      </c>
      <c r="D19" s="68" t="s">
        <v>83</v>
      </c>
      <c r="E19" s="68" t="s">
        <v>84</v>
      </c>
      <c r="F19" s="68" t="s">
        <v>85</v>
      </c>
      <c r="G19" s="69">
        <v>0</v>
      </c>
      <c r="H19" s="69">
        <v>3.14</v>
      </c>
      <c r="I19" s="68" t="s">
        <v>21</v>
      </c>
      <c r="J19" s="68" t="s">
        <v>86</v>
      </c>
      <c r="K19" s="68" t="str">
        <v>0.73%</v>
      </c>
      <c r="L19" s="69">
        <v>11614000</v>
      </c>
      <c r="M19" s="69">
        <v>111.29</v>
      </c>
      <c r="N19" s="69" t="str">
        <v>12,925.22</v>
      </c>
      <c r="O19" s="68" t="s">
        <v>87</v>
      </c>
      <c r="P19" s="70">
        <f>N19/סיכום!$B$42</f>
        <v>0.00143851785687928</v>
      </c>
    </row>
    <row r="20" spans="1:256">
      <c r="A20" s="68" t="str">
        <v>פעלה.ק32</v>
      </c>
      <c r="B20" s="68">
        <v>1940535</v>
      </c>
      <c r="C20" s="68" t="s">
        <v>88</v>
      </c>
      <c r="D20" s="68" t="s">
        <v>83</v>
      </c>
      <c r="E20" s="68" t="s">
        <v>84</v>
      </c>
      <c r="F20" s="68" t="s">
        <v>85</v>
      </c>
      <c r="G20" s="69">
        <v>0</v>
      </c>
      <c r="H20" s="69">
        <v>7.86</v>
      </c>
      <c r="I20" s="68" t="s">
        <v>21</v>
      </c>
      <c r="J20" s="68" t="s">
        <v>42</v>
      </c>
      <c r="K20" s="68" t="s">
        <v>89</v>
      </c>
      <c r="L20" s="69">
        <v>34331040</v>
      </c>
      <c r="M20" s="69">
        <v>129.6</v>
      </c>
      <c r="N20" s="69" t="str">
        <v>44,493.03</v>
      </c>
      <c r="O20" s="68" t="str">
        <v>4.38%</v>
      </c>
      <c r="P20" s="70">
        <f>N20/סיכום!$B$42</f>
        <v>0.00495187069633366</v>
      </c>
    </row>
    <row r="21" spans="1:256">
      <c r="A21" s="68" t="str">
        <v>בזק אג5</v>
      </c>
      <c r="B21" s="68">
        <v>2300069</v>
      </c>
      <c r="C21" s="68" t="s">
        <v>90</v>
      </c>
      <c r="D21" s="68" t="s">
        <v>91</v>
      </c>
      <c r="E21" s="68" t="s">
        <v>92</v>
      </c>
      <c r="F21" s="68" t="s">
        <v>93</v>
      </c>
      <c r="G21" s="69">
        <v>0</v>
      </c>
      <c r="H21" s="69">
        <v>1.85</v>
      </c>
      <c r="I21" s="68" t="s">
        <v>21</v>
      </c>
      <c r="J21" s="68" t="s">
        <v>94</v>
      </c>
      <c r="K21" s="68" t="s">
        <v>95</v>
      </c>
      <c r="L21" s="69">
        <v>0.44</v>
      </c>
      <c r="M21" s="69">
        <v>136.31</v>
      </c>
      <c r="N21" s="69" t="s">
        <v>96</v>
      </c>
      <c r="O21" s="68" t="s">
        <v>76</v>
      </c>
      <c r="P21" s="70">
        <f>N21/סיכום!$B$42</f>
        <v>0</v>
      </c>
    </row>
    <row r="22" spans="1:256">
      <c r="A22" s="68" t="str">
        <v>בזק אג6</v>
      </c>
      <c r="B22" s="68">
        <v>2300143</v>
      </c>
      <c r="C22" s="68" t="s">
        <v>90</v>
      </c>
      <c r="D22" s="68" t="s">
        <v>91</v>
      </c>
      <c r="E22" s="68" t="s">
        <v>92</v>
      </c>
      <c r="F22" s="68" t="s">
        <v>93</v>
      </c>
      <c r="G22" s="69">
        <v>0</v>
      </c>
      <c r="H22" s="69">
        <v>6.97</v>
      </c>
      <c r="I22" s="68" t="s">
        <v>21</v>
      </c>
      <c r="J22" s="68" t="str">
        <v>3.7000%</v>
      </c>
      <c r="K22" s="68" t="s">
        <v>71</v>
      </c>
      <c r="L22" s="69">
        <v>1796175</v>
      </c>
      <c r="M22" s="69">
        <v>112.86</v>
      </c>
      <c r="N22" s="69" t="str">
        <v>2,027.16</v>
      </c>
      <c r="O22" s="68" t="s">
        <v>97</v>
      </c>
      <c r="P22" s="70">
        <f>N22/סיכום!$B$42</f>
        <v>0.000225613634332832</v>
      </c>
    </row>
    <row r="23" spans="1:256">
      <c r="A23" s="68" t="str">
        <v>בינל הנפ שה3</v>
      </c>
      <c r="B23" s="68">
        <v>1093681</v>
      </c>
      <c r="C23" s="68" t="s">
        <v>98</v>
      </c>
      <c r="D23" s="68" t="s">
        <v>83</v>
      </c>
      <c r="E23" s="68" t="s">
        <v>92</v>
      </c>
      <c r="F23" s="68" t="s">
        <v>85</v>
      </c>
      <c r="G23" s="69">
        <v>0</v>
      </c>
      <c r="H23" s="69">
        <v>2.95</v>
      </c>
      <c r="I23" s="68" t="s">
        <v>21</v>
      </c>
      <c r="J23" s="68" t="s">
        <v>99</v>
      </c>
      <c r="K23" s="68" t="s">
        <v>100</v>
      </c>
      <c r="L23" s="69">
        <v>282375.26</v>
      </c>
      <c r="M23" s="69">
        <v>135.96</v>
      </c>
      <c r="N23" s="69">
        <v>383.92</v>
      </c>
      <c r="O23" s="68" t="s">
        <v>101</v>
      </c>
      <c r="P23" s="70">
        <f>N23/סיכום!$B$42</f>
        <v>4.27285396777072e-05</v>
      </c>
    </row>
    <row r="24" spans="1:256">
      <c r="A24" s="68" t="str">
        <v>בינלאומי הנפקות הת20</v>
      </c>
      <c r="B24" s="68">
        <v>1121953</v>
      </c>
      <c r="C24" s="68" t="s">
        <v>98</v>
      </c>
      <c r="D24" s="68" t="s">
        <v>83</v>
      </c>
      <c r="E24" s="68" t="s">
        <v>92</v>
      </c>
      <c r="F24" s="68" t="s">
        <v>93</v>
      </c>
      <c r="G24" s="69">
        <v>0</v>
      </c>
      <c r="H24" s="69">
        <v>5.51</v>
      </c>
      <c r="I24" s="68" t="s">
        <v>21</v>
      </c>
      <c r="J24" s="68" t="str">
        <v>3.1000%</v>
      </c>
      <c r="K24" s="68" t="s">
        <v>102</v>
      </c>
      <c r="L24" s="69">
        <v>9545000</v>
      </c>
      <c r="M24" s="69">
        <v>116.11</v>
      </c>
      <c r="N24" s="69" t="str">
        <v>11,082.70</v>
      </c>
      <c r="O24" s="68" t="s">
        <v>103</v>
      </c>
      <c r="P24" s="70">
        <f>N24/סיכום!$B$42</f>
        <v>0.00123345380987218</v>
      </c>
    </row>
    <row r="25" spans="1:256">
      <c r="A25" s="68" t="str">
        <v>הראל הנפקות אג1</v>
      </c>
      <c r="B25" s="68">
        <v>1099738</v>
      </c>
      <c r="C25" s="68" t="s">
        <v>104</v>
      </c>
      <c r="D25" s="68" t="s">
        <v>105</v>
      </c>
      <c r="E25" s="68" t="s">
        <v>92</v>
      </c>
      <c r="F25" s="68" t="s">
        <v>85</v>
      </c>
      <c r="G25" s="69">
        <v>0</v>
      </c>
      <c r="H25" s="69">
        <v>4.67</v>
      </c>
      <c r="I25" s="68" t="s">
        <v>21</v>
      </c>
      <c r="J25" s="68" t="s">
        <v>106</v>
      </c>
      <c r="K25" s="68" t="s">
        <v>107</v>
      </c>
      <c r="L25" s="69">
        <v>75829.1</v>
      </c>
      <c r="M25" s="69">
        <v>137.58</v>
      </c>
      <c r="N25" s="69">
        <v>104.32</v>
      </c>
      <c r="O25" s="68" t="s">
        <v>108</v>
      </c>
      <c r="P25" s="70">
        <f>N25/סיכום!$B$42</f>
        <v>1.16103387663535e-05</v>
      </c>
    </row>
    <row r="26" spans="1:256">
      <c r="A26" s="68" t="str">
        <v>לאומי התחיבו יד</v>
      </c>
      <c r="B26" s="68">
        <v>7410244</v>
      </c>
      <c r="C26" s="68" t="s">
        <v>109</v>
      </c>
      <c r="D26" s="68" t="s">
        <v>83</v>
      </c>
      <c r="E26" s="68" t="s">
        <v>92</v>
      </c>
      <c r="F26" s="68" t="s">
        <v>85</v>
      </c>
      <c r="G26" s="69">
        <v>0</v>
      </c>
      <c r="H26" s="69">
        <v>7.05</v>
      </c>
      <c r="I26" s="68" t="s">
        <v>21</v>
      </c>
      <c r="J26" s="68" t="s">
        <v>110</v>
      </c>
      <c r="K26" s="68" t="s">
        <v>111</v>
      </c>
      <c r="L26" s="69">
        <v>107166302</v>
      </c>
      <c r="M26" s="69">
        <v>112.35</v>
      </c>
      <c r="N26" s="69" t="str">
        <v>120,401.34</v>
      </c>
      <c r="O26" s="68" t="str">
        <v>5.73%</v>
      </c>
      <c r="P26" s="70">
        <f>N26/סיכום!$B$42</f>
        <v>0.0134001183409021</v>
      </c>
    </row>
    <row r="27" spans="1:256">
      <c r="A27" s="68" t="str">
        <v>לאומי מימון אג7</v>
      </c>
      <c r="B27" s="68">
        <v>7410152</v>
      </c>
      <c r="C27" s="68" t="s">
        <v>109</v>
      </c>
      <c r="D27" s="68" t="s">
        <v>83</v>
      </c>
      <c r="E27" s="68" t="s">
        <v>92</v>
      </c>
      <c r="F27" s="68" t="s">
        <v>85</v>
      </c>
      <c r="G27" s="69">
        <v>0</v>
      </c>
      <c r="H27" s="69">
        <v>2.11</v>
      </c>
      <c r="I27" s="68" t="s">
        <v>21</v>
      </c>
      <c r="J27" s="68" t="s">
        <v>112</v>
      </c>
      <c r="K27" s="68" t="s">
        <v>113</v>
      </c>
      <c r="L27" s="69">
        <v>10650732</v>
      </c>
      <c r="M27" s="69">
        <v>131.86</v>
      </c>
      <c r="N27" s="69" t="str">
        <v>14,044.06</v>
      </c>
      <c r="O27" s="68" t="s">
        <v>114</v>
      </c>
      <c r="P27" s="70">
        <f>N27/סיכום!$B$42</f>
        <v>0.00156303963051183</v>
      </c>
    </row>
    <row r="28" spans="1:256">
      <c r="A28" s="68" t="str">
        <v>לאומי מימון התח ח</v>
      </c>
      <c r="B28" s="68">
        <v>7410160</v>
      </c>
      <c r="C28" s="68" t="s">
        <v>109</v>
      </c>
      <c r="D28" s="68" t="s">
        <v>83</v>
      </c>
      <c r="E28" s="68" t="s">
        <v>92</v>
      </c>
      <c r="F28" s="68" t="s">
        <v>85</v>
      </c>
      <c r="G28" s="69">
        <v>0</v>
      </c>
      <c r="H28" s="69">
        <v>3.63</v>
      </c>
      <c r="I28" s="68" t="s">
        <v>21</v>
      </c>
      <c r="J28" s="68" t="s">
        <v>115</v>
      </c>
      <c r="K28" s="68" t="s">
        <v>116</v>
      </c>
      <c r="L28" s="69">
        <v>200000</v>
      </c>
      <c r="M28" s="69">
        <v>131.69</v>
      </c>
      <c r="N28" s="69">
        <v>263.38</v>
      </c>
      <c r="O28" s="68" t="s">
        <v>108</v>
      </c>
      <c r="P28" s="70">
        <f>N28/סיכום!$B$42</f>
        <v>2.93129891131343e-05</v>
      </c>
    </row>
    <row r="29" spans="1:256">
      <c r="A29" s="68" t="str">
        <v>למן.ק12</v>
      </c>
      <c r="B29" s="68">
        <v>7410228</v>
      </c>
      <c r="C29" s="68" t="s">
        <v>109</v>
      </c>
      <c r="D29" s="68" t="s">
        <v>83</v>
      </c>
      <c r="E29" s="68" t="s">
        <v>92</v>
      </c>
      <c r="F29" s="68" t="s">
        <v>85</v>
      </c>
      <c r="G29" s="69">
        <v>0</v>
      </c>
      <c r="H29" s="69">
        <v>4.46</v>
      </c>
      <c r="I29" s="68" t="s">
        <v>21</v>
      </c>
      <c r="J29" s="68" t="s">
        <v>86</v>
      </c>
      <c r="K29" s="68" t="s">
        <v>103</v>
      </c>
      <c r="L29" s="69">
        <v>23429334</v>
      </c>
      <c r="M29" s="69">
        <v>113.18</v>
      </c>
      <c r="N29" s="69" t="str">
        <v>26,517.32</v>
      </c>
      <c r="O29" s="68" t="s">
        <v>117</v>
      </c>
      <c r="P29" s="70">
        <f>N29/סיכום!$B$42</f>
        <v>0.00295125640697661</v>
      </c>
    </row>
    <row r="30" spans="1:256">
      <c r="A30" s="68" t="str">
        <v>מזהנ.ק30</v>
      </c>
      <c r="B30" s="68">
        <v>2310068</v>
      </c>
      <c r="C30" s="68" t="s">
        <v>82</v>
      </c>
      <c r="D30" s="68" t="s">
        <v>83</v>
      </c>
      <c r="E30" s="68" t="s">
        <v>92</v>
      </c>
      <c r="F30" s="68" t="s">
        <v>85</v>
      </c>
      <c r="G30" s="69">
        <v>0</v>
      </c>
      <c r="H30" s="69">
        <v>4.07</v>
      </c>
      <c r="I30" s="68" t="s">
        <v>21</v>
      </c>
      <c r="J30" s="68" t="s">
        <v>118</v>
      </c>
      <c r="K30" s="68" t="s">
        <v>119</v>
      </c>
      <c r="L30" s="69">
        <v>16693423</v>
      </c>
      <c r="M30" s="69">
        <v>136</v>
      </c>
      <c r="N30" s="69" t="str">
        <v>22,703.06</v>
      </c>
      <c r="O30" s="68" t="s">
        <v>120</v>
      </c>
      <c r="P30" s="70">
        <f>N30/סיכום!$B$42</f>
        <v>0.00252674671810629</v>
      </c>
    </row>
    <row r="31" spans="1:256">
      <c r="A31" s="68" t="str">
        <v>פועלים הנפ אג10</v>
      </c>
      <c r="B31" s="68">
        <v>1940402</v>
      </c>
      <c r="C31" s="68" t="s">
        <v>88</v>
      </c>
      <c r="D31" s="68" t="s">
        <v>83</v>
      </c>
      <c r="E31" s="68" t="s">
        <v>92</v>
      </c>
      <c r="F31" s="68" t="s">
        <v>85</v>
      </c>
      <c r="G31" s="69">
        <v>0</v>
      </c>
      <c r="H31" s="69">
        <v>5.54</v>
      </c>
      <c r="I31" s="68" t="s">
        <v>21</v>
      </c>
      <c r="J31" s="68" t="s">
        <v>112</v>
      </c>
      <c r="K31" s="68" t="s">
        <v>102</v>
      </c>
      <c r="L31" s="69">
        <v>3505532</v>
      </c>
      <c r="M31" s="69">
        <v>140.62</v>
      </c>
      <c r="N31" s="69" t="str">
        <v>4,929.48</v>
      </c>
      <c r="O31" s="68" t="s">
        <v>101</v>
      </c>
      <c r="P31" s="70">
        <f>N31/סיכום!$B$42</f>
        <v>0.000548628573063305</v>
      </c>
    </row>
    <row r="32" spans="1:256">
      <c r="A32" s="68" t="str">
        <v>פועלים הנפ אג2</v>
      </c>
      <c r="B32" s="68">
        <v>1940063</v>
      </c>
      <c r="C32" s="68" t="s">
        <v>88</v>
      </c>
      <c r="D32" s="68" t="s">
        <v>83</v>
      </c>
      <c r="E32" s="68" t="s">
        <v>92</v>
      </c>
      <c r="F32" s="68" t="s">
        <v>85</v>
      </c>
      <c r="G32" s="69">
        <v>0</v>
      </c>
      <c r="H32" s="69">
        <v>0.96</v>
      </c>
      <c r="I32" s="68" t="s">
        <v>21</v>
      </c>
      <c r="J32" s="68" t="s">
        <v>59</v>
      </c>
      <c r="K32" s="68" t="s">
        <v>121</v>
      </c>
      <c r="L32" s="69">
        <v>440695.83</v>
      </c>
      <c r="M32" s="69">
        <v>139.65</v>
      </c>
      <c r="N32" s="69">
        <v>615.43</v>
      </c>
      <c r="O32" s="68" t="s">
        <v>68</v>
      </c>
      <c r="P32" s="70">
        <f>N32/סיכום!$B$42</f>
        <v>6.84945435868185e-05</v>
      </c>
    </row>
    <row r="33" spans="1:256">
      <c r="A33" s="68" t="str">
        <v>פועלים הנפ הת14</v>
      </c>
      <c r="B33" s="68">
        <v>1940501</v>
      </c>
      <c r="C33" s="68" t="s">
        <v>88</v>
      </c>
      <c r="D33" s="68" t="s">
        <v>83</v>
      </c>
      <c r="E33" s="68" t="s">
        <v>92</v>
      </c>
      <c r="F33" s="68" t="s">
        <v>85</v>
      </c>
      <c r="G33" s="69">
        <v>0</v>
      </c>
      <c r="H33" s="69">
        <v>7.32</v>
      </c>
      <c r="I33" s="68" t="s">
        <v>21</v>
      </c>
      <c r="J33" s="68" t="s">
        <v>44</v>
      </c>
      <c r="K33" s="68" t="str">
        <v>2.14%</v>
      </c>
      <c r="L33" s="69">
        <v>91623645</v>
      </c>
      <c r="M33" s="69">
        <v>119.31</v>
      </c>
      <c r="N33" s="69" t="str">
        <v>109,316.17</v>
      </c>
      <c r="O33" s="68" t="str">
        <v>3.15%</v>
      </c>
      <c r="P33" s="70">
        <f>N33/סיכום!$B$42</f>
        <v>0.0121663896313294</v>
      </c>
    </row>
    <row r="34" spans="1:256">
      <c r="A34" s="68" t="str">
        <v>פועלים הנפ טו</v>
      </c>
      <c r="B34" s="68">
        <v>1940543</v>
      </c>
      <c r="C34" s="68" t="s">
        <v>88</v>
      </c>
      <c r="D34" s="68" t="s">
        <v>83</v>
      </c>
      <c r="E34" s="68" t="s">
        <v>92</v>
      </c>
      <c r="F34" s="68" t="s">
        <v>85</v>
      </c>
      <c r="G34" s="69">
        <v>0</v>
      </c>
      <c r="H34" s="69">
        <v>7.93</v>
      </c>
      <c r="I34" s="68" t="s">
        <v>21</v>
      </c>
      <c r="J34" s="68" t="s">
        <v>99</v>
      </c>
      <c r="K34" s="68" t="s">
        <v>122</v>
      </c>
      <c r="L34" s="69">
        <v>30345000</v>
      </c>
      <c r="M34" s="69">
        <v>117.99</v>
      </c>
      <c r="N34" s="69" t="str">
        <v>35,804.07</v>
      </c>
      <c r="O34" s="68" t="s">
        <v>123</v>
      </c>
      <c r="P34" s="70">
        <f>N34/סיכום!$B$42</f>
        <v>0.00398482919779748</v>
      </c>
    </row>
    <row r="35" spans="1:256">
      <c r="A35" s="68" t="s">
        <v>124</v>
      </c>
      <c r="B35" s="68">
        <v>1115104</v>
      </c>
      <c r="C35" s="68" t="s">
        <v>124</v>
      </c>
      <c r="D35" s="68" t="s">
        <v>105</v>
      </c>
      <c r="E35" s="68" t="s">
        <v>92</v>
      </c>
      <c r="F35" s="68" t="s">
        <v>125</v>
      </c>
      <c r="G35" s="69">
        <v>0</v>
      </c>
      <c r="H35" s="69">
        <v>4.25</v>
      </c>
      <c r="I35" s="68" t="s">
        <v>21</v>
      </c>
      <c r="J35" s="68" t="s">
        <v>115</v>
      </c>
      <c r="K35" s="68" t="s">
        <v>126</v>
      </c>
      <c r="L35" s="69">
        <v>3208766</v>
      </c>
      <c r="M35" s="69">
        <v>123.38</v>
      </c>
      <c r="N35" s="69" t="str">
        <v>3,958.98</v>
      </c>
      <c r="O35" s="68" t="s">
        <v>127</v>
      </c>
      <c r="P35" s="70">
        <f>N35/סיכום!$B$42</f>
        <v>0.000440616362818424</v>
      </c>
    </row>
    <row r="36" spans="1:256">
      <c r="A36" s="68" t="str">
        <v>אגוד סד ו %1.6</v>
      </c>
      <c r="B36" s="68">
        <v>1126762</v>
      </c>
      <c r="C36" s="68" t="s">
        <v>128</v>
      </c>
      <c r="D36" s="68" t="s">
        <v>83</v>
      </c>
      <c r="E36" s="68" t="s">
        <v>129</v>
      </c>
      <c r="F36" s="68" t="s">
        <v>93</v>
      </c>
      <c r="G36" s="69">
        <v>0</v>
      </c>
      <c r="H36" s="69">
        <v>4.43</v>
      </c>
      <c r="I36" s="68" t="s">
        <v>21</v>
      </c>
      <c r="J36" s="68" t="str">
        <v>1.6000%</v>
      </c>
      <c r="K36" s="68" t="s">
        <v>130</v>
      </c>
      <c r="L36" s="69">
        <v>8265726</v>
      </c>
      <c r="M36" s="69">
        <v>103.66</v>
      </c>
      <c r="N36" s="69" t="str">
        <v>8,568.25</v>
      </c>
      <c r="O36" s="68" t="s">
        <v>131</v>
      </c>
      <c r="P36" s="70">
        <f>N36/סיכום!$B$42</f>
        <v>0.00095360702774931</v>
      </c>
    </row>
    <row r="37" spans="1:256">
      <c r="A37" s="68" t="str">
        <v>אמות אג3</v>
      </c>
      <c r="B37" s="68">
        <v>1117357</v>
      </c>
      <c r="C37" s="68" t="s">
        <v>132</v>
      </c>
      <c r="D37" s="68" t="s">
        <v>133</v>
      </c>
      <c r="E37" s="68" t="s">
        <v>129</v>
      </c>
      <c r="F37" s="68" t="s">
        <v>93</v>
      </c>
      <c r="G37" s="69">
        <v>0</v>
      </c>
      <c r="H37" s="69">
        <v>4.19</v>
      </c>
      <c r="I37" s="68" t="s">
        <v>21</v>
      </c>
      <c r="J37" s="68" t="s">
        <v>134</v>
      </c>
      <c r="K37" s="68" t="s">
        <v>135</v>
      </c>
      <c r="L37" s="69">
        <v>15264118</v>
      </c>
      <c r="M37" s="69">
        <v>120.35</v>
      </c>
      <c r="N37" s="69" t="str">
        <v>18,370.37</v>
      </c>
      <c r="O37" s="68" t="s">
        <v>136</v>
      </c>
      <c r="P37" s="70">
        <f>N37/סיכום!$B$42</f>
        <v>0.00204453814190238</v>
      </c>
    </row>
    <row r="38" spans="1:256">
      <c r="A38" s="68" t="str">
        <v>ארפורט אג1</v>
      </c>
      <c r="B38" s="68">
        <v>1096320</v>
      </c>
      <c r="C38" s="68" t="s">
        <v>137</v>
      </c>
      <c r="D38" s="68" t="s">
        <v>133</v>
      </c>
      <c r="E38" s="68" t="s">
        <v>129</v>
      </c>
      <c r="F38" s="68" t="s">
        <v>85</v>
      </c>
      <c r="G38" s="69">
        <v>0</v>
      </c>
      <c r="H38" s="69">
        <v>1.14</v>
      </c>
      <c r="I38" s="68" t="s">
        <v>21</v>
      </c>
      <c r="J38" s="68" t="s">
        <v>42</v>
      </c>
      <c r="K38" s="68" t="str">
        <v>0.90%</v>
      </c>
      <c r="L38" s="69">
        <v>1588618.81</v>
      </c>
      <c r="M38" s="69">
        <v>126.52</v>
      </c>
      <c r="N38" s="69" t="str">
        <v>2,009.92</v>
      </c>
      <c r="O38" s="68" t="str">
        <v>0.41%</v>
      </c>
      <c r="P38" s="70">
        <f>N38/סיכום!$B$42</f>
        <v>0.000223694901200816</v>
      </c>
    </row>
    <row r="39" spans="1:256">
      <c r="A39" s="68" t="str">
        <v>בינל הנפ אג4</v>
      </c>
      <c r="B39" s="68">
        <v>1103126</v>
      </c>
      <c r="C39" s="68" t="s">
        <v>98</v>
      </c>
      <c r="D39" s="68" t="s">
        <v>83</v>
      </c>
      <c r="E39" s="68" t="s">
        <v>129</v>
      </c>
      <c r="F39" s="68" t="s">
        <v>85</v>
      </c>
      <c r="G39" s="69">
        <v>0</v>
      </c>
      <c r="H39" s="69">
        <v>3.94</v>
      </c>
      <c r="I39" s="68" t="s">
        <v>21</v>
      </c>
      <c r="J39" s="68" t="s">
        <v>99</v>
      </c>
      <c r="K39" s="68" t="s">
        <v>138</v>
      </c>
      <c r="L39" s="69">
        <v>549000</v>
      </c>
      <c r="M39" s="69">
        <v>135.3</v>
      </c>
      <c r="N39" s="69">
        <v>742.8</v>
      </c>
      <c r="O39" s="68" t="s">
        <v>139</v>
      </c>
      <c r="P39" s="70">
        <f>N39/סיכום!$B$42</f>
        <v>8.26702419061287e-05</v>
      </c>
    </row>
    <row r="40" spans="1:256">
      <c r="A40" s="68" t="str">
        <v>בינל הנפ אג5</v>
      </c>
      <c r="B40" s="68">
        <v>1105576</v>
      </c>
      <c r="C40" s="68" t="s">
        <v>98</v>
      </c>
      <c r="D40" s="68" t="s">
        <v>83</v>
      </c>
      <c r="E40" s="68" t="s">
        <v>129</v>
      </c>
      <c r="F40" s="68" t="s">
        <v>85</v>
      </c>
      <c r="G40" s="69">
        <v>0</v>
      </c>
      <c r="H40" s="69">
        <v>3.71</v>
      </c>
      <c r="I40" s="68" t="s">
        <v>21</v>
      </c>
      <c r="J40" s="68" t="s">
        <v>140</v>
      </c>
      <c r="K40" s="68" t="str">
        <v>1.05%</v>
      </c>
      <c r="L40" s="69">
        <v>5988599</v>
      </c>
      <c r="M40" s="69">
        <v>131.4</v>
      </c>
      <c r="N40" s="69" t="str">
        <v>7,869.02</v>
      </c>
      <c r="O40" s="68" t="str">
        <v>0.82%</v>
      </c>
      <c r="P40" s="70">
        <f>N40/סיכום!$B$42</f>
        <v>0.000875785927523108</v>
      </c>
    </row>
    <row r="41" spans="1:256">
      <c r="A41" s="68" t="str">
        <v>בינל הנפ אג7</v>
      </c>
      <c r="B41" s="68">
        <v>1110428</v>
      </c>
      <c r="C41" s="68" t="s">
        <v>98</v>
      </c>
      <c r="D41" s="68" t="s">
        <v>83</v>
      </c>
      <c r="E41" s="68" t="s">
        <v>129</v>
      </c>
      <c r="F41" s="68" t="s">
        <v>85</v>
      </c>
      <c r="G41" s="69">
        <v>0</v>
      </c>
      <c r="H41" s="69">
        <v>1.73</v>
      </c>
      <c r="I41" s="68" t="s">
        <v>21</v>
      </c>
      <c r="J41" s="68" t="str">
        <v>4.0500%</v>
      </c>
      <c r="K41" s="68" t="s">
        <v>141</v>
      </c>
      <c r="L41" s="69">
        <v>12000000</v>
      </c>
      <c r="M41" s="69">
        <v>123.02</v>
      </c>
      <c r="N41" s="69" t="str">
        <v>14,762.40</v>
      </c>
      <c r="O41" s="68" t="str">
        <v>3.00%</v>
      </c>
      <c r="P41" s="70">
        <f>N41/סיכום!$B$42</f>
        <v>0.00164298758631534</v>
      </c>
    </row>
    <row r="42" spans="1:256">
      <c r="A42" s="68" t="str">
        <v>בריטיש ישראל אג1</v>
      </c>
      <c r="B42" s="68">
        <v>1104504</v>
      </c>
      <c r="C42" s="68" t="s">
        <v>142</v>
      </c>
      <c r="D42" s="68" t="s">
        <v>133</v>
      </c>
      <c r="E42" s="68" t="s">
        <v>129</v>
      </c>
      <c r="F42" s="68" t="s">
        <v>85</v>
      </c>
      <c r="G42" s="69">
        <v>0</v>
      </c>
      <c r="H42" s="69">
        <v>2.98</v>
      </c>
      <c r="I42" s="68" t="s">
        <v>21</v>
      </c>
      <c r="J42" s="68" t="s">
        <v>59</v>
      </c>
      <c r="K42" s="68" t="s">
        <v>126</v>
      </c>
      <c r="L42" s="69">
        <v>300000.82</v>
      </c>
      <c r="M42" s="69">
        <v>133.97</v>
      </c>
      <c r="N42" s="69">
        <v>401.91</v>
      </c>
      <c r="O42" s="68" t="s">
        <v>143</v>
      </c>
      <c r="P42" s="70">
        <f>N42/סיכום!$B$42</f>
        <v>4.47307443786917e-05</v>
      </c>
    </row>
    <row r="43" spans="1:256">
      <c r="A43" s="68" t="str">
        <v>בריטיש ישראל אג3</v>
      </c>
      <c r="B43" s="68">
        <v>1117423</v>
      </c>
      <c r="C43" s="68" t="s">
        <v>142</v>
      </c>
      <c r="D43" s="68" t="s">
        <v>133</v>
      </c>
      <c r="E43" s="68" t="s">
        <v>129</v>
      </c>
      <c r="F43" s="68" t="s">
        <v>85</v>
      </c>
      <c r="G43" s="69">
        <v>0</v>
      </c>
      <c r="H43" s="69">
        <v>4.95</v>
      </c>
      <c r="I43" s="68" t="s">
        <v>21</v>
      </c>
      <c r="J43" s="68" t="s">
        <v>144</v>
      </c>
      <c r="K43" s="68" t="str">
        <v>2.87%</v>
      </c>
      <c r="L43" s="69">
        <v>54012152.1</v>
      </c>
      <c r="M43" s="69">
        <v>123.2</v>
      </c>
      <c r="N43" s="69" t="str">
        <v>66,542.97</v>
      </c>
      <c r="O43" s="68" t="s">
        <v>145</v>
      </c>
      <c r="P43" s="70">
        <f>N43/סיכום!$B$42</f>
        <v>0.00740592814627392</v>
      </c>
    </row>
    <row r="44" spans="1:256">
      <c r="A44" s="68" t="str">
        <v>דקאהנ.ק7</v>
      </c>
      <c r="B44" s="68">
        <v>1119825</v>
      </c>
      <c r="C44" s="68" t="s">
        <v>146</v>
      </c>
      <c r="D44" s="68" t="s">
        <v>83</v>
      </c>
      <c r="E44" s="68" t="s">
        <v>129</v>
      </c>
      <c r="F44" s="68" t="s">
        <v>85</v>
      </c>
      <c r="G44" s="69">
        <v>0</v>
      </c>
      <c r="H44" s="69">
        <v>5.55</v>
      </c>
      <c r="I44" s="68" t="s">
        <v>21</v>
      </c>
      <c r="J44" s="68" t="str">
        <v>3.5500%</v>
      </c>
      <c r="K44" s="68" t="str">
        <v>1.58%</v>
      </c>
      <c r="L44" s="69">
        <v>24656748</v>
      </c>
      <c r="M44" s="69">
        <v>119.47</v>
      </c>
      <c r="N44" s="69" t="str">
        <v>29,457.42</v>
      </c>
      <c r="O44" s="68" t="str">
        <v>6.16%</v>
      </c>
      <c r="P44" s="70">
        <f>N44/סיכום!$B$42</f>
        <v>0.00327847608687457</v>
      </c>
    </row>
    <row r="45" spans="1:256">
      <c r="A45" s="68" t="str">
        <v>דקסיה הנפקות אג5</v>
      </c>
      <c r="B45" s="68">
        <v>1114800</v>
      </c>
      <c r="C45" s="68" t="s">
        <v>146</v>
      </c>
      <c r="D45" s="68" t="s">
        <v>83</v>
      </c>
      <c r="E45" s="68" t="s">
        <v>129</v>
      </c>
      <c r="F45" s="68" t="s">
        <v>85</v>
      </c>
      <c r="G45" s="69">
        <v>0</v>
      </c>
      <c r="H45" s="69">
        <v>1.56</v>
      </c>
      <c r="I45" s="68" t="s">
        <v>21</v>
      </c>
      <c r="J45" s="68" t="str">
        <v>2.7000%</v>
      </c>
      <c r="K45" s="68" t="s">
        <v>95</v>
      </c>
      <c r="L45" s="69">
        <v>1577090</v>
      </c>
      <c r="M45" s="69">
        <v>113.09</v>
      </c>
      <c r="N45" s="69" t="str">
        <v>1,783.53</v>
      </c>
      <c r="O45" s="68" t="s">
        <v>147</v>
      </c>
      <c r="P45" s="70">
        <f>N45/סיכום!$B$42</f>
        <v>0.000198498729869195</v>
      </c>
    </row>
    <row r="46" spans="1:256">
      <c r="A46" s="68" t="str">
        <v>הראל ביטוח%3.9</v>
      </c>
      <c r="B46" s="68">
        <v>1119213</v>
      </c>
      <c r="C46" s="68" t="s">
        <v>104</v>
      </c>
      <c r="D46" s="68" t="s">
        <v>105</v>
      </c>
      <c r="E46" s="68" t="s">
        <v>129</v>
      </c>
      <c r="F46" s="68" t="s">
        <v>85</v>
      </c>
      <c r="G46" s="69">
        <v>0</v>
      </c>
      <c r="H46" s="69">
        <v>8.76</v>
      </c>
      <c r="I46" s="68" t="s">
        <v>21</v>
      </c>
      <c r="J46" s="68" t="s">
        <v>148</v>
      </c>
      <c r="K46" s="68" t="s">
        <v>149</v>
      </c>
      <c r="L46" s="69">
        <v>151277</v>
      </c>
      <c r="M46" s="69">
        <v>119.98</v>
      </c>
      <c r="N46" s="69">
        <v>181.5</v>
      </c>
      <c r="O46" s="68" t="s">
        <v>150</v>
      </c>
      <c r="P46" s="70">
        <f>N46/סיכום!$B$42</f>
        <v>2.02001196903101e-05</v>
      </c>
    </row>
    <row r="47" spans="1:256">
      <c r="A47" s="68" t="str">
        <v>הראל הנפקות אג5</v>
      </c>
      <c r="B47" s="68">
        <v>1119221</v>
      </c>
      <c r="C47" s="68" t="s">
        <v>104</v>
      </c>
      <c r="D47" s="68" t="s">
        <v>105</v>
      </c>
      <c r="E47" s="68" t="s">
        <v>129</v>
      </c>
      <c r="F47" s="68" t="s">
        <v>85</v>
      </c>
      <c r="G47" s="69">
        <v>0</v>
      </c>
      <c r="H47" s="69">
        <v>9.43</v>
      </c>
      <c r="I47" s="68" t="s">
        <v>21</v>
      </c>
      <c r="J47" s="68" t="s">
        <v>148</v>
      </c>
      <c r="K47" s="68" t="s">
        <v>151</v>
      </c>
      <c r="L47" s="69">
        <v>4476533</v>
      </c>
      <c r="M47" s="69">
        <v>119.23</v>
      </c>
      <c r="N47" s="69" t="str">
        <v>5,337.37</v>
      </c>
      <c r="O47" s="68" t="s">
        <v>52</v>
      </c>
      <c r="P47" s="70">
        <f>N47/סיכום!$B$42</f>
        <v>0.000594024864085237</v>
      </c>
    </row>
    <row r="48" spans="1:256">
      <c r="A48" s="68" t="str">
        <v>חשמל אג22</v>
      </c>
      <c r="B48" s="68">
        <v>6000020</v>
      </c>
      <c r="C48" s="68" t="s">
        <v>152</v>
      </c>
      <c r="D48" s="68" t="s">
        <v>153</v>
      </c>
      <c r="E48" s="68" t="s">
        <v>129</v>
      </c>
      <c r="F48" s="68" t="s">
        <v>125</v>
      </c>
      <c r="G48" s="69">
        <v>0</v>
      </c>
      <c r="H48" s="69">
        <v>1.11</v>
      </c>
      <c r="I48" s="68" t="s">
        <v>21</v>
      </c>
      <c r="J48" s="68" t="s">
        <v>154</v>
      </c>
      <c r="K48" s="68" t="s">
        <v>111</v>
      </c>
      <c r="L48" s="69">
        <v>9032042.03</v>
      </c>
      <c r="M48" s="69">
        <v>130.67</v>
      </c>
      <c r="N48" s="69" t="str">
        <v>11,802.17</v>
      </c>
      <c r="O48" s="68" t="s">
        <v>143</v>
      </c>
      <c r="P48" s="70">
        <f>N48/סיכום!$B$42</f>
        <v>0.00131352752950627</v>
      </c>
    </row>
    <row r="49" spans="1:256">
      <c r="A49" s="68" t="str">
        <v>כללביט אג1</v>
      </c>
      <c r="B49" s="68">
        <v>1097138</v>
      </c>
      <c r="C49" s="68" t="s">
        <v>155</v>
      </c>
      <c r="D49" s="68" t="s">
        <v>105</v>
      </c>
      <c r="E49" s="68" t="s">
        <v>129</v>
      </c>
      <c r="F49" s="68" t="s">
        <v>85</v>
      </c>
      <c r="G49" s="69">
        <v>0</v>
      </c>
      <c r="H49" s="69">
        <v>4.08</v>
      </c>
      <c r="I49" s="68" t="s">
        <v>21</v>
      </c>
      <c r="J49" s="68" t="str">
        <v>4.8900%</v>
      </c>
      <c r="K49" s="68" t="str">
        <v>1.16%</v>
      </c>
      <c r="L49" s="69">
        <v>253560.18</v>
      </c>
      <c r="M49" s="69">
        <v>138.67</v>
      </c>
      <c r="N49" s="69">
        <v>351.61</v>
      </c>
      <c r="O49" s="68" t="s">
        <v>150</v>
      </c>
      <c r="P49" s="70">
        <f>N49/סיכום!$B$42</f>
        <v>3.91325844865562e-05</v>
      </c>
    </row>
    <row r="50" spans="1:256">
      <c r="A50" s="68" t="str">
        <v>לאומי מימון שה300</v>
      </c>
      <c r="B50" s="68">
        <v>7410202</v>
      </c>
      <c r="C50" s="68" t="s">
        <v>109</v>
      </c>
      <c r="D50" s="68" t="s">
        <v>83</v>
      </c>
      <c r="E50" s="68" t="s">
        <v>129</v>
      </c>
      <c r="F50" s="68" t="s">
        <v>85</v>
      </c>
      <c r="G50" s="69">
        <v>0</v>
      </c>
      <c r="H50" s="69">
        <v>20.26</v>
      </c>
      <c r="I50" s="68" t="s">
        <v>21</v>
      </c>
      <c r="J50" s="68" t="s">
        <v>42</v>
      </c>
      <c r="K50" s="68" t="s">
        <v>156</v>
      </c>
      <c r="L50" s="69">
        <v>17391933</v>
      </c>
      <c r="M50" s="69">
        <v>130.65</v>
      </c>
      <c r="N50" s="69" t="str">
        <v>22,722.56</v>
      </c>
      <c r="O50" s="68" t="s">
        <v>157</v>
      </c>
      <c r="P50" s="70">
        <f>N50/סיכום!$B$42</f>
        <v>0.00252891697889947</v>
      </c>
    </row>
    <row r="51" spans="1:256">
      <c r="A51" s="68" t="str">
        <v>לאומי שה200</v>
      </c>
      <c r="B51" s="68">
        <v>6040141</v>
      </c>
      <c r="C51" s="68" t="s">
        <v>158</v>
      </c>
      <c r="D51" s="68" t="s">
        <v>83</v>
      </c>
      <c r="E51" s="68" t="s">
        <v>129</v>
      </c>
      <c r="F51" s="68" t="s">
        <v>85</v>
      </c>
      <c r="G51" s="69">
        <v>0</v>
      </c>
      <c r="H51" s="69">
        <v>22.61</v>
      </c>
      <c r="I51" s="68" t="s">
        <v>21</v>
      </c>
      <c r="J51" s="68" t="s">
        <v>44</v>
      </c>
      <c r="K51" s="68" t="s">
        <v>159</v>
      </c>
      <c r="L51" s="69">
        <v>43995039</v>
      </c>
      <c r="M51" s="69">
        <v>120.15</v>
      </c>
      <c r="N51" s="69" t="str">
        <v>52,860.04</v>
      </c>
      <c r="O51" s="68" t="str">
        <v>3.26%</v>
      </c>
      <c r="P51" s="70">
        <f>N51/סיכום!$B$42</f>
        <v>0.00588308063269741</v>
      </c>
    </row>
    <row r="52" spans="1:256">
      <c r="A52" s="68" t="str">
        <v>מטריקס אג1</v>
      </c>
      <c r="B52" s="68">
        <v>4450110</v>
      </c>
      <c r="C52" s="68" t="s">
        <v>160</v>
      </c>
      <c r="D52" s="68" t="s">
        <v>161</v>
      </c>
      <c r="E52" s="68" t="s">
        <v>129</v>
      </c>
      <c r="F52" s="68" t="s">
        <v>93</v>
      </c>
      <c r="G52" s="69">
        <v>0</v>
      </c>
      <c r="H52" s="69">
        <v>0.99</v>
      </c>
      <c r="I52" s="68" t="s">
        <v>21</v>
      </c>
      <c r="J52" s="68" t="s">
        <v>162</v>
      </c>
      <c r="K52" s="68" t="s">
        <v>116</v>
      </c>
      <c r="L52" s="69">
        <v>87500</v>
      </c>
      <c r="M52" s="69">
        <v>121.06</v>
      </c>
      <c r="N52" s="69">
        <v>105.93</v>
      </c>
      <c r="O52" s="68" t="s">
        <v>65</v>
      </c>
      <c r="P52" s="70">
        <f>N52/סיכום!$B$42</f>
        <v>1.17895244010719e-05</v>
      </c>
    </row>
    <row r="53" spans="1:256">
      <c r="A53" s="68" t="str">
        <v>מליסרון אג3</v>
      </c>
      <c r="B53" s="68">
        <v>3230067</v>
      </c>
      <c r="C53" s="68" t="s">
        <v>163</v>
      </c>
      <c r="D53" s="68" t="s">
        <v>133</v>
      </c>
      <c r="E53" s="68" t="s">
        <v>129</v>
      </c>
      <c r="F53" s="68" t="s">
        <v>85</v>
      </c>
      <c r="G53" s="69">
        <v>0</v>
      </c>
      <c r="H53" s="69">
        <v>1.24</v>
      </c>
      <c r="I53" s="68" t="s">
        <v>21</v>
      </c>
      <c r="J53" s="68" t="s">
        <v>164</v>
      </c>
      <c r="K53" s="68" t="s">
        <v>107</v>
      </c>
      <c r="L53" s="69">
        <v>1221430.29</v>
      </c>
      <c r="M53" s="69">
        <v>131.61</v>
      </c>
      <c r="N53" s="69" t="str">
        <v>1,607.52</v>
      </c>
      <c r="O53" s="68" t="s">
        <v>95</v>
      </c>
      <c r="P53" s="70">
        <f>N53/סיכום!$B$42</f>
        <v>0.000178909622063732</v>
      </c>
    </row>
    <row r="54" spans="1:256">
      <c r="A54" s="68" t="str">
        <v>מליסרון סד' ד</v>
      </c>
      <c r="B54" s="68">
        <v>3230083</v>
      </c>
      <c r="C54" s="68" t="s">
        <v>163</v>
      </c>
      <c r="D54" s="68" t="s">
        <v>133</v>
      </c>
      <c r="E54" s="68" t="s">
        <v>129</v>
      </c>
      <c r="F54" s="68" t="s">
        <v>85</v>
      </c>
      <c r="G54" s="69">
        <v>0</v>
      </c>
      <c r="H54" s="69">
        <v>2.53</v>
      </c>
      <c r="I54" s="68" t="s">
        <v>21</v>
      </c>
      <c r="J54" s="68" t="s">
        <v>165</v>
      </c>
      <c r="K54" s="68" t="s">
        <v>47</v>
      </c>
      <c r="L54" s="69">
        <v>4512980.35</v>
      </c>
      <c r="M54" s="69">
        <v>126.32</v>
      </c>
      <c r="N54" s="69" t="str">
        <v>5,700.80</v>
      </c>
      <c r="O54" s="68" t="s">
        <v>166</v>
      </c>
      <c r="P54" s="70">
        <f>N54/סיכום!$B$42</f>
        <v>0.000634472960498732</v>
      </c>
    </row>
    <row r="55" spans="1:256">
      <c r="A55" s="68" t="str">
        <v>מליסרון סד' ה'</v>
      </c>
      <c r="B55" s="68">
        <v>3230091</v>
      </c>
      <c r="C55" s="68" t="s">
        <v>163</v>
      </c>
      <c r="D55" s="68" t="s">
        <v>133</v>
      </c>
      <c r="E55" s="68" t="s">
        <v>129</v>
      </c>
      <c r="F55" s="68" t="s">
        <v>85</v>
      </c>
      <c r="G55" s="69">
        <v>0</v>
      </c>
      <c r="H55" s="69">
        <v>6.07</v>
      </c>
      <c r="I55" s="68" t="s">
        <v>21</v>
      </c>
      <c r="J55" s="68" t="s">
        <v>167</v>
      </c>
      <c r="K55" s="68" t="s">
        <v>168</v>
      </c>
      <c r="L55" s="69">
        <v>25360525.32</v>
      </c>
      <c r="M55" s="69">
        <v>131.01</v>
      </c>
      <c r="N55" s="69" t="str">
        <v>33,224.82</v>
      </c>
      <c r="O55" s="68" t="s">
        <v>89</v>
      </c>
      <c r="P55" s="70">
        <f>N55/סיכום!$B$42</f>
        <v>0.00369777047211575</v>
      </c>
    </row>
    <row r="56" spans="1:256">
      <c r="A56" s="68" t="str">
        <v>מליסרון סד' ה' לקבל</v>
      </c>
      <c r="B56" s="68">
        <v>3230096</v>
      </c>
      <c r="C56" s="68" t="s">
        <v>163</v>
      </c>
      <c r="D56" s="68" t="s">
        <v>133</v>
      </c>
      <c r="E56" s="68" t="s">
        <v>129</v>
      </c>
      <c r="F56" s="68" t="s">
        <v>85</v>
      </c>
      <c r="G56" s="69">
        <v>0</v>
      </c>
      <c r="H56" s="69">
        <v>0</v>
      </c>
      <c r="I56" s="68" t="s">
        <v>21</v>
      </c>
      <c r="J56" s="69">
        <v>0</v>
      </c>
      <c r="K56" s="69">
        <v>0</v>
      </c>
      <c r="L56" s="69">
        <v>706223.88</v>
      </c>
      <c r="M56" s="69">
        <v>100</v>
      </c>
      <c r="N56" s="69">
        <v>706.22</v>
      </c>
      <c r="O56" s="69">
        <v>0</v>
      </c>
      <c r="P56" s="70">
        <f>N56/סיכום!$B$42</f>
        <v>7.85990552489852e-05</v>
      </c>
    </row>
    <row r="57" spans="1:256">
      <c r="A57" s="68" t="str">
        <v>מנורה מבטחים אג1</v>
      </c>
      <c r="B57" s="68">
        <v>5660048</v>
      </c>
      <c r="C57" s="68" t="s">
        <v>169</v>
      </c>
      <c r="D57" s="68" t="s">
        <v>105</v>
      </c>
      <c r="E57" s="68" t="s">
        <v>129</v>
      </c>
      <c r="F57" s="68" t="s">
        <v>93</v>
      </c>
      <c r="G57" s="69">
        <v>0</v>
      </c>
      <c r="H57" s="69">
        <v>3.34</v>
      </c>
      <c r="I57" s="68" t="s">
        <v>21</v>
      </c>
      <c r="J57" s="68" t="str">
        <v>4.2800%</v>
      </c>
      <c r="K57" s="68" t="s">
        <v>170</v>
      </c>
      <c r="L57" s="69">
        <v>3180022.01</v>
      </c>
      <c r="M57" s="69">
        <v>132.56</v>
      </c>
      <c r="N57" s="69" t="str">
        <v>4,215.44</v>
      </c>
      <c r="O57" s="68" t="s">
        <v>127</v>
      </c>
      <c r="P57" s="70">
        <f>N57/סיכום!$B$42</f>
        <v>0.000469159187588545</v>
      </c>
    </row>
    <row r="58" spans="1:256">
      <c r="A58" s="68" t="str">
        <v>סלקום אג2</v>
      </c>
      <c r="B58" s="68">
        <v>1096270</v>
      </c>
      <c r="C58" s="68" t="s">
        <v>171</v>
      </c>
      <c r="D58" s="68" t="s">
        <v>91</v>
      </c>
      <c r="E58" s="68" t="s">
        <v>129</v>
      </c>
      <c r="F58" s="68" t="s">
        <v>85</v>
      </c>
      <c r="G58" s="69">
        <v>0</v>
      </c>
      <c r="H58" s="69">
        <v>2.44</v>
      </c>
      <c r="I58" s="68" t="s">
        <v>21</v>
      </c>
      <c r="J58" s="68" t="s">
        <v>94</v>
      </c>
      <c r="K58" s="68" t="str">
        <v>1.63%</v>
      </c>
      <c r="L58" s="69">
        <v>5967064</v>
      </c>
      <c r="M58" s="69">
        <v>128.81</v>
      </c>
      <c r="N58" s="69" t="str">
        <v>7,686.18</v>
      </c>
      <c r="O58" s="68" t="s">
        <v>172</v>
      </c>
      <c r="P58" s="70">
        <f>N58/סיכום!$B$42</f>
        <v>0.000855436671962908</v>
      </c>
    </row>
    <row r="59" spans="1:256">
      <c r="A59" s="68" t="str">
        <v>סלקום אג2 לקבל</v>
      </c>
      <c r="B59" s="68">
        <v>1096275</v>
      </c>
      <c r="C59" s="68" t="s">
        <v>171</v>
      </c>
      <c r="D59" s="68" t="s">
        <v>91</v>
      </c>
      <c r="E59" s="68" t="s">
        <v>129</v>
      </c>
      <c r="F59" s="68" t="s">
        <v>85</v>
      </c>
      <c r="G59" s="69">
        <v>0</v>
      </c>
      <c r="H59" s="69">
        <v>0</v>
      </c>
      <c r="I59" s="68" t="s">
        <v>21</v>
      </c>
      <c r="J59" s="69">
        <v>0</v>
      </c>
      <c r="K59" s="69">
        <v>0</v>
      </c>
      <c r="L59" s="69">
        <v>374218.09</v>
      </c>
      <c r="M59" s="69">
        <v>100</v>
      </c>
      <c r="N59" s="69">
        <v>374.22</v>
      </c>
      <c r="O59" s="69">
        <v>0</v>
      </c>
      <c r="P59" s="70">
        <f>N59/סיכום!$B$42</f>
        <v>4.16489740523849e-05</v>
      </c>
    </row>
    <row r="60" spans="1:256">
      <c r="A60" s="68" t="str">
        <v>סלקום אג4</v>
      </c>
      <c r="B60" s="68">
        <v>1107333</v>
      </c>
      <c r="C60" s="68" t="s">
        <v>171</v>
      </c>
      <c r="D60" s="68" t="s">
        <v>91</v>
      </c>
      <c r="E60" s="68" t="s">
        <v>129</v>
      </c>
      <c r="F60" s="68" t="s">
        <v>85</v>
      </c>
      <c r="G60" s="69">
        <v>0</v>
      </c>
      <c r="H60" s="69">
        <v>2.38</v>
      </c>
      <c r="I60" s="68" t="s">
        <v>21</v>
      </c>
      <c r="J60" s="68" t="str">
        <v>5.1900%</v>
      </c>
      <c r="K60" s="68" t="s">
        <v>173</v>
      </c>
      <c r="L60" s="69">
        <v>14709688</v>
      </c>
      <c r="M60" s="69">
        <v>128.47</v>
      </c>
      <c r="N60" s="69" t="str">
        <v>18,897.54</v>
      </c>
      <c r="O60" s="68" t="s">
        <v>141</v>
      </c>
      <c r="P60" s="70">
        <f>N60/סיכום!$B$42</f>
        <v>0.00210320975125302</v>
      </c>
    </row>
    <row r="61" spans="1:256">
      <c r="A61" s="68" t="str">
        <v>סלקום ו' %4.34</v>
      </c>
      <c r="B61" s="68">
        <v>1125996</v>
      </c>
      <c r="C61" s="68" t="s">
        <v>171</v>
      </c>
      <c r="D61" s="68" t="s">
        <v>91</v>
      </c>
      <c r="E61" s="68" t="s">
        <v>129</v>
      </c>
      <c r="F61" s="68" t="s">
        <v>85</v>
      </c>
      <c r="G61" s="69">
        <v>0</v>
      </c>
      <c r="H61" s="69">
        <v>5.23</v>
      </c>
      <c r="I61" s="68" t="s">
        <v>21</v>
      </c>
      <c r="J61" s="68" t="s">
        <v>174</v>
      </c>
      <c r="K61" s="68" t="str">
        <v>2.69%</v>
      </c>
      <c r="L61" s="69">
        <v>40844870</v>
      </c>
      <c r="M61" s="69">
        <v>110.47</v>
      </c>
      <c r="N61" s="69" t="str">
        <v>45,121.33</v>
      </c>
      <c r="O61" s="68" t="str">
        <v>5.71%</v>
      </c>
      <c r="P61" s="70">
        <f>N61/סיכום!$B$42</f>
        <v>0.00502179761204397</v>
      </c>
    </row>
    <row r="62" spans="1:256">
      <c r="A62" s="68" t="str">
        <v>סלקום ו' %4.34 לקבל</v>
      </c>
      <c r="B62" s="68">
        <v>1125991</v>
      </c>
      <c r="C62" s="68" t="s">
        <v>171</v>
      </c>
      <c r="D62" s="68" t="s">
        <v>91</v>
      </c>
      <c r="E62" s="68" t="s">
        <v>129</v>
      </c>
      <c r="F62" s="68" t="s">
        <v>85</v>
      </c>
      <c r="G62" s="69">
        <v>0</v>
      </c>
      <c r="H62" s="69">
        <v>0</v>
      </c>
      <c r="I62" s="68" t="s">
        <v>21</v>
      </c>
      <c r="J62" s="69">
        <v>0</v>
      </c>
      <c r="K62" s="69">
        <v>0</v>
      </c>
      <c r="L62" s="69">
        <v>901189.03</v>
      </c>
      <c r="M62" s="69">
        <v>100</v>
      </c>
      <c r="N62" s="69">
        <v>901.19</v>
      </c>
      <c r="O62" s="69">
        <v>0</v>
      </c>
      <c r="P62" s="70">
        <f>N62/סיכום!$B$42</f>
        <v>0.000100298324317965</v>
      </c>
    </row>
    <row r="63" spans="1:256">
      <c r="A63" s="68" t="str">
        <v>פועלים הנפ'</v>
      </c>
      <c r="B63" s="68">
        <v>1940444</v>
      </c>
      <c r="C63" s="68" t="s">
        <v>88</v>
      </c>
      <c r="D63" s="68" t="s">
        <v>83</v>
      </c>
      <c r="E63" s="68" t="s">
        <v>129</v>
      </c>
      <c r="F63" s="68" t="s">
        <v>85</v>
      </c>
      <c r="G63" s="69">
        <v>0</v>
      </c>
      <c r="H63" s="69">
        <v>17.88</v>
      </c>
      <c r="I63" s="68" t="s">
        <v>21</v>
      </c>
      <c r="J63" s="68" t="s">
        <v>154</v>
      </c>
      <c r="K63" s="68" t="s">
        <v>175</v>
      </c>
      <c r="L63" s="69">
        <v>31415266</v>
      </c>
      <c r="M63" s="69">
        <v>142.33</v>
      </c>
      <c r="N63" s="69" t="str">
        <v>44,713.35</v>
      </c>
      <c r="O63" s="68" t="s">
        <v>176</v>
      </c>
      <c r="P63" s="70">
        <f>N63/סיכום!$B$42</f>
        <v>0.00497639130443376</v>
      </c>
    </row>
    <row r="64" spans="1:256">
      <c r="A64" s="68" t="str">
        <v>פועלים הנפ' לקבל</v>
      </c>
      <c r="B64" s="68">
        <v>1940449</v>
      </c>
      <c r="C64" s="68" t="s">
        <v>88</v>
      </c>
      <c r="D64" s="68" t="s">
        <v>83</v>
      </c>
      <c r="E64" s="68" t="s">
        <v>129</v>
      </c>
      <c r="F64" s="68" t="s">
        <v>85</v>
      </c>
      <c r="G64" s="69">
        <v>0</v>
      </c>
      <c r="H64" s="69">
        <v>0</v>
      </c>
      <c r="I64" s="68" t="s">
        <v>21</v>
      </c>
      <c r="J64" s="69">
        <v>0</v>
      </c>
      <c r="K64" s="69">
        <v>0</v>
      </c>
      <c r="L64" s="69">
        <v>557491.27</v>
      </c>
      <c r="M64" s="69">
        <v>100</v>
      </c>
      <c r="N64" s="69">
        <v>557.49</v>
      </c>
      <c r="O64" s="69">
        <v>0</v>
      </c>
      <c r="P64" s="70">
        <f>N64/סיכום!$B$42</f>
        <v>6.204608664546e-05</v>
      </c>
    </row>
    <row r="65" spans="1:256">
      <c r="A65" s="68" t="str">
        <v>פניקס הון אג2</v>
      </c>
      <c r="B65" s="68">
        <v>1120799</v>
      </c>
      <c r="C65" s="68" t="s">
        <v>124</v>
      </c>
      <c r="D65" s="68" t="s">
        <v>105</v>
      </c>
      <c r="E65" s="68" t="s">
        <v>129</v>
      </c>
      <c r="F65" s="68" t="s">
        <v>125</v>
      </c>
      <c r="G65" s="69">
        <v>0</v>
      </c>
      <c r="H65" s="69">
        <v>8.32</v>
      </c>
      <c r="I65" s="68" t="s">
        <v>21</v>
      </c>
      <c r="J65" s="68" t="str">
        <v>3.6000%</v>
      </c>
      <c r="K65" s="68" t="s">
        <v>177</v>
      </c>
      <c r="L65" s="69">
        <v>29844184</v>
      </c>
      <c r="M65" s="69">
        <v>115.73</v>
      </c>
      <c r="N65" s="69" t="str">
        <v>34,538.67</v>
      </c>
      <c r="O65" s="68" t="str">
        <v>7.21%</v>
      </c>
      <c r="P65" s="70">
        <f>N65/סיכום!$B$42</f>
        <v>0.00384399596663429</v>
      </c>
    </row>
    <row r="66" spans="1:256">
      <c r="A66" s="68" t="str">
        <v>פרטנר אג3</v>
      </c>
      <c r="B66" s="68">
        <v>1118827</v>
      </c>
      <c r="C66" s="68" t="s">
        <v>178</v>
      </c>
      <c r="D66" s="68" t="s">
        <v>153</v>
      </c>
      <c r="E66" s="68" t="s">
        <v>129</v>
      </c>
      <c r="F66" s="68" t="s">
        <v>85</v>
      </c>
      <c r="G66" s="69">
        <v>0</v>
      </c>
      <c r="H66" s="69">
        <v>4.66</v>
      </c>
      <c r="I66" s="68" t="s">
        <v>21</v>
      </c>
      <c r="J66" s="68" t="str">
        <v>3.3500%</v>
      </c>
      <c r="K66" s="68" t="s">
        <v>63</v>
      </c>
      <c r="L66" s="69">
        <v>9683379</v>
      </c>
      <c r="M66" s="69">
        <v>115.1</v>
      </c>
      <c r="N66" s="69" t="str">
        <v>11,145.57</v>
      </c>
      <c r="O66" s="68" t="str">
        <v>1.50%</v>
      </c>
      <c r="P66" s="70">
        <f>N66/סיכום!$B$42</f>
        <v>0.00124045095326022</v>
      </c>
    </row>
    <row r="67" spans="1:256">
      <c r="A67" s="68" t="str">
        <v>פרטנר תק'ב'</v>
      </c>
      <c r="B67" s="68">
        <v>1119320</v>
      </c>
      <c r="C67" s="68" t="s">
        <v>178</v>
      </c>
      <c r="D67" s="68" t="str">
        <v>חקלאות</v>
      </c>
      <c r="E67" s="68" t="s">
        <v>129</v>
      </c>
      <c r="F67" s="68" t="s">
        <v>85</v>
      </c>
      <c r="G67" s="69">
        <v>0</v>
      </c>
      <c r="H67" s="69">
        <v>2.34</v>
      </c>
      <c r="I67" s="68" t="s">
        <v>21</v>
      </c>
      <c r="J67" s="68" t="s">
        <v>110</v>
      </c>
      <c r="K67" s="68" t="s">
        <v>179</v>
      </c>
      <c r="L67" s="69">
        <v>1070363</v>
      </c>
      <c r="M67" s="69">
        <v>112.34</v>
      </c>
      <c r="N67" s="69" t="str">
        <v>1,202.45</v>
      </c>
      <c r="O67" s="68" t="s">
        <v>68</v>
      </c>
      <c r="P67" s="70">
        <f>N67/סיכום!$B$42</f>
        <v>0.000133827184141121</v>
      </c>
    </row>
    <row r="68" spans="1:256">
      <c r="A68" s="68" t="str">
        <v>שלטהנ.ק2</v>
      </c>
      <c r="B68" s="68">
        <v>1095066</v>
      </c>
      <c r="C68" s="68" t="s">
        <v>146</v>
      </c>
      <c r="D68" s="68" t="s">
        <v>83</v>
      </c>
      <c r="E68" s="68" t="s">
        <v>129</v>
      </c>
      <c r="F68" s="68" t="s">
        <v>85</v>
      </c>
      <c r="G68" s="69">
        <v>0</v>
      </c>
      <c r="H68" s="69">
        <v>4.17</v>
      </c>
      <c r="I68" s="68" t="s">
        <v>21</v>
      </c>
      <c r="J68" s="68" t="s">
        <v>106</v>
      </c>
      <c r="K68" s="68" t="s">
        <v>180</v>
      </c>
      <c r="L68" s="69">
        <v>1767559.5</v>
      </c>
      <c r="M68" s="69">
        <v>136.05</v>
      </c>
      <c r="N68" s="69" t="str">
        <v>2,404.76</v>
      </c>
      <c r="O68" s="68" t="s">
        <v>181</v>
      </c>
      <c r="P68" s="70">
        <f>N68/סיכום!$B$42</f>
        <v>0.000267638786922701</v>
      </c>
    </row>
    <row r="69" spans="1:256">
      <c r="A69" s="68" t="str">
        <v>שלטון הנפקות אג1</v>
      </c>
      <c r="B69" s="68">
        <v>1095058</v>
      </c>
      <c r="C69" s="68" t="s">
        <v>146</v>
      </c>
      <c r="D69" s="68" t="s">
        <v>83</v>
      </c>
      <c r="E69" s="68" t="s">
        <v>129</v>
      </c>
      <c r="F69" s="68" t="s">
        <v>85</v>
      </c>
      <c r="G69" s="69">
        <v>0</v>
      </c>
      <c r="H69" s="69">
        <v>0.94</v>
      </c>
      <c r="I69" s="68" t="s">
        <v>21</v>
      </c>
      <c r="J69" s="68" t="s">
        <v>70</v>
      </c>
      <c r="K69" s="68" t="s">
        <v>182</v>
      </c>
      <c r="L69" s="69">
        <v>387909.84</v>
      </c>
      <c r="M69" s="69">
        <v>122.15</v>
      </c>
      <c r="N69" s="69">
        <v>473.83</v>
      </c>
      <c r="O69" s="68" t="s">
        <v>183</v>
      </c>
      <c r="P69" s="70">
        <f>N69/סיכום!$B$42</f>
        <v>5.27351113656179e-05</v>
      </c>
    </row>
    <row r="70" spans="1:256">
      <c r="A70" s="68" t="str">
        <v>1מזט.ק</v>
      </c>
      <c r="B70" s="68">
        <v>6950083</v>
      </c>
      <c r="C70" s="68" t="s">
        <v>184</v>
      </c>
      <c r="D70" s="68" t="s">
        <v>83</v>
      </c>
      <c r="E70" s="68" t="s">
        <v>185</v>
      </c>
      <c r="F70" s="68" t="s">
        <v>85</v>
      </c>
      <c r="G70" s="69">
        <v>0</v>
      </c>
      <c r="H70" s="69">
        <v>6.88</v>
      </c>
      <c r="I70" s="68" t="s">
        <v>21</v>
      </c>
      <c r="J70" s="68" t="s">
        <v>62</v>
      </c>
      <c r="K70" s="68" t="s">
        <v>131</v>
      </c>
      <c r="L70" s="69">
        <v>51722333</v>
      </c>
      <c r="M70" s="69">
        <v>137.94</v>
      </c>
      <c r="N70" s="69" t="str">
        <v>71,345.79</v>
      </c>
      <c r="O70" s="68" t="s">
        <v>123</v>
      </c>
      <c r="P70" s="70">
        <f>N70/סיכום!$B$42</f>
        <v>0.00794046004076987</v>
      </c>
    </row>
    <row r="71" spans="1:256">
      <c r="A71" s="68" t="str">
        <v>1מזט.ק לקבל</v>
      </c>
      <c r="B71" s="68">
        <v>6950088</v>
      </c>
      <c r="C71" s="68" t="s">
        <v>184</v>
      </c>
      <c r="D71" s="68" t="s">
        <v>83</v>
      </c>
      <c r="E71" s="68" t="s">
        <v>185</v>
      </c>
      <c r="F71" s="68" t="s">
        <v>85</v>
      </c>
      <c r="G71" s="69">
        <v>0</v>
      </c>
      <c r="H71" s="69">
        <v>0</v>
      </c>
      <c r="I71" s="68" t="s">
        <v>21</v>
      </c>
      <c r="J71" s="69">
        <v>0</v>
      </c>
      <c r="K71" s="69">
        <v>0</v>
      </c>
      <c r="L71" s="69">
        <v>689191.43</v>
      </c>
      <c r="M71" s="69">
        <v>100</v>
      </c>
      <c r="N71" s="69">
        <v>689.19</v>
      </c>
      <c r="O71" s="69">
        <v>0</v>
      </c>
      <c r="P71" s="70">
        <f>N71/סיכום!$B$42</f>
        <v>7.67036941562801e-05</v>
      </c>
    </row>
    <row r="72" spans="1:256">
      <c r="A72" s="68" t="str">
        <v>אגוד הנפקות הת19</v>
      </c>
      <c r="B72" s="68">
        <v>1124080</v>
      </c>
      <c r="C72" s="68" t="s">
        <v>128</v>
      </c>
      <c r="D72" s="68" t="s">
        <v>83</v>
      </c>
      <c r="E72" s="68" t="s">
        <v>185</v>
      </c>
      <c r="F72" s="68" t="s">
        <v>93</v>
      </c>
      <c r="G72" s="69">
        <v>0</v>
      </c>
      <c r="H72" s="69">
        <v>6.56</v>
      </c>
      <c r="I72" s="68" t="s">
        <v>21</v>
      </c>
      <c r="J72" s="68" t="str">
        <v>4.1500%</v>
      </c>
      <c r="K72" s="68" t="s">
        <v>186</v>
      </c>
      <c r="L72" s="69">
        <v>44895000</v>
      </c>
      <c r="M72" s="69">
        <v>118.85</v>
      </c>
      <c r="N72" s="69" t="str">
        <v>53,357.71</v>
      </c>
      <c r="O72" s="68" t="str">
        <v>14.92%</v>
      </c>
      <c r="P72" s="70">
        <f>N72/סיכום!$B$42</f>
        <v>0.00593846902700197</v>
      </c>
    </row>
    <row r="73" spans="1:256">
      <c r="A73" s="68" t="str">
        <v>אמות  השקעות סד'א</v>
      </c>
      <c r="B73" s="68">
        <v>1097385</v>
      </c>
      <c r="C73" s="68" t="s">
        <v>132</v>
      </c>
      <c r="D73" s="68" t="s">
        <v>133</v>
      </c>
      <c r="E73" s="68" t="s">
        <v>185</v>
      </c>
      <c r="F73" s="68" t="s">
        <v>85</v>
      </c>
      <c r="G73" s="69">
        <v>0</v>
      </c>
      <c r="H73" s="69">
        <v>3.28</v>
      </c>
      <c r="I73" s="68" t="s">
        <v>21</v>
      </c>
      <c r="J73" s="68" t="s">
        <v>187</v>
      </c>
      <c r="K73" s="68" t="s">
        <v>57</v>
      </c>
      <c r="L73" s="69">
        <v>593820.8</v>
      </c>
      <c r="M73" s="69">
        <v>132.82</v>
      </c>
      <c r="N73" s="69">
        <v>788.71</v>
      </c>
      <c r="O73" s="68" t="s">
        <v>188</v>
      </c>
      <c r="P73" s="70">
        <f>N73/סיכום!$B$42</f>
        <v>8.77798148812369e-05</v>
      </c>
    </row>
    <row r="74" spans="1:256">
      <c r="A74" s="68" t="str">
        <v>גב ים אג5</v>
      </c>
      <c r="B74" s="68">
        <v>7590110</v>
      </c>
      <c r="C74" s="68" t="s">
        <v>189</v>
      </c>
      <c r="D74" s="68" t="s">
        <v>133</v>
      </c>
      <c r="E74" s="68" t="s">
        <v>185</v>
      </c>
      <c r="F74" s="68" t="s">
        <v>85</v>
      </c>
      <c r="G74" s="69">
        <v>0</v>
      </c>
      <c r="H74" s="69">
        <v>3.05</v>
      </c>
      <c r="I74" s="68" t="s">
        <v>21</v>
      </c>
      <c r="J74" s="68" t="str">
        <v>4.5500%</v>
      </c>
      <c r="K74" s="68" t="str">
        <v>1.45%</v>
      </c>
      <c r="L74" s="69">
        <v>6052255</v>
      </c>
      <c r="M74" s="69">
        <v>132.23</v>
      </c>
      <c r="N74" s="69" t="str">
        <v>8,002.90</v>
      </c>
      <c r="O74" s="68" t="s">
        <v>190</v>
      </c>
      <c r="P74" s="70">
        <f>N74/סיכום!$B$42</f>
        <v>0.000890686159061063</v>
      </c>
    </row>
    <row r="75" spans="1:256">
      <c r="A75" s="68" t="str">
        <v>גב ים אג6</v>
      </c>
      <c r="B75" s="68">
        <v>7590128</v>
      </c>
      <c r="C75" s="68" t="s">
        <v>189</v>
      </c>
      <c r="D75" s="68" t="s">
        <v>133</v>
      </c>
      <c r="E75" s="68" t="s">
        <v>185</v>
      </c>
      <c r="F75" s="68" t="s">
        <v>85</v>
      </c>
      <c r="G75" s="69">
        <v>0</v>
      </c>
      <c r="H75" s="69">
        <v>8.5</v>
      </c>
      <c r="I75" s="68" t="s">
        <v>21</v>
      </c>
      <c r="J75" s="68" t="s">
        <v>191</v>
      </c>
      <c r="K75" s="68" t="str">
        <v>4.00%</v>
      </c>
      <c r="L75" s="69">
        <v>25816123</v>
      </c>
      <c r="M75" s="69">
        <v>128.71</v>
      </c>
      <c r="N75" s="69" t="str">
        <v>33,227.93</v>
      </c>
      <c r="O75" s="68" t="s">
        <v>192</v>
      </c>
      <c r="P75" s="70">
        <f>N75/סיכום!$B$42</f>
        <v>0.00369811660088841</v>
      </c>
    </row>
    <row r="76" spans="1:256">
      <c r="A76" s="68" t="str">
        <v>גזית אג"ח 3'</v>
      </c>
      <c r="B76" s="68">
        <v>1260306</v>
      </c>
      <c r="C76" s="68" t="s">
        <v>193</v>
      </c>
      <c r="D76" s="68" t="s">
        <v>133</v>
      </c>
      <c r="E76" s="68" t="s">
        <v>185</v>
      </c>
      <c r="F76" s="68" t="s">
        <v>85</v>
      </c>
      <c r="G76" s="69">
        <v>0</v>
      </c>
      <c r="H76" s="69">
        <v>3.39</v>
      </c>
      <c r="I76" s="68" t="s">
        <v>21</v>
      </c>
      <c r="J76" s="68" t="s">
        <v>187</v>
      </c>
      <c r="K76" s="68" t="s">
        <v>194</v>
      </c>
      <c r="L76" s="69">
        <v>9604937.8</v>
      </c>
      <c r="M76" s="69">
        <v>135.06</v>
      </c>
      <c r="N76" s="69" t="str">
        <v>12,972.43</v>
      </c>
      <c r="O76" s="68" t="s">
        <v>46</v>
      </c>
      <c r="P76" s="70">
        <f>N76/סיכום!$B$42</f>
        <v>0.00144377211390727</v>
      </c>
    </row>
    <row r="77" spans="1:256">
      <c r="A77" s="68" t="str">
        <v>גזית גלוב אג10</v>
      </c>
      <c r="B77" s="68">
        <v>1260488</v>
      </c>
      <c r="C77" s="68" t="s">
        <v>193</v>
      </c>
      <c r="D77" s="68" t="s">
        <v>133</v>
      </c>
      <c r="E77" s="68" t="s">
        <v>185</v>
      </c>
      <c r="F77" s="68" t="s">
        <v>85</v>
      </c>
      <c r="G77" s="69">
        <v>0</v>
      </c>
      <c r="H77" s="69">
        <v>5.47</v>
      </c>
      <c r="I77" s="68" t="s">
        <v>21</v>
      </c>
      <c r="J77" s="68" t="s">
        <v>154</v>
      </c>
      <c r="K77" s="68" t="s">
        <v>195</v>
      </c>
      <c r="L77" s="69">
        <v>6949618</v>
      </c>
      <c r="M77" s="69">
        <v>143.81</v>
      </c>
      <c r="N77" s="69" t="str">
        <v>9,994.25</v>
      </c>
      <c r="O77" s="68" t="s">
        <v>182</v>
      </c>
      <c r="P77" s="70">
        <f>N77/סיכום!$B$42</f>
        <v>0.00111231430421423</v>
      </c>
    </row>
    <row r="78" spans="1:256">
      <c r="A78" s="68" t="str">
        <v>גזית גלוב אג4</v>
      </c>
      <c r="B78" s="68">
        <v>1260397</v>
      </c>
      <c r="C78" s="68" t="s">
        <v>193</v>
      </c>
      <c r="D78" s="68" t="s">
        <v>133</v>
      </c>
      <c r="E78" s="68" t="s">
        <v>185</v>
      </c>
      <c r="F78" s="68" t="s">
        <v>85</v>
      </c>
      <c r="G78" s="69">
        <v>0</v>
      </c>
      <c r="H78" s="69">
        <v>6.16</v>
      </c>
      <c r="I78" s="68" t="s">
        <v>21</v>
      </c>
      <c r="J78" s="68" t="s">
        <v>167</v>
      </c>
      <c r="K78" s="68" t="s">
        <v>196</v>
      </c>
      <c r="L78" s="69">
        <v>42366398</v>
      </c>
      <c r="M78" s="69">
        <v>133.83</v>
      </c>
      <c r="N78" s="69" t="str">
        <v>56,698.95</v>
      </c>
      <c r="O78" s="68" t="s">
        <v>197</v>
      </c>
      <c r="P78" s="70">
        <f>N78/סיכום!$B$42</f>
        <v>0.00631033375380115</v>
      </c>
    </row>
    <row r="79" spans="1:256">
      <c r="A79" s="68" t="str">
        <v>גזית גלוב אג9</v>
      </c>
      <c r="B79" s="68">
        <v>1260462</v>
      </c>
      <c r="C79" s="68" t="s">
        <v>193</v>
      </c>
      <c r="D79" s="68" t="s">
        <v>133</v>
      </c>
      <c r="E79" s="68" t="s">
        <v>185</v>
      </c>
      <c r="F79" s="68" t="s">
        <v>85</v>
      </c>
      <c r="G79" s="69">
        <v>0</v>
      </c>
      <c r="H79" s="69">
        <v>2.3</v>
      </c>
      <c r="I79" s="68" t="s">
        <v>21</v>
      </c>
      <c r="J79" s="68" t="s">
        <v>94</v>
      </c>
      <c r="K79" s="68" t="s">
        <v>198</v>
      </c>
      <c r="L79" s="69">
        <v>398760</v>
      </c>
      <c r="M79" s="69">
        <v>128.63</v>
      </c>
      <c r="N79" s="69">
        <v>512.92</v>
      </c>
      <c r="O79" s="68" t="s">
        <v>72</v>
      </c>
      <c r="P79" s="70">
        <f>N79/סיכום!$B$42</f>
        <v>5.70856495402417e-05</v>
      </c>
    </row>
    <row r="80" spans="1:256">
      <c r="A80" s="68" t="str">
        <v>גזית גלוב אגחיא</v>
      </c>
      <c r="B80" s="68">
        <v>1260546</v>
      </c>
      <c r="C80" s="68" t="s">
        <v>193</v>
      </c>
      <c r="D80" s="68" t="s">
        <v>133</v>
      </c>
      <c r="E80" s="68" t="s">
        <v>185</v>
      </c>
      <c r="F80" s="68" t="s">
        <v>85</v>
      </c>
      <c r="G80" s="69">
        <v>0</v>
      </c>
      <c r="H80" s="69">
        <v>7.73</v>
      </c>
      <c r="I80" s="68" t="s">
        <v>21</v>
      </c>
      <c r="J80" s="68" t="s">
        <v>199</v>
      </c>
      <c r="K80" s="68" t="str">
        <v>4.21%</v>
      </c>
      <c r="L80" s="69">
        <v>25906000</v>
      </c>
      <c r="M80" s="69">
        <v>112.63</v>
      </c>
      <c r="N80" s="69" t="str">
        <v>29,177.93</v>
      </c>
      <c r="O80" s="68" t="s">
        <v>57</v>
      </c>
      <c r="P80" s="70">
        <f>N80/סיכום!$B$42</f>
        <v>0.00324737012846</v>
      </c>
    </row>
    <row r="81" spans="1:256">
      <c r="A81" s="68" t="str">
        <v>דיסקונט הת10</v>
      </c>
      <c r="B81" s="68">
        <v>6910129</v>
      </c>
      <c r="C81" s="68" t="s">
        <v>200</v>
      </c>
      <c r="D81" s="68" t="s">
        <v>83</v>
      </c>
      <c r="E81" s="68" t="s">
        <v>185</v>
      </c>
      <c r="F81" s="68" t="s">
        <v>85</v>
      </c>
      <c r="G81" s="69">
        <v>0</v>
      </c>
      <c r="H81" s="69">
        <v>6.97</v>
      </c>
      <c r="I81" s="68" t="s">
        <v>21</v>
      </c>
      <c r="J81" s="68" t="s">
        <v>140</v>
      </c>
      <c r="K81" s="68" t="str">
        <v>2.22%</v>
      </c>
      <c r="L81" s="69">
        <v>33633959</v>
      </c>
      <c r="M81" s="69">
        <v>118.82</v>
      </c>
      <c r="N81" s="69" t="str">
        <v>39,963.87</v>
      </c>
      <c r="O81" s="68" t="str">
        <v>7.90%</v>
      </c>
      <c r="P81" s="70">
        <f>N81/סיכום!$B$42</f>
        <v>0.00444779590792283</v>
      </c>
    </row>
    <row r="82" spans="1:256">
      <c r="A82" s="68" t="str">
        <v>דיסקונט מנפיקים הת2</v>
      </c>
      <c r="B82" s="68">
        <v>7480023</v>
      </c>
      <c r="C82" s="68" t="s">
        <v>201</v>
      </c>
      <c r="D82" s="68" t="s">
        <v>202</v>
      </c>
      <c r="E82" s="68" t="s">
        <v>185</v>
      </c>
      <c r="F82" s="68" t="s">
        <v>85</v>
      </c>
      <c r="G82" s="69">
        <v>0</v>
      </c>
      <c r="H82" s="69">
        <v>4.51</v>
      </c>
      <c r="I82" s="68" t="s">
        <v>21</v>
      </c>
      <c r="J82" s="68" t="str">
        <v>5.2500%</v>
      </c>
      <c r="K82" s="68" t="str">
        <v>1.24%</v>
      </c>
      <c r="L82" s="69">
        <v>5647769</v>
      </c>
      <c r="M82" s="69">
        <v>144.91</v>
      </c>
      <c r="N82" s="69" t="str">
        <v>8,184.18</v>
      </c>
      <c r="O82" s="68" t="s">
        <v>46</v>
      </c>
      <c r="P82" s="70">
        <f>N82/סיכום!$B$42</f>
        <v>0.000910861793757809</v>
      </c>
    </row>
    <row r="83" spans="1:256">
      <c r="A83" s="68" t="str">
        <v>דיסקונט מנפיקים הת8</v>
      </c>
      <c r="B83" s="68">
        <v>7480072</v>
      </c>
      <c r="C83" s="68" t="s">
        <v>201</v>
      </c>
      <c r="D83" s="68" t="s">
        <v>83</v>
      </c>
      <c r="E83" s="68" t="s">
        <v>185</v>
      </c>
      <c r="F83" s="68" t="s">
        <v>85</v>
      </c>
      <c r="G83" s="69">
        <v>0</v>
      </c>
      <c r="H83" s="69">
        <v>2.97</v>
      </c>
      <c r="I83" s="68" t="s">
        <v>21</v>
      </c>
      <c r="J83" s="68" t="str">
        <v>4.2900%</v>
      </c>
      <c r="K83" s="68" t="s">
        <v>116</v>
      </c>
      <c r="L83" s="69">
        <v>10274260</v>
      </c>
      <c r="M83" s="69">
        <v>130.63</v>
      </c>
      <c r="N83" s="69" t="str">
        <v>13,421.27</v>
      </c>
      <c r="O83" s="68" t="str">
        <v>1.21%</v>
      </c>
      <c r="P83" s="70">
        <f>N83/סיכום!$B$42</f>
        <v>0.00149372595259487</v>
      </c>
    </row>
    <row r="84" spans="1:256">
      <c r="A84" s="68" t="str">
        <v>דלק קבוצה אג18</v>
      </c>
      <c r="B84" s="68">
        <v>1115823</v>
      </c>
      <c r="C84" s="68" t="s">
        <v>203</v>
      </c>
      <c r="D84" s="68" t="s">
        <v>202</v>
      </c>
      <c r="E84" s="68" t="s">
        <v>185</v>
      </c>
      <c r="F84" s="68" t="s">
        <v>93</v>
      </c>
      <c r="G84" s="69">
        <v>0</v>
      </c>
      <c r="H84" s="69">
        <v>5.69</v>
      </c>
      <c r="I84" s="68" t="s">
        <v>21</v>
      </c>
      <c r="J84" s="68" t="s">
        <v>204</v>
      </c>
      <c r="K84" s="68" t="s">
        <v>54</v>
      </c>
      <c r="L84" s="69">
        <v>10760071</v>
      </c>
      <c r="M84" s="69">
        <v>121.31</v>
      </c>
      <c r="N84" s="69" t="str">
        <v>13,053.04</v>
      </c>
      <c r="O84" s="68" t="str">
        <v>1.01%</v>
      </c>
      <c r="P84" s="70">
        <f>N84/סיכום!$B$42</f>
        <v>0.00145274363813998</v>
      </c>
    </row>
    <row r="85" spans="1:256">
      <c r="A85" s="68" t="str">
        <v>דסקונט מנפקים</v>
      </c>
      <c r="B85" s="68">
        <v>7480015</v>
      </c>
      <c r="C85" s="68" t="s">
        <v>201</v>
      </c>
      <c r="D85" s="68" t="s">
        <v>83</v>
      </c>
      <c r="E85" s="68" t="s">
        <v>185</v>
      </c>
      <c r="F85" s="68" t="s">
        <v>85</v>
      </c>
      <c r="G85" s="69">
        <v>0</v>
      </c>
      <c r="H85" s="69">
        <v>2.59</v>
      </c>
      <c r="I85" s="68" t="s">
        <v>21</v>
      </c>
      <c r="J85" s="68" t="s">
        <v>59</v>
      </c>
      <c r="K85" s="68" t="str">
        <v>0.80%</v>
      </c>
      <c r="L85" s="69">
        <v>2700000</v>
      </c>
      <c r="M85" s="69">
        <v>143.51</v>
      </c>
      <c r="N85" s="69" t="str">
        <v>3,874.77</v>
      </c>
      <c r="O85" s="68" t="s">
        <v>205</v>
      </c>
      <c r="P85" s="70">
        <f>N85/סיכום!$B$42</f>
        <v>0.000431244175054672</v>
      </c>
    </row>
    <row r="86" spans="1:256">
      <c r="A86" s="68" t="str">
        <v>דסקמנ.ק4</v>
      </c>
      <c r="B86" s="68">
        <v>7480049</v>
      </c>
      <c r="C86" s="68" t="s">
        <v>201</v>
      </c>
      <c r="D86" s="68" t="s">
        <v>83</v>
      </c>
      <c r="E86" s="68" t="s">
        <v>185</v>
      </c>
      <c r="F86" s="68" t="s">
        <v>85</v>
      </c>
      <c r="G86" s="69">
        <v>0</v>
      </c>
      <c r="H86" s="69">
        <v>4.89</v>
      </c>
      <c r="I86" s="68" t="s">
        <v>21</v>
      </c>
      <c r="J86" s="68" t="s">
        <v>191</v>
      </c>
      <c r="K86" s="68" t="s">
        <v>58</v>
      </c>
      <c r="L86" s="69">
        <v>15416386</v>
      </c>
      <c r="M86" s="69">
        <v>135.8</v>
      </c>
      <c r="N86" s="69" t="str">
        <v>20,935.45</v>
      </c>
      <c r="O86" s="68" t="str">
        <v>2.12%</v>
      </c>
      <c r="P86" s="70">
        <f>N86/סיכום!$B$42</f>
        <v>0.00233001981140773</v>
      </c>
    </row>
    <row r="87" spans="1:256">
      <c r="A87" s="68" t="str">
        <v>דקסיה ישראל י"ג</v>
      </c>
      <c r="B87" s="68">
        <v>1125194</v>
      </c>
      <c r="C87" s="68" t="s">
        <v>146</v>
      </c>
      <c r="D87" s="68" t="s">
        <v>83</v>
      </c>
      <c r="E87" s="68" t="s">
        <v>185</v>
      </c>
      <c r="F87" s="68" t="s">
        <v>85</v>
      </c>
      <c r="G87" s="69">
        <v>0</v>
      </c>
      <c r="H87" s="69">
        <v>5.41</v>
      </c>
      <c r="I87" s="68" t="s">
        <v>21</v>
      </c>
      <c r="J87" s="68" t="s">
        <v>164</v>
      </c>
      <c r="K87" s="68" t="s">
        <v>206</v>
      </c>
      <c r="L87" s="69">
        <v>11325000</v>
      </c>
      <c r="M87" s="69">
        <v>118.12</v>
      </c>
      <c r="N87" s="69" t="str">
        <v>13,377.09</v>
      </c>
      <c r="O87" s="68" t="str">
        <v>7.55%</v>
      </c>
      <c r="P87" s="70">
        <f>N87/סיכום!$B$42</f>
        <v>0.00148880892070551</v>
      </c>
    </row>
    <row r="88" spans="1:256">
      <c r="A88" s="68" t="str">
        <v>דקסיה ישראל י"ג לקבל</v>
      </c>
      <c r="B88" s="68">
        <v>1125199</v>
      </c>
      <c r="C88" s="68" t="s">
        <v>146</v>
      </c>
      <c r="D88" s="68" t="s">
        <v>83</v>
      </c>
      <c r="E88" s="68" t="s">
        <v>185</v>
      </c>
      <c r="F88" s="68" t="s">
        <v>85</v>
      </c>
      <c r="G88" s="69">
        <v>0</v>
      </c>
      <c r="H88" s="69">
        <v>0</v>
      </c>
      <c r="I88" s="68" t="s">
        <v>21</v>
      </c>
      <c r="J88" s="69">
        <v>0</v>
      </c>
      <c r="K88" s="69">
        <v>0</v>
      </c>
      <c r="L88" s="69">
        <v>575508.45</v>
      </c>
      <c r="M88" s="69">
        <v>100</v>
      </c>
      <c r="N88" s="69">
        <v>575.51</v>
      </c>
      <c r="O88" s="69">
        <v>0</v>
      </c>
      <c r="P88" s="70">
        <f>N88/סיכום!$B$42</f>
        <v>6.40516302092032e-05</v>
      </c>
    </row>
    <row r="89" spans="1:256">
      <c r="A89" s="68" t="str">
        <v>חברה לישראל אג7</v>
      </c>
      <c r="B89" s="68">
        <v>5760160</v>
      </c>
      <c r="C89" s="68" t="s">
        <v>207</v>
      </c>
      <c r="D89" s="68" t="s">
        <v>202</v>
      </c>
      <c r="E89" s="68" t="s">
        <v>185</v>
      </c>
      <c r="F89" s="68" t="s">
        <v>85</v>
      </c>
      <c r="G89" s="69">
        <v>0</v>
      </c>
      <c r="H89" s="69">
        <v>5.44</v>
      </c>
      <c r="I89" s="68" t="s">
        <v>21</v>
      </c>
      <c r="J89" s="68" t="s">
        <v>165</v>
      </c>
      <c r="K89" s="68" t="s">
        <v>208</v>
      </c>
      <c r="L89" s="69">
        <v>23709696</v>
      </c>
      <c r="M89" s="69">
        <v>137.1</v>
      </c>
      <c r="N89" s="69" t="str">
        <v>32,505.99</v>
      </c>
      <c r="O89" s="68" t="s">
        <v>209</v>
      </c>
      <c r="P89" s="70">
        <f>N89/סיכום!$B$42</f>
        <v>0.00361776798155385</v>
      </c>
    </row>
    <row r="90" spans="1:256">
      <c r="A90" s="68" t="str">
        <v>ירושלים הנפקות הת2</v>
      </c>
      <c r="B90" s="68">
        <v>1096510</v>
      </c>
      <c r="C90" s="68" t="s">
        <v>210</v>
      </c>
      <c r="D90" s="68" t="s">
        <v>83</v>
      </c>
      <c r="E90" s="68" t="s">
        <v>185</v>
      </c>
      <c r="F90" s="68" t="s">
        <v>85</v>
      </c>
      <c r="G90" s="69">
        <v>0</v>
      </c>
      <c r="H90" s="69">
        <v>2.07</v>
      </c>
      <c r="I90" s="68" t="s">
        <v>21</v>
      </c>
      <c r="J90" s="68" t="s">
        <v>211</v>
      </c>
      <c r="K90" s="68" t="s">
        <v>113</v>
      </c>
      <c r="L90" s="69">
        <v>178571.51</v>
      </c>
      <c r="M90" s="69">
        <v>134.05</v>
      </c>
      <c r="N90" s="69">
        <v>239.38</v>
      </c>
      <c r="O90" s="68" t="s">
        <v>150</v>
      </c>
      <c r="P90" s="70">
        <f>N90/סיכום!$B$42</f>
        <v>2.66418989061512e-05</v>
      </c>
    </row>
    <row r="91" spans="1:256">
      <c r="A91" s="68" t="str">
        <v>כללביט אג3</v>
      </c>
      <c r="B91" s="68">
        <v>1120120</v>
      </c>
      <c r="C91" s="68" t="s">
        <v>155</v>
      </c>
      <c r="D91" s="68" t="s">
        <v>105</v>
      </c>
      <c r="E91" s="68" t="s">
        <v>185</v>
      </c>
      <c r="F91" s="68" t="s">
        <v>85</v>
      </c>
      <c r="G91" s="69">
        <v>0</v>
      </c>
      <c r="H91" s="69">
        <v>9.47</v>
      </c>
      <c r="I91" s="68" t="s">
        <v>21</v>
      </c>
      <c r="J91" s="68" t="str">
        <v>3.7500%</v>
      </c>
      <c r="K91" s="68" t="str">
        <v>2.89%</v>
      </c>
      <c r="L91" s="69">
        <v>23740168</v>
      </c>
      <c r="M91" s="69">
        <v>116.4</v>
      </c>
      <c r="N91" s="69" t="str">
        <v>27,633.56</v>
      </c>
      <c r="O91" s="68" t="s">
        <v>212</v>
      </c>
      <c r="P91" s="70">
        <f>N91/סיכום!$B$42</f>
        <v>0.00307548881250339</v>
      </c>
    </row>
    <row r="92" spans="1:256">
      <c r="A92" s="68" t="str">
        <v>מניה מומרתחילן טק סד</v>
      </c>
      <c r="B92" s="68">
        <v>1109669</v>
      </c>
      <c r="C92" s="68" t="str">
        <v>חילן טק בעמ</v>
      </c>
      <c r="D92" s="68" t="s">
        <v>161</v>
      </c>
      <c r="E92" s="68" t="s">
        <v>185</v>
      </c>
      <c r="F92" s="68" t="s">
        <v>85</v>
      </c>
      <c r="G92" s="69">
        <v>0</v>
      </c>
      <c r="H92" s="69">
        <v>1.37</v>
      </c>
      <c r="I92" s="68" t="s">
        <v>21</v>
      </c>
      <c r="J92" s="68" t="s">
        <v>62</v>
      </c>
      <c r="K92" s="68" t="s">
        <v>73</v>
      </c>
      <c r="L92" s="69">
        <v>559073.74</v>
      </c>
      <c r="M92" s="69">
        <v>126.02</v>
      </c>
      <c r="N92" s="69">
        <v>704.54</v>
      </c>
      <c r="O92" s="68" t="s">
        <v>52</v>
      </c>
      <c r="P92" s="70">
        <f>N92/סיכום!$B$42</f>
        <v>7.84120789344964e-05</v>
      </c>
    </row>
    <row r="93" spans="1:256">
      <c r="A93" s="68" t="str">
        <v>מרכנתיל הנפקות אג1</v>
      </c>
      <c r="B93" s="68">
        <v>1094101</v>
      </c>
      <c r="C93" s="68" t="str">
        <v>מרכנתיל הנפקות בעמ</v>
      </c>
      <c r="D93" s="68" t="s">
        <v>83</v>
      </c>
      <c r="E93" s="68" t="s">
        <v>185</v>
      </c>
      <c r="F93" s="68" t="s">
        <v>85</v>
      </c>
      <c r="G93" s="69">
        <v>0</v>
      </c>
      <c r="H93" s="69">
        <v>1.16</v>
      </c>
      <c r="I93" s="68" t="s">
        <v>21</v>
      </c>
      <c r="J93" s="68" t="s">
        <v>213</v>
      </c>
      <c r="K93" s="68" t="s">
        <v>95</v>
      </c>
      <c r="L93" s="69">
        <v>385466.85</v>
      </c>
      <c r="M93" s="69">
        <v>126.36</v>
      </c>
      <c r="N93" s="69">
        <v>487.08</v>
      </c>
      <c r="O93" s="68" t="s">
        <v>97</v>
      </c>
      <c r="P93" s="70">
        <f>N93/סיכום!$B$42</f>
        <v>5.42097757507232e-05</v>
      </c>
    </row>
    <row r="94" spans="1:256">
      <c r="A94" s="68" t="str">
        <v>פז נפט אג1</v>
      </c>
      <c r="B94" s="68">
        <v>1100056</v>
      </c>
      <c r="C94" s="68" t="s">
        <v>214</v>
      </c>
      <c r="D94" s="68" t="s">
        <v>202</v>
      </c>
      <c r="E94" s="68" t="s">
        <v>185</v>
      </c>
      <c r="F94" s="68" t="s">
        <v>85</v>
      </c>
      <c r="G94" s="69">
        <v>0</v>
      </c>
      <c r="H94" s="69">
        <v>1.3</v>
      </c>
      <c r="I94" s="68" t="s">
        <v>21</v>
      </c>
      <c r="J94" s="68" t="s">
        <v>42</v>
      </c>
      <c r="K94" s="68" t="str">
        <v>0.92%</v>
      </c>
      <c r="L94" s="69">
        <v>3869170.15</v>
      </c>
      <c r="M94" s="69">
        <v>124.97</v>
      </c>
      <c r="N94" s="69" t="str">
        <v>4,835.30</v>
      </c>
      <c r="O94" s="68" t="s">
        <v>114</v>
      </c>
      <c r="P94" s="70">
        <f>N94/סיכום!$B$42</f>
        <v>0.000538146769909402</v>
      </c>
    </row>
    <row r="95" spans="1:256">
      <c r="A95" s="68" t="str">
        <v>פנקס.ק1</v>
      </c>
      <c r="B95" s="68">
        <v>7670102</v>
      </c>
      <c r="C95" s="68" t="s">
        <v>215</v>
      </c>
      <c r="D95" s="68" t="s">
        <v>105</v>
      </c>
      <c r="E95" s="68" t="s">
        <v>185</v>
      </c>
      <c r="F95" s="68" t="s">
        <v>85</v>
      </c>
      <c r="G95" s="69">
        <v>0</v>
      </c>
      <c r="H95" s="69">
        <v>3.45</v>
      </c>
      <c r="I95" s="68" t="s">
        <v>21</v>
      </c>
      <c r="J95" s="68" t="s">
        <v>62</v>
      </c>
      <c r="K95" s="68" t="s">
        <v>209</v>
      </c>
      <c r="L95" s="69">
        <v>3938547</v>
      </c>
      <c r="M95" s="69">
        <v>136.45</v>
      </c>
      <c r="N95" s="69" t="str">
        <v>5,374.15</v>
      </c>
      <c r="O95" s="68" t="str">
        <v>0.62%</v>
      </c>
      <c r="P95" s="70">
        <f>N95/סיכום!$B$42</f>
        <v>0.000598118309827439</v>
      </c>
    </row>
    <row r="96" spans="1:256">
      <c r="A96" s="68" t="str">
        <v>רבוע נדלן אג2</v>
      </c>
      <c r="B96" s="68">
        <v>1098656</v>
      </c>
      <c r="C96" s="68" t="s">
        <v>216</v>
      </c>
      <c r="D96" s="68" t="s">
        <v>133</v>
      </c>
      <c r="E96" s="68" t="s">
        <v>185</v>
      </c>
      <c r="F96" s="68" t="s">
        <v>93</v>
      </c>
      <c r="G96" s="69">
        <v>0</v>
      </c>
      <c r="H96" s="69">
        <v>2.06</v>
      </c>
      <c r="I96" s="68" t="s">
        <v>21</v>
      </c>
      <c r="J96" s="68" t="s">
        <v>165</v>
      </c>
      <c r="K96" s="68" t="str">
        <v>2.08%</v>
      </c>
      <c r="L96" s="69">
        <v>12095704</v>
      </c>
      <c r="M96" s="69">
        <v>124.88</v>
      </c>
      <c r="N96" s="69" t="str">
        <v>15,105.12</v>
      </c>
      <c r="O96" s="68" t="str">
        <v>1.56%</v>
      </c>
      <c r="P96" s="70">
        <f>N96/סיכום!$B$42</f>
        <v>0.00168113075447106</v>
      </c>
    </row>
    <row r="97" spans="1:256">
      <c r="A97" s="68" t="str">
        <v>רבוע נדלן אג3</v>
      </c>
      <c r="B97" s="68">
        <v>1115724</v>
      </c>
      <c r="C97" s="68" t="s">
        <v>216</v>
      </c>
      <c r="D97" s="68" t="s">
        <v>133</v>
      </c>
      <c r="E97" s="68" t="s">
        <v>185</v>
      </c>
      <c r="F97" s="68" t="s">
        <v>93</v>
      </c>
      <c r="G97" s="69">
        <v>0</v>
      </c>
      <c r="H97" s="69">
        <v>3.93</v>
      </c>
      <c r="I97" s="68" t="s">
        <v>21</v>
      </c>
      <c r="J97" s="68" t="s">
        <v>99</v>
      </c>
      <c r="K97" s="68" t="s">
        <v>151</v>
      </c>
      <c r="L97" s="69">
        <v>3469587.25</v>
      </c>
      <c r="M97" s="69">
        <v>113.71</v>
      </c>
      <c r="N97" s="69" t="str">
        <v>3,945.27</v>
      </c>
      <c r="O97" s="68" t="s">
        <v>126</v>
      </c>
      <c r="P97" s="70">
        <f>N97/סיכום!$B$42</f>
        <v>0.000439090502537685</v>
      </c>
    </row>
    <row r="98" spans="1:256">
      <c r="A98" s="68" t="str">
        <v>רבוע נדלן אג4</v>
      </c>
      <c r="B98" s="68">
        <v>1119999</v>
      </c>
      <c r="C98" s="68" t="s">
        <v>216</v>
      </c>
      <c r="D98" s="68" t="s">
        <v>133</v>
      </c>
      <c r="E98" s="68" t="s">
        <v>185</v>
      </c>
      <c r="F98" s="68" t="s">
        <v>93</v>
      </c>
      <c r="G98" s="69">
        <v>0</v>
      </c>
      <c r="H98" s="69">
        <v>5.34</v>
      </c>
      <c r="I98" s="68" t="s">
        <v>21</v>
      </c>
      <c r="J98" s="68" t="s">
        <v>62</v>
      </c>
      <c r="K98" s="68" t="str">
        <v>3.31%</v>
      </c>
      <c r="L98" s="69">
        <v>5500000</v>
      </c>
      <c r="M98" s="69">
        <v>112.94</v>
      </c>
      <c r="N98" s="69" t="str">
        <v>6,211.70</v>
      </c>
      <c r="O98" s="68" t="str">
        <v>1.31%</v>
      </c>
      <c r="P98" s="70">
        <f>N98/סיכום!$B$42</f>
        <v>0.000691333793279886</v>
      </c>
    </row>
    <row r="99" spans="1:256">
      <c r="A99" s="68" t="str">
        <v>ריט1 אג3</v>
      </c>
      <c r="B99" s="68">
        <v>1120021</v>
      </c>
      <c r="C99" s="68" t="s">
        <v>217</v>
      </c>
      <c r="D99" s="68" t="s">
        <v>133</v>
      </c>
      <c r="E99" s="68" t="s">
        <v>185</v>
      </c>
      <c r="F99" s="68" t="s">
        <v>85</v>
      </c>
      <c r="G99" s="69">
        <v>0</v>
      </c>
      <c r="H99" s="69">
        <v>5.11</v>
      </c>
      <c r="I99" s="68" t="s">
        <v>21</v>
      </c>
      <c r="J99" s="68" t="s">
        <v>118</v>
      </c>
      <c r="K99" s="68" t="s">
        <v>89</v>
      </c>
      <c r="L99" s="69">
        <v>3972454.28</v>
      </c>
      <c r="M99" s="69">
        <v>117.31</v>
      </c>
      <c r="N99" s="69" t="str">
        <v>4,660.09</v>
      </c>
      <c r="O99" s="68" t="s">
        <v>218</v>
      </c>
      <c r="P99" s="70">
        <f>N99/סיכום!$B$42</f>
        <v>0.000518646698444172</v>
      </c>
    </row>
    <row r="100" spans="1:256">
      <c r="A100" s="68" t="str">
        <v>שופרסל אג2</v>
      </c>
      <c r="B100" s="68">
        <v>7770142</v>
      </c>
      <c r="C100" s="68" t="str">
        <v>שופרסל בעמ</v>
      </c>
      <c r="D100" s="68" t="s">
        <v>219</v>
      </c>
      <c r="E100" s="68" t="s">
        <v>185</v>
      </c>
      <c r="F100" s="68" t="s">
        <v>85</v>
      </c>
      <c r="G100" s="69">
        <v>0</v>
      </c>
      <c r="H100" s="69">
        <v>3.82</v>
      </c>
      <c r="I100" s="68" t="s">
        <v>21</v>
      </c>
      <c r="J100" s="68" t="s">
        <v>220</v>
      </c>
      <c r="K100" s="68" t="s">
        <v>53</v>
      </c>
      <c r="L100" s="69">
        <v>4600000</v>
      </c>
      <c r="M100" s="69">
        <v>141.62</v>
      </c>
      <c r="N100" s="69" t="str">
        <v>6,514.52</v>
      </c>
      <c r="O100" s="68" t="s">
        <v>221</v>
      </c>
      <c r="P100" s="70">
        <f>N100/סיכום!$B$42</f>
        <v>0.000725036273966496</v>
      </c>
    </row>
    <row r="101" spans="1:256">
      <c r="A101" s="68" t="str">
        <v>5אשנכ.ק</v>
      </c>
      <c r="B101" s="68">
        <v>2510113</v>
      </c>
      <c r="C101" s="68" t="s">
        <v>222</v>
      </c>
      <c r="D101" s="68" t="s">
        <v>133</v>
      </c>
      <c r="E101" s="68" t="s">
        <v>223</v>
      </c>
      <c r="F101" s="68" t="s">
        <v>85</v>
      </c>
      <c r="G101" s="69">
        <v>0</v>
      </c>
      <c r="H101" s="69">
        <v>1.72</v>
      </c>
      <c r="I101" s="68" t="s">
        <v>21</v>
      </c>
      <c r="J101" s="68" t="s">
        <v>220</v>
      </c>
      <c r="K101" s="68" t="s">
        <v>197</v>
      </c>
      <c r="L101" s="69">
        <v>4065479.4</v>
      </c>
      <c r="M101" s="69">
        <v>124.32</v>
      </c>
      <c r="N101" s="69" t="str">
        <v>5,054.20</v>
      </c>
      <c r="O101" s="68" t="s">
        <v>196</v>
      </c>
      <c r="P101" s="70">
        <f>N101/סיכום!$B$42</f>
        <v>0.000562509338505595</v>
      </c>
    </row>
    <row r="102" spans="1:256">
      <c r="A102" s="68" t="str">
        <v>6אלחץ.ק</v>
      </c>
      <c r="B102" s="68">
        <v>3900206</v>
      </c>
      <c r="C102" s="68" t="s">
        <v>224</v>
      </c>
      <c r="D102" s="68" t="s">
        <v>133</v>
      </c>
      <c r="E102" s="68" t="s">
        <v>223</v>
      </c>
      <c r="F102" s="68" t="s">
        <v>85</v>
      </c>
      <c r="G102" s="69">
        <v>0</v>
      </c>
      <c r="H102" s="69">
        <v>2.98</v>
      </c>
      <c r="I102" s="68" t="s">
        <v>21</v>
      </c>
      <c r="J102" s="68" t="s">
        <v>70</v>
      </c>
      <c r="K102" s="68" t="s">
        <v>194</v>
      </c>
      <c r="L102" s="69">
        <v>35327968.21</v>
      </c>
      <c r="M102" s="69">
        <v>131.56</v>
      </c>
      <c r="N102" s="69" t="str">
        <v>46,477.47</v>
      </c>
      <c r="O102" s="68" t="s">
        <v>149</v>
      </c>
      <c r="P102" s="70">
        <f>N102/סיכום!$B$42</f>
        <v>0.00517272979009806</v>
      </c>
    </row>
    <row r="103" spans="1:256">
      <c r="A103" s="68" t="str">
        <v>6גזית אג</v>
      </c>
      <c r="B103" s="68">
        <v>7230279</v>
      </c>
      <c r="C103" s="68" t="s">
        <v>225</v>
      </c>
      <c r="D103" s="68" t="s">
        <v>133</v>
      </c>
      <c r="E103" s="68" t="s">
        <v>223</v>
      </c>
      <c r="F103" s="68" t="s">
        <v>85</v>
      </c>
      <c r="G103" s="69">
        <v>0</v>
      </c>
      <c r="H103" s="69">
        <v>2.14</v>
      </c>
      <c r="I103" s="68" t="s">
        <v>21</v>
      </c>
      <c r="J103" s="68" t="s">
        <v>187</v>
      </c>
      <c r="K103" s="68" t="s">
        <v>168</v>
      </c>
      <c r="L103" s="69">
        <v>5645232</v>
      </c>
      <c r="M103" s="69">
        <v>128.99</v>
      </c>
      <c r="N103" s="69" t="str">
        <v>7,281.78</v>
      </c>
      <c r="O103" s="68" t="str">
        <v>1.09%</v>
      </c>
      <c r="P103" s="70">
        <f>N103/סיכום!$B$42</f>
        <v>0.000810428801975242</v>
      </c>
    </row>
    <row r="104" spans="1:256">
      <c r="A104" s="68" t="str">
        <v>אגוד הנפקות שה1</v>
      </c>
      <c r="B104" s="68">
        <v>1115278</v>
      </c>
      <c r="C104" s="68" t="s">
        <v>128</v>
      </c>
      <c r="D104" s="68" t="s">
        <v>83</v>
      </c>
      <c r="E104" s="68" t="s">
        <v>223</v>
      </c>
      <c r="F104" s="68" t="s">
        <v>93</v>
      </c>
      <c r="G104" s="69">
        <v>0</v>
      </c>
      <c r="H104" s="69">
        <v>19.66</v>
      </c>
      <c r="I104" s="68" t="s">
        <v>21</v>
      </c>
      <c r="J104" s="68" t="s">
        <v>94</v>
      </c>
      <c r="K104" s="68" t="s">
        <v>226</v>
      </c>
      <c r="L104" s="69">
        <v>36280522</v>
      </c>
      <c r="M104" s="69">
        <v>130</v>
      </c>
      <c r="N104" s="69" t="str">
        <v>47,164.68</v>
      </c>
      <c r="O104" s="68" t="str">
        <v>13.95%</v>
      </c>
      <c r="P104" s="70">
        <f>N104/סיכום!$B$42</f>
        <v>0.00524921311931226</v>
      </c>
    </row>
    <row r="105" spans="1:256">
      <c r="A105" s="68" t="str">
        <v>איי בי אי אג"ח</v>
      </c>
      <c r="B105" s="68">
        <v>1750074</v>
      </c>
      <c r="C105" s="68" t="str">
        <v>אי.בי.אי. בית השקעות בעמ</v>
      </c>
      <c r="D105" s="68" t="s">
        <v>227</v>
      </c>
      <c r="E105" s="68" t="s">
        <v>223</v>
      </c>
      <c r="F105" s="68" t="s">
        <v>85</v>
      </c>
      <c r="G105" s="69">
        <v>0</v>
      </c>
      <c r="H105" s="69">
        <v>0.9</v>
      </c>
      <c r="I105" s="68" t="s">
        <v>21</v>
      </c>
      <c r="J105" s="68" t="s">
        <v>44</v>
      </c>
      <c r="K105" s="68" t="s">
        <v>190</v>
      </c>
      <c r="L105" s="69">
        <v>139926.5</v>
      </c>
      <c r="M105" s="69">
        <v>124.49</v>
      </c>
      <c r="N105" s="69">
        <v>174.19</v>
      </c>
      <c r="O105" s="68" t="s">
        <v>228</v>
      </c>
      <c r="P105" s="70">
        <f>N105/סיכום!$B$42</f>
        <v>1.93865501314332e-05</v>
      </c>
    </row>
    <row r="106" spans="1:256">
      <c r="A106" s="68" t="str">
        <v>אלוני חץ אג3</v>
      </c>
      <c r="B106" s="68">
        <v>3900099</v>
      </c>
      <c r="C106" s="68" t="s">
        <v>224</v>
      </c>
      <c r="D106" s="68" t="s">
        <v>133</v>
      </c>
      <c r="E106" s="68" t="s">
        <v>223</v>
      </c>
      <c r="F106" s="68" t="s">
        <v>85</v>
      </c>
      <c r="G106" s="69">
        <v>0</v>
      </c>
      <c r="H106" s="69">
        <v>0.85</v>
      </c>
      <c r="I106" s="68" t="s">
        <v>21</v>
      </c>
      <c r="J106" s="68" t="s">
        <v>191</v>
      </c>
      <c r="K106" s="68" t="s">
        <v>229</v>
      </c>
      <c r="L106" s="69">
        <v>166666.71</v>
      </c>
      <c r="M106" s="69">
        <v>132.8</v>
      </c>
      <c r="N106" s="69">
        <v>221.33</v>
      </c>
      <c r="O106" s="68" t="s">
        <v>97</v>
      </c>
      <c r="P106" s="70">
        <f>N106/סיכום!$B$42</f>
        <v>2.46330164796493e-05</v>
      </c>
    </row>
    <row r="107" spans="1:256">
      <c r="A107" s="68" t="str">
        <v>אפריקה ישראל</v>
      </c>
      <c r="B107" s="68">
        <v>1097955</v>
      </c>
      <c r="C107" s="68" t="str">
        <v>אפריקה ישראל מגורים בעמ</v>
      </c>
      <c r="D107" s="68" t="s">
        <v>133</v>
      </c>
      <c r="E107" s="68" t="s">
        <v>223</v>
      </c>
      <c r="F107" s="68" t="s">
        <v>93</v>
      </c>
      <c r="G107" s="69">
        <v>0</v>
      </c>
      <c r="H107" s="69">
        <v>2.35</v>
      </c>
      <c r="I107" s="68" t="s">
        <v>21</v>
      </c>
      <c r="J107" s="68" t="s">
        <v>230</v>
      </c>
      <c r="K107" s="68" t="s">
        <v>231</v>
      </c>
      <c r="L107" s="69">
        <v>818499.98</v>
      </c>
      <c r="M107" s="69">
        <v>128.04</v>
      </c>
      <c r="N107" s="69" t="str">
        <v>1,048.01</v>
      </c>
      <c r="O107" s="68" t="s">
        <v>232</v>
      </c>
      <c r="P107" s="70">
        <f>N107/סיכום!$B$42</f>
        <v>0.000116638718659184</v>
      </c>
    </row>
    <row r="108" spans="1:256">
      <c r="A108" s="68" t="str">
        <v>ביג אג3</v>
      </c>
      <c r="B108" s="68">
        <v>1106947</v>
      </c>
      <c r="C108" s="68" t="s">
        <v>233</v>
      </c>
      <c r="D108" s="68" t="s">
        <v>133</v>
      </c>
      <c r="E108" s="68" t="s">
        <v>223</v>
      </c>
      <c r="F108" s="68" t="s">
        <v>125</v>
      </c>
      <c r="G108" s="69">
        <v>0</v>
      </c>
      <c r="H108" s="69">
        <v>3.87</v>
      </c>
      <c r="I108" s="68" t="s">
        <v>21</v>
      </c>
      <c r="J108" s="68" t="s">
        <v>164</v>
      </c>
      <c r="K108" s="68" t="s">
        <v>71</v>
      </c>
      <c r="L108" s="69">
        <v>4691396</v>
      </c>
      <c r="M108" s="69">
        <v>133.15</v>
      </c>
      <c r="N108" s="69" t="str">
        <v>6,246.59</v>
      </c>
      <c r="O108" s="68" t="s">
        <v>48</v>
      </c>
      <c r="P108" s="70">
        <f>N108/סיכום!$B$42</f>
        <v>0.000695216890668288</v>
      </c>
    </row>
    <row r="109" spans="1:256">
      <c r="A109" s="68" t="str">
        <v>ביג אג4</v>
      </c>
      <c r="B109" s="68">
        <v>1118033</v>
      </c>
      <c r="C109" s="68" t="s">
        <v>233</v>
      </c>
      <c r="D109" s="68" t="s">
        <v>133</v>
      </c>
      <c r="E109" s="68" t="s">
        <v>223</v>
      </c>
      <c r="F109" s="68" t="s">
        <v>93</v>
      </c>
      <c r="G109" s="69">
        <v>0</v>
      </c>
      <c r="H109" s="69">
        <v>5.53</v>
      </c>
      <c r="I109" s="68" t="s">
        <v>21</v>
      </c>
      <c r="J109" s="68" t="str">
        <v>3.7700%</v>
      </c>
      <c r="K109" s="68" t="s">
        <v>234</v>
      </c>
      <c r="L109" s="69">
        <v>7383473.73</v>
      </c>
      <c r="M109" s="69">
        <v>118.85</v>
      </c>
      <c r="N109" s="69" t="str">
        <v>8,775.26</v>
      </c>
      <c r="O109" s="68" t="s">
        <v>206</v>
      </c>
      <c r="P109" s="70">
        <f>N109/סיכום!$B$42</f>
        <v>0.000976646293738792</v>
      </c>
    </row>
    <row r="110" spans="1:256">
      <c r="A110" s="68" t="str">
        <v>ביג אג4 לקבל</v>
      </c>
      <c r="B110" s="68">
        <v>1118038</v>
      </c>
      <c r="C110" s="68" t="s">
        <v>233</v>
      </c>
      <c r="D110" s="68" t="s">
        <v>133</v>
      </c>
      <c r="E110" s="68" t="s">
        <v>223</v>
      </c>
      <c r="F110" s="68" t="s">
        <v>93</v>
      </c>
      <c r="G110" s="69">
        <v>0</v>
      </c>
      <c r="H110" s="69">
        <v>0</v>
      </c>
      <c r="I110" s="68" t="s">
        <v>21</v>
      </c>
      <c r="J110" s="69">
        <v>0</v>
      </c>
      <c r="K110" s="69">
        <v>0</v>
      </c>
      <c r="L110" s="69">
        <v>149081.45</v>
      </c>
      <c r="M110" s="69">
        <v>100</v>
      </c>
      <c r="N110" s="69">
        <v>149.08</v>
      </c>
      <c r="O110" s="69">
        <v>0</v>
      </c>
      <c r="P110" s="70">
        <f>N110/סיכום!$B$42</f>
        <v>1.6591922002377e-05</v>
      </c>
    </row>
    <row r="111" spans="1:256">
      <c r="A111" s="68" t="str">
        <v>גזית אג9</v>
      </c>
      <c r="B111" s="68">
        <v>7230303</v>
      </c>
      <c r="C111" s="68" t="s">
        <v>225</v>
      </c>
      <c r="D111" s="68" t="s">
        <v>133</v>
      </c>
      <c r="E111" s="68" t="s">
        <v>223</v>
      </c>
      <c r="F111" s="68" t="s">
        <v>85</v>
      </c>
      <c r="G111" s="69">
        <v>0</v>
      </c>
      <c r="H111" s="69">
        <v>4.53</v>
      </c>
      <c r="I111" s="68" t="s">
        <v>21</v>
      </c>
      <c r="J111" s="68" t="s">
        <v>165</v>
      </c>
      <c r="K111" s="68" t="str">
        <v>3.76%</v>
      </c>
      <c r="L111" s="69">
        <v>1336455</v>
      </c>
      <c r="M111" s="69">
        <v>112.15</v>
      </c>
      <c r="N111" s="69" t="str">
        <v>1,498.83</v>
      </c>
      <c r="O111" s="68" t="s">
        <v>181</v>
      </c>
      <c r="P111" s="70">
        <f>N111/סיכום!$B$42</f>
        <v>0.000166812922288857</v>
      </c>
    </row>
    <row r="112" spans="1:256">
      <c r="A112" s="68" t="str">
        <v>דלק קבוצה אג23</v>
      </c>
      <c r="B112" s="68">
        <v>1107465</v>
      </c>
      <c r="C112" s="68" t="s">
        <v>203</v>
      </c>
      <c r="D112" s="68" t="s">
        <v>202</v>
      </c>
      <c r="E112" s="68" t="s">
        <v>223</v>
      </c>
      <c r="F112" s="68" t="s">
        <v>85</v>
      </c>
      <c r="G112" s="69">
        <v>0</v>
      </c>
      <c r="H112" s="69">
        <v>1.28</v>
      </c>
      <c r="I112" s="68" t="s">
        <v>21</v>
      </c>
      <c r="J112" s="68" t="s">
        <v>191</v>
      </c>
      <c r="K112" s="68" t="str">
        <v>1.89%</v>
      </c>
      <c r="L112" s="69">
        <v>1501185.23</v>
      </c>
      <c r="M112" s="69">
        <v>121.34</v>
      </c>
      <c r="N112" s="69" t="str">
        <v>1,821.54</v>
      </c>
      <c r="O112" s="68" t="s">
        <v>139</v>
      </c>
      <c r="P112" s="70">
        <f>N112/סיכום!$B$42</f>
        <v>0.000202729068984504</v>
      </c>
    </row>
    <row r="113" spans="1:256">
      <c r="A113" s="68" t="str">
        <v>דן רכב אג5</v>
      </c>
      <c r="B113" s="68">
        <v>4590089</v>
      </c>
      <c r="C113" s="68" t="str">
        <v>קרדן רכב בעמ</v>
      </c>
      <c r="D113" s="68" t="s">
        <v>153</v>
      </c>
      <c r="E113" s="68" t="s">
        <v>223</v>
      </c>
      <c r="F113" s="68" t="s">
        <v>85</v>
      </c>
      <c r="G113" s="69">
        <v>0</v>
      </c>
      <c r="H113" s="69">
        <v>2.2</v>
      </c>
      <c r="I113" s="68" t="s">
        <v>21</v>
      </c>
      <c r="J113" s="68" t="s">
        <v>94</v>
      </c>
      <c r="K113" s="68" t="s">
        <v>60</v>
      </c>
      <c r="L113" s="69">
        <v>4892500.62</v>
      </c>
      <c r="M113" s="69">
        <v>123.16</v>
      </c>
      <c r="N113" s="69" t="str">
        <v>6,025.60</v>
      </c>
      <c r="O113" s="68" t="str">
        <v>1.61%</v>
      </c>
      <c r="P113" s="70">
        <f>N113/סיכום!$B$42</f>
        <v>0.000670621714633238</v>
      </c>
    </row>
    <row r="114" spans="1:256">
      <c r="A114" s="68" t="str">
        <v>טלדור</v>
      </c>
      <c r="B114" s="68">
        <v>4770145</v>
      </c>
      <c r="C114" s="68" t="str">
        <v>טלדור מערכות מחשבים )6891( בעמ</v>
      </c>
      <c r="D114" s="68" t="s">
        <v>161</v>
      </c>
      <c r="E114" s="68" t="s">
        <v>223</v>
      </c>
      <c r="F114" s="68" t="s">
        <v>85</v>
      </c>
      <c r="G114" s="69">
        <v>0</v>
      </c>
      <c r="H114" s="69">
        <v>2.13</v>
      </c>
      <c r="I114" s="68" t="s">
        <v>21</v>
      </c>
      <c r="J114" s="68" t="s">
        <v>134</v>
      </c>
      <c r="K114" s="68" t="s">
        <v>231</v>
      </c>
      <c r="L114" s="69">
        <v>3508294.82</v>
      </c>
      <c r="M114" s="69">
        <v>128</v>
      </c>
      <c r="N114" s="69" t="str">
        <v>4,490.62</v>
      </c>
      <c r="O114" s="68" t="s">
        <v>235</v>
      </c>
      <c r="P114" s="70">
        <f>N114/סיכום!$B$42</f>
        <v>0.000499785462720113</v>
      </c>
    </row>
    <row r="115" spans="1:256">
      <c r="A115" s="68" t="str">
        <v>מניה מומרתי.ח דמרי ג</v>
      </c>
      <c r="B115" s="68">
        <v>1109685</v>
      </c>
      <c r="C115" s="68" t="str">
        <v>י.ח.דמרי בניה ופיתוח בעמ</v>
      </c>
      <c r="D115" s="68" t="s">
        <v>133</v>
      </c>
      <c r="E115" s="68" t="s">
        <v>223</v>
      </c>
      <c r="F115" s="68" t="s">
        <v>93</v>
      </c>
      <c r="G115" s="69">
        <v>0</v>
      </c>
      <c r="H115" s="69">
        <v>1.21</v>
      </c>
      <c r="I115" s="68" t="s">
        <v>21</v>
      </c>
      <c r="J115" s="68" t="s">
        <v>204</v>
      </c>
      <c r="K115" s="68" t="s">
        <v>122</v>
      </c>
      <c r="L115" s="69">
        <v>0.75</v>
      </c>
      <c r="M115" s="69">
        <v>123</v>
      </c>
      <c r="N115" s="69" t="s">
        <v>96</v>
      </c>
      <c r="O115" s="68" t="s">
        <v>76</v>
      </c>
      <c r="P115" s="70">
        <f>N115/סיכום!$B$42</f>
        <v>0</v>
      </c>
    </row>
    <row r="116" spans="1:256">
      <c r="A116" s="68" t="str">
        <v>נייר חדרה סד'3</v>
      </c>
      <c r="B116" s="68">
        <v>6320071</v>
      </c>
      <c r="C116" s="68" t="s">
        <v>236</v>
      </c>
      <c r="D116" s="68" t="s">
        <v>237</v>
      </c>
      <c r="E116" s="68" t="s">
        <v>223</v>
      </c>
      <c r="F116" s="68" t="s">
        <v>85</v>
      </c>
      <c r="G116" s="69">
        <v>0</v>
      </c>
      <c r="H116" s="69">
        <v>2.85</v>
      </c>
      <c r="I116" s="68" t="s">
        <v>21</v>
      </c>
      <c r="J116" s="68" t="s">
        <v>106</v>
      </c>
      <c r="K116" s="68" t="s">
        <v>168</v>
      </c>
      <c r="L116" s="69">
        <v>282109.79</v>
      </c>
      <c r="M116" s="69">
        <v>123.28</v>
      </c>
      <c r="N116" s="69">
        <v>347.78</v>
      </c>
      <c r="O116" s="68" t="s">
        <v>139</v>
      </c>
      <c r="P116" s="70">
        <f>N116/סיכום!$B$42</f>
        <v>3.87063230076918e-05</v>
      </c>
    </row>
    <row r="117" spans="1:256">
      <c r="A117" s="68" t="str">
        <v>נכסבנ.ק4</v>
      </c>
      <c r="B117" s="68">
        <v>6990154</v>
      </c>
      <c r="C117" s="68" t="s">
        <v>238</v>
      </c>
      <c r="D117" s="68" t="s">
        <v>133</v>
      </c>
      <c r="E117" s="68" t="s">
        <v>223</v>
      </c>
      <c r="F117" s="68" t="s">
        <v>85</v>
      </c>
      <c r="G117" s="69">
        <v>0</v>
      </c>
      <c r="H117" s="69">
        <v>8.2</v>
      </c>
      <c r="I117" s="68" t="s">
        <v>21</v>
      </c>
      <c r="J117" s="68" t="s">
        <v>187</v>
      </c>
      <c r="K117" s="68" t="s">
        <v>235</v>
      </c>
      <c r="L117" s="69">
        <v>40633918</v>
      </c>
      <c r="M117" s="69">
        <v>113.27</v>
      </c>
      <c r="N117" s="69" t="str">
        <v>46,026.04</v>
      </c>
      <c r="O117" s="68" t="str">
        <v>3.29%</v>
      </c>
      <c r="P117" s="70">
        <f>N117/סיכום!$B$42</f>
        <v>0.00512248769625896</v>
      </c>
    </row>
    <row r="118" spans="1:256">
      <c r="A118" s="68" t="str">
        <v>נכסים ובנין אג3</v>
      </c>
      <c r="B118" s="68">
        <v>6990139</v>
      </c>
      <c r="C118" s="68" t="s">
        <v>238</v>
      </c>
      <c r="D118" s="68" t="s">
        <v>133</v>
      </c>
      <c r="E118" s="68" t="s">
        <v>223</v>
      </c>
      <c r="F118" s="68" t="s">
        <v>85</v>
      </c>
      <c r="G118" s="69">
        <v>0</v>
      </c>
      <c r="H118" s="69">
        <v>2.76</v>
      </c>
      <c r="I118" s="68" t="s">
        <v>21</v>
      </c>
      <c r="J118" s="68" t="s">
        <v>42</v>
      </c>
      <c r="K118" s="68" t="str">
        <v>2.83%</v>
      </c>
      <c r="L118" s="69">
        <v>15208886.17</v>
      </c>
      <c r="M118" s="69">
        <v>125.79</v>
      </c>
      <c r="N118" s="69" t="str">
        <v>19,131.26</v>
      </c>
      <c r="O118" s="68" t="str">
        <v>1.08%</v>
      </c>
      <c r="P118" s="70">
        <f>N118/סיכום!$B$42</f>
        <v>0.00212922171805202</v>
      </c>
    </row>
    <row r="119" spans="1:256">
      <c r="A119" s="68" t="str">
        <v>סמלת.ק1</v>
      </c>
      <c r="B119" s="68">
        <v>1108232</v>
      </c>
      <c r="C119" s="68" t="str">
        <v>בי קומיוניקיישנס בעמ</v>
      </c>
      <c r="D119" s="68" t="s">
        <v>91</v>
      </c>
      <c r="E119" s="68" t="s">
        <v>223</v>
      </c>
      <c r="F119" s="68" t="s">
        <v>93</v>
      </c>
      <c r="G119" s="69">
        <v>0</v>
      </c>
      <c r="H119" s="69">
        <v>1.59</v>
      </c>
      <c r="I119" s="68" t="s">
        <v>21</v>
      </c>
      <c r="J119" s="68" t="s">
        <v>191</v>
      </c>
      <c r="K119" s="68" t="str">
        <v>4.58%</v>
      </c>
      <c r="L119" s="69">
        <v>643964.31</v>
      </c>
      <c r="M119" s="69">
        <v>123.63</v>
      </c>
      <c r="N119" s="69">
        <v>796.13</v>
      </c>
      <c r="O119" s="68" t="s">
        <v>51</v>
      </c>
      <c r="P119" s="70">
        <f>N119/סיכום!$B$42</f>
        <v>8.86056269368958e-05</v>
      </c>
    </row>
    <row r="120" spans="1:256">
      <c r="A120" s="68" t="str">
        <v>פועלים שה נד אג1</v>
      </c>
      <c r="B120" s="68">
        <v>6620207</v>
      </c>
      <c r="C120" s="68" t="s">
        <v>239</v>
      </c>
      <c r="D120" s="68" t="s">
        <v>83</v>
      </c>
      <c r="E120" s="68" t="s">
        <v>223</v>
      </c>
      <c r="F120" s="68" t="s">
        <v>85</v>
      </c>
      <c r="G120" s="69">
        <v>0</v>
      </c>
      <c r="H120" s="69">
        <v>3.59</v>
      </c>
      <c r="I120" s="68" t="s">
        <v>21</v>
      </c>
      <c r="J120" s="68" t="s">
        <v>154</v>
      </c>
      <c r="K120" s="68" t="str">
        <v>1.51%</v>
      </c>
      <c r="L120" s="69">
        <v>80633</v>
      </c>
      <c r="M120" s="69">
        <v>152.17</v>
      </c>
      <c r="N120" s="69">
        <v>122.7</v>
      </c>
      <c r="O120" s="68" t="s">
        <v>108</v>
      </c>
      <c r="P120" s="70">
        <f>N120/סיכום!$B$42</f>
        <v>1.36559486832014e-05</v>
      </c>
    </row>
    <row r="121" spans="1:256">
      <c r="A121" s="68" t="str">
        <v>קבוצת דלק אג13</v>
      </c>
      <c r="B121" s="68">
        <v>1105543</v>
      </c>
      <c r="C121" s="68" t="s">
        <v>203</v>
      </c>
      <c r="D121" s="68" t="s">
        <v>202</v>
      </c>
      <c r="E121" s="68" t="s">
        <v>223</v>
      </c>
      <c r="F121" s="68" t="s">
        <v>85</v>
      </c>
      <c r="G121" s="69">
        <v>0</v>
      </c>
      <c r="H121" s="69">
        <v>2.54</v>
      </c>
      <c r="I121" s="68" t="s">
        <v>21</v>
      </c>
      <c r="J121" s="68" t="s">
        <v>240</v>
      </c>
      <c r="K121" s="68" t="str">
        <v>5.77%</v>
      </c>
      <c r="L121" s="69">
        <v>16776862</v>
      </c>
      <c r="M121" s="69">
        <v>127.27</v>
      </c>
      <c r="N121" s="69" t="str">
        <v>21,351.91</v>
      </c>
      <c r="O121" s="68" t="s">
        <v>234</v>
      </c>
      <c r="P121" s="70">
        <f>N121/סיכום!$B$42</f>
        <v>0.00237636990422441</v>
      </c>
    </row>
    <row r="122" spans="1:256">
      <c r="A122" s="68" t="str">
        <v>קבוצת דלק אג22</v>
      </c>
      <c r="B122" s="68">
        <v>1106046</v>
      </c>
      <c r="C122" s="68" t="s">
        <v>203</v>
      </c>
      <c r="D122" s="68" t="s">
        <v>202</v>
      </c>
      <c r="E122" s="68" t="s">
        <v>223</v>
      </c>
      <c r="F122" s="68" t="s">
        <v>85</v>
      </c>
      <c r="G122" s="69">
        <v>0</v>
      </c>
      <c r="H122" s="69">
        <v>6.64</v>
      </c>
      <c r="I122" s="68" t="s">
        <v>21</v>
      </c>
      <c r="J122" s="68" t="s">
        <v>62</v>
      </c>
      <c r="K122" s="68" t="s">
        <v>156</v>
      </c>
      <c r="L122" s="69">
        <v>7557991.11</v>
      </c>
      <c r="M122" s="69">
        <v>121.75</v>
      </c>
      <c r="N122" s="69" t="str">
        <v>9,201.85</v>
      </c>
      <c r="O122" s="68" t="s">
        <v>186</v>
      </c>
      <c r="P122" s="70">
        <f>N122/סיכום!$B$42</f>
        <v>0.00102412380921366</v>
      </c>
    </row>
    <row r="123" spans="1:256">
      <c r="A123" s="68" t="str">
        <v>שיכון ובינוי אג4</v>
      </c>
      <c r="B123" s="68">
        <v>1117910</v>
      </c>
      <c r="C123" s="68" t="s">
        <v>241</v>
      </c>
      <c r="D123" s="68" t="s">
        <v>133</v>
      </c>
      <c r="E123" s="68" t="s">
        <v>223</v>
      </c>
      <c r="F123" s="68" t="s">
        <v>93</v>
      </c>
      <c r="G123" s="69">
        <v>0</v>
      </c>
      <c r="H123" s="69">
        <v>3.81</v>
      </c>
      <c r="I123" s="68" t="s">
        <v>21</v>
      </c>
      <c r="J123" s="68" t="s">
        <v>211</v>
      </c>
      <c r="K123" s="68" t="s">
        <v>242</v>
      </c>
      <c r="L123" s="69">
        <v>16196932.49</v>
      </c>
      <c r="M123" s="69">
        <v>117.8</v>
      </c>
      <c r="N123" s="69" t="str">
        <v>19,079.99</v>
      </c>
      <c r="O123" s="68" t="str">
        <v>1.39%</v>
      </c>
      <c r="P123" s="70">
        <f>N123/סיכום!$B$42</f>
        <v>0.00212351560159736</v>
      </c>
    </row>
    <row r="124" spans="1:256">
      <c r="A124" s="68" t="str">
        <v>שיכון ובינוי אחזקות</v>
      </c>
      <c r="B124" s="68">
        <v>1110733</v>
      </c>
      <c r="C124" s="68" t="s">
        <v>241</v>
      </c>
      <c r="D124" s="68" t="s">
        <v>133</v>
      </c>
      <c r="E124" s="68" t="s">
        <v>223</v>
      </c>
      <c r="F124" s="68" t="s">
        <v>93</v>
      </c>
      <c r="G124" s="69">
        <v>0</v>
      </c>
      <c r="H124" s="69">
        <v>1.27</v>
      </c>
      <c r="I124" s="68" t="s">
        <v>21</v>
      </c>
      <c r="J124" s="68" t="s">
        <v>220</v>
      </c>
      <c r="K124" s="68" t="s">
        <v>47</v>
      </c>
      <c r="L124" s="69">
        <v>1307048.64</v>
      </c>
      <c r="M124" s="69">
        <v>125.94</v>
      </c>
      <c r="N124" s="69" t="str">
        <v>1,646.10</v>
      </c>
      <c r="O124" s="68" t="str">
        <v>0.29%</v>
      </c>
      <c r="P124" s="70">
        <f>N124/סיכום!$B$42</f>
        <v>0.000183203399571457</v>
      </c>
    </row>
    <row r="125" spans="1:256">
      <c r="A125" s="68" t="str">
        <v>אלבר אג"ח ו</v>
      </c>
      <c r="B125" s="68">
        <v>1110642</v>
      </c>
      <c r="C125" s="68" t="s">
        <v>243</v>
      </c>
      <c r="D125" s="68" t="s">
        <v>153</v>
      </c>
      <c r="E125" s="68" t="s">
        <v>244</v>
      </c>
      <c r="F125" s="68" t="s">
        <v>93</v>
      </c>
      <c r="G125" s="69">
        <v>0</v>
      </c>
      <c r="H125" s="69">
        <v>0.05</v>
      </c>
      <c r="I125" s="68" t="s">
        <v>21</v>
      </c>
      <c r="J125" s="68" t="s">
        <v>245</v>
      </c>
      <c r="K125" s="68" t="str">
        <v>6.90%</v>
      </c>
      <c r="L125" s="69">
        <v>0.08</v>
      </c>
      <c r="M125" s="69">
        <v>116</v>
      </c>
      <c r="N125" s="69" t="s">
        <v>96</v>
      </c>
      <c r="O125" s="68" t="s">
        <v>76</v>
      </c>
      <c r="P125" s="70">
        <f>N125/סיכום!$B$42</f>
        <v>0</v>
      </c>
    </row>
    <row r="126" spans="1:256">
      <c r="A126" s="68" t="str">
        <v>אלבר הנפקה סד' 5</v>
      </c>
      <c r="B126" s="68">
        <v>1110626</v>
      </c>
      <c r="C126" s="68" t="s">
        <v>243</v>
      </c>
      <c r="D126" s="68" t="s">
        <v>153</v>
      </c>
      <c r="E126" s="68" t="s">
        <v>244</v>
      </c>
      <c r="F126" s="68" t="s">
        <v>93</v>
      </c>
      <c r="G126" s="69">
        <v>0</v>
      </c>
      <c r="H126" s="69">
        <v>0.54</v>
      </c>
      <c r="I126" s="68" t="s">
        <v>21</v>
      </c>
      <c r="J126" s="68" t="s">
        <v>246</v>
      </c>
      <c r="K126" s="68" t="str">
        <v>2.53%</v>
      </c>
      <c r="L126" s="69">
        <v>0.2</v>
      </c>
      <c r="M126" s="69">
        <v>119.31</v>
      </c>
      <c r="N126" s="69" t="s">
        <v>96</v>
      </c>
      <c r="O126" s="68" t="s">
        <v>76</v>
      </c>
      <c r="P126" s="70">
        <f>N126/סיכום!$B$42</f>
        <v>0</v>
      </c>
    </row>
    <row r="127" spans="1:256">
      <c r="A127" s="68" t="str">
        <v>אלבר.ק3</v>
      </c>
      <c r="B127" s="68">
        <v>1110618</v>
      </c>
      <c r="C127" s="68" t="s">
        <v>243</v>
      </c>
      <c r="D127" s="68" t="s">
        <v>153</v>
      </c>
      <c r="E127" s="68" t="s">
        <v>244</v>
      </c>
      <c r="F127" s="68" t="s">
        <v>93</v>
      </c>
      <c r="G127" s="69">
        <v>0</v>
      </c>
      <c r="H127" s="69">
        <v>0.18</v>
      </c>
      <c r="I127" s="68" t="s">
        <v>21</v>
      </c>
      <c r="J127" s="68" t="s">
        <v>42</v>
      </c>
      <c r="K127" s="68" t="s">
        <v>247</v>
      </c>
      <c r="L127" s="69">
        <v>0.03</v>
      </c>
      <c r="M127" s="69">
        <v>119.84</v>
      </c>
      <c r="N127" s="69" t="s">
        <v>96</v>
      </c>
      <c r="O127" s="68" t="s">
        <v>76</v>
      </c>
      <c r="P127" s="70">
        <f>N127/סיכום!$B$42</f>
        <v>0</v>
      </c>
    </row>
    <row r="128" spans="1:256">
      <c r="A128" s="68" t="str">
        <v>אספן בניה אגח א</v>
      </c>
      <c r="B128" s="68">
        <v>3130077</v>
      </c>
      <c r="C128" s="68" t="str">
        <v>אספן גרופ בעמ</v>
      </c>
      <c r="D128" s="68" t="s">
        <v>133</v>
      </c>
      <c r="E128" s="68" t="s">
        <v>244</v>
      </c>
      <c r="F128" s="68" t="s">
        <v>93</v>
      </c>
      <c r="G128" s="69">
        <v>0</v>
      </c>
      <c r="H128" s="69">
        <v>1.29</v>
      </c>
      <c r="I128" s="68" t="s">
        <v>21</v>
      </c>
      <c r="J128" s="68" t="s">
        <v>154</v>
      </c>
      <c r="K128" s="68" t="s">
        <v>248</v>
      </c>
      <c r="L128" s="69">
        <v>2687888.13</v>
      </c>
      <c r="M128" s="69">
        <v>121.6</v>
      </c>
      <c r="N128" s="69" t="str">
        <v>3,268.47</v>
      </c>
      <c r="O128" s="68" t="str">
        <v>3.36%</v>
      </c>
      <c r="P128" s="70">
        <f>N128/סיכום!$B$42</f>
        <v>0.00036376575870076</v>
      </c>
    </row>
    <row r="129" spans="1:256">
      <c r="A129" s="68" t="str">
        <v>אשדר.ק1</v>
      </c>
      <c r="B129" s="68">
        <v>1104330</v>
      </c>
      <c r="C129" s="68" t="str">
        <v>אשדר חברה לבניה בעמ</v>
      </c>
      <c r="D129" s="68" t="s">
        <v>133</v>
      </c>
      <c r="E129" s="68" t="s">
        <v>244</v>
      </c>
      <c r="F129" s="68" t="s">
        <v>93</v>
      </c>
      <c r="G129" s="69">
        <v>0</v>
      </c>
      <c r="H129" s="69">
        <v>3.52</v>
      </c>
      <c r="I129" s="68" t="s">
        <v>21</v>
      </c>
      <c r="J129" s="68" t="s">
        <v>164</v>
      </c>
      <c r="K129" s="68" t="s">
        <v>249</v>
      </c>
      <c r="L129" s="69">
        <v>0.65</v>
      </c>
      <c r="M129" s="69">
        <v>122.15</v>
      </c>
      <c r="N129" s="69" t="s">
        <v>96</v>
      </c>
      <c r="O129" s="68" t="s">
        <v>76</v>
      </c>
      <c r="P129" s="70">
        <f>N129/סיכום!$B$42</f>
        <v>0</v>
      </c>
    </row>
    <row r="130" spans="1:256">
      <c r="A130" s="68" t="str">
        <v>דיסקונט מנפיקים שה1</v>
      </c>
      <c r="B130" s="68">
        <v>7480098</v>
      </c>
      <c r="C130" s="68" t="s">
        <v>201</v>
      </c>
      <c r="D130" s="68" t="s">
        <v>83</v>
      </c>
      <c r="E130" s="68" t="s">
        <v>244</v>
      </c>
      <c r="F130" s="68" t="s">
        <v>85</v>
      </c>
      <c r="G130" s="69">
        <v>0</v>
      </c>
      <c r="H130" s="69">
        <v>17.38</v>
      </c>
      <c r="I130" s="68" t="s">
        <v>21</v>
      </c>
      <c r="J130" s="68" t="s">
        <v>250</v>
      </c>
      <c r="K130" s="68" t="str">
        <v>5.06%</v>
      </c>
      <c r="L130" s="69">
        <v>26987699</v>
      </c>
      <c r="M130" s="69">
        <v>141.41</v>
      </c>
      <c r="N130" s="69" t="str">
        <v>38,163.31</v>
      </c>
      <c r="O130" s="68" t="str">
        <v>2.16%</v>
      </c>
      <c r="P130" s="70">
        <f>N130/סיכום!$B$42</f>
        <v>0.00424740181696093</v>
      </c>
    </row>
    <row r="131" spans="1:256">
      <c r="A131" s="68" t="str">
        <v>ותנה.ק1</v>
      </c>
      <c r="B131" s="68">
        <v>1109651</v>
      </c>
      <c r="C131" s="68" t="str">
        <v>ויתניה בעמ</v>
      </c>
      <c r="D131" s="68" t="s">
        <v>133</v>
      </c>
      <c r="E131" s="68" t="s">
        <v>244</v>
      </c>
      <c r="F131" s="68" t="s">
        <v>93</v>
      </c>
      <c r="G131" s="69">
        <v>0</v>
      </c>
      <c r="H131" s="69">
        <v>1.38</v>
      </c>
      <c r="I131" s="68" t="s">
        <v>21</v>
      </c>
      <c r="J131" s="68" t="s">
        <v>144</v>
      </c>
      <c r="K131" s="68" t="str">
        <v>3.11%</v>
      </c>
      <c r="L131" s="69">
        <v>373873.55</v>
      </c>
      <c r="M131" s="69">
        <v>121.25</v>
      </c>
      <c r="N131" s="69">
        <v>453.32</v>
      </c>
      <c r="O131" s="68" t="s">
        <v>251</v>
      </c>
      <c r="P131" s="70">
        <f>N131/סיכום!$B$42</f>
        <v>5.04524421929002e-05</v>
      </c>
    </row>
    <row r="132" spans="1:256">
      <c r="A132" s="68" t="str">
        <v>כלכלית אג4</v>
      </c>
      <c r="B132" s="68">
        <v>1980119</v>
      </c>
      <c r="C132" s="68" t="str">
        <v>כלכלית ירושלים בעמ</v>
      </c>
      <c r="D132" s="68" t="s">
        <v>133</v>
      </c>
      <c r="E132" s="68" t="s">
        <v>244</v>
      </c>
      <c r="F132" s="68" t="s">
        <v>125</v>
      </c>
      <c r="G132" s="69">
        <v>0</v>
      </c>
      <c r="H132" s="69">
        <v>0.64</v>
      </c>
      <c r="I132" s="68" t="s">
        <v>21</v>
      </c>
      <c r="J132" s="68" t="s">
        <v>59</v>
      </c>
      <c r="K132" s="68" t="str">
        <v>4.54%</v>
      </c>
      <c r="L132" s="69">
        <v>0.11</v>
      </c>
      <c r="M132" s="69">
        <v>126.18</v>
      </c>
      <c r="N132" s="69" t="s">
        <v>96</v>
      </c>
      <c r="O132" s="68" t="s">
        <v>76</v>
      </c>
      <c r="P132" s="70">
        <f>N132/סיכום!$B$42</f>
        <v>0</v>
      </c>
    </row>
    <row r="133" spans="1:256">
      <c r="A133" s="68" t="str">
        <v>כלל תעשיות אג12</v>
      </c>
      <c r="B133" s="68">
        <v>6080170</v>
      </c>
      <c r="C133" s="68" t="s">
        <v>252</v>
      </c>
      <c r="D133" s="68" t="s">
        <v>253</v>
      </c>
      <c r="E133" s="68" t="s">
        <v>244</v>
      </c>
      <c r="F133" s="68" t="s">
        <v>85</v>
      </c>
      <c r="G133" s="69">
        <v>0</v>
      </c>
      <c r="H133" s="69">
        <v>0.03</v>
      </c>
      <c r="I133" s="68" t="s">
        <v>21</v>
      </c>
      <c r="J133" s="68" t="s">
        <v>174</v>
      </c>
      <c r="K133" s="68" t="str">
        <v>-64.29%</v>
      </c>
      <c r="L133" s="69">
        <v>125000</v>
      </c>
      <c r="M133" s="69">
        <v>127.06</v>
      </c>
      <c r="N133" s="69">
        <v>158.82</v>
      </c>
      <c r="O133" s="68" t="s">
        <v>61</v>
      </c>
      <c r="P133" s="70">
        <f>N133/סיכום!$B$42</f>
        <v>1.7675939444711e-05</v>
      </c>
    </row>
    <row r="134" spans="1:256">
      <c r="A134" s="68" t="str">
        <v>פקר אג1</v>
      </c>
      <c r="B134" s="68">
        <v>8000085</v>
      </c>
      <c r="C134" s="68" t="str">
        <v>אפריקה ישראל תעשיות בעמ</v>
      </c>
      <c r="D134" s="68" t="str">
        <v>מתכת ומוצרי בניה</v>
      </c>
      <c r="E134" s="68" t="s">
        <v>244</v>
      </c>
      <c r="F134" s="68" t="s">
        <v>93</v>
      </c>
      <c r="G134" s="69">
        <v>0</v>
      </c>
      <c r="H134" s="69">
        <v>1.21</v>
      </c>
      <c r="I134" s="68" t="s">
        <v>21</v>
      </c>
      <c r="J134" s="68" t="s">
        <v>246</v>
      </c>
      <c r="K134" s="68" t="str">
        <v>1.75%</v>
      </c>
      <c r="L134" s="69">
        <v>215527.51</v>
      </c>
      <c r="M134" s="69">
        <v>123.74</v>
      </c>
      <c r="N134" s="69">
        <v>266.69</v>
      </c>
      <c r="O134" s="68" t="s">
        <v>254</v>
      </c>
      <c r="P134" s="70">
        <f>N134/סיכום!$B$42</f>
        <v>2.96813769708474e-05</v>
      </c>
    </row>
    <row r="135" spans="1:256">
      <c r="A135" s="68" t="str">
        <v>אינטרנט זהב</v>
      </c>
      <c r="B135" s="68">
        <v>1107341</v>
      </c>
      <c r="C135" s="68" t="s">
        <v>255</v>
      </c>
      <c r="D135" s="68" t="s">
        <v>91</v>
      </c>
      <c r="E135" s="68" t="s">
        <v>256</v>
      </c>
      <c r="F135" s="68" t="s">
        <v>93</v>
      </c>
      <c r="G135" s="69">
        <v>0</v>
      </c>
      <c r="H135" s="69">
        <v>1.7</v>
      </c>
      <c r="I135" s="68" t="s">
        <v>21</v>
      </c>
      <c r="J135" s="68" t="s">
        <v>42</v>
      </c>
      <c r="K135" s="68" t="str">
        <v>18.18%</v>
      </c>
      <c r="L135" s="69">
        <v>1</v>
      </c>
      <c r="M135" s="69">
        <v>94.8</v>
      </c>
      <c r="N135" s="69" t="s">
        <v>96</v>
      </c>
      <c r="O135" s="68" t="s">
        <v>76</v>
      </c>
      <c r="P135" s="70">
        <f>N135/סיכום!$B$42</f>
        <v>0</v>
      </c>
    </row>
    <row r="136" spans="1:256">
      <c r="A136" s="68" t="str">
        <v>אינטרנט זהב אג3</v>
      </c>
      <c r="B136" s="68">
        <v>1120880</v>
      </c>
      <c r="C136" s="68" t="s">
        <v>255</v>
      </c>
      <c r="D136" s="68" t="s">
        <v>91</v>
      </c>
      <c r="E136" s="68" t="s">
        <v>256</v>
      </c>
      <c r="F136" s="68" t="s">
        <v>93</v>
      </c>
      <c r="G136" s="69">
        <v>0</v>
      </c>
      <c r="H136" s="69">
        <v>3.84</v>
      </c>
      <c r="I136" s="68" t="s">
        <v>21</v>
      </c>
      <c r="J136" s="68" t="s">
        <v>257</v>
      </c>
      <c r="K136" s="68" t="str">
        <v>21.62%</v>
      </c>
      <c r="L136" s="69">
        <v>0.75</v>
      </c>
      <c r="M136" s="69">
        <v>57.62</v>
      </c>
      <c r="N136" s="69" t="s">
        <v>96</v>
      </c>
      <c r="O136" s="68" t="s">
        <v>76</v>
      </c>
      <c r="P136" s="70">
        <f>N136/סיכום!$B$42</f>
        <v>0</v>
      </c>
    </row>
    <row r="137" spans="1:256">
      <c r="A137" s="68" t="str">
        <v>אפריקה השקעות אג26</v>
      </c>
      <c r="B137" s="68">
        <v>6110365</v>
      </c>
      <c r="C137" s="68" t="s">
        <v>258</v>
      </c>
      <c r="D137" s="68" t="s">
        <v>202</v>
      </c>
      <c r="E137" s="68" t="s">
        <v>256</v>
      </c>
      <c r="F137" s="68" t="s">
        <v>93</v>
      </c>
      <c r="G137" s="69">
        <v>0</v>
      </c>
      <c r="H137" s="69">
        <v>4.27</v>
      </c>
      <c r="I137" s="68" t="s">
        <v>21</v>
      </c>
      <c r="J137" s="68" t="s">
        <v>66</v>
      </c>
      <c r="K137" s="68" t="str">
        <v>14.38%</v>
      </c>
      <c r="L137" s="69">
        <v>0.69</v>
      </c>
      <c r="M137" s="69">
        <v>81.31</v>
      </c>
      <c r="N137" s="69" t="s">
        <v>96</v>
      </c>
      <c r="O137" s="68" t="s">
        <v>76</v>
      </c>
      <c r="P137" s="70">
        <f>N137/סיכום!$B$42</f>
        <v>0</v>
      </c>
    </row>
    <row r="138" spans="1:256">
      <c r="A138" s="68" t="str">
        <v>בזן אג1</v>
      </c>
      <c r="B138" s="68">
        <v>2590255</v>
      </c>
      <c r="C138" s="68" t="s">
        <v>259</v>
      </c>
      <c r="D138" s="68" t="s">
        <v>260</v>
      </c>
      <c r="E138" s="68" t="s">
        <v>256</v>
      </c>
      <c r="F138" s="68" t="s">
        <v>85</v>
      </c>
      <c r="G138" s="69">
        <v>0</v>
      </c>
      <c r="H138" s="69">
        <v>3.8</v>
      </c>
      <c r="I138" s="68" t="s">
        <v>21</v>
      </c>
      <c r="J138" s="68" t="s">
        <v>211</v>
      </c>
      <c r="K138" s="68" t="str">
        <v>5.21%</v>
      </c>
      <c r="L138" s="69">
        <v>7800620</v>
      </c>
      <c r="M138" s="69">
        <v>114.45</v>
      </c>
      <c r="N138" s="69" t="str">
        <v>8,927.81</v>
      </c>
      <c r="O138" s="68" t="str">
        <v>1.65%</v>
      </c>
      <c r="P138" s="70">
        <f>N138/סיכום!$B$42</f>
        <v>0.000993624410866929</v>
      </c>
    </row>
    <row r="139" spans="1:256">
      <c r="A139" s="68" t="str">
        <v>בזן אג2</v>
      </c>
      <c r="B139" s="68">
        <v>2590263</v>
      </c>
      <c r="C139" s="68" t="s">
        <v>259</v>
      </c>
      <c r="D139" s="68" t="s">
        <v>260</v>
      </c>
      <c r="E139" s="68" t="s">
        <v>256</v>
      </c>
      <c r="F139" s="68" t="s">
        <v>85</v>
      </c>
      <c r="G139" s="69">
        <v>0</v>
      </c>
      <c r="H139" s="69">
        <v>1.46</v>
      </c>
      <c r="I139" s="68" t="s">
        <v>21</v>
      </c>
      <c r="J139" s="68" t="s">
        <v>240</v>
      </c>
      <c r="K139" s="68" t="s">
        <v>261</v>
      </c>
      <c r="L139" s="69">
        <v>675885.54</v>
      </c>
      <c r="M139" s="69">
        <v>117.72</v>
      </c>
      <c r="N139" s="69">
        <v>795.65</v>
      </c>
      <c r="O139" s="68" t="str">
        <v>0.10%</v>
      </c>
      <c r="P139" s="70">
        <f>N139/סיכום!$B$42</f>
        <v>8.85522051327562e-05</v>
      </c>
    </row>
    <row r="140" spans="1:256">
      <c r="A140" s="68" t="str">
        <v>קרגל.ק1</v>
      </c>
      <c r="B140" s="68">
        <v>2170041</v>
      </c>
      <c r="C140" s="68" t="str">
        <v>קרגל בעמ</v>
      </c>
      <c r="D140" s="68" t="s">
        <v>253</v>
      </c>
      <c r="E140" s="68" t="s">
        <v>256</v>
      </c>
      <c r="F140" s="68" t="s">
        <v>93</v>
      </c>
      <c r="G140" s="69">
        <v>0</v>
      </c>
      <c r="H140" s="69">
        <v>0.97</v>
      </c>
      <c r="I140" s="68" t="s">
        <v>21</v>
      </c>
      <c r="J140" s="68" t="s">
        <v>59</v>
      </c>
      <c r="K140" s="68" t="str">
        <v>6.68%</v>
      </c>
      <c r="L140" s="69">
        <v>1281749.66</v>
      </c>
      <c r="M140" s="69">
        <v>116.42</v>
      </c>
      <c r="N140" s="69" t="str">
        <v>1,492.21</v>
      </c>
      <c r="O140" s="68" t="s">
        <v>262</v>
      </c>
      <c r="P140" s="70">
        <f>N140/סיכום!$B$42</f>
        <v>0.000166076146573431</v>
      </c>
    </row>
    <row r="141" spans="1:256">
      <c r="A141" s="68" t="str">
        <v>דיסקונט השקעות אג4</v>
      </c>
      <c r="B141" s="68">
        <v>6390157</v>
      </c>
      <c r="C141" s="68" t="s">
        <v>263</v>
      </c>
      <c r="D141" s="68" t="s">
        <v>202</v>
      </c>
      <c r="E141" s="68" t="s">
        <v>264</v>
      </c>
      <c r="F141" s="68" t="s">
        <v>85</v>
      </c>
      <c r="G141" s="69">
        <v>0</v>
      </c>
      <c r="H141" s="69">
        <v>1.61</v>
      </c>
      <c r="I141" s="68" t="s">
        <v>21</v>
      </c>
      <c r="J141" s="68" t="s">
        <v>42</v>
      </c>
      <c r="K141" s="68" t="str">
        <v>10.99%</v>
      </c>
      <c r="L141" s="69">
        <v>17556252</v>
      </c>
      <c r="M141" s="69">
        <v>115.13</v>
      </c>
      <c r="N141" s="69" t="str">
        <v>20,212.51</v>
      </c>
      <c r="O141" s="68" t="s">
        <v>52</v>
      </c>
      <c r="P141" s="70">
        <f>N141/סיכום!$B$42</f>
        <v>0.00224955989664788</v>
      </c>
    </row>
    <row r="142" spans="1:256">
      <c r="A142" s="68" t="str">
        <v>דיסקונט השקעות אג6</v>
      </c>
      <c r="B142" s="68">
        <v>6390207</v>
      </c>
      <c r="C142" s="68" t="s">
        <v>263</v>
      </c>
      <c r="D142" s="68" t="s">
        <v>202</v>
      </c>
      <c r="E142" s="68" t="s">
        <v>264</v>
      </c>
      <c r="F142" s="68" t="s">
        <v>85</v>
      </c>
      <c r="G142" s="69">
        <v>0</v>
      </c>
      <c r="H142" s="69">
        <v>6.92</v>
      </c>
      <c r="I142" s="68" t="s">
        <v>21</v>
      </c>
      <c r="J142" s="68" t="s">
        <v>187</v>
      </c>
      <c r="K142" s="68" t="str">
        <v>9.44%</v>
      </c>
      <c r="L142" s="69">
        <v>14769063</v>
      </c>
      <c r="M142" s="69">
        <v>87.97</v>
      </c>
      <c r="N142" s="69" t="str">
        <v>12,992.34</v>
      </c>
      <c r="O142" s="68" t="s">
        <v>180</v>
      </c>
      <c r="P142" s="70">
        <f>N142/סיכום!$B$42</f>
        <v>0.00144598800582481</v>
      </c>
    </row>
    <row r="143" spans="1:256">
      <c r="A143" s="68" t="str">
        <v>דיסקונט השקעות אג8</v>
      </c>
      <c r="B143" s="68">
        <v>6390223</v>
      </c>
      <c r="C143" s="68" t="s">
        <v>263</v>
      </c>
      <c r="D143" s="68" t="s">
        <v>202</v>
      </c>
      <c r="E143" s="68" t="s">
        <v>264</v>
      </c>
      <c r="F143" s="68" t="s">
        <v>85</v>
      </c>
      <c r="G143" s="69">
        <v>0</v>
      </c>
      <c r="H143" s="69">
        <v>3.45</v>
      </c>
      <c r="I143" s="68" t="s">
        <v>21</v>
      </c>
      <c r="J143" s="68" t="s">
        <v>257</v>
      </c>
      <c r="K143" s="68" t="str">
        <v>10.05%</v>
      </c>
      <c r="L143" s="69">
        <v>899478</v>
      </c>
      <c r="M143" s="69">
        <v>100.61</v>
      </c>
      <c r="N143" s="69">
        <v>904.96</v>
      </c>
      <c r="O143" s="68" t="s">
        <v>265</v>
      </c>
      <c r="P143" s="70">
        <f>N143/סיכום!$B$42</f>
        <v>0.000100717908071312</v>
      </c>
    </row>
    <row r="144" spans="1:256">
      <c r="A144" s="68" t="str">
        <v>שלמה נדלן אגח 1</v>
      </c>
      <c r="B144" s="68">
        <v>1107515</v>
      </c>
      <c r="C144" s="68" t="str">
        <v>ש.י.ר שלמה נדלן בעמ</v>
      </c>
      <c r="D144" s="68" t="s">
        <v>133</v>
      </c>
      <c r="E144" s="68" t="s">
        <v>264</v>
      </c>
      <c r="F144" s="68" t="s">
        <v>93</v>
      </c>
      <c r="G144" s="69">
        <v>0</v>
      </c>
      <c r="H144" s="69">
        <v>1.71</v>
      </c>
      <c r="I144" s="68" t="s">
        <v>21</v>
      </c>
      <c r="J144" s="68" t="str">
        <v>8.2500%</v>
      </c>
      <c r="K144" s="68" t="str">
        <v>5.83%</v>
      </c>
      <c r="L144" s="69">
        <v>0.39</v>
      </c>
      <c r="M144" s="69">
        <v>122.55</v>
      </c>
      <c r="N144" s="69" t="s">
        <v>96</v>
      </c>
      <c r="O144" s="68" t="s">
        <v>76</v>
      </c>
      <c r="P144" s="70">
        <f>N144/סיכום!$B$42</f>
        <v>0</v>
      </c>
    </row>
    <row r="145" spans="1:256">
      <c r="A145" s="68" t="str">
        <v>פלאזה אג2</v>
      </c>
      <c r="B145" s="68">
        <v>1109503</v>
      </c>
      <c r="C145" s="68" t="str">
        <v>פלאזה סנטרס אן.וי</v>
      </c>
      <c r="D145" s="68" t="s">
        <v>133</v>
      </c>
      <c r="E145" s="68" t="s">
        <v>266</v>
      </c>
      <c r="F145" s="68" t="s">
        <v>85</v>
      </c>
      <c r="G145" s="69">
        <v>0</v>
      </c>
      <c r="H145" s="69">
        <v>1.33</v>
      </c>
      <c r="I145" s="68" t="s">
        <v>21</v>
      </c>
      <c r="J145" s="68" t="s">
        <v>267</v>
      </c>
      <c r="K145" s="68" t="str">
        <v>25.22%</v>
      </c>
      <c r="L145" s="69">
        <v>0.3</v>
      </c>
      <c r="M145" s="69">
        <v>90.47</v>
      </c>
      <c r="N145" s="69" t="s">
        <v>96</v>
      </c>
      <c r="O145" s="68" t="s">
        <v>76</v>
      </c>
      <c r="P145" s="70">
        <f>N145/סיכום!$B$42</f>
        <v>0</v>
      </c>
    </row>
    <row r="146" spans="1:256">
      <c r="A146" s="68" t="str">
        <v>צור.ק5</v>
      </c>
      <c r="B146" s="68">
        <v>7300080</v>
      </c>
      <c r="C146" s="68" t="str">
        <v>צור‎</v>
      </c>
      <c r="D146" s="68" t="s">
        <v>202</v>
      </c>
      <c r="E146" s="68" t="s">
        <v>266</v>
      </c>
      <c r="F146" s="68" t="s">
        <v>85</v>
      </c>
      <c r="G146" s="69">
        <v>0</v>
      </c>
      <c r="H146" s="69">
        <v>0.33</v>
      </c>
      <c r="I146" s="68" t="s">
        <v>21</v>
      </c>
      <c r="J146" s="68" t="s">
        <v>268</v>
      </c>
      <c r="K146" s="68" t="s">
        <v>269</v>
      </c>
      <c r="L146" s="69">
        <v>0.14</v>
      </c>
      <c r="M146" s="69">
        <v>127.01</v>
      </c>
      <c r="N146" s="69" t="s">
        <v>96</v>
      </c>
      <c r="O146" s="68" t="s">
        <v>76</v>
      </c>
      <c r="P146" s="70">
        <f>N146/סיכום!$B$42</f>
        <v>0</v>
      </c>
    </row>
    <row r="147" spans="1:256">
      <c r="A147" s="68" t="str">
        <v>קרנו ק2</v>
      </c>
      <c r="B147" s="68">
        <v>1113034</v>
      </c>
      <c r="C147" s="68" t="str">
        <v>קרדן אן.וי.</v>
      </c>
      <c r="D147" s="68" t="s">
        <v>202</v>
      </c>
      <c r="E147" s="68" t="s">
        <v>266</v>
      </c>
      <c r="F147" s="68" t="s">
        <v>85</v>
      </c>
      <c r="G147" s="69">
        <v>0</v>
      </c>
      <c r="H147" s="69">
        <v>2.8</v>
      </c>
      <c r="I147" s="68" t="s">
        <v>21</v>
      </c>
      <c r="J147" s="68" t="s">
        <v>134</v>
      </c>
      <c r="K147" s="68" t="str">
        <v>26.79%</v>
      </c>
      <c r="L147" s="69">
        <v>5248573</v>
      </c>
      <c r="M147" s="69">
        <v>67.95</v>
      </c>
      <c r="N147" s="69" t="str">
        <v>3,566.41</v>
      </c>
      <c r="O147" s="68" t="s">
        <v>270</v>
      </c>
      <c r="P147" s="70">
        <f>N147/סיכום!$B$42</f>
        <v>0.00039692511771195</v>
      </c>
    </row>
    <row r="148" spans="1:256">
      <c r="A148" s="68" t="str">
        <v>רפק.ק3</v>
      </c>
      <c r="B148" s="68">
        <v>7690084</v>
      </c>
      <c r="C148" s="68" t="str">
        <v>רפק תקשורת ותשתיות בעמ</v>
      </c>
      <c r="D148" s="68" t="s">
        <v>153</v>
      </c>
      <c r="E148" s="68" t="s">
        <v>266</v>
      </c>
      <c r="F148" s="68" t="s">
        <v>93</v>
      </c>
      <c r="G148" s="69">
        <v>0</v>
      </c>
      <c r="H148" s="69">
        <v>0.56</v>
      </c>
      <c r="I148" s="68" t="s">
        <v>21</v>
      </c>
      <c r="J148" s="68" t="s">
        <v>220</v>
      </c>
      <c r="K148" s="68" t="s">
        <v>271</v>
      </c>
      <c r="L148" s="69">
        <v>1600000.08</v>
      </c>
      <c r="M148" s="69">
        <v>118.06</v>
      </c>
      <c r="N148" s="69" t="str">
        <v>1,888.96</v>
      </c>
      <c r="O148" s="68" t="s">
        <v>249</v>
      </c>
      <c r="P148" s="70">
        <f>N148/סיכום!$B$42</f>
        <v>0.000210232606557621</v>
      </c>
    </row>
    <row r="149" spans="1:256">
      <c r="A149" s="68" t="str">
        <v>אדבפ.ק9</v>
      </c>
      <c r="B149" s="68">
        <v>7980154</v>
      </c>
      <c r="C149" s="68" t="s">
        <v>272</v>
      </c>
      <c r="D149" s="68" t="s">
        <v>202</v>
      </c>
      <c r="E149" s="68" t="s">
        <v>273</v>
      </c>
      <c r="F149" s="68" t="s">
        <v>85</v>
      </c>
      <c r="G149" s="69">
        <v>0</v>
      </c>
      <c r="H149" s="69">
        <v>6.84</v>
      </c>
      <c r="I149" s="68" t="s">
        <v>21</v>
      </c>
      <c r="J149" s="68" t="s">
        <v>187</v>
      </c>
      <c r="K149" s="68" t="str">
        <v>16.31%</v>
      </c>
      <c r="L149" s="69">
        <v>24913366</v>
      </c>
      <c r="M149" s="69">
        <v>54.89</v>
      </c>
      <c r="N149" s="69" t="str">
        <v>13,674.95</v>
      </c>
      <c r="O149" s="68" t="str">
        <v>2.54%</v>
      </c>
      <c r="P149" s="70">
        <f>N149/סיכום!$B$42</f>
        <v>0.00152195937608268</v>
      </c>
    </row>
    <row r="150" spans="1:256">
      <c r="A150" s="68" t="str">
        <v>אידיבי פיתוח אג7</v>
      </c>
      <c r="B150" s="68">
        <v>7980121</v>
      </c>
      <c r="C150" s="68" t="s">
        <v>272</v>
      </c>
      <c r="D150" s="68" t="s">
        <v>202</v>
      </c>
      <c r="E150" s="68" t="s">
        <v>273</v>
      </c>
      <c r="F150" s="68" t="s">
        <v>85</v>
      </c>
      <c r="G150" s="69">
        <v>0</v>
      </c>
      <c r="H150" s="69">
        <v>2.02</v>
      </c>
      <c r="I150" s="68" t="s">
        <v>21</v>
      </c>
      <c r="J150" s="68" t="s">
        <v>62</v>
      </c>
      <c r="K150" s="68" t="str">
        <v>34.91%</v>
      </c>
      <c r="L150" s="69">
        <v>80906.58</v>
      </c>
      <c r="M150" s="69">
        <v>68.21</v>
      </c>
      <c r="N150" s="69">
        <v>55.19</v>
      </c>
      <c r="O150" s="68" t="s">
        <v>76</v>
      </c>
      <c r="P150" s="70">
        <f>N150/סיכום!$B$42</f>
        <v>6.14239452180835e-06</v>
      </c>
    </row>
    <row r="151" spans="1:256">
      <c r="A151" s="68" t="str">
        <v>אלביט הדמיה 1</v>
      </c>
      <c r="B151" s="68">
        <v>1098789</v>
      </c>
      <c r="C151" s="68" t="s">
        <v>274</v>
      </c>
      <c r="D151" s="68" t="s">
        <v>202</v>
      </c>
      <c r="E151" s="68" t="s">
        <v>275</v>
      </c>
      <c r="F151" s="68" t="s">
        <v>85</v>
      </c>
      <c r="G151" s="69">
        <v>0</v>
      </c>
      <c r="H151" s="69">
        <v>0.49</v>
      </c>
      <c r="I151" s="68" t="s">
        <v>21</v>
      </c>
      <c r="J151" s="68" t="s">
        <v>66</v>
      </c>
      <c r="K151" s="68" t="str">
        <v>136.90%</v>
      </c>
      <c r="L151" s="69">
        <v>0.22</v>
      </c>
      <c r="M151" s="69">
        <v>77.77</v>
      </c>
      <c r="N151" s="69" t="s">
        <v>96</v>
      </c>
      <c r="O151" s="68" t="s">
        <v>76</v>
      </c>
      <c r="P151" s="70">
        <f>N151/סיכום!$B$42</f>
        <v>0</v>
      </c>
    </row>
    <row r="152" spans="1:256">
      <c r="A152" s="68" t="str">
        <v>אלביט הדמיה 3</v>
      </c>
      <c r="B152" s="68">
        <v>1098797</v>
      </c>
      <c r="C152" s="68" t="s">
        <v>274</v>
      </c>
      <c r="D152" s="68" t="s">
        <v>202</v>
      </c>
      <c r="E152" s="68" t="s">
        <v>275</v>
      </c>
      <c r="F152" s="68" t="s">
        <v>85</v>
      </c>
      <c r="G152" s="69">
        <v>0</v>
      </c>
      <c r="H152" s="69">
        <v>1.87</v>
      </c>
      <c r="I152" s="68" t="s">
        <v>21</v>
      </c>
      <c r="J152" s="68" t="s">
        <v>94</v>
      </c>
      <c r="K152" s="68" t="str">
        <v>54.06%</v>
      </c>
      <c r="L152" s="69">
        <v>0.57</v>
      </c>
      <c r="M152" s="69">
        <v>48.98</v>
      </c>
      <c r="N152" s="69" t="s">
        <v>96</v>
      </c>
      <c r="O152" s="68" t="s">
        <v>76</v>
      </c>
      <c r="P152" s="70">
        <f>N152/סיכום!$B$42</f>
        <v>0</v>
      </c>
    </row>
    <row r="153" spans="1:256">
      <c r="A153" s="68" t="str">
        <v>אלביט הדמיה 6</v>
      </c>
      <c r="B153" s="68">
        <v>1107234</v>
      </c>
      <c r="C153" s="68" t="s">
        <v>274</v>
      </c>
      <c r="D153" s="68" t="s">
        <v>202</v>
      </c>
      <c r="E153" s="68" t="s">
        <v>275</v>
      </c>
      <c r="F153" s="68" t="s">
        <v>85</v>
      </c>
      <c r="G153" s="69">
        <v>0</v>
      </c>
      <c r="H153" s="69">
        <v>1.27</v>
      </c>
      <c r="I153" s="68" t="s">
        <v>21</v>
      </c>
      <c r="J153" s="68" t="s">
        <v>276</v>
      </c>
      <c r="K153" s="68" t="str">
        <v>93.15%</v>
      </c>
      <c r="L153" s="69">
        <v>0.62</v>
      </c>
      <c r="M153" s="69">
        <v>48.8</v>
      </c>
      <c r="N153" s="69" t="s">
        <v>96</v>
      </c>
      <c r="O153" s="68" t="s">
        <v>76</v>
      </c>
      <c r="P153" s="70">
        <f>N153/סיכום!$B$42</f>
        <v>0</v>
      </c>
    </row>
    <row r="154" spans="1:256">
      <c r="A154" s="68" t="str">
        <v>אידיבי אחזקות אג3</v>
      </c>
      <c r="B154" s="68">
        <v>7360043</v>
      </c>
      <c r="C154" s="68" t="s">
        <v>277</v>
      </c>
      <c r="D154" s="68" t="s">
        <v>202</v>
      </c>
      <c r="E154" s="68" t="s">
        <v>278</v>
      </c>
      <c r="F154" s="68" t="s">
        <v>85</v>
      </c>
      <c r="G154" s="69">
        <v>0</v>
      </c>
      <c r="H154" s="69">
        <v>1.03</v>
      </c>
      <c r="I154" s="68" t="s">
        <v>21</v>
      </c>
      <c r="J154" s="68" t="s">
        <v>115</v>
      </c>
      <c r="K154" s="68" t="str">
        <v>359.92%</v>
      </c>
      <c r="L154" s="69">
        <v>0.5</v>
      </c>
      <c r="M154" s="69">
        <v>24.33</v>
      </c>
      <c r="N154" s="69" t="s">
        <v>96</v>
      </c>
      <c r="O154" s="68" t="s">
        <v>76</v>
      </c>
      <c r="P154" s="70">
        <f>N154/סיכום!$B$42</f>
        <v>0</v>
      </c>
    </row>
    <row r="155" spans="1:256">
      <c r="A155" s="68" t="str">
        <v>5ישאל אג</v>
      </c>
      <c r="B155" s="68">
        <v>1102854</v>
      </c>
      <c r="C155" s="68" t="str">
        <v>ישאל‎</v>
      </c>
      <c r="D155" s="68" t="s">
        <v>202</v>
      </c>
      <c r="E155" s="68" t="s">
        <v>279</v>
      </c>
      <c r="F155" s="68" t="s">
        <v>93</v>
      </c>
      <c r="G155" s="69">
        <v>0</v>
      </c>
      <c r="H155" s="69">
        <v>1.4</v>
      </c>
      <c r="I155" s="68" t="s">
        <v>21</v>
      </c>
      <c r="J155" s="68" t="s">
        <v>165</v>
      </c>
      <c r="K155" s="68" t="str">
        <v>379.92%</v>
      </c>
      <c r="L155" s="69">
        <v>285714.32</v>
      </c>
      <c r="M155" s="69">
        <v>8.62</v>
      </c>
      <c r="N155" s="69">
        <v>24.63</v>
      </c>
      <c r="O155" s="68" t="s">
        <v>87</v>
      </c>
      <c r="P155" s="70">
        <f>N155/סיכום!$B$42</f>
        <v>2.74120632491646e-06</v>
      </c>
    </row>
    <row r="156" spans="1:256">
      <c r="A156" s="68" t="str">
        <v>אמפל אמריקן</v>
      </c>
      <c r="B156" s="68">
        <v>1100833</v>
      </c>
      <c r="C156" s="68" t="str">
        <v>אמפל-אמריקן ישראל קורפוריישן</v>
      </c>
      <c r="D156" s="68" t="s">
        <v>202</v>
      </c>
      <c r="E156" s="68" t="s">
        <v>279</v>
      </c>
      <c r="F156" s="68" t="s">
        <v>93</v>
      </c>
      <c r="G156" s="69">
        <v>0</v>
      </c>
      <c r="H156" s="69">
        <v>1.95</v>
      </c>
      <c r="I156" s="68" t="s">
        <v>21</v>
      </c>
      <c r="J156" s="68" t="s">
        <v>245</v>
      </c>
      <c r="K156" s="68" t="str">
        <v>285.62%</v>
      </c>
      <c r="L156" s="69">
        <v>3169173.6</v>
      </c>
      <c r="M156" s="69">
        <v>11</v>
      </c>
      <c r="N156" s="69">
        <v>348.61</v>
      </c>
      <c r="O156" s="68" t="s">
        <v>135</v>
      </c>
      <c r="P156" s="70">
        <f>N156/סיכום!$B$42</f>
        <v>3.87986982106833e-05</v>
      </c>
    </row>
    <row r="157" spans="1:256">
      <c r="A157" s="68" t="str">
        <v>אנגל משאבים ו</v>
      </c>
      <c r="B157" s="68">
        <v>7710155</v>
      </c>
      <c r="C157" s="68" t="s">
        <v>280</v>
      </c>
      <c r="D157" s="68" t="s">
        <v>133</v>
      </c>
      <c r="E157" s="69">
        <v>0</v>
      </c>
      <c r="F157" s="68" t="s">
        <v>29</v>
      </c>
      <c r="G157" s="69">
        <v>0</v>
      </c>
      <c r="H157" s="69">
        <v>2.29</v>
      </c>
      <c r="I157" s="68" t="s">
        <v>21</v>
      </c>
      <c r="J157" s="68" t="s">
        <v>281</v>
      </c>
      <c r="K157" s="68" t="str">
        <v>16.47%</v>
      </c>
      <c r="L157" s="69">
        <v>218834.36</v>
      </c>
      <c r="M157" s="69">
        <v>80.15</v>
      </c>
      <c r="N157" s="69">
        <v>175.4</v>
      </c>
      <c r="O157" s="68" t="s">
        <v>282</v>
      </c>
      <c r="P157" s="70">
        <f>N157/סיכום!$B$42</f>
        <v>1.95212175960352e-05</v>
      </c>
    </row>
    <row r="158" spans="1:256">
      <c r="A158" s="68" t="str">
        <v>אנגל משאבים ז'</v>
      </c>
      <c r="B158" s="68">
        <v>7710163</v>
      </c>
      <c r="C158" s="68" t="s">
        <v>280</v>
      </c>
      <c r="D158" s="68" t="s">
        <v>133</v>
      </c>
      <c r="E158" s="69">
        <v>0</v>
      </c>
      <c r="F158" s="68" t="s">
        <v>29</v>
      </c>
      <c r="G158" s="69">
        <v>0</v>
      </c>
      <c r="H158" s="69">
        <v>3.82</v>
      </c>
      <c r="I158" s="68" t="s">
        <v>21</v>
      </c>
      <c r="J158" s="68" t="s">
        <v>281</v>
      </c>
      <c r="K158" s="68" t="str">
        <v>22.94%</v>
      </c>
      <c r="L158" s="69">
        <v>2764451.43</v>
      </c>
      <c r="M158" s="69">
        <v>56.28</v>
      </c>
      <c r="N158" s="69" t="str">
        <v>1,555.83</v>
      </c>
      <c r="O158" s="68" t="s">
        <v>176</v>
      </c>
      <c r="P158" s="70">
        <f>N158/סיכום!$B$42</f>
        <v>0.000173156761530442</v>
      </c>
    </row>
    <row r="159" spans="1:256">
      <c r="A159" s="68" t="str">
        <v>חבס.ק12</v>
      </c>
      <c r="B159" s="68">
        <v>4150090</v>
      </c>
      <c r="C159" s="68" t="str">
        <v>חבס ח.צ. השקעות )0691( בעמ</v>
      </c>
      <c r="D159" s="68" t="s">
        <v>133</v>
      </c>
      <c r="E159" s="69">
        <v>0</v>
      </c>
      <c r="F159" s="68" t="s">
        <v>29</v>
      </c>
      <c r="G159" s="69">
        <v>0</v>
      </c>
      <c r="H159" s="69">
        <v>0.87</v>
      </c>
      <c r="I159" s="68" t="s">
        <v>21</v>
      </c>
      <c r="J159" s="68" t="s">
        <v>59</v>
      </c>
      <c r="K159" s="68" t="str">
        <v>11.25%</v>
      </c>
      <c r="L159" s="69">
        <v>496016.55</v>
      </c>
      <c r="M159" s="69">
        <v>116.55</v>
      </c>
      <c r="N159" s="69">
        <v>578.11</v>
      </c>
      <c r="O159" s="68" t="s">
        <v>283</v>
      </c>
      <c r="P159" s="70">
        <f>N159/סיכום!$B$42</f>
        <v>6.43409983149597e-05</v>
      </c>
    </row>
    <row r="160" spans="1:256">
      <c r="A160" s="68" t="str">
        <v>לדקמ.ק1</v>
      </c>
      <c r="B160" s="68">
        <v>1112911</v>
      </c>
      <c r="C160" s="68" t="s">
        <v>284</v>
      </c>
      <c r="D160" s="68" t="s">
        <v>153</v>
      </c>
      <c r="E160" s="69">
        <v>0</v>
      </c>
      <c r="F160" s="68" t="s">
        <v>29</v>
      </c>
      <c r="G160" s="69">
        <v>0</v>
      </c>
      <c r="H160" s="69">
        <v>1.29</v>
      </c>
      <c r="I160" s="68" t="s">
        <v>21</v>
      </c>
      <c r="J160" s="68" t="str">
        <v>10.1500%</v>
      </c>
      <c r="K160" s="68" t="str">
        <v>286.74%</v>
      </c>
      <c r="L160" s="69">
        <v>2442167.67</v>
      </c>
      <c r="M160" s="69">
        <v>14</v>
      </c>
      <c r="N160" s="69">
        <v>341.9</v>
      </c>
      <c r="O160" s="68" t="str">
        <v>3.20%</v>
      </c>
      <c r="P160" s="70">
        <f>N160/סיכום!$B$42</f>
        <v>3.80519059069809e-05</v>
      </c>
    </row>
    <row r="161" spans="1:256">
      <c r="A161" s="67" t="str">
        <v>סה"כ אגרות חוב קונצרניות צמודות</v>
      </c>
      <c r="B161" s="67"/>
      <c r="C161" s="67"/>
      <c r="D161" s="67"/>
      <c r="E161" s="67"/>
      <c r="F161" s="67"/>
      <c r="G161" s="67"/>
      <c r="H161" s="71">
        <v>7.26</v>
      </c>
      <c r="I161" s="67"/>
      <c r="J161" s="67"/>
      <c r="K161" s="71" t="str">
        <v>3.06%</v>
      </c>
      <c r="L161" s="72">
        <f>SUM(L18:L160)</f>
        <v>1446527768.55</v>
      </c>
      <c r="M161" s="67"/>
      <c r="N161" s="72">
        <f>N18+N19+N20+N21+N22+N23+N24+N25+N26+N27+N28+N29+N30+N31+N32+N33+N34+N35+N36+N37+N38+N39+N40+N41+N42+N43+N44+N45+N46+N47+N48+N49+N50+N51+N52+N53+N54+N55+N56+N57+N58+N59+N60+N61+N62+N63+N64+N65+N66+N67+N68+N69+N70+N71+N72+N73+N74+N75+N76+N77+N78+N79+N80+N81+N82+N83+N84+N85+N86+N87+N88+N89+N90+N91+N92+N93+N94+N95+N96+N97+N98+N99+N100+N101+N102+N103+N104+N105+N106+N107+N108+N109+N110+N111+N112+N113+N114+N115+N116+N117+N118+N119+N120+N121+N122+N123+N124+N125+N126+N127+N128+N129+N130+N131+N132+N133+N134+N135+N136+N137+N138+N139+N140+N141+N142+N143+N144+N145+N146+N147+N148+N149+N150+N151+N152+N153+N154+N155+N156+N157+N158+N159+N160</f>
        <v>1750304.11</v>
      </c>
      <c r="O161" s="67"/>
      <c r="P161" s="73">
        <f>SUM(P18:P160)</f>
        <v>0.194800840310974</v>
      </c>
    </row>
    <row r="163" spans="1:256">
      <c r="A163" s="67" t="str">
        <v>אגרות חוב קונצרניות לא צמודות</v>
      </c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</row>
    <row r="164" spans="1:256">
      <c r="A164" s="68" t="str">
        <v>למן.ק13</v>
      </c>
      <c r="B164" s="68">
        <v>7410236</v>
      </c>
      <c r="C164" s="68" t="s">
        <v>109</v>
      </c>
      <c r="D164" s="68" t="s">
        <v>83</v>
      </c>
      <c r="E164" s="68" t="s">
        <v>92</v>
      </c>
      <c r="F164" s="68" t="s">
        <v>85</v>
      </c>
      <c r="G164" s="69">
        <v>0</v>
      </c>
      <c r="H164" s="69">
        <v>4.23</v>
      </c>
      <c r="I164" s="68" t="s">
        <v>21</v>
      </c>
      <c r="J164" s="68" t="s">
        <v>267</v>
      </c>
      <c r="K164" s="68" t="str">
        <v>3.21%</v>
      </c>
      <c r="L164" s="69">
        <v>12438389</v>
      </c>
      <c r="M164" s="69">
        <v>111.03</v>
      </c>
      <c r="N164" s="69" t="str">
        <v>13,810.34</v>
      </c>
      <c r="O164" s="68" t="s">
        <v>205</v>
      </c>
      <c r="P164" s="70">
        <f>N164/סיכום!$B$42</f>
        <v>0.00153702766371282</v>
      </c>
    </row>
    <row r="165" spans="1:256">
      <c r="A165" s="68" t="str">
        <v>פרטנר אג5</v>
      </c>
      <c r="B165" s="68">
        <v>1118843</v>
      </c>
      <c r="C165" s="68" t="s">
        <v>178</v>
      </c>
      <c r="D165" s="68" t="s">
        <v>91</v>
      </c>
      <c r="E165" s="68" t="s">
        <v>129</v>
      </c>
      <c r="F165" s="68" t="s">
        <v>85</v>
      </c>
      <c r="G165" s="69">
        <v>0</v>
      </c>
      <c r="H165" s="69">
        <v>2.8</v>
      </c>
      <c r="I165" s="68" t="s">
        <v>21</v>
      </c>
      <c r="J165" s="68" t="s">
        <v>59</v>
      </c>
      <c r="K165" s="68" t="str">
        <v>3.52%</v>
      </c>
      <c r="L165" s="69">
        <v>8809604</v>
      </c>
      <c r="M165" s="69">
        <v>105.64</v>
      </c>
      <c r="N165" s="69" t="str">
        <v>9,306.47</v>
      </c>
      <c r="O165" s="68" t="s">
        <v>46</v>
      </c>
      <c r="P165" s="70">
        <f>N165/סיכום!$B$42</f>
        <v>0.00103576753660761</v>
      </c>
    </row>
    <row r="166" spans="1:256">
      <c r="A166" s="68" t="str">
        <v>גב ים אג7</v>
      </c>
      <c r="B166" s="68">
        <v>7590144</v>
      </c>
      <c r="C166" s="68" t="s">
        <v>189</v>
      </c>
      <c r="D166" s="68" t="s">
        <v>133</v>
      </c>
      <c r="E166" s="68" t="s">
        <v>185</v>
      </c>
      <c r="F166" s="68" t="s">
        <v>85</v>
      </c>
      <c r="G166" s="69">
        <v>0</v>
      </c>
      <c r="H166" s="69">
        <v>2.61</v>
      </c>
      <c r="I166" s="68" t="s">
        <v>21</v>
      </c>
      <c r="J166" s="68" t="str">
        <v>6.4100%</v>
      </c>
      <c r="K166" s="68" t="s">
        <v>285</v>
      </c>
      <c r="L166" s="69">
        <v>215664</v>
      </c>
      <c r="M166" s="69">
        <v>109.2</v>
      </c>
      <c r="N166" s="69">
        <v>235.51</v>
      </c>
      <c r="O166" s="68" t="s">
        <v>286</v>
      </c>
      <c r="P166" s="70">
        <f>N166/סיכום!$B$42</f>
        <v>2.62111856102751e-05</v>
      </c>
    </row>
    <row r="167" spans="1:256">
      <c r="A167" s="68" t="str">
        <v>גזית גלוב אג6</v>
      </c>
      <c r="B167" s="68">
        <v>1260405</v>
      </c>
      <c r="C167" s="68" t="s">
        <v>193</v>
      </c>
      <c r="D167" s="68" t="s">
        <v>133</v>
      </c>
      <c r="E167" s="68" t="s">
        <v>185</v>
      </c>
      <c r="F167" s="68" t="s">
        <v>85</v>
      </c>
      <c r="G167" s="69">
        <v>0</v>
      </c>
      <c r="H167" s="69">
        <v>1.99</v>
      </c>
      <c r="I167" s="68" t="s">
        <v>21</v>
      </c>
      <c r="J167" s="68" t="s">
        <v>250</v>
      </c>
      <c r="K167" s="68" t="s">
        <v>287</v>
      </c>
      <c r="L167" s="69">
        <v>6749516.25</v>
      </c>
      <c r="M167" s="69">
        <v>108.04</v>
      </c>
      <c r="N167" s="69" t="str">
        <v>7,292.18</v>
      </c>
      <c r="O167" s="68" t="s">
        <v>288</v>
      </c>
      <c r="P167" s="70">
        <f>N167/סיכום!$B$42</f>
        <v>0.000811586274398268</v>
      </c>
    </row>
    <row r="168" spans="1:256">
      <c r="A168" s="68" t="str">
        <v>ריט1 אג2</v>
      </c>
      <c r="B168" s="68">
        <v>1114511</v>
      </c>
      <c r="C168" s="68" t="s">
        <v>217</v>
      </c>
      <c r="D168" s="68" t="s">
        <v>133</v>
      </c>
      <c r="E168" s="68" t="s">
        <v>185</v>
      </c>
      <c r="F168" s="68" t="s">
        <v>85</v>
      </c>
      <c r="G168" s="69">
        <v>0</v>
      </c>
      <c r="H168" s="69">
        <v>0.9</v>
      </c>
      <c r="I168" s="68" t="s">
        <v>21</v>
      </c>
      <c r="J168" s="68" t="str">
        <v>4.1400%</v>
      </c>
      <c r="K168" s="68" t="str">
        <v>2.42%</v>
      </c>
      <c r="L168" s="69">
        <v>2309150.11</v>
      </c>
      <c r="M168" s="69">
        <v>101.9</v>
      </c>
      <c r="N168" s="69" t="str">
        <v>2,353.02</v>
      </c>
      <c r="O168" s="68" t="s">
        <v>248</v>
      </c>
      <c r="P168" s="70">
        <f>N168/סיכום!$B$42</f>
        <v>0.000261880361618146</v>
      </c>
    </row>
    <row r="169" spans="1:256">
      <c r="A169" s="68" t="str">
        <v>טץו_כט_ לטלום</v>
      </c>
      <c r="B169" s="68">
        <v>1123587</v>
      </c>
      <c r="C169" s="68" t="s">
        <v>210</v>
      </c>
      <c r="D169" s="68" t="s">
        <v>202</v>
      </c>
      <c r="E169" s="68" t="s">
        <v>223</v>
      </c>
      <c r="F169" s="68" t="s">
        <v>85</v>
      </c>
      <c r="G169" s="69">
        <v>0</v>
      </c>
      <c r="H169" s="69">
        <v>5.98</v>
      </c>
      <c r="I169" s="68" t="s">
        <v>21</v>
      </c>
      <c r="J169" s="68" t="str">
        <v>3.3600%</v>
      </c>
      <c r="K169" s="68" t="s">
        <v>261</v>
      </c>
      <c r="L169" s="69">
        <v>1469000</v>
      </c>
      <c r="M169" s="69">
        <v>99.4</v>
      </c>
      <c r="N169" s="69" t="str">
        <v>1,460.19</v>
      </c>
      <c r="O169" s="68" t="s">
        <v>56</v>
      </c>
      <c r="P169" s="70">
        <f>N169/סיכום!$B$42</f>
        <v>0.000162512467055614</v>
      </c>
    </row>
    <row r="170" spans="1:256">
      <c r="A170" s="68" t="str">
        <v>נייר חדרה אג5</v>
      </c>
      <c r="B170" s="68">
        <v>6320097</v>
      </c>
      <c r="C170" s="68" t="s">
        <v>236</v>
      </c>
      <c r="D170" s="68" t="s">
        <v>237</v>
      </c>
      <c r="E170" s="68" t="s">
        <v>223</v>
      </c>
      <c r="F170" s="68" t="s">
        <v>85</v>
      </c>
      <c r="G170" s="69">
        <v>0</v>
      </c>
      <c r="H170" s="69">
        <v>2.7</v>
      </c>
      <c r="I170" s="68" t="s">
        <v>21</v>
      </c>
      <c r="J170" s="68" t="s">
        <v>144</v>
      </c>
      <c r="K170" s="68" t="str">
        <v>3.78%</v>
      </c>
      <c r="L170" s="69">
        <v>3053000</v>
      </c>
      <c r="M170" s="69">
        <v>106.19</v>
      </c>
      <c r="N170" s="69" t="str">
        <v>3,241.98</v>
      </c>
      <c r="O170" s="68" t="str">
        <v>0.59%</v>
      </c>
      <c r="P170" s="70">
        <f>N170/סיכום!$B$42</f>
        <v>0.000360817542884802</v>
      </c>
    </row>
    <row r="171" spans="1:256">
      <c r="A171" s="67" t="str">
        <v>סה"כ אגרות חוב קונצרניות לא צמודות</v>
      </c>
      <c r="B171" s="67"/>
      <c r="C171" s="67"/>
      <c r="D171" s="67"/>
      <c r="E171" s="67"/>
      <c r="F171" s="67"/>
      <c r="G171" s="67"/>
      <c r="H171" s="71">
        <v>3.16</v>
      </c>
      <c r="I171" s="67"/>
      <c r="J171" s="67"/>
      <c r="K171" s="71" t="s">
        <v>247</v>
      </c>
      <c r="L171" s="72">
        <f>SUM(L164:L170)</f>
        <v>35044323.36</v>
      </c>
      <c r="M171" s="67"/>
      <c r="N171" s="72">
        <f>N164+N165+N166+N167+N168+N169+N170</f>
        <v>37699.69</v>
      </c>
      <c r="O171" s="67"/>
      <c r="P171" s="73">
        <f>SUM(P164:P170)</f>
        <v>0.00419580303188753</v>
      </c>
    </row>
    <row r="173" spans="1:256">
      <c r="A173" s="67" t="str">
        <v>אגרות חוב קונצרניות צמודות למט"ח</v>
      </c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</row>
    <row r="174" spans="1:256">
      <c r="A174" s="68" t="str">
        <v>גזית גלוב אג1</v>
      </c>
      <c r="B174" s="68">
        <v>1260165</v>
      </c>
      <c r="C174" s="68" t="s">
        <v>193</v>
      </c>
      <c r="D174" s="68" t="s">
        <v>133</v>
      </c>
      <c r="E174" s="68" t="s">
        <v>185</v>
      </c>
      <c r="F174" s="68" t="s">
        <v>85</v>
      </c>
      <c r="G174" s="69">
        <v>0</v>
      </c>
      <c r="H174" s="69">
        <v>2.32</v>
      </c>
      <c r="I174" s="68" t="s">
        <v>21</v>
      </c>
      <c r="J174" s="68" t="s">
        <v>154</v>
      </c>
      <c r="K174" s="68" t="s">
        <v>159</v>
      </c>
      <c r="L174" s="69">
        <v>711099.19</v>
      </c>
      <c r="M174" s="69">
        <v>84.99</v>
      </c>
      <c r="N174" s="69">
        <v>604.36</v>
      </c>
      <c r="O174" s="68" t="str">
        <v>0.26%</v>
      </c>
      <c r="P174" s="70">
        <f>N174/סיכום!$B$42</f>
        <v>6.72625032288475e-05</v>
      </c>
    </row>
    <row r="175" spans="1:256">
      <c r="A175" s="68" t="str">
        <v>גזית גלוב אג2</v>
      </c>
      <c r="B175" s="68">
        <v>1260272</v>
      </c>
      <c r="C175" s="68" t="s">
        <v>193</v>
      </c>
      <c r="D175" s="68" t="s">
        <v>133</v>
      </c>
      <c r="E175" s="68" t="s">
        <v>185</v>
      </c>
      <c r="F175" s="68" t="s">
        <v>85</v>
      </c>
      <c r="G175" s="69">
        <v>0</v>
      </c>
      <c r="H175" s="69">
        <v>2.87</v>
      </c>
      <c r="I175" s="68" t="s">
        <v>21</v>
      </c>
      <c r="J175" s="68" t="str">
        <v>2.3190%</v>
      </c>
      <c r="K175" s="68" t="str">
        <v>4.70%</v>
      </c>
      <c r="L175" s="69">
        <v>201299</v>
      </c>
      <c r="M175" s="69">
        <v>85.5</v>
      </c>
      <c r="N175" s="69">
        <v>172.11</v>
      </c>
      <c r="O175" s="68" t="s">
        <v>289</v>
      </c>
      <c r="P175" s="70">
        <f>N175/סיכום!$B$42</f>
        <v>1.9155055646828e-05</v>
      </c>
    </row>
    <row r="176" spans="1:256">
      <c r="A176" s="67" t="str">
        <v>סה"כ אגרות חוב קונצרניות צמודות למט"ח</v>
      </c>
      <c r="B176" s="67"/>
      <c r="C176" s="67"/>
      <c r="D176" s="67"/>
      <c r="E176" s="67"/>
      <c r="F176" s="67"/>
      <c r="G176" s="67"/>
      <c r="H176" s="71">
        <v>2.44</v>
      </c>
      <c r="I176" s="67"/>
      <c r="J176" s="67"/>
      <c r="K176" s="71" t="s">
        <v>212</v>
      </c>
      <c r="L176" s="72">
        <f>SUM(L174:L175)</f>
        <v>912398.19</v>
      </c>
      <c r="M176" s="67"/>
      <c r="N176" s="72">
        <f>N174+N175</f>
        <v>776.47</v>
      </c>
      <c r="O176" s="67"/>
      <c r="P176" s="73">
        <f>SUM(P174:P175)</f>
        <v>8.64175588756755e-05</v>
      </c>
    </row>
    <row r="178" spans="1:256">
      <c r="A178" s="67" t="str">
        <v>אגרות חוב קונצרניות צמודות למדד אחר</v>
      </c>
      <c r="B178" s="69">
        <v>0</v>
      </c>
      <c r="C178" s="69">
        <v>0</v>
      </c>
      <c r="D178" s="69">
        <v>0</v>
      </c>
      <c r="E178" s="69">
        <v>0</v>
      </c>
      <c r="F178" s="69">
        <v>0</v>
      </c>
      <c r="G178" s="69">
        <v>0</v>
      </c>
      <c r="H178" s="69">
        <v>0</v>
      </c>
      <c r="I178" s="69">
        <v>0</v>
      </c>
      <c r="J178" s="69">
        <v>0</v>
      </c>
      <c r="K178" s="69">
        <v>0</v>
      </c>
      <c r="L178" s="69">
        <v>0</v>
      </c>
      <c r="M178" s="67"/>
      <c r="N178" s="69">
        <v>0</v>
      </c>
      <c r="O178" s="67"/>
      <c r="P178" s="70">
        <f>N178/סיכום!$B$42</f>
        <v>0</v>
      </c>
    </row>
    <row r="179" spans="1:256">
      <c r="A179" s="67" t="str">
        <v>סה"כ אגרות חוב קונצרניות צמודות למדד אחר</v>
      </c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74">
        <f>SUM(L177:L178)</f>
        <v>0</v>
      </c>
      <c r="M179" s="67"/>
      <c r="N179" s="74">
        <f>SUM(N177:N178)</f>
        <v>0</v>
      </c>
      <c r="O179" s="67"/>
      <c r="P179" s="73">
        <f>P178</f>
        <v>0</v>
      </c>
    </row>
    <row r="181" spans="1:256">
      <c r="A181" s="65" t="str">
        <v>סה"כ אג"ח קונצרני בישראל</v>
      </c>
      <c r="B181" s="65"/>
      <c r="C181" s="65"/>
      <c r="D181" s="65"/>
      <c r="E181" s="65"/>
      <c r="F181" s="65"/>
      <c r="G181" s="65"/>
      <c r="H181" s="75">
        <v>7.17</v>
      </c>
      <c r="I181" s="65"/>
      <c r="J181" s="65"/>
      <c r="K181" s="75" t="s">
        <v>290</v>
      </c>
      <c r="L181" s="76">
        <f>L161+L171+L176+L179</f>
        <v>1482484490.1</v>
      </c>
      <c r="M181" s="65"/>
      <c r="N181" s="76">
        <f>N161+N171+N176+N179</f>
        <v>1788780.27</v>
      </c>
      <c r="O181" s="65"/>
      <c r="P181" s="77">
        <f>P161+P171+P176+P179</f>
        <v>0.199083060901737</v>
      </c>
    </row>
    <row r="184" spans="1:256">
      <c r="A184" s="65" t="str">
        <v>אג"ח קונצרני בחו"ל</v>
      </c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</row>
    <row r="185" spans="1:256">
      <c r="A185" s="67" t="str">
        <v>אגרות חוב קונצרניות חברות ישראליות בחו"ל</v>
      </c>
      <c r="B185" s="69">
        <v>0</v>
      </c>
      <c r="C185" s="69">
        <v>0</v>
      </c>
      <c r="D185" s="69">
        <v>0</v>
      </c>
      <c r="E185" s="69">
        <v>0</v>
      </c>
      <c r="F185" s="69">
        <v>0</v>
      </c>
      <c r="G185" s="69">
        <v>0</v>
      </c>
      <c r="H185" s="69">
        <v>0</v>
      </c>
      <c r="I185" s="69">
        <v>0</v>
      </c>
      <c r="J185" s="69">
        <v>0</v>
      </c>
      <c r="K185" s="69">
        <v>0</v>
      </c>
      <c r="L185" s="69">
        <v>0</v>
      </c>
      <c r="M185" s="67"/>
      <c r="N185" s="69">
        <v>0</v>
      </c>
      <c r="O185" s="67"/>
      <c r="P185" s="70">
        <f>N185/סיכום!$B$42</f>
        <v>0</v>
      </c>
    </row>
    <row r="186" spans="1:256">
      <c r="A186" s="67" t="str">
        <v>סה"כ אגרות חוב קונצרניות חברות ישראליות בחו"ל</v>
      </c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74">
        <f>SUM(L184:L185)</f>
        <v>0</v>
      </c>
      <c r="M186" s="67"/>
      <c r="N186" s="74">
        <f>SUM(N184:N185)</f>
        <v>0</v>
      </c>
      <c r="O186" s="67"/>
      <c r="P186" s="73">
        <f>P185</f>
        <v>0</v>
      </c>
    </row>
    <row r="188" spans="1:256">
      <c r="A188" s="67" t="str">
        <v>אגרות חוב קונצרניות חברות זרות בחו"ל</v>
      </c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</row>
    <row r="189" spans="1:256">
      <c r="A189" s="68" t="str">
        <v>DALT 2007-1X C</v>
      </c>
      <c r="B189" s="68" t="str">
        <v>USG2645NAD15</v>
      </c>
      <c r="C189" s="68" t="str">
        <v>MENT</v>
      </c>
      <c r="D189" s="68" t="str">
        <v>שטר הון</v>
      </c>
      <c r="E189" s="69">
        <v>0</v>
      </c>
      <c r="F189" s="69">
        <v>0</v>
      </c>
      <c r="G189" s="69">
        <v>0</v>
      </c>
      <c r="H189" s="68">
        <v>14.08</v>
      </c>
      <c r="I189" s="68" t="s">
        <v>21</v>
      </c>
      <c r="J189" s="69">
        <v>0</v>
      </c>
      <c r="K189" s="70">
        <v>0.0706</v>
      </c>
      <c r="L189" s="69">
        <v>750000</v>
      </c>
      <c r="M189" s="68" t="s">
        <v>96</v>
      </c>
      <c r="N189" s="68" t="s">
        <v>96</v>
      </c>
      <c r="O189" s="68" t="str">
        <v>3.83%</v>
      </c>
      <c r="P189" s="70">
        <f>N189/סיכום!$B$42</f>
        <v>0</v>
      </c>
    </row>
    <row r="190" spans="1:256">
      <c r="A190" s="67" t="str">
        <v>סה"כ אגרות חוב קונצרניות חברות זרות בחו"ל</v>
      </c>
      <c r="B190" s="67"/>
      <c r="C190" s="67"/>
      <c r="D190" s="67"/>
      <c r="E190" s="67"/>
      <c r="F190" s="67"/>
      <c r="G190" s="67"/>
      <c r="H190" s="67"/>
      <c r="I190" s="67"/>
      <c r="J190" s="67"/>
      <c r="K190" s="73">
        <f>K189</f>
        <v>0.0706</v>
      </c>
      <c r="L190" s="72">
        <f>L189</f>
        <v>750000</v>
      </c>
      <c r="M190" s="67"/>
      <c r="N190" s="71" t="s">
        <f>N189</f>
        <v>96</v>
      </c>
      <c r="O190" s="67"/>
      <c r="P190" s="73">
        <f>P189</f>
        <v>0</v>
      </c>
    </row>
    <row r="192" spans="1:256">
      <c r="A192" s="65" t="str">
        <v>סה"כ אג"ח קונצרני בחו"ל</v>
      </c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76">
        <f>L186+L190</f>
        <v>750000</v>
      </c>
      <c r="M192" s="65"/>
      <c r="N192" s="78">
        <f>N186+N190</f>
        <v>0</v>
      </c>
      <c r="O192" s="65"/>
      <c r="P192" s="77">
        <f>P186+P190</f>
        <v>0</v>
      </c>
    </row>
    <row r="195" spans="1:256">
      <c r="A195" s="65" t="str">
        <v>סה"כ אג"ח קונצרני</v>
      </c>
      <c r="B195" s="65"/>
      <c r="C195" s="65"/>
      <c r="D195" s="65"/>
      <c r="E195" s="65"/>
      <c r="F195" s="65"/>
      <c r="G195" s="65"/>
      <c r="H195" s="75">
        <v>7.17</v>
      </c>
      <c r="I195" s="65"/>
      <c r="J195" s="65"/>
      <c r="K195" s="75" t="s">
        <v>290</v>
      </c>
      <c r="L195" s="76">
        <f>L181+L192</f>
        <v>1483234490.1</v>
      </c>
      <c r="M195" s="65"/>
      <c r="N195" s="76">
        <f>N181+N192</f>
        <v>1788780.27</v>
      </c>
      <c r="O195" s="65"/>
      <c r="P195" s="77">
        <f>P181+P192</f>
        <v>0.199083060901737</v>
      </c>
    </row>
    <row r="198" spans="1:256">
      <c r="A198" s="68" t="s">
        <v>30</v>
      </c>
      <c r="B198" s="68"/>
      <c r="C198" s="68"/>
      <c r="D198" s="68"/>
      <c r="E198" s="68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printOptions/>
  <pageMargins left="0.75" right="0.75" top="1" bottom="1" header="0.5" footer="0.5"/>
  <pageSetup blackAndWhite="0" cellComments="none" copies="1" draft="0" errors="displayed" firstPageNumber="1" orientation="portrait" pageOrder="downThenOver" paperSize="1" scale="100" useFirstPageNumber="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0"/>
  </sheetPr>
  <dimension ref="A2:IV112"/>
  <sheetViews>
    <sheetView topLeftCell="A87" workbookViewId="0" rightToLeft="1">
      <selection activeCell="B97" sqref="B97"/>
    </sheetView>
  </sheetViews>
  <sheetFormatPr defaultRowHeight="12.75"/>
  <cols>
    <col min="1" max="1" style="79" width="36.76491" customWidth="1"/>
    <col min="2" max="2" style="79" width="15.72508" customWidth="1"/>
    <col min="3" max="3" style="79" width="35.76302" customWidth="1"/>
    <col min="4" max="4" style="79" width="22.73836" customWidth="1"/>
    <col min="5" max="5" style="79" width="13.72129" customWidth="1"/>
    <col min="6" max="6" style="79" width="16.72698" customWidth="1"/>
    <col min="7" max="7" style="79" width="12.71939" customWidth="1"/>
    <col min="8" max="8" style="79" width="13.72129" customWidth="1"/>
    <col min="9" max="9" style="79" width="24.74215" customWidth="1"/>
    <col min="10" max="10" style="79" width="20.73457" customWidth="1"/>
    <col min="11" max="256" style="79" width="9.287113" bestFit="1" customWidth="1"/>
  </cols>
  <sheetData>
    <row r="2" spans="1:256">
      <c r="A2" s="80" t="s">
        <v>7</v>
      </c>
    </row>
    <row r="4" spans="1:256">
      <c r="A4" s="80" t="s">
        <v>291</v>
      </c>
    </row>
    <row r="6" spans="1:256">
      <c r="A6" s="81" t="s">
        <v>2</v>
      </c>
    </row>
    <row r="9" spans="1:256">
      <c r="A9" s="82" t="s">
        <v>9</v>
      </c>
      <c r="B9" s="82" t="s">
        <v>10</v>
      </c>
      <c r="C9" s="82" t="s">
        <v>11</v>
      </c>
      <c r="D9" s="82" t="s">
        <v>79</v>
      </c>
      <c r="E9" s="82" t="s">
        <v>14</v>
      </c>
      <c r="F9" s="82" t="s">
        <v>34</v>
      </c>
      <c r="G9" s="82" t="s">
        <v>4</v>
      </c>
      <c r="H9" s="82" t="s">
        <v>17</v>
      </c>
      <c r="I9" s="82" t="s">
        <v>35</v>
      </c>
      <c r="J9" s="82" t="s">
        <v>18</v>
      </c>
    </row>
    <row r="10" spans="1:256">
      <c r="A10" s="83"/>
      <c r="B10" s="83"/>
      <c r="C10" s="83"/>
      <c r="D10" s="83"/>
      <c r="E10" s="83"/>
      <c r="F10" s="83" t="s">
        <v>38</v>
      </c>
      <c r="G10" s="83" t="s">
        <v>39</v>
      </c>
      <c r="H10" s="83" t="s">
        <v>20</v>
      </c>
      <c r="I10" s="83" t="s">
        <v>19</v>
      </c>
      <c r="J10" s="83" t="s">
        <v>19</v>
      </c>
    </row>
    <row r="13" spans="1:256">
      <c r="A13" s="82" t="str">
        <v>מניות</v>
      </c>
      <c r="B13" s="82"/>
      <c r="C13" s="82"/>
      <c r="D13" s="82"/>
      <c r="E13" s="82"/>
      <c r="F13" s="82"/>
      <c r="G13" s="82"/>
      <c r="H13" s="82"/>
      <c r="I13" s="82"/>
      <c r="J13" s="82"/>
    </row>
    <row r="16" spans="1:256">
      <c r="A16" s="82" t="s">
        <v>292</v>
      </c>
      <c r="B16" s="82"/>
      <c r="C16" s="82"/>
      <c r="D16" s="82"/>
      <c r="E16" s="82"/>
      <c r="F16" s="82"/>
      <c r="G16" s="82"/>
      <c r="H16" s="82"/>
      <c r="I16" s="82"/>
      <c r="J16" s="82"/>
    </row>
    <row r="17" spans="1:256">
      <c r="A17" s="84" t="str">
        <v>מניות תל אביב 25</v>
      </c>
      <c r="B17" s="84"/>
      <c r="C17" s="84"/>
      <c r="D17" s="84"/>
      <c r="E17" s="84"/>
      <c r="F17" s="84"/>
      <c r="G17" s="84"/>
      <c r="H17" s="84"/>
      <c r="I17" s="84"/>
      <c r="J17" s="84"/>
    </row>
    <row r="18" spans="1:256">
      <c r="A18" s="85" t="str">
        <v>דיסקונט</v>
      </c>
      <c r="B18" s="85">
        <v>691212</v>
      </c>
      <c r="C18" s="85" t="s">
        <v>200</v>
      </c>
      <c r="D18" s="85" t="s">
        <v>83</v>
      </c>
      <c r="E18" s="85" t="s">
        <v>21</v>
      </c>
      <c r="F18" s="86">
        <v>489286.88</v>
      </c>
      <c r="G18" s="86">
        <v>614</v>
      </c>
      <c r="H18" s="86" t="str">
        <v>3,004.22</v>
      </c>
      <c r="I18" s="85" t="s">
        <v>293</v>
      </c>
      <c r="J18" s="87">
        <f>H18/סיכום!$B$42</f>
        <v>0.000334355942567622</v>
      </c>
    </row>
    <row r="19" spans="1:256">
      <c r="A19" s="85" t="str">
        <v>לאומי</v>
      </c>
      <c r="B19" s="85">
        <v>604611</v>
      </c>
      <c r="C19" s="85" t="s">
        <v>158</v>
      </c>
      <c r="D19" s="85" t="s">
        <v>83</v>
      </c>
      <c r="E19" s="85" t="s">
        <v>21</v>
      </c>
      <c r="F19" s="86">
        <v>696635</v>
      </c>
      <c r="G19" s="86">
        <v>1267</v>
      </c>
      <c r="H19" s="86">
        <v>8826.36</v>
      </c>
      <c r="I19" s="85" t="s">
        <v>293</v>
      </c>
      <c r="J19" s="87">
        <f>H19/סיכום!$B$42</f>
        <v>0.000982333489971161</v>
      </c>
    </row>
    <row r="20" spans="1:256">
      <c r="A20" s="85" t="str">
        <v>מזרחי</v>
      </c>
      <c r="B20" s="85">
        <v>695437</v>
      </c>
      <c r="C20" s="85" t="s">
        <v>184</v>
      </c>
      <c r="D20" s="85" t="s">
        <v>83</v>
      </c>
      <c r="E20" s="85" t="s">
        <v>21</v>
      </c>
      <c r="F20" s="86">
        <v>88558</v>
      </c>
      <c r="G20" s="86">
        <v>3849</v>
      </c>
      <c r="H20" s="86" t="str">
        <v>3,408.60</v>
      </c>
      <c r="I20" s="85" t="s">
        <v>286</v>
      </c>
      <c r="J20" s="87">
        <f>H20/סיכום!$B$42</f>
        <v>0.000379361586646783</v>
      </c>
    </row>
    <row r="21" spans="1:256">
      <c r="A21" s="85" t="s">
        <v>24</v>
      </c>
      <c r="B21" s="85">
        <v>662577</v>
      </c>
      <c r="C21" s="85" t="s">
        <v>239</v>
      </c>
      <c r="D21" s="85" t="s">
        <v>83</v>
      </c>
      <c r="E21" s="85" t="s">
        <v>21</v>
      </c>
      <c r="F21" s="86">
        <v>501061</v>
      </c>
      <c r="G21" s="86">
        <v>1595</v>
      </c>
      <c r="H21" s="86" t="str">
        <v>7,991.92</v>
      </c>
      <c r="I21" s="85" t="s">
        <v>286</v>
      </c>
      <c r="J21" s="87">
        <f>H21/סיכום!$B$42</f>
        <v>0.000889464135291368</v>
      </c>
    </row>
    <row r="22" spans="1:256">
      <c r="A22" s="85" t="str">
        <v>גזית גלוב</v>
      </c>
      <c r="B22" s="85">
        <v>126011</v>
      </c>
      <c r="C22" s="85" t="s">
        <v>193</v>
      </c>
      <c r="D22" s="85" t="s">
        <v>133</v>
      </c>
      <c r="E22" s="85" t="s">
        <v>21</v>
      </c>
      <c r="F22" s="86">
        <v>81022</v>
      </c>
      <c r="G22" s="86">
        <v>4850</v>
      </c>
      <c r="H22" s="86" t="str">
        <v>3,929.57</v>
      </c>
      <c r="I22" s="85" t="s">
        <v>293</v>
      </c>
      <c r="J22" s="87">
        <f>H22/סיכום!$B$42</f>
        <v>0.000437343164360617</v>
      </c>
    </row>
    <row r="23" spans="1:256">
      <c r="A23" s="85" t="str">
        <v>עזריאלי</v>
      </c>
      <c r="B23" s="85">
        <v>1119478</v>
      </c>
      <c r="C23" s="85" t="s">
        <v>294</v>
      </c>
      <c r="D23" s="85" t="s">
        <v>133</v>
      </c>
      <c r="E23" s="85" t="s">
        <v>21</v>
      </c>
      <c r="F23" s="86">
        <v>34981</v>
      </c>
      <c r="G23" s="86">
        <v>9587</v>
      </c>
      <c r="H23" s="86" t="str">
        <v>3,353.63</v>
      </c>
      <c r="I23" s="85" t="s">
        <v>72</v>
      </c>
      <c r="J23" s="87">
        <f>H23/סיכום!$B$42</f>
        <v>0.000373243677118538</v>
      </c>
    </row>
    <row r="24" spans="1:256">
      <c r="A24" s="85" t="str">
        <v>אסם</v>
      </c>
      <c r="B24" s="85">
        <v>304014</v>
      </c>
      <c r="C24" s="85" t="str">
        <v>אסם השקעות בעמ</v>
      </c>
      <c r="D24" s="85" t="s">
        <v>295</v>
      </c>
      <c r="E24" s="85" t="s">
        <v>21</v>
      </c>
      <c r="F24" s="86">
        <v>17729</v>
      </c>
      <c r="G24" s="86">
        <v>6418</v>
      </c>
      <c r="H24" s="86" t="str">
        <v>1,137.85</v>
      </c>
      <c r="I24" s="85" t="s">
        <v>296</v>
      </c>
      <c r="J24" s="87">
        <f>H24/סיכום!$B$42</f>
        <v>0.000126637499667324</v>
      </c>
    </row>
    <row r="25" spans="1:256">
      <c r="A25" s="85" t="str">
        <v>שטראוס עלית</v>
      </c>
      <c r="B25" s="85">
        <v>746016</v>
      </c>
      <c r="C25" s="85" t="str">
        <v>שטראוס גרופ בעמ</v>
      </c>
      <c r="D25" s="85" t="s">
        <v>295</v>
      </c>
      <c r="E25" s="85" t="s">
        <v>21</v>
      </c>
      <c r="F25" s="86">
        <v>19007</v>
      </c>
      <c r="G25" s="86">
        <v>4890</v>
      </c>
      <c r="H25" s="86">
        <v>929.44</v>
      </c>
      <c r="I25" s="85" t="s">
        <v>296</v>
      </c>
      <c r="J25" s="87">
        <f>H25/סיכום!$B$42</f>
        <v>0.000103442420082434</v>
      </c>
    </row>
    <row r="26" spans="1:256">
      <c r="A26" s="85" t="str">
        <v>אלביט מערכות</v>
      </c>
      <c r="B26" s="85">
        <v>1081124</v>
      </c>
      <c r="C26" s="85" t="str">
        <v>אלביט מערכות‎</v>
      </c>
      <c r="D26" s="85" t="s">
        <v>297</v>
      </c>
      <c r="E26" s="85" t="s">
        <v>21</v>
      </c>
      <c r="F26" s="86">
        <v>13849</v>
      </c>
      <c r="G26" s="86">
        <v>14920</v>
      </c>
      <c r="H26" s="86" t="str">
        <v>2,066.27</v>
      </c>
      <c r="I26" s="85" t="s">
        <v>72</v>
      </c>
      <c r="J26" s="87">
        <f>H26/סיכום!$B$42</f>
        <v>0.000229966398415962</v>
      </c>
    </row>
    <row r="27" spans="1:256">
      <c r="A27" s="85" t="str">
        <v>מלנוקס</v>
      </c>
      <c r="B27" s="85">
        <v>1101732</v>
      </c>
      <c r="C27" s="85" t="str">
        <v>מלאנוקס טכנולוגיות בעמ</v>
      </c>
      <c r="D27" s="85" t="s">
        <v>297</v>
      </c>
      <c r="E27" s="85" t="s">
        <v>21</v>
      </c>
      <c r="F27" s="86">
        <v>14316</v>
      </c>
      <c r="G27" s="86">
        <v>22490</v>
      </c>
      <c r="H27" s="86" t="str">
        <v>3,219.67</v>
      </c>
      <c r="I27" s="85" t="s">
        <v>286</v>
      </c>
      <c r="J27" s="87">
        <f>H27/סיכום!$B$42</f>
        <v>0.000358334541946561</v>
      </c>
    </row>
    <row r="28" spans="1:256">
      <c r="A28" s="85" t="str">
        <v>נייס</v>
      </c>
      <c r="B28" s="85">
        <v>273011</v>
      </c>
      <c r="C28" s="85" t="str">
        <v>נייס מערכות בעמ</v>
      </c>
      <c r="D28" s="85" t="s">
        <v>297</v>
      </c>
      <c r="E28" s="85" t="s">
        <v>21</v>
      </c>
      <c r="F28" s="86">
        <v>18549</v>
      </c>
      <c r="G28" s="86">
        <v>12310</v>
      </c>
      <c r="H28" s="86" t="str">
        <v>2,283.38</v>
      </c>
      <c r="I28" s="85" t="s">
        <v>72</v>
      </c>
      <c r="J28" s="87">
        <f>H28/סיכום!$B$42</f>
        <v>0.000254129748200883</v>
      </c>
    </row>
    <row r="29" spans="1:256">
      <c r="A29" s="85" t="str">
        <v>בזן</v>
      </c>
      <c r="B29" s="85">
        <v>2590248</v>
      </c>
      <c r="C29" s="85" t="s">
        <v>259</v>
      </c>
      <c r="D29" s="85" t="s">
        <v>260</v>
      </c>
      <c r="E29" s="85" t="s">
        <v>21</v>
      </c>
      <c r="F29" s="86">
        <v>357867</v>
      </c>
      <c r="G29" s="86">
        <v>200.3</v>
      </c>
      <c r="H29" s="86">
        <v>716.81</v>
      </c>
      <c r="I29" s="85" t="s">
        <v>108</v>
      </c>
      <c r="J29" s="87">
        <f>H29/סיכום!$B$42</f>
        <v>7.97776738028165e-05</v>
      </c>
    </row>
    <row r="30" spans="1:256">
      <c r="A30" s="85" t="str">
        <v>טבע</v>
      </c>
      <c r="B30" s="85">
        <v>629014</v>
      </c>
      <c r="C30" s="85" t="str">
        <v>טבע‎</v>
      </c>
      <c r="D30" s="85" t="s">
        <v>260</v>
      </c>
      <c r="E30" s="85" t="s">
        <v>21</v>
      </c>
      <c r="F30" s="86">
        <v>54335</v>
      </c>
      <c r="G30" s="86">
        <v>13890</v>
      </c>
      <c r="H30" s="86" t="str">
        <v>7,547.13</v>
      </c>
      <c r="I30" s="85" t="s">
        <v>108</v>
      </c>
      <c r="J30" s="87">
        <f>H30/סיכום!$B$42</f>
        <v>0.0008399610430762</v>
      </c>
    </row>
    <row r="31" spans="1:256">
      <c r="A31" s="85" t="str">
        <v>כיל</v>
      </c>
      <c r="B31" s="85">
        <v>281014</v>
      </c>
      <c r="C31" s="85" t="str">
        <v>כימיקלים לישראל בעמ</v>
      </c>
      <c r="D31" s="85" t="s">
        <v>260</v>
      </c>
      <c r="E31" s="85" t="s">
        <v>21</v>
      </c>
      <c r="F31" s="86">
        <v>149936</v>
      </c>
      <c r="G31" s="86">
        <v>4464</v>
      </c>
      <c r="H31" s="86" t="str">
        <v>6,693.14</v>
      </c>
      <c r="I31" s="85" t="s">
        <v>108</v>
      </c>
      <c r="J31" s="87">
        <f>H31/סיכום!$B$42</f>
        <v>0.000744915862831968</v>
      </c>
    </row>
    <row r="32" spans="1:256">
      <c r="A32" s="85" t="str">
        <v>פריגו</v>
      </c>
      <c r="B32" s="85">
        <v>1092428</v>
      </c>
      <c r="C32" s="85" t="str">
        <v>פריגו קומפני</v>
      </c>
      <c r="D32" s="85" t="s">
        <v>260</v>
      </c>
      <c r="E32" s="85" t="s">
        <v>21</v>
      </c>
      <c r="F32" s="86">
        <v>12394</v>
      </c>
      <c r="G32" s="86">
        <v>38410</v>
      </c>
      <c r="H32" s="86">
        <v>4760.53</v>
      </c>
      <c r="I32" s="85" t="s">
        <v>108</v>
      </c>
      <c r="J32" s="87">
        <f>H32/סיכום!$B$42</f>
        <v>0.000529825210960397</v>
      </c>
    </row>
    <row r="33" spans="1:256">
      <c r="A33" s="85" t="str">
        <v>חברה לישראל</v>
      </c>
      <c r="B33" s="85">
        <v>576017</v>
      </c>
      <c r="C33" s="85" t="s">
        <v>207</v>
      </c>
      <c r="D33" s="85" t="s">
        <v>202</v>
      </c>
      <c r="E33" s="85" t="s">
        <v>21</v>
      </c>
      <c r="F33" s="86">
        <v>1671</v>
      </c>
      <c r="G33" s="86">
        <v>243500</v>
      </c>
      <c r="H33" s="86" t="str">
        <v>4,068.89</v>
      </c>
      <c r="I33" s="85" t="s">
        <v>296</v>
      </c>
      <c r="J33" s="87">
        <f>H33/סיכום!$B$42</f>
        <v>0.000452848843012154</v>
      </c>
    </row>
    <row r="34" spans="1:256">
      <c r="A34" s="85" t="str">
        <v>פז נפט</v>
      </c>
      <c r="B34" s="85">
        <v>1100007</v>
      </c>
      <c r="C34" s="85" t="s">
        <v>214</v>
      </c>
      <c r="D34" s="85" t="s">
        <v>202</v>
      </c>
      <c r="E34" s="85" t="s">
        <v>21</v>
      </c>
      <c r="F34" s="86">
        <v>2844</v>
      </c>
      <c r="G34" s="86">
        <v>55880</v>
      </c>
      <c r="H34" s="86" t="str">
        <v>1,589.23</v>
      </c>
      <c r="I34" s="85" t="s">
        <v>72</v>
      </c>
      <c r="J34" s="87">
        <f>H34/סיכום!$B$42</f>
        <v>0.00017687402873516</v>
      </c>
    </row>
    <row r="35" spans="1:256">
      <c r="A35" s="85" t="str">
        <v>אבנר יהש</v>
      </c>
      <c r="B35" s="85">
        <v>268011</v>
      </c>
      <c r="C35" s="85" t="str">
        <v>אבנר חיפושי נפט וגז - שותפות מ</v>
      </c>
      <c r="D35" s="85" t="s">
        <v>298</v>
      </c>
      <c r="E35" s="85" t="s">
        <v>21</v>
      </c>
      <c r="F35" s="86">
        <v>633061</v>
      </c>
      <c r="G35" s="86">
        <v>257.9</v>
      </c>
      <c r="H35" s="86" t="str">
        <v>1,632.66</v>
      </c>
      <c r="I35" s="85" t="s">
        <v>296</v>
      </c>
      <c r="J35" s="87">
        <f>H35/סיכום!$B$42</f>
        <v>0.000181707589055547</v>
      </c>
    </row>
    <row r="36" spans="1:256">
      <c r="A36" s="85" t="str">
        <v>ישראמקו</v>
      </c>
      <c r="B36" s="85">
        <v>232017</v>
      </c>
      <c r="C36" s="85" t="str">
        <v>ישראמקו נגב 2 שותפות מוגבלת</v>
      </c>
      <c r="D36" s="85" t="s">
        <v>298</v>
      </c>
      <c r="E36" s="85" t="s">
        <v>21</v>
      </c>
      <c r="F36" s="86">
        <v>6185193.25</v>
      </c>
      <c r="G36" s="86">
        <v>60.5</v>
      </c>
      <c r="H36" s="86" t="str">
        <v>3,742.04</v>
      </c>
      <c r="I36" s="85" t="s">
        <v>293</v>
      </c>
      <c r="J36" s="87">
        <f>H36/סיכום!$B$42</f>
        <v>0.000416471933255802</v>
      </c>
    </row>
    <row r="37" spans="1:256">
      <c r="A37" s="85" t="str">
        <v>בזק</v>
      </c>
      <c r="B37" s="85">
        <v>230011</v>
      </c>
      <c r="C37" s="85" t="s">
        <v>90</v>
      </c>
      <c r="D37" s="85" t="s">
        <v>91</v>
      </c>
      <c r="E37" s="85" t="s">
        <v>21</v>
      </c>
      <c r="F37" s="86">
        <v>542732</v>
      </c>
      <c r="G37" s="86">
        <v>427</v>
      </c>
      <c r="H37" s="86" t="str">
        <v>2,317.47</v>
      </c>
      <c r="I37" s="85" t="s">
        <v>296</v>
      </c>
      <c r="J37" s="87">
        <f>H37/סיכום!$B$42</f>
        <v>0.000257923809249052</v>
      </c>
    </row>
    <row r="38" spans="1:256">
      <c r="A38" s="85" t="str">
        <v>סלקום</v>
      </c>
      <c r="B38" s="85">
        <v>1101534</v>
      </c>
      <c r="C38" s="85" t="s">
        <v>171</v>
      </c>
      <c r="D38" s="85" t="s">
        <v>91</v>
      </c>
      <c r="E38" s="85" t="s">
        <v>21</v>
      </c>
      <c r="F38" s="86">
        <v>40256</v>
      </c>
      <c r="G38" s="86">
        <v>3075</v>
      </c>
      <c r="H38" s="86" t="str">
        <v>1,237.87</v>
      </c>
      <c r="I38" s="85" t="s">
        <v>286</v>
      </c>
      <c r="J38" s="87">
        <f>H38/סיכום!$B$42</f>
        <v>0.000137769268104927</v>
      </c>
    </row>
    <row r="39" spans="1:256">
      <c r="A39" s="85" t="str">
        <v>פרטנר</v>
      </c>
      <c r="B39" s="85">
        <v>1083484</v>
      </c>
      <c r="C39" s="85" t="s">
        <v>178</v>
      </c>
      <c r="D39" s="85" t="s">
        <v>91</v>
      </c>
      <c r="E39" s="85" t="s">
        <v>21</v>
      </c>
      <c r="F39" s="86">
        <v>29559</v>
      </c>
      <c r="G39" s="86">
        <v>2241</v>
      </c>
      <c r="H39" s="86">
        <v>662.42</v>
      </c>
      <c r="I39" s="85" t="s">
        <v>296</v>
      </c>
      <c r="J39" s="87">
        <f>H39/סיכום!$B$42</f>
        <v>7.37243156212409e-05</v>
      </c>
    </row>
    <row r="40" spans="1:256">
      <c r="A40" s="84" t="str">
        <v>סה"כ מניות תל אביב 25</v>
      </c>
      <c r="B40" s="84"/>
      <c r="C40" s="84"/>
      <c r="D40" s="84"/>
      <c r="E40" s="84"/>
      <c r="F40" s="88">
        <f>SUM(F18:F39)</f>
        <v>9984842.13</v>
      </c>
      <c r="G40" s="84"/>
      <c r="H40" s="88">
        <f>H18+H19+H20+H21+H22+H23+H24+H25+H26+H27+H28+H29+H30+H31+H32+H33+H34+H35+H36+H37+H38+H39</f>
        <v>75119.1</v>
      </c>
      <c r="I40" s="84"/>
      <c r="J40" s="89">
        <f>SUM(J18:J39)</f>
        <v>0.00836041218197452</v>
      </c>
    </row>
    <row r="42" spans="1:256">
      <c r="A42" s="84" t="str">
        <v>מניות תל אביב 75</v>
      </c>
      <c r="B42" s="84"/>
      <c r="C42" s="84"/>
      <c r="D42" s="84"/>
      <c r="E42" s="84"/>
      <c r="F42" s="84"/>
      <c r="G42" s="84"/>
      <c r="H42" s="84"/>
      <c r="I42" s="84"/>
      <c r="J42" s="84"/>
    </row>
    <row r="43" spans="1:256">
      <c r="A43" s="85" t="str">
        <v>אגוד</v>
      </c>
      <c r="B43" s="85">
        <v>722314</v>
      </c>
      <c r="C43" s="85" t="str">
        <v>אגוד‎</v>
      </c>
      <c r="D43" s="85" t="s">
        <v>83</v>
      </c>
      <c r="E43" s="85" t="s">
        <v>21</v>
      </c>
      <c r="F43" s="86">
        <v>6319</v>
      </c>
      <c r="G43" s="86">
        <v>1224</v>
      </c>
      <c r="H43" s="86">
        <v>77.35</v>
      </c>
      <c r="I43" s="85" t="s">
        <v>108</v>
      </c>
      <c r="J43" s="87">
        <f>H43/סיכום!$B$42</f>
        <v>8.60870114625613e-06</v>
      </c>
    </row>
    <row r="44" spans="1:256">
      <c r="A44" s="85" t="str">
        <v>בינלאומי 5</v>
      </c>
      <c r="B44" s="85">
        <v>593038</v>
      </c>
      <c r="C44" s="85" t="str">
        <v>הבנק הבינלאומי הראשון לישראל ב</v>
      </c>
      <c r="D44" s="85" t="s">
        <v>83</v>
      </c>
      <c r="E44" s="85" t="s">
        <v>21</v>
      </c>
      <c r="F44" s="86">
        <v>18093</v>
      </c>
      <c r="G44" s="86">
        <v>5449</v>
      </c>
      <c r="H44" s="86">
        <v>985.89</v>
      </c>
      <c r="I44" s="85" t="s">
        <v>296</v>
      </c>
      <c r="J44" s="87">
        <f>H44/סיכום!$B$42</f>
        <v>0.000109725046840109</v>
      </c>
    </row>
    <row r="45" spans="1:256">
      <c r="A45" s="85" t="str">
        <v>הראל</v>
      </c>
      <c r="B45" s="85">
        <v>585018</v>
      </c>
      <c r="C45" s="85" t="str">
        <v>הראל השקעות בביטוח ושרותים פינ</v>
      </c>
      <c r="D45" s="85" t="s">
        <v>105</v>
      </c>
      <c r="E45" s="85" t="s">
        <v>21</v>
      </c>
      <c r="F45" s="86">
        <v>9295</v>
      </c>
      <c r="G45" s="86">
        <v>16670</v>
      </c>
      <c r="H45" s="86" t="str">
        <v>1,549.48</v>
      </c>
      <c r="I45" s="85" t="s">
        <v>286</v>
      </c>
      <c r="J45" s="87">
        <f>H45/סיכום!$B$42</f>
        <v>0.000172450035579844</v>
      </c>
    </row>
    <row r="46" spans="1:256">
      <c r="A46" s="85" t="str">
        <v>כלל ביטוח</v>
      </c>
      <c r="B46" s="85">
        <v>224014</v>
      </c>
      <c r="C46" s="85" t="str">
        <v>כלל החזקות עסקי ביטוח בעמ</v>
      </c>
      <c r="D46" s="85" t="s">
        <v>105</v>
      </c>
      <c r="E46" s="85" t="s">
        <v>21</v>
      </c>
      <c r="F46" s="86">
        <v>21276</v>
      </c>
      <c r="G46" s="86">
        <v>5534</v>
      </c>
      <c r="H46" s="86" t="str">
        <v>1,177.41</v>
      </c>
      <c r="I46" s="85" t="s">
        <v>286</v>
      </c>
      <c r="J46" s="87">
        <f>H46/סיכום!$B$42</f>
        <v>0.000131040346691835</v>
      </c>
    </row>
    <row r="47" spans="1:256">
      <c r="A47" s="85" t="str">
        <v>מגדל ביטוח</v>
      </c>
      <c r="B47" s="85">
        <v>1081165</v>
      </c>
      <c r="C47" s="85" t="str">
        <v>מגדל אחזקות ביטוח ופיננסים בעמ</v>
      </c>
      <c r="D47" s="85" t="s">
        <v>105</v>
      </c>
      <c r="E47" s="85" t="s">
        <v>21</v>
      </c>
      <c r="F47" s="86">
        <v>373532</v>
      </c>
      <c r="G47" s="86">
        <v>577</v>
      </c>
      <c r="H47" s="86" t="str">
        <v>2,155.28</v>
      </c>
      <c r="I47" s="85" t="s">
        <v>286</v>
      </c>
      <c r="J47" s="87">
        <f>H47/סיכום!$B$42</f>
        <v>0.000239872804221111</v>
      </c>
    </row>
    <row r="48" spans="1:256">
      <c r="A48" s="85" t="str">
        <v>מנורה</v>
      </c>
      <c r="B48" s="85">
        <v>566018</v>
      </c>
      <c r="C48" s="85" t="s">
        <v>169</v>
      </c>
      <c r="D48" s="85" t="s">
        <v>105</v>
      </c>
      <c r="E48" s="85" t="s">
        <v>21</v>
      </c>
      <c r="F48" s="86">
        <v>38225</v>
      </c>
      <c r="G48" s="86">
        <v>3456</v>
      </c>
      <c r="H48" s="86" t="str">
        <v>1,321.06</v>
      </c>
      <c r="I48" s="85" t="s">
        <v>289</v>
      </c>
      <c r="J48" s="87">
        <f>H48/סיכום!$B$42</f>
        <v>0.000147027934534882</v>
      </c>
    </row>
    <row r="49" spans="1:256">
      <c r="A49" s="85" t="str">
        <v>דלק רכב</v>
      </c>
      <c r="B49" s="85">
        <v>829010</v>
      </c>
      <c r="C49" s="85" t="str">
        <v>דלק רכב‎</v>
      </c>
      <c r="D49" s="85" t="s">
        <v>219</v>
      </c>
      <c r="E49" s="85" t="s">
        <v>21</v>
      </c>
      <c r="F49" s="86">
        <v>21110</v>
      </c>
      <c r="G49" s="86">
        <v>2903</v>
      </c>
      <c r="H49" s="86">
        <v>612.82</v>
      </c>
      <c r="I49" s="85" t="s">
        <v>296</v>
      </c>
      <c r="J49" s="87">
        <f>H49/סיכום!$B$42</f>
        <v>6.82040625268091e-05</v>
      </c>
    </row>
    <row r="50" spans="1:256">
      <c r="A50" s="85" t="str">
        <v>רבוע כחול ישראל</v>
      </c>
      <c r="B50" s="85">
        <v>1082551</v>
      </c>
      <c r="C50" s="85" t="s">
        <v>299</v>
      </c>
      <c r="D50" s="85" t="s">
        <v>219</v>
      </c>
      <c r="E50" s="85" t="s">
        <v>21</v>
      </c>
      <c r="F50" s="86">
        <v>13510</v>
      </c>
      <c r="G50" s="86">
        <v>880.1</v>
      </c>
      <c r="H50" s="86">
        <v>118.9</v>
      </c>
      <c r="I50" s="85" t="s">
        <v>296</v>
      </c>
      <c r="J50" s="87">
        <f>H50/סיכום!$B$42</f>
        <v>1.32330260670957e-05</v>
      </c>
    </row>
    <row r="51" spans="1:256">
      <c r="A51" s="85" t="s">
        <v>300</v>
      </c>
      <c r="B51" s="85">
        <v>1081868</v>
      </c>
      <c r="C51" s="85" t="s">
        <v>300</v>
      </c>
      <c r="D51" s="85" t="s">
        <v>153</v>
      </c>
      <c r="E51" s="85" t="s">
        <v>21</v>
      </c>
      <c r="F51" s="86">
        <v>934</v>
      </c>
      <c r="G51" s="86">
        <v>5005</v>
      </c>
      <c r="H51" s="86">
        <v>46.75</v>
      </c>
      <c r="I51" s="85" t="s">
        <v>76</v>
      </c>
      <c r="J51" s="87">
        <f>H51/סיכום!$B$42</f>
        <v>5.20306113235261e-06</v>
      </c>
    </row>
    <row r="52" spans="1:256">
      <c r="A52" s="85" t="str">
        <v>איתוראן לקבל</v>
      </c>
      <c r="B52" s="85">
        <v>1081863</v>
      </c>
      <c r="C52" s="85" t="s">
        <v>300</v>
      </c>
      <c r="D52" s="85" t="s">
        <v>153</v>
      </c>
      <c r="E52" s="85" t="s">
        <v>21</v>
      </c>
      <c r="F52" s="86">
        <v>438.98</v>
      </c>
      <c r="G52" s="86">
        <v>100</v>
      </c>
      <c r="H52" s="86">
        <v>0.44</v>
      </c>
      <c r="I52" s="86">
        <v>0</v>
      </c>
      <c r="J52" s="87">
        <f>H52/סיכום!$B$42</f>
        <v>4.89699871280245e-08</v>
      </c>
    </row>
    <row r="53" spans="1:256">
      <c r="A53" s="85" t="str">
        <v>לייבפרסון</v>
      </c>
      <c r="B53" s="85">
        <v>1123017</v>
      </c>
      <c r="C53" s="85" t="str">
        <v>לייבפרסון אינק</v>
      </c>
      <c r="D53" s="85" t="s">
        <v>161</v>
      </c>
      <c r="E53" s="85" t="s">
        <v>21</v>
      </c>
      <c r="F53" s="86">
        <v>16160</v>
      </c>
      <c r="G53" s="86">
        <v>4833</v>
      </c>
      <c r="H53" s="86">
        <v>781.01</v>
      </c>
      <c r="I53" s="85" t="s">
        <v>72</v>
      </c>
      <c r="J53" s="87">
        <f>H53/סיכום!$B$42</f>
        <v>8.69228401064965e-05</v>
      </c>
    </row>
    <row r="54" spans="1:256">
      <c r="A54" s="85" t="str">
        <v>מטריקס</v>
      </c>
      <c r="B54" s="85">
        <v>445015</v>
      </c>
      <c r="C54" s="85" t="s">
        <v>160</v>
      </c>
      <c r="D54" s="85" t="s">
        <v>161</v>
      </c>
      <c r="E54" s="85" t="s">
        <v>21</v>
      </c>
      <c r="F54" s="86">
        <v>12542</v>
      </c>
      <c r="G54" s="86">
        <v>1610</v>
      </c>
      <c r="H54" s="86">
        <v>201.93</v>
      </c>
      <c r="I54" s="85" t="s">
        <v>296</v>
      </c>
      <c r="J54" s="87">
        <f>H54/סיכום!$B$42</f>
        <v>2.24738852290045e-05</v>
      </c>
    </row>
    <row r="55" spans="1:256">
      <c r="A55" s="85" t="str">
        <v>אלוני חץ</v>
      </c>
      <c r="B55" s="85">
        <v>390013</v>
      </c>
      <c r="C55" s="85" t="s">
        <v>224</v>
      </c>
      <c r="D55" s="85" t="s">
        <v>133</v>
      </c>
      <c r="E55" s="85" t="s">
        <v>21</v>
      </c>
      <c r="F55" s="86">
        <v>78403</v>
      </c>
      <c r="G55" s="86">
        <v>2350</v>
      </c>
      <c r="H55" s="86" t="str">
        <v>1,842.47</v>
      </c>
      <c r="I55" s="85" t="s">
        <v>188</v>
      </c>
      <c r="J55" s="87">
        <f>H55/סיכום!$B$42</f>
        <v>0.000205058482235844</v>
      </c>
    </row>
    <row r="56" spans="1:256">
      <c r="A56" s="85" t="str">
        <v>אמות</v>
      </c>
      <c r="B56" s="85">
        <v>1097278</v>
      </c>
      <c r="C56" s="85" t="s">
        <v>132</v>
      </c>
      <c r="D56" s="85" t="s">
        <v>133</v>
      </c>
      <c r="E56" s="85" t="s">
        <v>21</v>
      </c>
      <c r="F56" s="86">
        <v>0.75</v>
      </c>
      <c r="G56" s="86">
        <v>947.6</v>
      </c>
      <c r="H56" s="86">
        <v>0.01</v>
      </c>
      <c r="I56" s="85" t="s">
        <v>76</v>
      </c>
      <c r="J56" s="87">
        <f>H56/סיכום!$B$42</f>
        <v>1.11295425290965e-09</v>
      </c>
    </row>
    <row r="57" spans="1:256">
      <c r="A57" s="85" t="str">
        <v>אפריקה נכסים</v>
      </c>
      <c r="B57" s="85">
        <v>1091354</v>
      </c>
      <c r="C57" s="85" t="str">
        <v>אפריקה ישראל נכסים בעמ</v>
      </c>
      <c r="D57" s="85" t="s">
        <v>133</v>
      </c>
      <c r="E57" s="85" t="s">
        <v>21</v>
      </c>
      <c r="F57" s="86">
        <v>3026.51</v>
      </c>
      <c r="G57" s="86">
        <v>3459</v>
      </c>
      <c r="H57" s="86">
        <v>104.69</v>
      </c>
      <c r="I57" s="85" t="s">
        <v>108</v>
      </c>
      <c r="J57" s="87">
        <f>H57/סיכום!$B$42</f>
        <v>1.16515180737111e-05</v>
      </c>
    </row>
    <row r="58" spans="1:256">
      <c r="A58" s="85" t="str">
        <v>ארפט</v>
      </c>
      <c r="B58" s="85">
        <v>1095835</v>
      </c>
      <c r="C58" s="85" t="s">
        <v>137</v>
      </c>
      <c r="D58" s="85" t="s">
        <v>133</v>
      </c>
      <c r="E58" s="85" t="s">
        <v>21</v>
      </c>
      <c r="F58" s="86">
        <v>61691</v>
      </c>
      <c r="G58" s="86">
        <v>1773</v>
      </c>
      <c r="H58" s="86" t="str">
        <v>1,093.78</v>
      </c>
      <c r="I58" s="85" t="s">
        <v>150</v>
      </c>
      <c r="J58" s="87">
        <f>H58/סיכום!$B$42</f>
        <v>0.000121732710274752</v>
      </c>
    </row>
    <row r="59" spans="1:256">
      <c r="A59" s="85" t="str">
        <v>גב ים</v>
      </c>
      <c r="B59" s="85">
        <v>759019</v>
      </c>
      <c r="C59" s="85" t="s">
        <v>189</v>
      </c>
      <c r="D59" s="85" t="s">
        <v>133</v>
      </c>
      <c r="E59" s="85" t="s">
        <v>21</v>
      </c>
      <c r="F59" s="86">
        <v>847</v>
      </c>
      <c r="G59" s="86">
        <v>75890</v>
      </c>
      <c r="H59" s="86">
        <v>642.79</v>
      </c>
      <c r="I59" s="85" t="s">
        <v>286</v>
      </c>
      <c r="J59" s="87">
        <f>H59/סיכום!$B$42</f>
        <v>7.15395864227793e-05</v>
      </c>
    </row>
    <row r="60" spans="1:256">
      <c r="A60" s="85" t="str">
        <v>מליסרון</v>
      </c>
      <c r="B60" s="85">
        <v>323014</v>
      </c>
      <c r="C60" s="85" t="s">
        <v>163</v>
      </c>
      <c r="D60" s="85" t="s">
        <v>133</v>
      </c>
      <c r="E60" s="85" t="s">
        <v>21</v>
      </c>
      <c r="F60" s="86">
        <v>0.91</v>
      </c>
      <c r="G60" s="86">
        <v>6724</v>
      </c>
      <c r="H60" s="86">
        <v>0.06</v>
      </c>
      <c r="I60" s="85" t="s">
        <v>76</v>
      </c>
      <c r="J60" s="87">
        <f>H60/סיכום!$B$42</f>
        <v>6.67772551745789e-09</v>
      </c>
    </row>
    <row r="61" spans="1:256">
      <c r="A61" s="85" t="str">
        <v>נצבא</v>
      </c>
      <c r="B61" s="85">
        <v>1081215</v>
      </c>
      <c r="C61" s="85" t="s">
        <v>301</v>
      </c>
      <c r="D61" s="85" t="s">
        <v>133</v>
      </c>
      <c r="E61" s="85" t="s">
        <v>21</v>
      </c>
      <c r="F61" s="86">
        <v>17405</v>
      </c>
      <c r="G61" s="86">
        <v>3201</v>
      </c>
      <c r="H61" s="86">
        <v>557.13</v>
      </c>
      <c r="I61" s="85" t="s">
        <v>72</v>
      </c>
      <c r="J61" s="87">
        <f>H61/סיכום!$B$42</f>
        <v>6.20060202923552e-05</v>
      </c>
    </row>
    <row r="62" spans="1:256">
      <c r="A62" s="85" t="str">
        <v>פרוטרום</v>
      </c>
      <c r="B62" s="85">
        <v>1081082</v>
      </c>
      <c r="C62" s="85" t="str">
        <v>פרוטרום‎</v>
      </c>
      <c r="D62" s="85" t="s">
        <v>295</v>
      </c>
      <c r="E62" s="85" t="s">
        <v>21</v>
      </c>
      <c r="F62" s="86">
        <v>30669</v>
      </c>
      <c r="G62" s="86">
        <v>4655</v>
      </c>
      <c r="H62" s="86" t="str">
        <v>1,427.64</v>
      </c>
      <c r="I62" s="85" t="s">
        <v>293</v>
      </c>
      <c r="J62" s="87">
        <f>H62/סיכום!$B$42</f>
        <v>0.000158889800962393</v>
      </c>
    </row>
    <row r="63" spans="1:256">
      <c r="A63" s="85" t="str">
        <v>פמס</v>
      </c>
      <c r="B63" s="85">
        <v>315010</v>
      </c>
      <c r="C63" s="85" t="str">
        <v>מפעלי פ.מ.ס. מיגון בעמ</v>
      </c>
      <c r="D63" s="85" t="str">
        <v>אופנה והלבשה</v>
      </c>
      <c r="E63" s="85" t="s">
        <v>21</v>
      </c>
      <c r="F63" s="86">
        <v>5347</v>
      </c>
      <c r="G63" s="86">
        <v>4283</v>
      </c>
      <c r="H63" s="86">
        <v>229.01</v>
      </c>
      <c r="I63" s="85" t="s">
        <v>289</v>
      </c>
      <c r="J63" s="87">
        <f>H63/סיכום!$B$42</f>
        <v>2.54877653458839e-05</v>
      </c>
    </row>
    <row r="64" spans="1:256">
      <c r="A64" s="85" t="s">
        <v>302</v>
      </c>
      <c r="B64" s="85">
        <v>260018</v>
      </c>
      <c r="C64" s="85" t="s">
        <v>303</v>
      </c>
      <c r="D64" s="85" t="s">
        <v>297</v>
      </c>
      <c r="E64" s="85" t="s">
        <v>21</v>
      </c>
      <c r="F64" s="86">
        <v>54818</v>
      </c>
      <c r="G64" s="86">
        <v>2230</v>
      </c>
      <c r="H64" s="86" t="str">
        <v>1,222.44</v>
      </c>
      <c r="I64" s="85" t="s">
        <v>293</v>
      </c>
      <c r="J64" s="87">
        <f>H64/סיכום!$B$42</f>
        <v>0.000136051979692687</v>
      </c>
    </row>
    <row r="65" spans="1:256">
      <c r="A65" s="85" t="str">
        <v>פלסאון תעשיות</v>
      </c>
      <c r="B65" s="85">
        <v>1081603</v>
      </c>
      <c r="C65" s="85" t="str">
        <v>פלסאון תעשיות בעמ</v>
      </c>
      <c r="D65" s="85" t="s">
        <v>260</v>
      </c>
      <c r="E65" s="85" t="s">
        <v>21</v>
      </c>
      <c r="F65" s="86">
        <v>2949</v>
      </c>
      <c r="G65" s="86">
        <v>10660</v>
      </c>
      <c r="H65" s="86">
        <v>314.36</v>
      </c>
      <c r="I65" s="85" t="s">
        <v>72</v>
      </c>
      <c r="J65" s="87">
        <f>H65/סיכום!$B$42</f>
        <v>3.49868298944677e-05</v>
      </c>
    </row>
    <row r="66" spans="1:256">
      <c r="A66" s="85" t="str">
        <v>אבגול</v>
      </c>
      <c r="B66" s="85">
        <v>1100957</v>
      </c>
      <c r="C66" s="85" t="str">
        <v>אבגול תעשיות 1953 בעמ</v>
      </c>
      <c r="D66" s="85" t="s">
        <v>237</v>
      </c>
      <c r="E66" s="85" t="s">
        <v>21</v>
      </c>
      <c r="F66" s="86">
        <v>157282</v>
      </c>
      <c r="G66" s="86">
        <v>348.5</v>
      </c>
      <c r="H66" s="86">
        <v>548.13</v>
      </c>
      <c r="I66" s="85" t="s">
        <v>293</v>
      </c>
      <c r="J66" s="87">
        <f>H66/סיכום!$B$42</f>
        <v>6.10043614647366e-05</v>
      </c>
    </row>
    <row r="67" spans="1:256">
      <c r="A67" s="85" t="str">
        <v>כלל תעשיות</v>
      </c>
      <c r="B67" s="85">
        <v>608018</v>
      </c>
      <c r="C67" s="85" t="s">
        <v>252</v>
      </c>
      <c r="D67" s="85" t="s">
        <v>253</v>
      </c>
      <c r="E67" s="85" t="s">
        <v>21</v>
      </c>
      <c r="F67" s="86">
        <v>30579</v>
      </c>
      <c r="G67" s="86">
        <v>1199</v>
      </c>
      <c r="H67" s="86">
        <v>366.64</v>
      </c>
      <c r="I67" s="85" t="s">
        <v>296</v>
      </c>
      <c r="J67" s="87">
        <f>H67/סיכום!$B$42</f>
        <v>4.08053547286794e-05</v>
      </c>
    </row>
    <row r="68" spans="1:256">
      <c r="A68" s="85" t="str">
        <v>אלקטרה</v>
      </c>
      <c r="B68" s="85">
        <v>739037</v>
      </c>
      <c r="C68" s="85" t="str">
        <v>אלקטרה בעמ</v>
      </c>
      <c r="D68" s="85" t="s">
        <v>202</v>
      </c>
      <c r="E68" s="85" t="s">
        <v>21</v>
      </c>
      <c r="F68" s="86">
        <v>296</v>
      </c>
      <c r="G68" s="86">
        <v>36170</v>
      </c>
      <c r="H68" s="86">
        <v>107.06</v>
      </c>
      <c r="I68" s="85" t="s">
        <v>108</v>
      </c>
      <c r="J68" s="87">
        <f>H68/סיכום!$B$42</f>
        <v>1.19152882316507e-05</v>
      </c>
    </row>
    <row r="69" spans="1:256">
      <c r="A69" s="85" t="str">
        <v>אפריקה</v>
      </c>
      <c r="B69" s="85">
        <v>611012</v>
      </c>
      <c r="C69" s="85" t="s">
        <v>258</v>
      </c>
      <c r="D69" s="85" t="s">
        <v>202</v>
      </c>
      <c r="E69" s="85" t="s">
        <v>21</v>
      </c>
      <c r="F69" s="86">
        <v>0.2</v>
      </c>
      <c r="G69" s="86">
        <v>744</v>
      </c>
      <c r="H69" s="86" t="s">
        <v>96</v>
      </c>
      <c r="I69" s="85" t="s">
        <v>76</v>
      </c>
      <c r="J69" s="87">
        <f>H69/סיכום!$B$42</f>
        <v>0</v>
      </c>
    </row>
    <row r="70" spans="1:256">
      <c r="A70" s="85" t="str">
        <v>דש איפקס</v>
      </c>
      <c r="B70" s="85">
        <v>1081843</v>
      </c>
      <c r="C70" s="85" t="str">
        <v>דש איפקס הולדינגס בעמ</v>
      </c>
      <c r="D70" s="85" t="s">
        <v>227</v>
      </c>
      <c r="E70" s="85" t="s">
        <v>21</v>
      </c>
      <c r="F70" s="86">
        <v>22049</v>
      </c>
      <c r="G70" s="86">
        <v>1784</v>
      </c>
      <c r="H70" s="86">
        <v>393.36</v>
      </c>
      <c r="I70" s="85" t="s">
        <v>289</v>
      </c>
      <c r="J70" s="87">
        <f>H70/סיכום!$B$42</f>
        <v>4.37791684924539e-05</v>
      </c>
    </row>
    <row r="71" spans="1:256">
      <c r="A71" s="84" t="str">
        <v>סה"כ מניות תל אביב 75</v>
      </c>
      <c r="B71" s="84"/>
      <c r="C71" s="84"/>
      <c r="D71" s="84"/>
      <c r="E71" s="84"/>
      <c r="F71" s="88">
        <f>SUM(F43:F70)</f>
        <v>996798.35</v>
      </c>
      <c r="G71" s="84"/>
      <c r="H71" s="88">
        <f>H43+H44+H45+H46+H47+H48+H49+H50+H51+H52+H53+H54+H55+H56+H57+H58+H59+H60+H61+H62+H63+H64+H65+H66+H67+H68+H69+H70</f>
        <v>17877.89</v>
      </c>
      <c r="I71" s="84"/>
      <c r="J71" s="89">
        <f>SUM(J43:J70)</f>
        <v>0.00198972737085509</v>
      </c>
    </row>
    <row r="73" spans="1:256">
      <c r="A73" s="84" t="str">
        <v>מניות מניות היתר</v>
      </c>
      <c r="B73" s="84"/>
      <c r="C73" s="84"/>
      <c r="D73" s="84"/>
      <c r="E73" s="84"/>
      <c r="F73" s="84"/>
      <c r="G73" s="84"/>
      <c r="H73" s="84"/>
      <c r="I73" s="84"/>
      <c r="J73" s="84"/>
    </row>
    <row r="74" spans="1:256">
      <c r="A74" s="85" t="str">
        <v>מחשוב ישיר</v>
      </c>
      <c r="B74" s="85">
        <v>507012</v>
      </c>
      <c r="C74" s="85" t="str">
        <v>קבוצת מיחשוב ישיר בעמ</v>
      </c>
      <c r="D74" s="85" t="s">
        <v>161</v>
      </c>
      <c r="E74" s="85" t="s">
        <v>21</v>
      </c>
      <c r="F74" s="86">
        <v>194774</v>
      </c>
      <c r="G74" s="86">
        <v>3445</v>
      </c>
      <c r="H74" s="86" t="str">
        <v>6,709.96</v>
      </c>
      <c r="I74" s="85" t="str">
        <v>5.68%</v>
      </c>
      <c r="J74" s="87">
        <f>H74/סיכום!$B$42</f>
        <v>0.000746787851885363</v>
      </c>
    </row>
    <row r="75" spans="1:256">
      <c r="A75" s="85" t="str">
        <v>מקרנט</v>
      </c>
      <c r="B75" s="85">
        <v>1099787</v>
      </c>
      <c r="C75" s="85" t="str">
        <v>מיקרונט</v>
      </c>
      <c r="D75" s="85" t="s">
        <v>161</v>
      </c>
      <c r="E75" s="85" t="s">
        <v>21</v>
      </c>
      <c r="F75" s="86">
        <v>25000</v>
      </c>
      <c r="G75" s="86">
        <v>478.8</v>
      </c>
      <c r="H75" s="86">
        <v>119.7</v>
      </c>
      <c r="I75" s="85" t="s">
        <v>228</v>
      </c>
      <c r="J75" s="87">
        <f>H75/סיכום!$B$42</f>
        <v>1.33220624073285e-05</v>
      </c>
    </row>
    <row r="76" spans="1:256">
      <c r="A76" s="85" t="str">
        <v>אלקטרה נדלן</v>
      </c>
      <c r="B76" s="85">
        <v>1094044</v>
      </c>
      <c r="C76" s="85" t="s">
        <v>304</v>
      </c>
      <c r="D76" s="85" t="s">
        <v>133</v>
      </c>
      <c r="E76" s="85" t="s">
        <v>21</v>
      </c>
      <c r="F76" s="86">
        <v>0.1</v>
      </c>
      <c r="G76" s="86">
        <v>777.7</v>
      </c>
      <c r="H76" s="86" t="s">
        <v>96</v>
      </c>
      <c r="I76" s="85" t="s">
        <v>76</v>
      </c>
      <c r="J76" s="87">
        <f>H76/סיכום!$B$42</f>
        <v>0</v>
      </c>
    </row>
    <row r="77" spans="1:256">
      <c r="A77" s="85" t="str">
        <v>אנגל משאבים</v>
      </c>
      <c r="B77" s="85">
        <v>771014</v>
      </c>
      <c r="C77" s="85" t="s">
        <v>280</v>
      </c>
      <c r="D77" s="85" t="s">
        <v>133</v>
      </c>
      <c r="E77" s="85" t="s">
        <v>21</v>
      </c>
      <c r="F77" s="86">
        <v>0.3</v>
      </c>
      <c r="G77" s="86">
        <v>373.8</v>
      </c>
      <c r="H77" s="86" t="s">
        <v>96</v>
      </c>
      <c r="I77" s="85" t="s">
        <v>76</v>
      </c>
      <c r="J77" s="87">
        <f>H77/סיכום!$B$42</f>
        <v>0</v>
      </c>
    </row>
    <row r="78" spans="1:256">
      <c r="A78" s="85" t="str">
        <v>מצלא</v>
      </c>
      <c r="B78" s="85">
        <v>1106749</v>
      </c>
      <c r="C78" s="85" t="str">
        <v>מצלואי</v>
      </c>
      <c r="D78" s="85" t="s">
        <v>133</v>
      </c>
      <c r="E78" s="85" t="s">
        <v>21</v>
      </c>
      <c r="F78" s="86">
        <v>205650</v>
      </c>
      <c r="G78" s="86">
        <v>783.7</v>
      </c>
      <c r="H78" s="86" t="str">
        <v>1,611.68</v>
      </c>
      <c r="I78" s="85" t="s">
        <v>305</v>
      </c>
      <c r="J78" s="87">
        <f>H78/סיכום!$B$42</f>
        <v>0.000179372611032942</v>
      </c>
    </row>
    <row r="79" spans="1:256">
      <c r="A79" s="85" t="s">
        <v>306</v>
      </c>
      <c r="B79" s="85">
        <v>549014</v>
      </c>
      <c r="C79" s="85" t="s">
        <v>306</v>
      </c>
      <c r="D79" s="85" t="s">
        <v>133</v>
      </c>
      <c r="E79" s="85" t="s">
        <v>21</v>
      </c>
      <c r="F79" s="86">
        <v>0.6</v>
      </c>
      <c r="G79" s="86">
        <v>13</v>
      </c>
      <c r="H79" s="86" t="s">
        <v>96</v>
      </c>
      <c r="I79" s="85" t="s">
        <v>76</v>
      </c>
      <c r="J79" s="87">
        <f>H79/סיכום!$B$42</f>
        <v>0</v>
      </c>
    </row>
    <row r="80" spans="1:256">
      <c r="A80" s="85" t="str">
        <v> מץד'טפ_ למט_</v>
      </c>
      <c r="B80" s="85">
        <v>1123355</v>
      </c>
      <c r="C80" s="85" t="s">
        <v>307</v>
      </c>
      <c r="D80" s="85" t="s">
        <v>202</v>
      </c>
      <c r="E80" s="85" t="s">
        <v>21</v>
      </c>
      <c r="F80" s="86">
        <v>73762.88</v>
      </c>
      <c r="G80" s="86">
        <v>79.5</v>
      </c>
      <c r="H80" s="86">
        <v>58.64</v>
      </c>
      <c r="I80" s="85" t="s">
        <v>293</v>
      </c>
      <c r="J80" s="87">
        <f>H80/סיכום!$B$42</f>
        <v>6.52636373906218e-06</v>
      </c>
    </row>
    <row r="81" spans="1:256">
      <c r="A81" s="85" t="str">
        <v>פולאר תקשורת</v>
      </c>
      <c r="B81" s="85">
        <v>1083633</v>
      </c>
      <c r="C81" s="85" t="s">
        <v>308</v>
      </c>
      <c r="D81" s="85" t="s">
        <v>202</v>
      </c>
      <c r="E81" s="85" t="s">
        <v>21</v>
      </c>
      <c r="F81" s="86">
        <v>2200000</v>
      </c>
      <c r="G81" s="86">
        <v>27.7</v>
      </c>
      <c r="H81" s="86">
        <v>609.4</v>
      </c>
      <c r="I81" s="85" t="str">
        <v>4.93%</v>
      </c>
      <c r="J81" s="87">
        <f>H81/סיכום!$B$42</f>
        <v>6.7823432172314e-05</v>
      </c>
    </row>
    <row r="82" spans="1:256">
      <c r="A82" s="85" t="s">
        <v>309</v>
      </c>
      <c r="B82" s="85">
        <v>1124478</v>
      </c>
      <c r="C82" s="85" t="s">
        <v>309</v>
      </c>
      <c r="D82" s="85" t="s">
        <v>202</v>
      </c>
      <c r="E82" s="85" t="s">
        <v>21</v>
      </c>
      <c r="F82" s="86">
        <v>67924</v>
      </c>
      <c r="G82" s="86">
        <v>27.5</v>
      </c>
      <c r="H82" s="86">
        <v>18.68</v>
      </c>
      <c r="I82" s="85" t="s">
        <v>289</v>
      </c>
      <c r="J82" s="87">
        <f>H82/סיכום!$B$42</f>
        <v>2.07899854443522e-06</v>
      </c>
    </row>
    <row r="83" spans="1:256">
      <c r="A83" s="85" t="str">
        <v>שרם פודים קלנר</v>
      </c>
      <c r="B83" s="85">
        <v>422014</v>
      </c>
      <c r="C83" s="85" t="str">
        <v>שרם פודים גרופ בעמ</v>
      </c>
      <c r="D83" s="85" t="s">
        <v>202</v>
      </c>
      <c r="E83" s="85" t="s">
        <v>21</v>
      </c>
      <c r="F83" s="86">
        <v>255309</v>
      </c>
      <c r="G83" s="86">
        <v>2</v>
      </c>
      <c r="H83" s="86">
        <v>5.11</v>
      </c>
      <c r="I83" s="85" t="s">
        <v>130</v>
      </c>
      <c r="J83" s="87">
        <f>H83/סיכום!$B$42</f>
        <v>5.6871962323683e-07</v>
      </c>
    </row>
    <row r="84" spans="1:256">
      <c r="A84" s="85" t="str">
        <v>דלק אנרגיה</v>
      </c>
      <c r="B84" s="85">
        <v>565010</v>
      </c>
      <c r="C84" s="85" t="str">
        <v>דלק מערכות אנרגיה בעמ</v>
      </c>
      <c r="D84" s="85" t="s">
        <v>298</v>
      </c>
      <c r="E84" s="85" t="s">
        <v>21</v>
      </c>
      <c r="F84" s="86">
        <v>2497</v>
      </c>
      <c r="G84" s="86">
        <v>161000</v>
      </c>
      <c r="H84" s="86" t="str">
        <v>4,020.17</v>
      </c>
      <c r="I84" s="85" t="s">
        <v>293</v>
      </c>
      <c r="J84" s="87">
        <f>H84/סיכום!$B$42</f>
        <v>0.000447426529891978</v>
      </c>
    </row>
    <row r="85" spans="1:256">
      <c r="A85" s="84" t="str">
        <v>סה"כ מניות מניות היתר</v>
      </c>
      <c r="B85" s="84"/>
      <c r="C85" s="84"/>
      <c r="D85" s="84"/>
      <c r="E85" s="84"/>
      <c r="F85" s="88">
        <f>SUM(F74:F84)</f>
        <v>3024917.88</v>
      </c>
      <c r="G85" s="84"/>
      <c r="H85" s="88">
        <f>H74+H75+H76+H77+H78+H79+H80+H81+H82+H83+H84</f>
        <v>13153.34</v>
      </c>
      <c r="I85" s="84"/>
      <c r="J85" s="89">
        <f>SUM(J74:J84)</f>
        <v>0.00146390656929666</v>
      </c>
    </row>
    <row r="87" spans="1:256">
      <c r="A87" s="84" t="str">
        <v>אופציות Call 001 long</v>
      </c>
      <c r="B87" s="86">
        <v>0</v>
      </c>
      <c r="C87" s="86">
        <v>0</v>
      </c>
      <c r="D87" s="86">
        <v>0</v>
      </c>
      <c r="E87" s="86">
        <v>0</v>
      </c>
      <c r="F87" s="86">
        <v>0</v>
      </c>
      <c r="G87" s="86">
        <v>0</v>
      </c>
      <c r="H87" s="86">
        <v>0</v>
      </c>
      <c r="I87" s="86">
        <v>0</v>
      </c>
      <c r="J87" s="87">
        <f>H87/סיכום!$B$42</f>
        <v>0</v>
      </c>
    </row>
    <row r="88" spans="1:256">
      <c r="A88" s="84" t="str">
        <v>סה"כ אופציות Call 001 long</v>
      </c>
      <c r="B88" s="84"/>
      <c r="C88" s="84"/>
      <c r="D88" s="84"/>
      <c r="E88" s="84"/>
      <c r="F88" s="90">
        <f>F87</f>
        <v>0</v>
      </c>
      <c r="G88" s="84"/>
      <c r="H88" s="90">
        <f>H87</f>
        <v>0</v>
      </c>
      <c r="I88" s="84"/>
      <c r="J88" s="89">
        <f>J87</f>
        <v>0</v>
      </c>
    </row>
    <row r="90" spans="1:256">
      <c r="A90" s="84" t="str">
        <v>אופציות Call 001 short</v>
      </c>
      <c r="B90" s="86">
        <v>0</v>
      </c>
      <c r="C90" s="86">
        <v>0</v>
      </c>
      <c r="D90" s="86">
        <v>0</v>
      </c>
      <c r="E90" s="86">
        <v>0</v>
      </c>
      <c r="F90" s="86">
        <v>0</v>
      </c>
      <c r="G90" s="86">
        <v>0</v>
      </c>
      <c r="H90" s="86">
        <v>0</v>
      </c>
      <c r="I90" s="86">
        <v>0</v>
      </c>
      <c r="J90" s="87">
        <f>H90/סיכום!$B$42</f>
        <v>0</v>
      </c>
    </row>
    <row r="91" spans="1:256">
      <c r="A91" s="84" t="str">
        <v>סה"כ אופציות Call 001 short</v>
      </c>
      <c r="B91" s="84"/>
      <c r="C91" s="84"/>
      <c r="D91" s="84"/>
      <c r="E91" s="84"/>
      <c r="F91" s="90">
        <f>F90</f>
        <v>0</v>
      </c>
      <c r="G91" s="84"/>
      <c r="H91" s="90">
        <f>H90</f>
        <v>0</v>
      </c>
      <c r="I91" s="84"/>
      <c r="J91" s="89">
        <f>J90</f>
        <v>0</v>
      </c>
    </row>
    <row r="93" spans="1:256">
      <c r="A93" s="82" t="s">
        <v>310</v>
      </c>
      <c r="B93" s="82"/>
      <c r="C93" s="82"/>
      <c r="D93" s="82"/>
      <c r="E93" s="82"/>
      <c r="F93" s="91">
        <f>F40+F71+F85+F88+F91</f>
        <v>14006558.36</v>
      </c>
      <c r="G93" s="82"/>
      <c r="H93" s="91">
        <f>H40+H71+H85+H88+H91</f>
        <v>106150.33</v>
      </c>
      <c r="I93" s="82"/>
      <c r="J93" s="92">
        <f>J40+J71+J85+J88+J91</f>
        <v>0.0118140461221263</v>
      </c>
    </row>
    <row r="96" spans="1:256">
      <c r="A96" s="82" t="str">
        <v>מניות בחו"ל</v>
      </c>
      <c r="B96" s="82"/>
      <c r="C96" s="82"/>
      <c r="D96" s="82"/>
      <c r="E96" s="82"/>
      <c r="F96" s="82"/>
      <c r="G96" s="82"/>
      <c r="H96" s="82"/>
      <c r="I96" s="82"/>
      <c r="J96" s="82"/>
    </row>
    <row r="97" spans="1:256">
      <c r="A97" s="84" t="s">
        <v>311</v>
      </c>
      <c r="B97" s="86">
        <v>0</v>
      </c>
      <c r="C97" s="86">
        <v>0</v>
      </c>
      <c r="D97" s="86">
        <v>0</v>
      </c>
      <c r="E97" s="86">
        <v>0</v>
      </c>
      <c r="F97" s="86">
        <v>0</v>
      </c>
      <c r="G97" s="86">
        <v>0</v>
      </c>
      <c r="H97" s="86">
        <v>0</v>
      </c>
      <c r="I97" s="86">
        <v>0</v>
      </c>
      <c r="J97" s="87">
        <f>H97/סיכום!$B$42</f>
        <v>0</v>
      </c>
    </row>
    <row r="98" spans="1:256">
      <c r="A98" s="84" t="s">
        <v>312</v>
      </c>
      <c r="B98" s="84"/>
      <c r="C98" s="84"/>
      <c r="D98" s="84"/>
      <c r="E98" s="84"/>
      <c r="F98" s="90">
        <f>F97</f>
        <v>0</v>
      </c>
      <c r="G98" s="84"/>
      <c r="H98" s="90">
        <f>H97</f>
        <v>0</v>
      </c>
      <c r="I98" s="84"/>
      <c r="J98" s="89">
        <f>J97</f>
        <v>0</v>
      </c>
    </row>
    <row r="100" spans="1:256">
      <c r="A100" s="84" t="s">
        <v>313</v>
      </c>
      <c r="B100" s="84"/>
      <c r="C100" s="84"/>
      <c r="D100" s="84"/>
      <c r="E100" s="84"/>
      <c r="F100" s="84"/>
      <c r="G100" s="84"/>
      <c r="H100" s="84"/>
      <c r="I100" s="84"/>
      <c r="J100" s="84"/>
    </row>
    <row r="101" spans="1:256">
      <c r="A101" s="85" t="str">
        <v>BOS BETTER ON-LI</v>
      </c>
      <c r="B101" s="85" t="str">
        <v>IL0010828171</v>
      </c>
      <c r="C101" s="85" t="str">
        <v>BOS BETTER ON-LINE SOLUTI</v>
      </c>
      <c r="D101" s="85" t="s">
        <v>161</v>
      </c>
      <c r="E101" s="85" t="s">
        <v>5</v>
      </c>
      <c r="F101" s="86">
        <v>0.56</v>
      </c>
      <c r="G101" s="86">
        <v>1683.58</v>
      </c>
      <c r="H101" s="86" t="s">
        <v>96</v>
      </c>
      <c r="I101" s="85" t="s">
        <v>76</v>
      </c>
      <c r="J101" s="87">
        <f>H101/סיכום!$B$42</f>
        <v>0</v>
      </c>
    </row>
    <row r="102" spans="1:256">
      <c r="A102" s="85" t="s">
        <v>314</v>
      </c>
      <c r="B102" s="85" t="str">
        <v>CY0101380612</v>
      </c>
      <c r="C102" s="85" t="s">
        <v>314</v>
      </c>
      <c r="D102" s="85" t="s">
        <v>133</v>
      </c>
      <c r="E102" s="85" t="s">
        <v>5</v>
      </c>
      <c r="F102" s="86">
        <v>1117391.72</v>
      </c>
      <c r="G102" s="86">
        <v>199.72</v>
      </c>
      <c r="H102" s="86">
        <v>597.81</v>
      </c>
      <c r="I102" s="85" t="s">
        <v>289</v>
      </c>
      <c r="J102" s="87">
        <f>H102/סיכום!$B$42</f>
        <v>6.65335181931917e-05</v>
      </c>
    </row>
    <row r="103" spans="1:256">
      <c r="A103" s="85" t="str">
        <v>AFI DEVE</v>
      </c>
      <c r="B103" s="85" t="str">
        <v>US00106J2006</v>
      </c>
      <c r="C103" s="85" t="s">
        <v>314</v>
      </c>
      <c r="D103" s="85" t="s">
        <v>133</v>
      </c>
      <c r="E103" s="85" t="s">
        <v>5</v>
      </c>
      <c r="F103" s="86">
        <v>0.3</v>
      </c>
      <c r="G103" s="86">
        <v>213.34</v>
      </c>
      <c r="H103" s="86" t="s">
        <v>96</v>
      </c>
      <c r="I103" s="85" t="s">
        <v>76</v>
      </c>
      <c r="J103" s="87">
        <f>H103/סיכום!$B$42</f>
        <v>0</v>
      </c>
    </row>
    <row r="104" spans="1:256">
      <c r="A104" s="84" t="s">
        <v>315</v>
      </c>
      <c r="B104" s="84"/>
      <c r="C104" s="84"/>
      <c r="D104" s="84"/>
      <c r="E104" s="84"/>
      <c r="F104" s="88">
        <f>SUM(F101:F103)</f>
        <v>1117392.58</v>
      </c>
      <c r="G104" s="84"/>
      <c r="H104" s="88">
        <f>H101+H102+H103</f>
        <v>597.81</v>
      </c>
      <c r="I104" s="84"/>
      <c r="J104" s="89">
        <f>SUM(J101:J103)</f>
        <v>6.65335181931917e-05</v>
      </c>
    </row>
    <row r="106" spans="1:256">
      <c r="A106" s="82" t="str">
        <v>סה"כ מניות בחו"ל</v>
      </c>
      <c r="B106" s="82"/>
      <c r="C106" s="82"/>
      <c r="D106" s="82"/>
      <c r="E106" s="82"/>
      <c r="F106" s="91">
        <f>F98+F104</f>
        <v>1117392.58</v>
      </c>
      <c r="G106" s="82"/>
      <c r="H106" s="91">
        <f>H98+H104</f>
        <v>597.81</v>
      </c>
      <c r="I106" s="82"/>
      <c r="J106" s="92">
        <f>J98+J104</f>
        <v>6.65335181931917e-05</v>
      </c>
    </row>
    <row r="109" spans="1:256">
      <c r="A109" s="82" t="str">
        <v>סה"כ מניות</v>
      </c>
      <c r="B109" s="82"/>
      <c r="C109" s="82"/>
      <c r="D109" s="82"/>
      <c r="E109" s="82"/>
      <c r="F109" s="91">
        <f>F93+F106</f>
        <v>15123950.94</v>
      </c>
      <c r="G109" s="82"/>
      <c r="H109" s="91">
        <f>H93+H106</f>
        <v>106748.14</v>
      </c>
      <c r="I109" s="82"/>
      <c r="J109" s="92">
        <f>J93+J106</f>
        <v>0.0118805796403195</v>
      </c>
    </row>
    <row r="112" spans="1:256">
      <c r="A112" s="85" t="s">
        <v>30</v>
      </c>
      <c r="B112" s="85"/>
      <c r="C112" s="85"/>
      <c r="D112" s="85"/>
      <c r="E112" s="85"/>
      <c r="F112" s="85"/>
      <c r="G112" s="85"/>
      <c r="H112" s="85"/>
      <c r="I112" s="85"/>
      <c r="J112" s="85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printOptions/>
  <pageMargins left="0.75" right="0.75" top="1" bottom="1" header="0.5" footer="0.5"/>
  <pageSetup blackAndWhite="0" cellComments="none" copies="1" draft="0" errors="displayed" firstPageNumber="1" orientation="portrait" pageOrder="downThenOver" paperSize="1" scale="100" useFirstPageNumber="1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0"/>
  </sheetPr>
  <dimension ref="A2:IV94"/>
  <sheetViews>
    <sheetView topLeftCell="A73" workbookViewId="0" rightToLeft="1">
      <selection activeCell="I18" sqref="I18"/>
    </sheetView>
  </sheetViews>
  <sheetFormatPr defaultRowHeight="12.75"/>
  <cols>
    <col min="1" max="1" style="93" width="46.78388" customWidth="1"/>
    <col min="2" max="2" style="93" width="15.72508" customWidth="1"/>
    <col min="3" max="3" style="93" width="31.18404" customWidth="1"/>
    <col min="4" max="4" style="93" width="13.72129" customWidth="1"/>
    <col min="5" max="5" style="93" width="16.72698" customWidth="1"/>
    <col min="6" max="6" style="93" width="11.7175" customWidth="1"/>
    <col min="7" max="7" style="93" width="13.72129" customWidth="1"/>
    <col min="8" max="8" style="93" width="24.74215" customWidth="1"/>
    <col min="9" max="9" style="93" width="20.73457" customWidth="1"/>
    <col min="10" max="256" style="93" width="9.287113" bestFit="1" customWidth="1"/>
  </cols>
  <sheetData>
    <row r="2" spans="1:256">
      <c r="A2" s="94" t="s">
        <v>7</v>
      </c>
    </row>
    <row r="4" spans="1:256">
      <c r="A4" s="94" t="s">
        <v>316</v>
      </c>
    </row>
    <row r="6" spans="1:256">
      <c r="A6" s="95" t="s">
        <v>2</v>
      </c>
    </row>
    <row r="9" spans="1:256">
      <c r="A9" s="96" t="s">
        <v>9</v>
      </c>
      <c r="B9" s="96" t="s">
        <v>10</v>
      </c>
      <c r="C9" s="96" t="s">
        <v>11</v>
      </c>
      <c r="D9" s="96" t="s">
        <v>14</v>
      </c>
      <c r="E9" s="96" t="s">
        <v>34</v>
      </c>
      <c r="F9" s="96" t="s">
        <v>4</v>
      </c>
      <c r="G9" s="96" t="s">
        <v>17</v>
      </c>
      <c r="H9" s="96" t="s">
        <v>35</v>
      </c>
      <c r="I9" s="96" t="s">
        <v>18</v>
      </c>
    </row>
    <row r="10" spans="1:256">
      <c r="A10" s="97"/>
      <c r="B10" s="97"/>
      <c r="C10" s="97"/>
      <c r="D10" s="97"/>
      <c r="E10" s="97" t="s">
        <v>38</v>
      </c>
      <c r="F10" s="97" t="s">
        <v>39</v>
      </c>
      <c r="G10" s="97" t="s">
        <v>20</v>
      </c>
      <c r="H10" s="97" t="s">
        <v>19</v>
      </c>
      <c r="I10" s="97" t="s">
        <v>19</v>
      </c>
    </row>
    <row r="13" spans="1:256">
      <c r="A13" s="96" t="str">
        <v>תעודות סל</v>
      </c>
      <c r="B13" s="96"/>
      <c r="C13" s="96"/>
      <c r="D13" s="96"/>
      <c r="E13" s="96"/>
      <c r="F13" s="96"/>
      <c r="G13" s="96"/>
      <c r="H13" s="96"/>
      <c r="I13" s="96"/>
    </row>
    <row r="16" spans="1:256">
      <c r="A16" s="96" t="str">
        <v>תעודות סל בישראל</v>
      </c>
      <c r="B16" s="96"/>
      <c r="C16" s="96"/>
      <c r="D16" s="96"/>
      <c r="E16" s="96"/>
      <c r="F16" s="96"/>
      <c r="G16" s="96"/>
      <c r="H16" s="96"/>
      <c r="I16" s="96"/>
    </row>
    <row r="17" spans="1:256">
      <c r="A17" s="98" t="str">
        <v>תעודות סל שמחקות מדדי מניות בישראל</v>
      </c>
      <c r="B17" s="98"/>
      <c r="C17" s="98"/>
      <c r="D17" s="98"/>
      <c r="E17" s="98"/>
      <c r="F17" s="98"/>
      <c r="G17" s="98"/>
      <c r="H17" s="98"/>
      <c r="I17" s="98"/>
    </row>
    <row r="18" spans="1:256">
      <c r="A18" s="99" t="str">
        <v>הראל סל תא100</v>
      </c>
      <c r="B18" s="99">
        <v>1113232</v>
      </c>
      <c r="C18" s="99" t="str">
        <v>הראל סל בעמ</v>
      </c>
      <c r="D18" s="99" t="s">
        <v>21</v>
      </c>
      <c r="E18" s="100">
        <v>6787000</v>
      </c>
      <c r="F18" s="100">
        <v>1050</v>
      </c>
      <c r="G18" s="100" t="str">
        <v>71,263.50</v>
      </c>
      <c r="H18" s="99" t="str">
        <v>5.28%</v>
      </c>
      <c r="I18" s="101">
        <f>G18/סיכום!$B$42</f>
        <v>0.00793130154022267</v>
      </c>
    </row>
    <row r="19" spans="1:256">
      <c r="A19" s="99" t="str">
        <v>מיטב ב ת"א 100</v>
      </c>
      <c r="B19" s="99">
        <v>1125327</v>
      </c>
      <c r="C19" s="99" t="str">
        <v>מבט מדדים בעמ</v>
      </c>
      <c r="D19" s="99" t="s">
        <v>21</v>
      </c>
      <c r="E19" s="100">
        <v>2817500</v>
      </c>
      <c r="F19" s="100">
        <v>1046</v>
      </c>
      <c r="G19" s="100" t="str">
        <v>29,471.05</v>
      </c>
      <c r="H19" s="99" t="str">
        <v>1.10%</v>
      </c>
      <c r="I19" s="101">
        <f>G19/סיכום!$B$42</f>
        <v>0.00327999304352129</v>
      </c>
    </row>
    <row r="20" spans="1:256">
      <c r="A20" s="99" t="str">
        <v>תכלית בנקים</v>
      </c>
      <c r="B20" s="99">
        <v>1095702</v>
      </c>
      <c r="C20" s="99" t="s">
        <v>317</v>
      </c>
      <c r="D20" s="99" t="s">
        <v>21</v>
      </c>
      <c r="E20" s="100">
        <v>422023</v>
      </c>
      <c r="F20" s="100">
        <v>1095</v>
      </c>
      <c r="G20" s="100" t="str">
        <v>4,621.15</v>
      </c>
      <c r="H20" s="99" t="s">
        <v>318</v>
      </c>
      <c r="I20" s="101">
        <f>G20/סיכום!$B$42</f>
        <v>0.000514312854583342</v>
      </c>
    </row>
    <row r="21" spans="1:256">
      <c r="A21" s="99" t="str">
        <v>תכלית תא 100</v>
      </c>
      <c r="B21" s="99">
        <v>1091818</v>
      </c>
      <c r="C21" s="99" t="s">
        <v>317</v>
      </c>
      <c r="D21" s="99" t="s">
        <v>21</v>
      </c>
      <c r="E21" s="100">
        <v>1424883</v>
      </c>
      <c r="F21" s="100">
        <v>10490</v>
      </c>
      <c r="G21" s="100" t="str">
        <v>149,470.23</v>
      </c>
      <c r="H21" s="99" t="s">
        <v>175</v>
      </c>
      <c r="I21" s="101">
        <f>G21/סיכום!$B$42</f>
        <v>0.0166353528161883</v>
      </c>
    </row>
    <row r="22" spans="1:256">
      <c r="A22" s="98" t="str">
        <v>סה"כ תעודות סל שמחקות מדדי מניות בישראל</v>
      </c>
      <c r="B22" s="98"/>
      <c r="C22" s="98"/>
      <c r="D22" s="98"/>
      <c r="E22" s="102">
        <f>SUM(E18:E21)</f>
        <v>11451406</v>
      </c>
      <c r="F22" s="98"/>
      <c r="G22" s="102">
        <f>G18+G19+G20+G21</f>
        <v>254825.93</v>
      </c>
      <c r="H22" s="98"/>
      <c r="I22" s="103">
        <f>SUM(I18:I21)</f>
        <v>0.0283609602545156</v>
      </c>
    </row>
    <row r="24" spans="1:256">
      <c r="A24" s="98" t="str">
        <v>תעודות סל שמחקות מדדי מניות בחו"ל</v>
      </c>
      <c r="B24" s="98"/>
      <c r="C24" s="98"/>
      <c r="D24" s="98"/>
      <c r="E24" s="98"/>
      <c r="F24" s="98"/>
      <c r="G24" s="98"/>
      <c r="H24" s="98"/>
      <c r="I24" s="98"/>
    </row>
    <row r="25" spans="1:256">
      <c r="A25" s="99" t="str">
        <v>תכלית ספ500</v>
      </c>
      <c r="B25" s="99">
        <v>1095710</v>
      </c>
      <c r="C25" s="99" t="s">
        <v>317</v>
      </c>
      <c r="D25" s="99" t="s">
        <v>21</v>
      </c>
      <c r="E25" s="100">
        <v>212000</v>
      </c>
      <c r="F25" s="100">
        <v>5362</v>
      </c>
      <c r="G25" s="100" t="str">
        <v>11,367.44</v>
      </c>
      <c r="H25" s="99" t="s">
        <v>52</v>
      </c>
      <c r="I25" s="101">
        <f>G25/סיכום!$B$42</f>
        <v>0.00126514406926953</v>
      </c>
    </row>
    <row r="26" spans="1:256">
      <c r="A26" s="99" t="str">
        <v>תכלית נסדק</v>
      </c>
      <c r="B26" s="99">
        <v>1095728</v>
      </c>
      <c r="C26" s="99" t="s">
        <v>317</v>
      </c>
      <c r="D26" s="99" t="s">
        <v>21</v>
      </c>
      <c r="E26" s="100">
        <v>147056</v>
      </c>
      <c r="F26" s="100">
        <v>4819</v>
      </c>
      <c r="G26" s="100" t="str">
        <v>7,086.63</v>
      </c>
      <c r="H26" s="99" t="s">
        <v>180</v>
      </c>
      <c r="I26" s="101">
        <f>G26/סיכום!$B$42</f>
        <v>0.00078870949972971</v>
      </c>
    </row>
    <row r="27" spans="1:256">
      <c r="A27" s="98" t="str">
        <v>סה"כ תעודות סל שמחקות מדדי מניות בחו"ל</v>
      </c>
      <c r="B27" s="98"/>
      <c r="C27" s="98"/>
      <c r="D27" s="98"/>
      <c r="E27" s="102">
        <f>SUM(E25:E26)</f>
        <v>359056</v>
      </c>
      <c r="F27" s="98"/>
      <c r="G27" s="102">
        <f>G25+G26</f>
        <v>18454.07</v>
      </c>
      <c r="H27" s="98"/>
      <c r="I27" s="103">
        <f>I25+I26</f>
        <v>0.00205385356899924</v>
      </c>
    </row>
    <row r="29" spans="1:256">
      <c r="A29" s="98" t="str">
        <v>תעודות סל שמחקות מדדים אחרים בישראל</v>
      </c>
      <c r="B29" s="100">
        <v>0</v>
      </c>
      <c r="C29" s="100">
        <v>0</v>
      </c>
      <c r="D29" s="100">
        <v>0</v>
      </c>
      <c r="E29" s="100">
        <v>0</v>
      </c>
      <c r="F29" s="100">
        <v>0</v>
      </c>
      <c r="G29" s="100">
        <v>0</v>
      </c>
      <c r="H29" s="100">
        <v>0</v>
      </c>
      <c r="I29" s="101">
        <f>G29/סיכום!$B$42</f>
        <v>0</v>
      </c>
    </row>
    <row r="30" spans="1:256">
      <c r="A30" s="98" t="str">
        <v>סה"כ תעודות סל שמחקות מדדים אחרים בישראל</v>
      </c>
      <c r="B30" s="98"/>
      <c r="C30" s="98"/>
      <c r="D30" s="98"/>
      <c r="E30" s="104">
        <f>E29</f>
        <v>0</v>
      </c>
      <c r="F30" s="98"/>
      <c r="G30" s="104">
        <f>G29</f>
        <v>0</v>
      </c>
      <c r="H30" s="98"/>
      <c r="I30" s="103">
        <f>I29</f>
        <v>0</v>
      </c>
    </row>
    <row r="32" spans="1:256">
      <c r="A32" s="98" t="str">
        <v>תעודות סל שמחקות מדדים אחרים בחו"ל</v>
      </c>
      <c r="B32" s="100">
        <v>0</v>
      </c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1">
        <f>G32/סיכום!$B$42</f>
        <v>0</v>
      </c>
    </row>
    <row r="33" spans="1:256">
      <c r="A33" s="98" t="str">
        <v>סה"כ תעודות סל שמחקות מדדים אחרים בחו"ל</v>
      </c>
      <c r="B33" s="98"/>
      <c r="C33" s="98"/>
      <c r="D33" s="98"/>
      <c r="E33" s="104">
        <f>E32</f>
        <v>0</v>
      </c>
      <c r="F33" s="98"/>
      <c r="G33" s="104">
        <f>G32</f>
        <v>0</v>
      </c>
      <c r="H33" s="98"/>
      <c r="I33" s="103">
        <f>I32</f>
        <v>0</v>
      </c>
    </row>
    <row r="35" spans="1:256">
      <c r="A35" s="98" t="s">
        <v>319</v>
      </c>
      <c r="B35" s="100">
        <v>0</v>
      </c>
      <c r="C35" s="100">
        <v>0</v>
      </c>
      <c r="D35" s="100">
        <v>0</v>
      </c>
      <c r="E35" s="100">
        <v>0</v>
      </c>
      <c r="F35" s="100">
        <v>0</v>
      </c>
      <c r="G35" s="100">
        <v>0</v>
      </c>
      <c r="H35" s="100">
        <v>0</v>
      </c>
      <c r="I35" s="101">
        <f>G35/סיכום!$B$42</f>
        <v>0</v>
      </c>
    </row>
    <row r="36" spans="1:256">
      <c r="A36" s="98" t="s">
        <v>320</v>
      </c>
      <c r="B36" s="98"/>
      <c r="C36" s="98"/>
      <c r="D36" s="98"/>
      <c r="E36" s="104">
        <f>E35</f>
        <v>0</v>
      </c>
      <c r="F36" s="98"/>
      <c r="G36" s="104">
        <f>G35</f>
        <v>0</v>
      </c>
      <c r="H36" s="98"/>
      <c r="I36" s="103">
        <f>I35</f>
        <v>0</v>
      </c>
    </row>
    <row r="38" spans="1:256">
      <c r="A38" s="98" t="s">
        <v>321</v>
      </c>
      <c r="B38" s="100">
        <v>0</v>
      </c>
      <c r="C38" s="100">
        <v>0</v>
      </c>
      <c r="D38" s="100">
        <v>0</v>
      </c>
      <c r="E38" s="100">
        <v>0</v>
      </c>
      <c r="F38" s="100">
        <v>0</v>
      </c>
      <c r="G38" s="100">
        <v>0</v>
      </c>
      <c r="H38" s="100">
        <v>0</v>
      </c>
      <c r="I38" s="101">
        <f>G38/סיכום!$B$42</f>
        <v>0</v>
      </c>
    </row>
    <row r="39" spans="1:256">
      <c r="A39" s="98" t="s">
        <v>322</v>
      </c>
      <c r="B39" s="98"/>
      <c r="C39" s="98"/>
      <c r="D39" s="98"/>
      <c r="E39" s="104">
        <f>E38</f>
        <v>0</v>
      </c>
      <c r="F39" s="98"/>
      <c r="G39" s="104">
        <f>G38</f>
        <v>0</v>
      </c>
      <c r="H39" s="98"/>
      <c r="I39" s="103">
        <f>I38</f>
        <v>0</v>
      </c>
    </row>
    <row r="41" spans="1:256">
      <c r="A41" s="96" t="str">
        <v>סה"כ תעודות סל בישראל</v>
      </c>
      <c r="B41" s="96"/>
      <c r="C41" s="96"/>
      <c r="D41" s="96"/>
      <c r="E41" s="105">
        <f>E22+E27+E30+E33+E36+E39</f>
        <v>11810462</v>
      </c>
      <c r="F41" s="96"/>
      <c r="G41" s="105">
        <f>G22+G27+G30+G33+G36+G39</f>
        <v>273280</v>
      </c>
      <c r="H41" s="96"/>
      <c r="I41" s="106">
        <f>I22+I27+I30+I33+I36+I39</f>
        <v>0.0304148138235149</v>
      </c>
    </row>
    <row r="44" spans="1:256">
      <c r="A44" s="96" t="str">
        <v>תעודות סל בחו"ל</v>
      </c>
      <c r="B44" s="96"/>
      <c r="C44" s="96"/>
      <c r="D44" s="96"/>
      <c r="E44" s="96"/>
      <c r="F44" s="96"/>
      <c r="G44" s="96"/>
      <c r="H44" s="96"/>
      <c r="I44" s="96"/>
    </row>
    <row r="45" spans="1:256">
      <c r="A45" s="98" t="str">
        <v>תעודות סל שמחקות מדדי מניות</v>
      </c>
      <c r="B45" s="98"/>
      <c r="C45" s="98"/>
      <c r="D45" s="98"/>
      <c r="E45" s="98"/>
      <c r="F45" s="98"/>
      <c r="G45" s="98"/>
      <c r="H45" s="98"/>
      <c r="I45" s="98"/>
    </row>
    <row r="46" spans="1:256">
      <c r="A46" s="99" t="s">
        <v>323</v>
      </c>
      <c r="B46" s="99" t="str">
        <v>DE0005933931</v>
      </c>
      <c r="C46" s="99" t="s">
        <v>323</v>
      </c>
      <c r="D46" s="99" t="s">
        <v>6</v>
      </c>
      <c r="E46" s="100">
        <v>21945.88</v>
      </c>
      <c r="F46" s="100">
        <v>33907.85</v>
      </c>
      <c r="G46" s="100" t="str">
        <v>1,512.29</v>
      </c>
      <c r="H46" s="99" t="s">
        <v>108</v>
      </c>
      <c r="I46" s="101">
        <f>G46/סיכום!$B$42</f>
        <v>0.000168310958713273</v>
      </c>
    </row>
    <row r="47" spans="1:256">
      <c r="A47" s="99" t="str">
        <v>EGSHARES EMERGI</v>
      </c>
      <c r="B47" s="99" t="str">
        <v>US2684617796</v>
      </c>
      <c r="C47" s="99" t="str">
        <v>EGSHRES EM CONSUMER ETF</v>
      </c>
      <c r="D47" s="99" t="s">
        <v>5</v>
      </c>
      <c r="E47" s="100">
        <v>112982.98</v>
      </c>
      <c r="F47" s="100">
        <v>9944.71</v>
      </c>
      <c r="G47" s="100" t="str">
        <v>3,009.87</v>
      </c>
      <c r="H47" s="99" t="s">
        <v>69</v>
      </c>
      <c r="I47" s="101">
        <f>G47/סיכום!$B$42</f>
        <v>0.000334984761720516</v>
      </c>
    </row>
    <row r="48" spans="1:256">
      <c r="A48" s="99" t="s">
        <v>324</v>
      </c>
      <c r="B48" s="99" t="str">
        <v>US97717W4226</v>
      </c>
      <c r="C48" s="99" t="s">
        <v>324</v>
      </c>
      <c r="D48" s="99" t="s">
        <v>5</v>
      </c>
      <c r="E48" s="100">
        <v>27250.9</v>
      </c>
      <c r="F48" s="100">
        <v>7230.82</v>
      </c>
      <c r="G48" s="100">
        <v>527.85</v>
      </c>
      <c r="H48" s="99" t="s">
        <v>108</v>
      </c>
      <c r="I48" s="101">
        <f>G48/סיכום!$B$42</f>
        <v>5.87472902398358e-05</v>
      </c>
    </row>
    <row r="49" spans="1:256">
      <c r="A49" s="99" t="str">
        <v>FINANC SPDR</v>
      </c>
      <c r="B49" s="99" t="str">
        <v>US81369Y6059</v>
      </c>
      <c r="C49" s="99" t="str">
        <v>FINANCIAL SELECT SECTOR S</v>
      </c>
      <c r="D49" s="99" t="s">
        <v>5</v>
      </c>
      <c r="E49" s="100">
        <v>95717.85</v>
      </c>
      <c r="F49" s="100">
        <v>6118.39</v>
      </c>
      <c r="G49" s="100" t="str">
        <v>1,568.82</v>
      </c>
      <c r="H49" s="99" t="s">
        <v>76</v>
      </c>
      <c r="I49" s="101">
        <f>G49/סיכום!$B$42</f>
        <v>0.000174602489104971</v>
      </c>
    </row>
    <row r="50" spans="1:256">
      <c r="A50" s="99" t="s">
        <v>325</v>
      </c>
      <c r="B50" s="99" t="str">
        <v>US4642871846</v>
      </c>
      <c r="C50" s="99" t="s">
        <v>325</v>
      </c>
      <c r="D50" s="99" t="s">
        <v>5</v>
      </c>
      <c r="E50" s="100">
        <v>3733</v>
      </c>
      <c r="F50" s="100">
        <v>15099.99</v>
      </c>
      <c r="G50" s="100">
        <v>151</v>
      </c>
      <c r="H50" s="99" t="s">
        <v>76</v>
      </c>
      <c r="I50" s="101">
        <f>G50/סיכום!$B$42</f>
        <v>1.68056092189357e-05</v>
      </c>
    </row>
    <row r="51" spans="1:256">
      <c r="A51" s="99" t="str">
        <v>ISHARES DJ )ITB</v>
      </c>
      <c r="B51" s="99" t="str">
        <v>US4642887529</v>
      </c>
      <c r="C51" s="99" t="str">
        <v>ISHARES - DJ HOME CO</v>
      </c>
      <c r="D51" s="99" t="s">
        <v>5</v>
      </c>
      <c r="E51" s="100">
        <v>13625.45</v>
      </c>
      <c r="F51" s="100">
        <v>7899.03</v>
      </c>
      <c r="G51" s="100">
        <v>288.31</v>
      </c>
      <c r="H51" s="99" t="s">
        <v>108</v>
      </c>
      <c r="I51" s="101">
        <f>G51/סיכום!$B$42</f>
        <v>3.20875840656381e-05</v>
      </c>
    </row>
    <row r="52" spans="1:256">
      <c r="A52" s="99" t="s">
        <v>326</v>
      </c>
      <c r="B52" s="99" t="str">
        <v>US4642877132</v>
      </c>
      <c r="C52" s="99" t="s">
        <v>326</v>
      </c>
      <c r="D52" s="99" t="s">
        <v>5</v>
      </c>
      <c r="E52" s="100">
        <v>10079.1</v>
      </c>
      <c r="F52" s="100">
        <v>9056.26</v>
      </c>
      <c r="G52" s="100">
        <v>244.52</v>
      </c>
      <c r="H52" s="99" t="s">
        <v>108</v>
      </c>
      <c r="I52" s="101">
        <f>G52/סיכום!$B$42</f>
        <v>2.72139573921467e-05</v>
      </c>
    </row>
    <row r="53" spans="1:256">
      <c r="A53" s="99" t="s">
        <v>327</v>
      </c>
      <c r="B53" s="99" t="str">
        <v>US4642868487</v>
      </c>
      <c r="C53" s="99" t="s">
        <v>327</v>
      </c>
      <c r="D53" s="99" t="s">
        <v>5</v>
      </c>
      <c r="E53" s="100">
        <v>651557.82</v>
      </c>
      <c r="F53" s="100">
        <v>3639.68</v>
      </c>
      <c r="G53" s="100" t="str">
        <v>6,352.69</v>
      </c>
      <c r="H53" s="99" t="s">
        <v>72</v>
      </c>
      <c r="I53" s="101">
        <f>G53/סיכום!$B$42</f>
        <v>0.000707025335291659</v>
      </c>
    </row>
    <row r="54" spans="1:256">
      <c r="A54" s="99" t="s">
        <v>328</v>
      </c>
      <c r="B54" s="99" t="str">
        <v>US4642866655</v>
      </c>
      <c r="C54" s="99" t="s">
        <v>328</v>
      </c>
      <c r="D54" s="99" t="s">
        <v>5</v>
      </c>
      <c r="E54" s="100">
        <v>4666.25</v>
      </c>
      <c r="F54" s="100">
        <v>17597.36</v>
      </c>
      <c r="G54" s="100">
        <v>219.97</v>
      </c>
      <c r="H54" s="99" t="s">
        <v>76</v>
      </c>
      <c r="I54" s="101">
        <f>G54/סיכום!$B$42</f>
        <v>2.44816547012535e-05</v>
      </c>
    </row>
    <row r="55" spans="1:256">
      <c r="A55" s="99" t="str">
        <v>ISHARES MS)EWN(</v>
      </c>
      <c r="B55" s="99" t="str">
        <v>US4642868149</v>
      </c>
      <c r="C55" s="99" t="str">
        <v>ISHARES MSCI NETHERLANDS</v>
      </c>
      <c r="D55" s="99" t="s">
        <v>5</v>
      </c>
      <c r="E55" s="100">
        <v>17399.51</v>
      </c>
      <c r="F55" s="100">
        <v>7656.38</v>
      </c>
      <c r="G55" s="100">
        <v>356.86</v>
      </c>
      <c r="H55" s="99" t="s">
        <v>254</v>
      </c>
      <c r="I55" s="101">
        <f>G55/סיכום!$B$42</f>
        <v>3.97168854693337e-05</v>
      </c>
    </row>
    <row r="56" spans="1:256">
      <c r="A56" s="99" t="str">
        <v>ISHARES MSCI SW</v>
      </c>
      <c r="B56" s="99" t="str">
        <v>US4642867497</v>
      </c>
      <c r="C56" s="99" t="str">
        <v>ISHARES MSCI SWITZERLAND</v>
      </c>
      <c r="D56" s="99" t="s">
        <v>5</v>
      </c>
      <c r="E56" s="100">
        <v>197132.26</v>
      </c>
      <c r="F56" s="100">
        <v>10004.44</v>
      </c>
      <c r="G56" s="100" t="str">
        <v>5,283.14</v>
      </c>
      <c r="H56" s="99" t="s">
        <v>143</v>
      </c>
      <c r="I56" s="101">
        <f>G56/סיכום!$B$42</f>
        <v>0.000587989313171708</v>
      </c>
    </row>
    <row r="57" spans="1:256">
      <c r="A57" s="99" t="str">
        <v>ISHARES NAT)IGE</v>
      </c>
      <c r="B57" s="99" t="str">
        <v>US4642873743</v>
      </c>
      <c r="C57" s="99" t="str">
        <v>ISHARES S&amp;P NA NAT RES S</v>
      </c>
      <c r="D57" s="99" t="s">
        <v>5</v>
      </c>
      <c r="E57" s="100">
        <v>4274.28</v>
      </c>
      <c r="F57" s="100">
        <v>14245.13</v>
      </c>
      <c r="G57" s="100">
        <v>163.11</v>
      </c>
      <c r="H57" s="99" t="s">
        <v>76</v>
      </c>
      <c r="I57" s="101">
        <f>G57/סיכום!$B$42</f>
        <v>1.81533968192093e-05</v>
      </c>
    </row>
    <row r="58" spans="1:256">
      <c r="A58" s="99" t="str">
        <v>ISHARES-DJ US T</v>
      </c>
      <c r="B58" s="99" t="str">
        <v>US4642871929</v>
      </c>
      <c r="C58" s="99" t="str">
        <v>IYT US</v>
      </c>
      <c r="D58" s="99" t="s">
        <v>5</v>
      </c>
      <c r="E58" s="100">
        <v>6924.72</v>
      </c>
      <c r="F58" s="100">
        <v>35219.14</v>
      </c>
      <c r="G58" s="100">
        <v>653.31</v>
      </c>
      <c r="H58" s="99" t="s">
        <v>72</v>
      </c>
      <c r="I58" s="101">
        <f>G58/סיכום!$B$42</f>
        <v>7.27104142968402e-05</v>
      </c>
    </row>
    <row r="59" spans="1:256">
      <c r="A59" s="99" t="s">
        <v>329</v>
      </c>
      <c r="B59" s="99" t="str">
        <v>US4642867075</v>
      </c>
      <c r="C59" s="99" t="s">
        <v>329</v>
      </c>
      <c r="D59" s="99" t="s">
        <v>5</v>
      </c>
      <c r="E59" s="100">
        <v>615937.53</v>
      </c>
      <c r="F59" s="100">
        <v>8806.15</v>
      </c>
      <c r="G59" s="100" t="str">
        <v>14,529.97</v>
      </c>
      <c r="H59" s="99" t="str">
        <v>1.42%</v>
      </c>
      <c r="I59" s="101">
        <f>G59/סיכום!$B$42</f>
        <v>0.00161711919061496</v>
      </c>
    </row>
    <row r="60" spans="1:256">
      <c r="A60" s="99" t="str">
        <v>ISHARES-GERMANY</v>
      </c>
      <c r="B60" s="99" t="str">
        <v>US4642868065</v>
      </c>
      <c r="C60" s="99" t="s">
        <v>330</v>
      </c>
      <c r="D60" s="99" t="s">
        <v>5</v>
      </c>
      <c r="E60" s="100">
        <v>604626.54</v>
      </c>
      <c r="F60" s="100">
        <v>9220.51</v>
      </c>
      <c r="G60" s="100" t="str">
        <v>14,934.28</v>
      </c>
      <c r="H60" s="99" t="s">
        <v>147</v>
      </c>
      <c r="I60" s="101">
        <f>G60/סיכום!$B$42</f>
        <v>0.00166211704401435</v>
      </c>
    </row>
    <row r="61" spans="1:256">
      <c r="A61" s="99" t="str">
        <v>ISHARES-RS 2K V</v>
      </c>
      <c r="B61" s="99" t="str">
        <v>US4642876308</v>
      </c>
      <c r="C61" s="99" t="str">
        <v>ISHARES RUSSELL 2000 VALU</v>
      </c>
      <c r="D61" s="99" t="s">
        <v>5</v>
      </c>
      <c r="E61" s="100">
        <v>110004.04</v>
      </c>
      <c r="F61" s="100">
        <v>28187.88</v>
      </c>
      <c r="G61" s="100" t="str">
        <v>8,306.41</v>
      </c>
      <c r="H61" s="99" t="s">
        <v>293</v>
      </c>
      <c r="I61" s="101">
        <f>G61/סיכום!$B$42</f>
        <v>0.000924465433591123</v>
      </c>
    </row>
    <row r="62" spans="1:256">
      <c r="A62" s="99" t="str">
        <v>ISHARES-UK</v>
      </c>
      <c r="B62" s="99" t="str">
        <v>US4642866994</v>
      </c>
      <c r="C62" s="99" t="str">
        <v>ISHARES-UNITED</v>
      </c>
      <c r="D62" s="99" t="s">
        <v>5</v>
      </c>
      <c r="E62" s="100">
        <v>9018.93</v>
      </c>
      <c r="F62" s="100">
        <v>6697</v>
      </c>
      <c r="G62" s="100">
        <v>161.8</v>
      </c>
      <c r="H62" s="99" t="s">
        <v>76</v>
      </c>
      <c r="I62" s="101">
        <f>G62/סיכום!$B$42</f>
        <v>1.80075998120781e-05</v>
      </c>
    </row>
    <row r="63" spans="1:256">
      <c r="A63" s="99" t="s">
        <v>331</v>
      </c>
      <c r="B63" s="99" t="str">
        <v>US57060U5065</v>
      </c>
      <c r="C63" s="99" t="s">
        <v>331</v>
      </c>
      <c r="D63" s="99" t="s">
        <v>5</v>
      </c>
      <c r="E63" s="100">
        <v>71658.67</v>
      </c>
      <c r="F63" s="100">
        <v>11161.67</v>
      </c>
      <c r="G63" s="100" t="str">
        <v>2,142.59</v>
      </c>
      <c r="H63" s="99" t="s">
        <v>72</v>
      </c>
      <c r="I63" s="101">
        <f>G63/סיכום!$B$42</f>
        <v>0.000238460465274168</v>
      </c>
    </row>
    <row r="64" spans="1:256">
      <c r="A64" s="99" t="str">
        <v>MARKET VEC -BRF</v>
      </c>
      <c r="B64" s="99" t="str">
        <v>US57060U6139</v>
      </c>
      <c r="C64" s="99" t="str">
        <v>MARKET VECTORS BRAZI</v>
      </c>
      <c r="D64" s="99" t="s">
        <v>5</v>
      </c>
      <c r="E64" s="100">
        <v>91428.64</v>
      </c>
      <c r="F64" s="100">
        <v>15909.86</v>
      </c>
      <c r="G64" s="100" t="str">
        <v>3,896.64</v>
      </c>
      <c r="H64" s="99" t="s">
        <v>254</v>
      </c>
      <c r="I64" s="101">
        <f>G64/סיכום!$B$42</f>
        <v>0.000433678206005785</v>
      </c>
    </row>
    <row r="65" spans="1:256">
      <c r="A65" s="99" t="s">
        <v>332</v>
      </c>
      <c r="B65" s="99" t="str">
        <v>US73935A1043</v>
      </c>
      <c r="C65" s="99" t="s">
        <v>332</v>
      </c>
      <c r="D65" s="99" t="s">
        <v>5</v>
      </c>
      <c r="E65" s="100">
        <v>100783.53</v>
      </c>
      <c r="F65" s="100">
        <v>24313.07</v>
      </c>
      <c r="G65" s="100" t="str">
        <v>6,564.04</v>
      </c>
      <c r="H65" s="99" t="s">
        <v>108</v>
      </c>
      <c r="I65" s="101">
        <f>G65/סיכום!$B$42</f>
        <v>0.000730547623426905</v>
      </c>
    </row>
    <row r="66" spans="1:256">
      <c r="A66" s="99" t="str">
        <v>POWERSH-WATER RE</v>
      </c>
      <c r="B66" s="99" t="str">
        <v>US73935X5757</v>
      </c>
      <c r="C66" s="99" t="str">
        <v>POWERSH -WATER RE</v>
      </c>
      <c r="D66" s="99" t="s">
        <v>5</v>
      </c>
      <c r="E66" s="100">
        <v>26131</v>
      </c>
      <c r="F66" s="100">
        <v>7745.98</v>
      </c>
      <c r="G66" s="100">
        <v>542.22</v>
      </c>
      <c r="H66" s="99" t="s">
        <v>108</v>
      </c>
      <c r="I66" s="101">
        <f>G66/סיכום!$B$42</f>
        <v>6.0346605501267e-05</v>
      </c>
    </row>
    <row r="67" spans="1:256">
      <c r="A67" s="99" t="str">
        <v>POWERSHRES)PBJ</v>
      </c>
      <c r="B67" s="99" t="str">
        <v>US7395X8496</v>
      </c>
      <c r="C67" s="99" t="str">
        <v>POWERSHRES</v>
      </c>
      <c r="D67" s="99" t="s">
        <v>5</v>
      </c>
      <c r="E67" s="100">
        <v>28557.45</v>
      </c>
      <c r="F67" s="100">
        <v>7432.4</v>
      </c>
      <c r="G67" s="100">
        <v>568.58</v>
      </c>
      <c r="H67" s="99" t="str">
        <v>0.18%</v>
      </c>
      <c r="I67" s="101">
        <f>G67/סיכום!$B$42</f>
        <v>6.32803529119368e-05</v>
      </c>
    </row>
    <row r="68" spans="1:256">
      <c r="A68" s="99" t="str">
        <v>RUSSELL200</v>
      </c>
      <c r="B68" s="99" t="str">
        <v>US4642876555</v>
      </c>
      <c r="C68" s="99" t="s">
        <v>330</v>
      </c>
      <c r="D68" s="99" t="s">
        <v>5</v>
      </c>
      <c r="E68" s="100">
        <v>323464.45</v>
      </c>
      <c r="F68" s="100">
        <v>31475.83</v>
      </c>
      <c r="G68" s="100" t="str">
        <v>27,273.81</v>
      </c>
      <c r="H68" s="99" t="s">
        <v>286</v>
      </c>
      <c r="I68" s="101">
        <f>G68/סיכום!$B$42</f>
        <v>0.00303545028325497</v>
      </c>
    </row>
    <row r="69" spans="1:256">
      <c r="A69" s="99" t="str">
        <v>SPDR DIVIDE -SDY</v>
      </c>
      <c r="B69" s="99" t="str">
        <v>US78464A7634</v>
      </c>
      <c r="C69" s="99" t="str">
        <v>SPDR S&amp;P DIVIDEND</v>
      </c>
      <c r="D69" s="99" t="s">
        <v>5</v>
      </c>
      <c r="E69" s="100">
        <v>47857.06</v>
      </c>
      <c r="F69" s="100">
        <v>21711.13</v>
      </c>
      <c r="G69" s="100" t="str">
        <v>2,783.37</v>
      </c>
      <c r="H69" s="99" t="s">
        <v>108</v>
      </c>
      <c r="I69" s="101">
        <f>G69/סיכום!$B$42</f>
        <v>0.000309776347892113</v>
      </c>
    </row>
    <row r="70" spans="1:256">
      <c r="A70" s="99" t="str">
        <v>SPDR S&amp;P MIDCAP</v>
      </c>
      <c r="B70" s="99" t="str">
        <v>US78467Y1073</v>
      </c>
      <c r="C70" s="99" t="str">
        <v>SPDR S&amp;P MIDCAP 400 ETFT</v>
      </c>
      <c r="D70" s="99" t="s">
        <v>5</v>
      </c>
      <c r="E70" s="100">
        <v>26127.27</v>
      </c>
      <c r="F70" s="100">
        <v>69325.54</v>
      </c>
      <c r="G70" s="100" t="str">
        <v>4,852.09</v>
      </c>
      <c r="H70" s="99" t="s">
        <v>108</v>
      </c>
      <c r="I70" s="101">
        <f>G70/סיכום!$B$42</f>
        <v>0.000540015420100038</v>
      </c>
    </row>
    <row r="71" spans="1:256">
      <c r="A71" s="99" t="str">
        <v>SPDR S&amp;P RETAIL</v>
      </c>
      <c r="B71" s="99" t="str">
        <v>US78464A7147</v>
      </c>
      <c r="C71" s="99" t="str">
        <v>SPDR S&amp;P R</v>
      </c>
      <c r="D71" s="99" t="s">
        <v>5</v>
      </c>
      <c r="E71" s="100">
        <v>9007.73</v>
      </c>
      <c r="F71" s="100">
        <v>23284.89</v>
      </c>
      <c r="G71" s="100">
        <v>561.86</v>
      </c>
      <c r="H71" s="99" t="s">
        <v>296</v>
      </c>
      <c r="I71" s="101">
        <f>G71/סיכום!$B$42</f>
        <v>6.25324476539815e-05</v>
      </c>
    </row>
    <row r="72" spans="1:256">
      <c r="A72" s="99" t="str">
        <v>SPDR TRUST SER 1</v>
      </c>
      <c r="B72" s="99" t="str">
        <v>US78462F1030</v>
      </c>
      <c r="C72" s="99" t="str">
        <v>SPDR TRUST SRE1</v>
      </c>
      <c r="D72" s="99" t="s">
        <v>5</v>
      </c>
      <c r="E72" s="100">
        <v>511626.32</v>
      </c>
      <c r="F72" s="100">
        <v>53161.65</v>
      </c>
      <c r="G72" s="100" t="str">
        <v>72,860.70</v>
      </c>
      <c r="H72" s="99" t="s">
        <v>296</v>
      </c>
      <c r="I72" s="101">
        <f>G72/סיכום!$B$42</f>
        <v>0.0081090625934974</v>
      </c>
    </row>
    <row r="73" spans="1:256">
      <c r="A73" s="99" t="s">
        <v>333</v>
      </c>
      <c r="B73" s="99" t="str">
        <v>US81369Y3080</v>
      </c>
      <c r="C73" s="99" t="s">
        <v>333</v>
      </c>
      <c r="D73" s="99" t="s">
        <v>5</v>
      </c>
      <c r="E73" s="100">
        <v>461402.53</v>
      </c>
      <c r="F73" s="100">
        <v>13028.17</v>
      </c>
      <c r="G73" s="100" t="str">
        <v>16,102.95</v>
      </c>
      <c r="H73" s="99" t="s">
        <v>61</v>
      </c>
      <c r="I73" s="101">
        <f>G73/סיכום!$B$42</f>
        <v>0.00179218466868914</v>
      </c>
    </row>
    <row r="74" spans="1:256">
      <c r="A74" s="99" t="s">
        <v>334</v>
      </c>
      <c r="B74" s="99" t="str">
        <v>DE0005933949</v>
      </c>
      <c r="C74" s="99" t="s">
        <v>334</v>
      </c>
      <c r="D74" s="99" t="s">
        <v>6</v>
      </c>
      <c r="E74" s="100">
        <v>41825.1</v>
      </c>
      <c r="F74" s="100">
        <v>12798.48</v>
      </c>
      <c r="G74" s="100" t="str">
        <v>1,087.87</v>
      </c>
      <c r="H74" s="99" t="s">
        <v>289</v>
      </c>
      <c r="I74" s="101">
        <f>G74/סיכום!$B$42</f>
        <v>0.000121074954311282</v>
      </c>
    </row>
    <row r="75" spans="1:256">
      <c r="A75" s="99" t="str">
        <v>TECH SPDR  -XLK</v>
      </c>
      <c r="B75" s="99" t="str">
        <v>US81369Y8030</v>
      </c>
      <c r="C75" s="99" t="str">
        <v>TECH SPDR -XLK</v>
      </c>
      <c r="D75" s="99" t="s">
        <v>5</v>
      </c>
      <c r="E75" s="100">
        <v>44049.4</v>
      </c>
      <c r="F75" s="100">
        <v>10769.7</v>
      </c>
      <c r="G75" s="100" t="str">
        <v>1,270.83</v>
      </c>
      <c r="H75" s="99" t="s">
        <v>76</v>
      </c>
      <c r="I75" s="101">
        <f>G75/סיכום!$B$42</f>
        <v>0.000141437565322517</v>
      </c>
    </row>
    <row r="76" spans="1:256">
      <c r="A76" s="99" t="str">
        <v>VANGUARD MSCI E</v>
      </c>
      <c r="B76" s="99" t="str">
        <v>US9220428588</v>
      </c>
      <c r="C76" s="99" t="str">
        <v>VANGUARD MSCI EMERGING MA</v>
      </c>
      <c r="D76" s="99" t="s">
        <v>5</v>
      </c>
      <c r="E76" s="100">
        <v>152586.38</v>
      </c>
      <c r="F76" s="100">
        <v>16623.05</v>
      </c>
      <c r="G76" s="100" t="str">
        <v>6,794.67</v>
      </c>
      <c r="H76" s="99" t="s">
        <v>76</v>
      </c>
      <c r="I76" s="101">
        <f>G76/סיכום!$B$42</f>
        <v>0.00075621568736176</v>
      </c>
    </row>
    <row r="77" spans="1:256">
      <c r="A77" s="98" t="str">
        <v>סה"כ תעודות סל שמחקות מדדי מניות</v>
      </c>
      <c r="B77" s="98"/>
      <c r="C77" s="98"/>
      <c r="D77" s="98"/>
      <c r="E77" s="102">
        <f>SUM(E46:E76)</f>
        <v>4443382.57</v>
      </c>
      <c r="F77" s="98"/>
      <c r="G77" s="102">
        <f>G46+G47+G48+G49+G50+G51+G52+G53+G54+G55+G56+G57+G58+G59+G60+G61+G62+G63+G64+G65+G66+G67+G68+G69+G70+G71+G72+G73+G74+G75+G76</f>
        <v>205566.42</v>
      </c>
      <c r="H77" s="98"/>
      <c r="I77" s="103">
        <f>SUM(I46:I76)</f>
        <v>0.0228786021394411</v>
      </c>
    </row>
    <row r="79" spans="1:256">
      <c r="A79" s="98" t="str">
        <v>תעודות סל שמחקות מדדים אחרים</v>
      </c>
      <c r="B79" s="100">
        <v>0</v>
      </c>
      <c r="C79" s="100">
        <v>0</v>
      </c>
      <c r="D79" s="100">
        <v>0</v>
      </c>
      <c r="E79" s="100">
        <v>0</v>
      </c>
      <c r="F79" s="100">
        <v>0</v>
      </c>
      <c r="G79" s="100">
        <v>0</v>
      </c>
      <c r="H79" s="100">
        <v>0</v>
      </c>
      <c r="I79" s="101">
        <f>G79/סיכום!$B$42</f>
        <v>0</v>
      </c>
    </row>
    <row r="80" spans="1:256">
      <c r="A80" s="98" t="str">
        <v>סה"כ תעודות סל שמחקות מדדים אחרים</v>
      </c>
      <c r="B80" s="98"/>
      <c r="C80" s="98"/>
      <c r="D80" s="98"/>
      <c r="E80" s="104">
        <f>E79</f>
        <v>0</v>
      </c>
      <c r="F80" s="98"/>
      <c r="G80" s="104">
        <f>G79</f>
        <v>0</v>
      </c>
      <c r="H80" s="98"/>
      <c r="I80" s="103">
        <f>I79</f>
        <v>0</v>
      </c>
    </row>
    <row r="82" spans="1:256">
      <c r="A82" s="98" t="s">
        <v>319</v>
      </c>
      <c r="B82" s="100">
        <v>0</v>
      </c>
      <c r="C82" s="100">
        <v>0</v>
      </c>
      <c r="D82" s="100">
        <v>0</v>
      </c>
      <c r="E82" s="100">
        <v>0</v>
      </c>
      <c r="F82" s="100">
        <v>0</v>
      </c>
      <c r="G82" s="100">
        <v>0</v>
      </c>
      <c r="H82" s="100">
        <v>0</v>
      </c>
      <c r="I82" s="101">
        <f>G82/סיכום!$B$42</f>
        <v>0</v>
      </c>
    </row>
    <row r="83" spans="1:256">
      <c r="A83" s="98" t="s">
        <v>320</v>
      </c>
      <c r="B83" s="98"/>
      <c r="C83" s="98"/>
      <c r="D83" s="98"/>
      <c r="E83" s="104">
        <f>E82</f>
        <v>0</v>
      </c>
      <c r="F83" s="98"/>
      <c r="G83" s="104">
        <f>G82</f>
        <v>0</v>
      </c>
      <c r="H83" s="98"/>
      <c r="I83" s="103">
        <f>I82</f>
        <v>0</v>
      </c>
    </row>
    <row r="85" spans="1:256">
      <c r="A85" s="98" t="s">
        <v>321</v>
      </c>
      <c r="B85" s="100">
        <v>0</v>
      </c>
      <c r="C85" s="100">
        <v>0</v>
      </c>
      <c r="D85" s="100">
        <v>0</v>
      </c>
      <c r="E85" s="100">
        <v>0</v>
      </c>
      <c r="F85" s="100">
        <v>0</v>
      </c>
      <c r="G85" s="100">
        <v>0</v>
      </c>
      <c r="H85" s="100">
        <v>0</v>
      </c>
      <c r="I85" s="101">
        <f>G85/סיכום!$B$42</f>
        <v>0</v>
      </c>
    </row>
    <row r="86" spans="1:256">
      <c r="A86" s="98" t="s">
        <v>322</v>
      </c>
      <c r="B86" s="98"/>
      <c r="C86" s="98"/>
      <c r="D86" s="98"/>
      <c r="E86" s="104">
        <f>E85</f>
        <v>0</v>
      </c>
      <c r="F86" s="98"/>
      <c r="G86" s="104">
        <f>G85</f>
        <v>0</v>
      </c>
      <c r="H86" s="98"/>
      <c r="I86" s="103">
        <f>I85</f>
        <v>0</v>
      </c>
    </row>
    <row r="88" spans="1:256">
      <c r="A88" s="96" t="str">
        <v>סה"כ תעודות סל בחו"ל</v>
      </c>
      <c r="B88" s="96"/>
      <c r="C88" s="96"/>
      <c r="D88" s="96"/>
      <c r="E88" s="105">
        <f>E77+E80+E83+E86</f>
        <v>4443382.57</v>
      </c>
      <c r="F88" s="96"/>
      <c r="G88" s="105">
        <f>G77+G80+G83+G86</f>
        <v>205566.42</v>
      </c>
      <c r="H88" s="96"/>
      <c r="I88" s="106">
        <f>I77+I80+I83+I86</f>
        <v>0.0228786021394411</v>
      </c>
    </row>
    <row r="91" spans="1:256">
      <c r="A91" s="96" t="str">
        <v>סה"כ תעודות סל</v>
      </c>
      <c r="B91" s="96"/>
      <c r="C91" s="96"/>
      <c r="D91" s="96"/>
      <c r="E91" s="105">
        <f>E41+E88</f>
        <v>16253844.57</v>
      </c>
      <c r="F91" s="96"/>
      <c r="G91" s="105">
        <f>G41+G88</f>
        <v>478846.42</v>
      </c>
      <c r="H91" s="96"/>
      <c r="I91" s="106">
        <f>I41+I88</f>
        <v>0.053293415962956</v>
      </c>
    </row>
    <row r="94" spans="1:256">
      <c r="A94" s="99" t="s">
        <v>30</v>
      </c>
      <c r="B94" s="99"/>
      <c r="C94" s="99"/>
      <c r="D94" s="99"/>
      <c r="E94" s="99"/>
      <c r="F94" s="99"/>
      <c r="G94" s="99"/>
      <c r="H94" s="99"/>
      <c r="I94" s="99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printOptions/>
  <pageMargins left="0.75" right="0.75" top="1" bottom="1" header="0.5" footer="0.5"/>
  <pageSetup blackAndWhite="0" cellComments="none" copies="1" draft="0" errors="displayed" firstPageNumber="1" orientation="portrait" pageOrder="downThenOver" paperSize="1" scale="100" useFirstPageNumber="1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0"/>
  </sheetPr>
  <dimension ref="A2:IV46"/>
  <sheetViews>
    <sheetView topLeftCell="A28" workbookViewId="0" rightToLeft="1">
      <selection activeCell="B39" sqref="B39"/>
    </sheetView>
  </sheetViews>
  <sheetFormatPr defaultRowHeight="12.75"/>
  <cols>
    <col min="1" max="1" style="107" width="46.78388" customWidth="1"/>
    <col min="2" max="2" style="107" width="15.72508" customWidth="1"/>
    <col min="3" max="3" style="107" width="31.46973" customWidth="1"/>
    <col min="4" max="4" style="107" width="11.7175" customWidth="1"/>
    <col min="5" max="5" style="107" width="8.711805" customWidth="1"/>
    <col min="6" max="6" style="107" width="10.7156" customWidth="1"/>
    <col min="7" max="7" style="107" width="13.72129" customWidth="1"/>
    <col min="8" max="8" style="107" width="15.72508" customWidth="1"/>
    <col min="9" max="9" style="107" width="12.71939" customWidth="1"/>
    <col min="10" max="10" style="107" width="13.72129" customWidth="1"/>
    <col min="11" max="11" style="107" width="24.74215" customWidth="1"/>
    <col min="12" max="12" style="107" width="20.73457" customWidth="1"/>
    <col min="13" max="256" style="107" width="9.287113" bestFit="1" customWidth="1"/>
  </cols>
  <sheetData>
    <row r="2" spans="1:256">
      <c r="A2" s="108" t="s">
        <v>7</v>
      </c>
    </row>
    <row r="4" spans="1:256">
      <c r="A4" s="108" t="s">
        <v>335</v>
      </c>
    </row>
    <row r="6" spans="1:256">
      <c r="A6" s="109" t="s">
        <v>2</v>
      </c>
    </row>
    <row r="9" spans="1:256">
      <c r="A9" s="110" t="s">
        <v>9</v>
      </c>
      <c r="B9" s="110" t="s">
        <v>10</v>
      </c>
      <c r="C9" s="110" t="s">
        <v>11</v>
      </c>
      <c r="D9" s="110" t="s">
        <v>79</v>
      </c>
      <c r="E9" s="110" t="s">
        <v>12</v>
      </c>
      <c r="F9" s="110" t="s">
        <v>13</v>
      </c>
      <c r="G9" s="110" t="s">
        <v>14</v>
      </c>
      <c r="H9" s="110" t="s">
        <v>34</v>
      </c>
      <c r="I9" s="110" t="s">
        <v>4</v>
      </c>
      <c r="J9" s="110" t="s">
        <v>17</v>
      </c>
      <c r="K9" s="110" t="s">
        <v>35</v>
      </c>
      <c r="L9" s="110" t="s">
        <v>18</v>
      </c>
    </row>
    <row r="10" spans="1:256">
      <c r="A10" s="111"/>
      <c r="B10" s="111"/>
      <c r="C10" s="111"/>
      <c r="D10" s="111"/>
      <c r="E10" s="111"/>
      <c r="F10" s="111"/>
      <c r="G10" s="111"/>
      <c r="H10" s="111" t="s">
        <v>38</v>
      </c>
      <c r="I10" s="111" t="s">
        <v>39</v>
      </c>
      <c r="J10" s="111" t="s">
        <v>20</v>
      </c>
      <c r="K10" s="111" t="s">
        <v>19</v>
      </c>
      <c r="L10" s="111" t="s">
        <v>19</v>
      </c>
    </row>
    <row r="13" spans="1:256">
      <c r="A13" s="110" t="str">
        <v>תעודות השתתפות בקרנות נאמנות</v>
      </c>
      <c r="B13" s="110"/>
      <c r="C13" s="110"/>
      <c r="D13" s="110"/>
      <c r="E13" s="110"/>
      <c r="F13" s="110"/>
      <c r="G13" s="110"/>
      <c r="H13" s="110"/>
      <c r="I13" s="110"/>
      <c r="J13" s="110"/>
      <c r="K13" s="110"/>
      <c r="L13" s="110"/>
    </row>
    <row r="16" spans="1:256">
      <c r="A16" s="110" t="str">
        <v>קרנות נאמנות בישראל</v>
      </c>
      <c r="B16" s="110"/>
      <c r="C16" s="110"/>
      <c r="D16" s="110"/>
      <c r="E16" s="110"/>
      <c r="F16" s="110"/>
      <c r="G16" s="110"/>
      <c r="H16" s="110"/>
      <c r="I16" s="110"/>
      <c r="J16" s="110"/>
      <c r="K16" s="110"/>
      <c r="L16" s="110"/>
    </row>
    <row r="17" spans="1:256">
      <c r="A17" s="112" t="str">
        <v>תעודות השתתפות בקרנות נאמנות בישראל</v>
      </c>
      <c r="B17" s="113">
        <v>0</v>
      </c>
      <c r="C17" s="113">
        <v>0</v>
      </c>
      <c r="D17" s="113">
        <v>0</v>
      </c>
      <c r="E17" s="113">
        <v>0</v>
      </c>
      <c r="F17" s="113">
        <v>0</v>
      </c>
      <c r="G17" s="113">
        <v>0</v>
      </c>
      <c r="H17" s="113">
        <v>0</v>
      </c>
      <c r="I17" s="113">
        <v>0</v>
      </c>
      <c r="J17" s="113">
        <v>0</v>
      </c>
      <c r="K17" s="113">
        <v>0</v>
      </c>
      <c r="L17" s="114">
        <f>J17/סיכום!$B$42</f>
        <v>0</v>
      </c>
    </row>
    <row r="18" spans="1:256">
      <c r="A18" s="112" t="str">
        <v>סה"כ תעודות השתתפות בקרנות נאמנות בישראל</v>
      </c>
      <c r="B18" s="112"/>
      <c r="C18" s="112"/>
      <c r="D18" s="112"/>
      <c r="E18" s="112"/>
      <c r="F18" s="112"/>
      <c r="G18" s="112"/>
      <c r="H18" s="115">
        <f>H17</f>
        <v>0</v>
      </c>
      <c r="I18" s="112"/>
      <c r="J18" s="115">
        <f>J17</f>
        <v>0</v>
      </c>
      <c r="K18" s="112"/>
      <c r="L18" s="116">
        <f>L17</f>
        <v>0</v>
      </c>
    </row>
    <row r="20" spans="1:256">
      <c r="A20" s="110" t="str">
        <v>סה"כ קרנות נאמנות בישראל</v>
      </c>
      <c r="B20" s="110"/>
      <c r="C20" s="110"/>
      <c r="D20" s="110"/>
      <c r="E20" s="110"/>
      <c r="F20" s="110"/>
      <c r="G20" s="110"/>
      <c r="H20" s="117">
        <f>H18</f>
        <v>0</v>
      </c>
      <c r="I20" s="110"/>
      <c r="J20" s="117">
        <f>J18</f>
        <v>0</v>
      </c>
      <c r="K20" s="110"/>
      <c r="L20" s="118">
        <f>L18</f>
        <v>0</v>
      </c>
    </row>
    <row r="23" spans="1:256">
      <c r="A23" s="110" t="str">
        <v>קרנות נאמנות בחו"ל</v>
      </c>
      <c r="B23" s="110"/>
      <c r="C23" s="110"/>
      <c r="D23" s="110"/>
      <c r="E23" s="110"/>
      <c r="F23" s="110"/>
      <c r="G23" s="110"/>
      <c r="H23" s="110"/>
      <c r="I23" s="110"/>
      <c r="J23" s="110"/>
      <c r="K23" s="110"/>
      <c r="L23" s="110"/>
    </row>
    <row r="24" spans="1:256">
      <c r="A24" s="112" t="str">
        <v>תעודות השתתפות בקרנות נאמנות בחו"ל</v>
      </c>
      <c r="B24" s="112"/>
      <c r="C24" s="112"/>
      <c r="D24" s="112"/>
      <c r="E24" s="112"/>
      <c r="F24" s="112"/>
      <c r="G24" s="112"/>
      <c r="H24" s="112"/>
      <c r="I24" s="112"/>
      <c r="J24" s="112"/>
      <c r="K24" s="112"/>
      <c r="L24" s="112"/>
    </row>
    <row r="25" spans="1:256">
      <c r="A25" s="119" t="s">
        <v>336</v>
      </c>
      <c r="B25" s="119" t="str">
        <v>LU0231479717</v>
      </c>
      <c r="C25" s="119" t="s">
        <v>336</v>
      </c>
      <c r="D25" s="119" t="s">
        <v>153</v>
      </c>
      <c r="E25" s="119" t="s">
        <v>29</v>
      </c>
      <c r="F25" s="120">
        <v>0</v>
      </c>
      <c r="G25" s="119" t="s">
        <v>5</v>
      </c>
      <c r="H25" s="113">
        <v>59744.1</v>
      </c>
      <c r="I25" s="113">
        <v>27060.78</v>
      </c>
      <c r="J25" s="119" t="str">
        <v>16,167.22</v>
      </c>
      <c r="K25" s="119" t="s">
        <v>337</v>
      </c>
      <c r="L25" s="114">
        <f>J25/סיכום!$B$42</f>
        <v>0.00179933762567259</v>
      </c>
    </row>
    <row r="26" spans="1:256">
      <c r="A26" s="119" t="str">
        <v>ALMA CAPITAL IN</v>
      </c>
      <c r="B26" s="119" t="str">
        <v>LU0842072844</v>
      </c>
      <c r="C26" s="119" t="str">
        <v>ALMA CAP DBLINE CORE+DB-I</v>
      </c>
      <c r="D26" s="119" t="s">
        <v>338</v>
      </c>
      <c r="E26" s="119" t="s">
        <v>29</v>
      </c>
      <c r="F26" s="120">
        <v>0</v>
      </c>
      <c r="G26" s="119" t="s">
        <v>21</v>
      </c>
      <c r="H26" s="113">
        <v>56020</v>
      </c>
      <c r="I26" s="113">
        <v>37441.99</v>
      </c>
      <c r="J26" s="119" t="str">
        <v>20,975.00</v>
      </c>
      <c r="K26" s="119" t="s">
        <v>286</v>
      </c>
      <c r="L26" s="114">
        <f>J26/סיכום!$B$42</f>
        <v>0.00233442154547799</v>
      </c>
    </row>
    <row r="27" spans="1:256">
      <c r="A27" s="119" t="str">
        <v>BBHCOSI LX</v>
      </c>
      <c r="B27" s="119" t="str">
        <v>LU0407242659</v>
      </c>
      <c r="C27" s="119" t="str">
        <v>BBH LUX FDS-CORE SELECT-I</v>
      </c>
      <c r="D27" s="119" t="s">
        <v>339</v>
      </c>
      <c r="E27" s="119" t="s">
        <v>29</v>
      </c>
      <c r="F27" s="120">
        <v>0</v>
      </c>
      <c r="G27" s="119" t="s">
        <v>21</v>
      </c>
      <c r="H27" s="113">
        <v>211651.1</v>
      </c>
      <c r="I27" s="113">
        <v>6791.45</v>
      </c>
      <c r="J27" s="119" t="str">
        <v>14,374.17</v>
      </c>
      <c r="K27" s="119" t="s">
        <v>108</v>
      </c>
      <c r="L27" s="114">
        <f>J27/סיכום!$B$42</f>
        <v>0.00159977936335463</v>
      </c>
    </row>
    <row r="28" spans="1:256">
      <c r="A28" s="119" t="s">
        <v>340</v>
      </c>
      <c r="B28" s="119" t="str">
        <v>LU0368230461</v>
      </c>
      <c r="C28" s="119" t="s">
        <v>340</v>
      </c>
      <c r="D28" s="119" t="s">
        <v>341</v>
      </c>
      <c r="E28" s="119" t="s">
        <v>29</v>
      </c>
      <c r="F28" s="120">
        <v>0</v>
      </c>
      <c r="G28" s="119" t="s">
        <v>6</v>
      </c>
      <c r="H28" s="113">
        <v>26304.68</v>
      </c>
      <c r="I28" s="113">
        <v>41362.56</v>
      </c>
      <c r="J28" s="119" t="str">
        <v>10,880.29</v>
      </c>
      <c r="K28" s="119" t="s">
        <v>61</v>
      </c>
      <c r="L28" s="114">
        <f>J28/סיכום!$B$42</f>
        <v>0.00121092650283903</v>
      </c>
    </row>
    <row r="29" spans="1:256">
      <c r="A29" s="119" t="str">
        <v>BNP PARIBAS L1</v>
      </c>
      <c r="B29" s="119" t="str">
        <v>LU0191756005</v>
      </c>
      <c r="C29" s="119" t="str">
        <v>BNP PA L1 EQUITY B SELE E</v>
      </c>
      <c r="D29" s="119" t="s">
        <v>83</v>
      </c>
      <c r="E29" s="119" t="s">
        <v>29</v>
      </c>
      <c r="F29" s="120">
        <v>0</v>
      </c>
      <c r="G29" s="119" t="s">
        <v>21</v>
      </c>
      <c r="H29" s="113">
        <v>10285.46</v>
      </c>
      <c r="I29" s="113">
        <v>84599.88</v>
      </c>
      <c r="J29" s="119" t="str">
        <v>8,701.49</v>
      </c>
      <c r="K29" s="119" t="s">
        <v>76</v>
      </c>
      <c r="L29" s="114">
        <f>J29/סיכום!$B$42</f>
        <v>0.000968436030215078</v>
      </c>
    </row>
    <row r="30" spans="1:256">
      <c r="A30" s="119" t="str">
        <v>HENHC2U LX</v>
      </c>
      <c r="B30" s="119" t="str">
        <v>LU0562900794</v>
      </c>
      <c r="C30" s="119" t="str">
        <v>HENDERSON GLOBAL TECH FD</v>
      </c>
      <c r="D30" s="119" t="s">
        <v>339</v>
      </c>
      <c r="E30" s="119" t="s">
        <v>29</v>
      </c>
      <c r="F30" s="120">
        <v>0</v>
      </c>
      <c r="G30" s="119" t="s">
        <v>21</v>
      </c>
      <c r="H30" s="113">
        <v>212368.4</v>
      </c>
      <c r="I30" s="113">
        <v>3677.01</v>
      </c>
      <c r="J30" s="119" t="str">
        <v>7,808.80</v>
      </c>
      <c r="K30" s="119" t="s">
        <v>286</v>
      </c>
      <c r="L30" s="114">
        <f>J30/סיכום!$B$42</f>
        <v>0.000869083717012086</v>
      </c>
    </row>
    <row r="31" spans="1:256">
      <c r="A31" s="119" t="str">
        <v>HEPTAGON FUND P</v>
      </c>
      <c r="B31" s="119" t="str">
        <v>IE00B6ZZNB36</v>
      </c>
      <c r="C31" s="119" t="str">
        <v>HEPTAGON OPPEN DEVMK EQ</v>
      </c>
      <c r="D31" s="119" t="s">
        <v>338</v>
      </c>
      <c r="E31" s="119" t="s">
        <v>29</v>
      </c>
      <c r="F31" s="120">
        <v>0</v>
      </c>
      <c r="G31" s="119" t="s">
        <v>21</v>
      </c>
      <c r="H31" s="113">
        <v>39296.31</v>
      </c>
      <c r="I31" s="113">
        <v>43042.61</v>
      </c>
      <c r="J31" s="119" t="str">
        <v>16,914.16</v>
      </c>
      <c r="K31" s="119" t="s">
        <v>72</v>
      </c>
      <c r="L31" s="114">
        <f>J31/סיכום!$B$42</f>
        <v>0.00188246863063943</v>
      </c>
    </row>
    <row r="32" spans="1:256">
      <c r="A32" s="119" t="str">
        <v>HEPTAGON YACKTM</v>
      </c>
      <c r="B32" s="119" t="str">
        <v>HEPYACC ID</v>
      </c>
      <c r="C32" s="119" t="str">
        <v>HEPTAGON YACKTMAN US EQTY</v>
      </c>
      <c r="D32" s="119" t="s">
        <v>339</v>
      </c>
      <c r="E32" s="119" t="s">
        <v>29</v>
      </c>
      <c r="F32" s="120">
        <v>0</v>
      </c>
      <c r="G32" s="119" t="s">
        <v>21</v>
      </c>
      <c r="H32" s="113">
        <v>79509.14</v>
      </c>
      <c r="I32" s="113">
        <v>43302.05</v>
      </c>
      <c r="J32" s="119" t="str">
        <v>34,429.09</v>
      </c>
      <c r="K32" s="119" t="s">
        <v>108</v>
      </c>
      <c r="L32" s="114">
        <f>J32/סיכום!$B$42</f>
        <v>0.0038318002139309</v>
      </c>
    </row>
    <row r="33" spans="1:256">
      <c r="A33" s="119" t="s">
        <v>342</v>
      </c>
      <c r="B33" s="119" t="s">
        <v>342</v>
      </c>
      <c r="C33" s="119" t="str">
        <v>MARKETFIELD FUND LTD-I-A</v>
      </c>
      <c r="D33" s="119" t="s">
        <v>341</v>
      </c>
      <c r="E33" s="119" t="s">
        <v>29</v>
      </c>
      <c r="F33" s="120">
        <v>0</v>
      </c>
      <c r="G33" s="119" t="s">
        <v>21</v>
      </c>
      <c r="H33" s="113">
        <v>8770.47</v>
      </c>
      <c r="I33" s="113">
        <v>530675.81</v>
      </c>
      <c r="J33" s="119" t="str">
        <v>46,542.76</v>
      </c>
      <c r="K33" s="119" t="s">
        <v>108</v>
      </c>
      <c r="L33" s="114">
        <f>J33/סיכום!$B$42</f>
        <v>0.00517999626841531</v>
      </c>
    </row>
    <row r="34" spans="1:256">
      <c r="A34" s="119" t="str">
        <v>NEUBERGER BERMA</v>
      </c>
      <c r="B34" s="119" t="str">
        <v>IE00B12VW565</v>
      </c>
      <c r="C34" s="119" t="str">
        <v>NEUBER BERMAN H/Y BOND-$I</v>
      </c>
      <c r="D34" s="119" t="s">
        <v>338</v>
      </c>
      <c r="E34" s="119" t="s">
        <v>29</v>
      </c>
      <c r="F34" s="120">
        <v>0</v>
      </c>
      <c r="G34" s="119" t="s">
        <v>21</v>
      </c>
      <c r="H34" s="113">
        <v>294107.93</v>
      </c>
      <c r="I34" s="113">
        <v>6943.38</v>
      </c>
      <c r="J34" s="119" t="str">
        <v>20,421.03</v>
      </c>
      <c r="K34" s="119" t="s">
        <v>55</v>
      </c>
      <c r="L34" s="114">
        <f>J34/סיכום!$B$42</f>
        <v>0.00227276721872955</v>
      </c>
    </row>
    <row r="35" spans="1:256">
      <c r="A35" s="119" t="s">
        <v>343</v>
      </c>
      <c r="B35" s="119" t="str">
        <v>IE00B3FH9T88</v>
      </c>
      <c r="C35" s="119" t="s">
        <v>343</v>
      </c>
      <c r="D35" s="119" t="s">
        <v>153</v>
      </c>
      <c r="E35" s="119" t="s">
        <v>29</v>
      </c>
      <c r="F35" s="120">
        <v>0</v>
      </c>
      <c r="G35" s="119" t="s">
        <v>5</v>
      </c>
      <c r="H35" s="113">
        <v>74076.74</v>
      </c>
      <c r="I35" s="113">
        <v>5103.01</v>
      </c>
      <c r="J35" s="119" t="str">
        <v>3,780.14</v>
      </c>
      <c r="K35" s="119" t="s">
        <v>76</v>
      </c>
      <c r="L35" s="114">
        <f>J35/סיכום!$B$42</f>
        <v>0.000420712288959388</v>
      </c>
    </row>
    <row r="36" spans="1:256">
      <c r="A36" s="119" t="s">
        <v>344</v>
      </c>
      <c r="B36" s="119" t="str">
        <v>FR0010849810</v>
      </c>
      <c r="C36" s="119" t="s">
        <v>344</v>
      </c>
      <c r="D36" s="119" t="s">
        <v>153</v>
      </c>
      <c r="E36" s="119" t="s">
        <v>29</v>
      </c>
      <c r="F36" s="120">
        <v>0</v>
      </c>
      <c r="G36" s="119" t="s">
        <v>6</v>
      </c>
      <c r="H36" s="113">
        <v>13687.04</v>
      </c>
      <c r="I36" s="113">
        <v>64966.68</v>
      </c>
      <c r="J36" s="119" t="str">
        <v>8,892.02</v>
      </c>
      <c r="K36" s="119" t="s">
        <v>76</v>
      </c>
      <c r="L36" s="114">
        <f>J36/סיכום!$B$42</f>
        <v>0.000989641147595765</v>
      </c>
    </row>
    <row r="37" spans="1:256">
      <c r="A37" s="119" t="s">
        <v>345</v>
      </c>
      <c r="B37" s="119" t="str">
        <v>LU0133083492</v>
      </c>
      <c r="C37" s="119" t="s">
        <v>345</v>
      </c>
      <c r="D37" s="119" t="s">
        <v>153</v>
      </c>
      <c r="E37" s="119" t="s">
        <v>29</v>
      </c>
      <c r="F37" s="120">
        <v>0</v>
      </c>
      <c r="G37" s="119" t="s">
        <v>5</v>
      </c>
      <c r="H37" s="113">
        <v>9696.66</v>
      </c>
      <c r="I37" s="113">
        <v>8921.87</v>
      </c>
      <c r="J37" s="119">
        <v>865.12</v>
      </c>
      <c r="K37" s="119" t="s">
        <v>108</v>
      </c>
      <c r="L37" s="114">
        <f>J37/סיכום!$B$42</f>
        <v>9.62838983277195e-05</v>
      </c>
    </row>
    <row r="38" spans="1:256">
      <c r="A38" s="112" t="str">
        <v>סה"כ תעודות השתתפות בקרנות נאמנות בחו"ל</v>
      </c>
      <c r="B38" s="112"/>
      <c r="C38" s="112"/>
      <c r="D38" s="112"/>
      <c r="E38" s="112"/>
      <c r="F38" s="112"/>
      <c r="G38" s="112"/>
      <c r="H38" s="121">
        <f>SUM(H25:H37)</f>
        <v>1095518.03</v>
      </c>
      <c r="I38" s="112"/>
      <c r="J38" s="121">
        <f>J25+J26+J27+J28+J29+J30+J31+J32+J33+J34+J35+J36+J37</f>
        <v>210751.29</v>
      </c>
      <c r="K38" s="112"/>
      <c r="L38" s="116">
        <f>SUM(L25:L37)</f>
        <v>0.0234556544511695</v>
      </c>
    </row>
    <row r="40" spans="1:256">
      <c r="A40" s="110" t="str">
        <v>סה"כ קרנות נאמנות בחו"ל</v>
      </c>
      <c r="B40" s="110"/>
      <c r="C40" s="110"/>
      <c r="D40" s="110"/>
      <c r="E40" s="110"/>
      <c r="F40" s="110"/>
      <c r="G40" s="110"/>
      <c r="H40" s="122">
        <f>H38</f>
        <v>1095518.03</v>
      </c>
      <c r="I40" s="110"/>
      <c r="J40" s="122">
        <f>J38</f>
        <v>210751.29</v>
      </c>
      <c r="K40" s="110"/>
      <c r="L40" s="118">
        <f>L38</f>
        <v>0.0234556544511695</v>
      </c>
    </row>
    <row r="43" spans="1:256">
      <c r="A43" s="110" t="str">
        <v>סה"כ תעודות השתתפות בקרנות נאמנות</v>
      </c>
      <c r="B43" s="110"/>
      <c r="C43" s="110"/>
      <c r="D43" s="110"/>
      <c r="E43" s="110"/>
      <c r="F43" s="110"/>
      <c r="G43" s="110"/>
      <c r="H43" s="122">
        <f>H20+H40</f>
        <v>1095518.03</v>
      </c>
      <c r="I43" s="110"/>
      <c r="J43" s="122">
        <f>J20+J40</f>
        <v>210751.29</v>
      </c>
      <c r="K43" s="110"/>
      <c r="L43" s="118">
        <f>L20+L40</f>
        <v>0.0234556544511695</v>
      </c>
    </row>
    <row r="46" spans="1:256">
      <c r="A46" s="119" t="s">
        <v>30</v>
      </c>
      <c r="B46" s="119"/>
      <c r="C46" s="119"/>
      <c r="D46" s="119"/>
      <c r="E46" s="119"/>
      <c r="F46" s="119"/>
      <c r="G46" s="119"/>
      <c r="H46" s="119"/>
      <c r="I46" s="119"/>
      <c r="J46" s="119"/>
      <c r="K46" s="119"/>
      <c r="L46" s="119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printOptions/>
  <pageMargins left="0.75" right="0.75" top="1" bottom="1" header="0.5" footer="0.5"/>
  <pageSetup blackAndWhite="0" cellComments="none" copies="1" draft="0" errors="displayed" firstPageNumber="1" orientation="portrait" pageOrder="downThenOver" paperSize="1" scale="100" useFirstPageNumber="1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0"/>
  </sheetPr>
  <dimension ref="A2:IV35"/>
  <sheetViews>
    <sheetView topLeftCell="A10" workbookViewId="0" rightToLeft="1">
      <selection activeCell="F42" sqref="F42"/>
    </sheetView>
  </sheetViews>
  <sheetFormatPr defaultRowHeight="12.75"/>
  <cols>
    <col min="1" max="1" style="123" width="27.74784" customWidth="1"/>
    <col min="2" max="2" style="123" width="12.71939" customWidth="1"/>
    <col min="3" max="3" style="123" width="20.73457" customWidth="1"/>
    <col min="4" max="4" style="123" width="16.72698" customWidth="1"/>
    <col min="5" max="5" style="123" width="11.7175" customWidth="1"/>
    <col min="6" max="6" style="123" width="12.71939" customWidth="1"/>
    <col min="7" max="7" style="123" width="9.713702" customWidth="1"/>
    <col min="8" max="8" style="123" width="11.7175" customWidth="1"/>
    <col min="9" max="9" style="123" width="24.74215" customWidth="1"/>
    <col min="10" max="10" style="123" width="20.73457" customWidth="1"/>
    <col min="11" max="256" style="123" width="9.287113" bestFit="1" customWidth="1"/>
  </cols>
  <sheetData>
    <row r="2" spans="1:256">
      <c r="A2" s="124" t="s">
        <v>7</v>
      </c>
    </row>
    <row r="4" spans="1:256">
      <c r="A4" s="124" t="s">
        <v>346</v>
      </c>
    </row>
    <row r="6" spans="1:256">
      <c r="A6" s="125" t="s">
        <v>2</v>
      </c>
    </row>
    <row r="9" spans="1:256">
      <c r="A9" s="126" t="s">
        <v>9</v>
      </c>
      <c r="B9" s="126" t="s">
        <v>10</v>
      </c>
      <c r="C9" s="126" t="s">
        <v>11</v>
      </c>
      <c r="D9" s="126" t="s">
        <v>79</v>
      </c>
      <c r="E9" s="126" t="s">
        <v>14</v>
      </c>
      <c r="F9" s="126" t="s">
        <v>34</v>
      </c>
      <c r="G9" s="126" t="s">
        <v>4</v>
      </c>
      <c r="H9" s="126" t="s">
        <v>17</v>
      </c>
      <c r="I9" s="126" t="s">
        <v>35</v>
      </c>
      <c r="J9" s="126" t="s">
        <v>18</v>
      </c>
    </row>
    <row r="10" spans="1:256">
      <c r="A10" s="127"/>
      <c r="B10" s="127"/>
      <c r="C10" s="127"/>
      <c r="D10" s="127"/>
      <c r="E10" s="127"/>
      <c r="F10" s="127" t="s">
        <v>38</v>
      </c>
      <c r="G10" s="127" t="s">
        <v>39</v>
      </c>
      <c r="H10" s="127" t="s">
        <v>20</v>
      </c>
      <c r="I10" s="127" t="s">
        <v>19</v>
      </c>
      <c r="J10" s="127" t="s">
        <v>19</v>
      </c>
    </row>
    <row r="13" spans="1:256">
      <c r="A13" s="126" t="str">
        <v>כתבי אופציה</v>
      </c>
      <c r="B13" s="126"/>
      <c r="C13" s="126"/>
      <c r="D13" s="126"/>
      <c r="E13" s="126"/>
      <c r="F13" s="126"/>
      <c r="G13" s="126"/>
      <c r="H13" s="126"/>
      <c r="I13" s="126"/>
      <c r="J13" s="126"/>
    </row>
    <row r="16" spans="1:256">
      <c r="A16" s="126" t="s">
        <v>347</v>
      </c>
      <c r="B16" s="126"/>
      <c r="C16" s="126"/>
      <c r="D16" s="126"/>
      <c r="E16" s="126"/>
      <c r="F16" s="126"/>
      <c r="G16" s="126"/>
      <c r="H16" s="126"/>
      <c r="I16" s="126"/>
      <c r="J16" s="126"/>
    </row>
    <row r="17" spans="1:256">
      <c r="A17" s="128" t="s">
        <v>347</v>
      </c>
      <c r="B17" s="128"/>
      <c r="C17" s="128"/>
      <c r="D17" s="128"/>
      <c r="E17" s="128"/>
      <c r="F17" s="128"/>
      <c r="G17" s="128"/>
      <c r="H17" s="128"/>
      <c r="I17" s="128"/>
      <c r="J17" s="128"/>
    </row>
    <row r="18" spans="1:256">
      <c r="A18" s="129" t="str">
        <v>אנרג'יקס אנרגיה אופ'</v>
      </c>
      <c r="B18" s="129">
        <v>1123363</v>
      </c>
      <c r="C18" s="129" t="s">
        <v>307</v>
      </c>
      <c r="D18" s="129" t="s">
        <v>202</v>
      </c>
      <c r="E18" s="129" t="s">
        <v>21</v>
      </c>
      <c r="F18" s="130">
        <v>29505.15</v>
      </c>
      <c r="G18" s="130">
        <v>1</v>
      </c>
      <c r="H18" s="130">
        <v>0.3</v>
      </c>
      <c r="I18" s="129" t="s">
        <v>289</v>
      </c>
      <c r="J18" s="131">
        <f>H18/סיכום!$B$42</f>
        <v>3.33886275872895e-08</v>
      </c>
    </row>
    <row r="19" spans="1:256">
      <c r="A19" s="129" t="str">
        <v>פולאר תקשורת אפ5</v>
      </c>
      <c r="B19" s="129">
        <v>1120906</v>
      </c>
      <c r="C19" s="129" t="s">
        <v>308</v>
      </c>
      <c r="D19" s="129" t="s">
        <v>202</v>
      </c>
      <c r="E19" s="129" t="s">
        <v>21</v>
      </c>
      <c r="F19" s="130">
        <v>0.03</v>
      </c>
      <c r="G19" s="130">
        <v>12.1</v>
      </c>
      <c r="H19" s="130" t="s">
        <v>96</v>
      </c>
      <c r="I19" s="129" t="s">
        <v>76</v>
      </c>
      <c r="J19" s="131">
        <f>H19/סיכום!$B$42</f>
        <v>0</v>
      </c>
    </row>
    <row r="20" spans="1:256">
      <c r="A20" s="128" t="s">
        <v>348</v>
      </c>
      <c r="B20" s="128"/>
      <c r="C20" s="128"/>
      <c r="D20" s="128"/>
      <c r="E20" s="128"/>
      <c r="F20" s="132">
        <f>SUM(F18:F19)</f>
        <v>29505.18</v>
      </c>
      <c r="G20" s="128"/>
      <c r="H20" s="132">
        <f>H18+H19</f>
        <v>0.3</v>
      </c>
      <c r="I20" s="128"/>
      <c r="J20" s="133">
        <f>J18+J19</f>
        <v>3.33886275872895e-08</v>
      </c>
    </row>
    <row r="22" spans="1:256">
      <c r="A22" s="126" t="s">
        <v>348</v>
      </c>
      <c r="B22" s="126"/>
      <c r="C22" s="126"/>
      <c r="D22" s="126"/>
      <c r="E22" s="126"/>
      <c r="F22" s="134">
        <f>F20</f>
        <v>29505.18</v>
      </c>
      <c r="G22" s="126"/>
      <c r="H22" s="134">
        <f>H20</f>
        <v>0.3</v>
      </c>
      <c r="I22" s="126"/>
      <c r="J22" s="135">
        <f>J20</f>
        <v>3.33886275872895e-08</v>
      </c>
    </row>
    <row r="25" spans="1:256">
      <c r="A25" s="126" t="s">
        <v>349</v>
      </c>
      <c r="B25" s="126"/>
      <c r="C25" s="126"/>
      <c r="D25" s="126"/>
      <c r="E25" s="126"/>
      <c r="F25" s="126"/>
      <c r="G25" s="126"/>
      <c r="H25" s="126"/>
      <c r="I25" s="126"/>
      <c r="J25" s="126"/>
    </row>
    <row r="26" spans="1:256">
      <c r="A26" s="128" t="s">
        <v>349</v>
      </c>
      <c r="B26" s="130">
        <v>0</v>
      </c>
      <c r="C26" s="130">
        <v>0</v>
      </c>
      <c r="D26" s="130">
        <v>0</v>
      </c>
      <c r="E26" s="130">
        <v>0</v>
      </c>
      <c r="F26" s="130">
        <v>0</v>
      </c>
      <c r="G26" s="130">
        <v>0</v>
      </c>
      <c r="H26" s="130">
        <v>0</v>
      </c>
      <c r="I26" s="130">
        <v>0</v>
      </c>
      <c r="J26" s="131">
        <f>H26/סיכום!$B$42</f>
        <v>0</v>
      </c>
    </row>
    <row r="27" spans="1:256">
      <c r="A27" s="128" t="s">
        <v>350</v>
      </c>
      <c r="B27" s="128"/>
      <c r="C27" s="128"/>
      <c r="D27" s="128"/>
      <c r="E27" s="128"/>
      <c r="F27" s="136">
        <f>F26</f>
        <v>0</v>
      </c>
      <c r="G27" s="128"/>
      <c r="H27" s="136">
        <f>H26</f>
        <v>0</v>
      </c>
      <c r="I27" s="128"/>
      <c r="J27" s="133">
        <f>J26</f>
        <v>0</v>
      </c>
    </row>
    <row r="29" spans="1:256">
      <c r="A29" s="126" t="s">
        <v>350</v>
      </c>
      <c r="B29" s="126"/>
      <c r="C29" s="126"/>
      <c r="D29" s="126"/>
      <c r="E29" s="126"/>
      <c r="F29" s="137">
        <f>F27</f>
        <v>0</v>
      </c>
      <c r="G29" s="126"/>
      <c r="H29" s="137">
        <f>H27</f>
        <v>0</v>
      </c>
      <c r="I29" s="126"/>
      <c r="J29" s="135">
        <f>J27</f>
        <v>0</v>
      </c>
    </row>
    <row r="32" spans="1:256">
      <c r="A32" s="126" t="str">
        <v>סה"כ כתבי אופציה</v>
      </c>
      <c r="B32" s="126"/>
      <c r="C32" s="126"/>
      <c r="D32" s="126"/>
      <c r="E32" s="126"/>
      <c r="F32" s="134">
        <f>F22+F29</f>
        <v>29505.18</v>
      </c>
      <c r="G32" s="126"/>
      <c r="H32" s="134">
        <f>H22+H29</f>
        <v>0.3</v>
      </c>
      <c r="I32" s="126"/>
      <c r="J32" s="135">
        <f>J22+J29</f>
        <v>3.33886275872895e-08</v>
      </c>
    </row>
    <row r="35" spans="1:256">
      <c r="A35" s="129" t="s">
        <v>30</v>
      </c>
      <c r="B35" s="129"/>
      <c r="C35" s="129"/>
      <c r="D35" s="129"/>
      <c r="E35" s="129"/>
      <c r="F35" s="129"/>
      <c r="G35" s="129"/>
      <c r="H35" s="129"/>
      <c r="I35" s="129"/>
      <c r="J35" s="129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printOptions/>
  <pageMargins left="0.75" right="0.75" top="1" bottom="1" header="0.5" footer="0.5"/>
  <pageSetup blackAndWhite="0" cellComments="none" copies="1" draft="0" errors="displayed" firstPageNumber="1" orientation="portrait" pageOrder="downThenOver" paperSize="1" scale="100" useFirstPageNumber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1.1209</AppVersion>
  <LinksUpToDate>0</LinksUpToDate>
  <ScaleCrop>0</ScaleCrop>
  <DocSecurity>0</DocSecurity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Shira Limanovich</cp:lastModifiedBy>
  <dcterms:modified xsi:type="dcterms:W3CDTF">2013-12-01T07:12:11Z</dcterms:modified>
  <dcterms:created xsi:type="dcterms:W3CDTF">2013-01-27T11:41:24Z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9" name="gsf:last-saved-by">
    <vt:lpwstr>Shira Limanovich</vt:lpwstr>
  </property>
  <property fmtid="{D5CDD505-2E9C-101B-9397-08002B2CF9AE}" pid="29" name="msole:codepage">
    <vt:i4>1255</vt:i4>
  </property>
  <property fmtid="{D5CDD505-2E9C-101B-9397-08002B2CF9AE}" pid="29" name="msole:unknown-doc-19">
    <vt:bool>f</vt:bool>
  </property>
  <property fmtid="{D5CDD505-2E9C-101B-9397-08002B2CF9AE}" pid="29" name="msole:unknown-doc-22">
    <vt:bool>f</vt:bool>
  </property>
  <property fmtid="{D5CDD505-2E9C-101B-9397-08002B2CF9AE}" pid="29" name="msole:unknown-doc-23">
    <vt:i4>917504</vt:i4>
  </property>
</Properties>
</file>