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G38" i="6" l="1"/>
  <c r="E38" i="6"/>
  <c r="G24" i="6"/>
  <c r="E24" i="6"/>
  <c r="E35" i="25" l="1"/>
  <c r="E37" i="25" s="1"/>
  <c r="E24" i="25"/>
  <c r="E26" i="25" s="1"/>
  <c r="H31" i="24"/>
  <c r="H29" i="24"/>
  <c r="H22" i="24"/>
  <c r="H24" i="24" s="1"/>
  <c r="H34" i="24" s="1"/>
  <c r="B43" i="28" s="1"/>
  <c r="E40" i="25" l="1"/>
  <c r="B41" i="28"/>
  <c r="F40" i="23"/>
  <c r="F37" i="23"/>
  <c r="F35" i="23"/>
  <c r="F32" i="23"/>
  <c r="F27" i="23"/>
  <c r="F25" i="23"/>
  <c r="F22" i="23"/>
  <c r="B40" i="28"/>
  <c r="L48" i="22"/>
  <c r="J48" i="22"/>
  <c r="L45" i="22"/>
  <c r="J45" i="22"/>
  <c r="L38" i="22"/>
  <c r="J38" i="22"/>
  <c r="L43" i="22"/>
  <c r="J43" i="22"/>
  <c r="L36" i="22"/>
  <c r="J36" i="22"/>
  <c r="L33" i="22"/>
  <c r="J33" i="22"/>
  <c r="L30" i="22"/>
  <c r="J30" i="22"/>
  <c r="L27" i="22"/>
  <c r="J27" i="22"/>
  <c r="L24" i="22"/>
  <c r="J24" i="22"/>
  <c r="B39" i="28"/>
  <c r="J176" i="21"/>
  <c r="L173" i="21"/>
  <c r="J173" i="21"/>
  <c r="L168" i="21"/>
  <c r="J168" i="21"/>
  <c r="L171" i="21"/>
  <c r="J171" i="21"/>
  <c r="L162" i="21"/>
  <c r="J162" i="21"/>
  <c r="L159" i="21"/>
  <c r="J159" i="21"/>
  <c r="J154" i="21"/>
  <c r="L152" i="21"/>
  <c r="J152" i="21"/>
  <c r="L142" i="21"/>
  <c r="J142" i="21"/>
  <c r="L139" i="21"/>
  <c r="J139" i="21"/>
  <c r="L136" i="21"/>
  <c r="J136" i="21"/>
  <c r="L133" i="21"/>
  <c r="J133" i="21"/>
  <c r="L130" i="21"/>
  <c r="L154" i="21" s="1"/>
  <c r="L176" i="21" s="1"/>
  <c r="J130" i="21"/>
  <c r="L27" i="21"/>
  <c r="J27" i="21"/>
  <c r="L24" i="21"/>
  <c r="J24" i="21"/>
  <c r="L21" i="21"/>
  <c r="J21" i="21"/>
  <c r="B38" i="28"/>
  <c r="N63" i="20"/>
  <c r="L63" i="20"/>
  <c r="N60" i="20"/>
  <c r="L60" i="20"/>
  <c r="N38" i="20"/>
  <c r="L38" i="20"/>
  <c r="N58" i="20"/>
  <c r="L58" i="20"/>
  <c r="N55" i="20"/>
  <c r="L55" i="20"/>
  <c r="N52" i="20"/>
  <c r="L52" i="20"/>
  <c r="N49" i="20"/>
  <c r="L49" i="20"/>
  <c r="N46" i="20"/>
  <c r="L46" i="20"/>
  <c r="N43" i="20"/>
  <c r="L43" i="20"/>
  <c r="N36" i="20"/>
  <c r="L36" i="20"/>
  <c r="N33" i="20"/>
  <c r="L33" i="20"/>
  <c r="N30" i="20"/>
  <c r="L30" i="20"/>
  <c r="N27" i="20"/>
  <c r="L27" i="20"/>
  <c r="N24" i="20"/>
  <c r="L24" i="20"/>
  <c r="N21" i="20"/>
  <c r="L21" i="20"/>
  <c r="B37" i="28"/>
  <c r="G58" i="19"/>
  <c r="I55" i="19"/>
  <c r="G55" i="19"/>
  <c r="I39" i="19"/>
  <c r="I58" i="19" s="1"/>
  <c r="G39" i="19"/>
  <c r="I53" i="19"/>
  <c r="G53" i="19"/>
  <c r="I50" i="19"/>
  <c r="G50" i="19"/>
  <c r="I47" i="19"/>
  <c r="G47" i="19"/>
  <c r="I44" i="19"/>
  <c r="G44" i="19"/>
  <c r="I37" i="19"/>
  <c r="G37" i="19"/>
  <c r="I34" i="19"/>
  <c r="G34" i="19"/>
  <c r="I31" i="19"/>
  <c r="G31" i="19"/>
  <c r="I26" i="19"/>
  <c r="G26" i="19"/>
  <c r="I20" i="19"/>
  <c r="G20" i="19"/>
  <c r="B36" i="28"/>
  <c r="I56" i="18"/>
  <c r="G56" i="18"/>
  <c r="I53" i="18"/>
  <c r="G53" i="18"/>
  <c r="I34" i="18"/>
  <c r="G34" i="18"/>
  <c r="I51" i="18"/>
  <c r="G51" i="18"/>
  <c r="I48" i="18"/>
  <c r="G48" i="18"/>
  <c r="I45" i="18"/>
  <c r="G45" i="18"/>
  <c r="I42" i="18"/>
  <c r="G42" i="18"/>
  <c r="I39" i="18"/>
  <c r="G39" i="18"/>
  <c r="I32" i="18"/>
  <c r="G32" i="18"/>
  <c r="I29" i="18"/>
  <c r="G29" i="18"/>
  <c r="I26" i="18"/>
  <c r="G26" i="18"/>
  <c r="I23" i="18"/>
  <c r="G23" i="18"/>
  <c r="I20" i="18"/>
  <c r="G20" i="18"/>
  <c r="B35" i="28"/>
  <c r="I32" i="17"/>
  <c r="G32" i="17"/>
  <c r="I29" i="17"/>
  <c r="G29" i="17"/>
  <c r="I22" i="17"/>
  <c r="G22" i="17"/>
  <c r="I27" i="17"/>
  <c r="G27" i="17"/>
  <c r="I20" i="17"/>
  <c r="G20" i="17"/>
  <c r="B34" i="28"/>
  <c r="G66" i="16"/>
  <c r="I63" i="16"/>
  <c r="G63" i="16"/>
  <c r="I61" i="16"/>
  <c r="G61" i="16"/>
  <c r="I56" i="16"/>
  <c r="G56" i="16"/>
  <c r="I46" i="16"/>
  <c r="G46" i="16"/>
  <c r="G36" i="16"/>
  <c r="I34" i="16"/>
  <c r="I36" i="16" s="1"/>
  <c r="I66" i="16" s="1"/>
  <c r="G34" i="16"/>
  <c r="I41" i="16"/>
  <c r="G41" i="16"/>
  <c r="I26" i="16"/>
  <c r="G26" i="16"/>
  <c r="I23" i="16"/>
  <c r="G23" i="16"/>
  <c r="I20" i="16"/>
  <c r="G20" i="16"/>
  <c r="B33" i="28"/>
  <c r="H36" i="15"/>
  <c r="F36" i="15"/>
  <c r="H33" i="15"/>
  <c r="F33" i="15"/>
  <c r="H31" i="15"/>
  <c r="F31" i="15"/>
  <c r="H28" i="15"/>
  <c r="F28" i="15"/>
  <c r="H23" i="15"/>
  <c r="F23" i="15"/>
  <c r="H21" i="15"/>
  <c r="F21" i="15"/>
  <c r="B32" i="28"/>
  <c r="L95" i="14"/>
  <c r="N92" i="14"/>
  <c r="L92" i="14"/>
  <c r="N90" i="14"/>
  <c r="L90" i="14"/>
  <c r="N87" i="14"/>
  <c r="L87" i="14"/>
  <c r="L82" i="14"/>
  <c r="N80" i="14"/>
  <c r="L80" i="14"/>
  <c r="N77" i="14"/>
  <c r="L77" i="14"/>
  <c r="N68" i="14"/>
  <c r="L68" i="14"/>
  <c r="N65" i="14"/>
  <c r="L65" i="14"/>
  <c r="B31" i="28"/>
  <c r="N44" i="13"/>
  <c r="L44" i="13"/>
  <c r="N41" i="13"/>
  <c r="L41" i="13"/>
  <c r="N31" i="13"/>
  <c r="L31" i="13"/>
  <c r="N39" i="13"/>
  <c r="L39" i="13"/>
  <c r="N36" i="13"/>
  <c r="L36" i="13"/>
  <c r="N29" i="13"/>
  <c r="L29" i="13"/>
  <c r="N26" i="13"/>
  <c r="L26" i="13"/>
  <c r="N23" i="13"/>
  <c r="L23" i="13"/>
  <c r="N20" i="13"/>
  <c r="L20" i="13"/>
  <c r="B30" i="28"/>
  <c r="J195" i="12"/>
  <c r="L192" i="12"/>
  <c r="J192" i="12"/>
  <c r="J182" i="12"/>
  <c r="L190" i="12"/>
  <c r="J190" i="12"/>
  <c r="L187" i="12"/>
  <c r="J187" i="12"/>
  <c r="L180" i="12"/>
  <c r="J180" i="12"/>
  <c r="L177" i="12"/>
  <c r="J177" i="12"/>
  <c r="L174" i="12"/>
  <c r="L182" i="12" s="1"/>
  <c r="L195" i="12" s="1"/>
  <c r="J174" i="12"/>
  <c r="L87" i="12"/>
  <c r="J87" i="12"/>
  <c r="L20" i="12"/>
  <c r="J20" i="12"/>
  <c r="B28" i="28"/>
  <c r="N63" i="11"/>
  <c r="L63" i="11"/>
  <c r="N60" i="11"/>
  <c r="L60" i="11"/>
  <c r="N38" i="11"/>
  <c r="L38" i="11"/>
  <c r="N30" i="11"/>
  <c r="L30" i="11"/>
  <c r="N58" i="11"/>
  <c r="L58" i="11"/>
  <c r="N55" i="11"/>
  <c r="L55" i="11"/>
  <c r="N52" i="11"/>
  <c r="L52" i="11"/>
  <c r="N49" i="11"/>
  <c r="L49" i="11"/>
  <c r="N46" i="11"/>
  <c r="L46" i="11"/>
  <c r="N43" i="11"/>
  <c r="L43" i="11"/>
  <c r="N36" i="11"/>
  <c r="L36" i="11"/>
  <c r="N33" i="11"/>
  <c r="L33" i="11"/>
  <c r="N26" i="11"/>
  <c r="L26" i="11"/>
  <c r="N23" i="11"/>
  <c r="L23" i="11"/>
  <c r="N20" i="11"/>
  <c r="L20" i="11"/>
  <c r="B27" i="28"/>
  <c r="F32" i="10"/>
  <c r="F29" i="10"/>
  <c r="F27" i="10"/>
  <c r="F22" i="10"/>
  <c r="F20" i="10"/>
  <c r="B26" i="28"/>
  <c r="H53" i="9"/>
  <c r="F53" i="9"/>
  <c r="H50" i="9"/>
  <c r="F50" i="9"/>
  <c r="H31" i="9"/>
  <c r="F31" i="9"/>
  <c r="H48" i="9"/>
  <c r="F48" i="9"/>
  <c r="H45" i="9"/>
  <c r="F45" i="9"/>
  <c r="H42" i="9"/>
  <c r="F42" i="9"/>
  <c r="H39" i="9"/>
  <c r="F39" i="9"/>
  <c r="H36" i="9"/>
  <c r="F36" i="9"/>
  <c r="H29" i="9"/>
  <c r="F29" i="9"/>
  <c r="H26" i="9"/>
  <c r="F26" i="9"/>
  <c r="H23" i="9"/>
  <c r="F23" i="9"/>
  <c r="H20" i="9"/>
  <c r="F20" i="9"/>
  <c r="B25" i="28"/>
  <c r="H33" i="8"/>
  <c r="F33" i="8"/>
  <c r="H30" i="8"/>
  <c r="F30" i="8"/>
  <c r="H28" i="8"/>
  <c r="F28" i="8"/>
  <c r="H23" i="8"/>
  <c r="F23" i="8"/>
  <c r="H21" i="8"/>
  <c r="F21" i="8"/>
  <c r="B24" i="28"/>
  <c r="H42" i="7"/>
  <c r="H39" i="7"/>
  <c r="J37" i="7"/>
  <c r="J39" i="7" s="1"/>
  <c r="J42" i="7" s="1"/>
  <c r="H37" i="7"/>
  <c r="N82" i="14" l="1"/>
  <c r="N95" i="14" s="1"/>
  <c r="J22" i="7" l="1"/>
  <c r="H22" i="7"/>
  <c r="J20" i="7"/>
  <c r="H20" i="7"/>
  <c r="G123" i="6"/>
  <c r="E123" i="6"/>
  <c r="G120" i="6"/>
  <c r="E120" i="6"/>
  <c r="G117" i="6"/>
  <c r="E117" i="6"/>
  <c r="G114" i="6"/>
  <c r="G125" i="6" s="1"/>
  <c r="E114" i="6"/>
  <c r="E125" i="6" s="1"/>
  <c r="G53" i="6" l="1"/>
  <c r="E53" i="6"/>
  <c r="G50" i="6"/>
  <c r="E50" i="6"/>
  <c r="G47" i="6"/>
  <c r="E47" i="6"/>
  <c r="G44" i="6"/>
  <c r="E44" i="6"/>
  <c r="E55" i="6"/>
  <c r="E128" i="6" s="1"/>
  <c r="B22" i="28"/>
  <c r="F129" i="5"/>
  <c r="F126" i="5"/>
  <c r="H124" i="5"/>
  <c r="H126" i="5" s="1"/>
  <c r="F124" i="5"/>
  <c r="H96" i="5"/>
  <c r="F96" i="5"/>
  <c r="F89" i="5"/>
  <c r="H87" i="5"/>
  <c r="F87" i="5"/>
  <c r="H84" i="5"/>
  <c r="F84" i="5"/>
  <c r="H81" i="5"/>
  <c r="F81" i="5"/>
  <c r="H69" i="5"/>
  <c r="F69" i="5"/>
  <c r="H42" i="5"/>
  <c r="F42" i="5"/>
  <c r="B21" i="28"/>
  <c r="L186" i="4"/>
  <c r="N183" i="4"/>
  <c r="L183" i="4"/>
  <c r="N181" i="4"/>
  <c r="L181" i="4"/>
  <c r="N173" i="4"/>
  <c r="L173" i="4"/>
  <c r="L168" i="4"/>
  <c r="N166" i="4"/>
  <c r="L166" i="4"/>
  <c r="N163" i="4"/>
  <c r="L163" i="4"/>
  <c r="N158" i="4"/>
  <c r="L158" i="4"/>
  <c r="N149" i="4"/>
  <c r="N168" i="4" s="1"/>
  <c r="N186" i="4" s="1"/>
  <c r="L149" i="4"/>
  <c r="B20" i="28"/>
  <c r="N44" i="3"/>
  <c r="L44" i="3"/>
  <c r="N41" i="3"/>
  <c r="L41" i="3"/>
  <c r="L31" i="3"/>
  <c r="N39" i="3"/>
  <c r="L39" i="3"/>
  <c r="N36" i="3"/>
  <c r="L36" i="3"/>
  <c r="N29" i="3"/>
  <c r="L29" i="3"/>
  <c r="N26" i="3"/>
  <c r="L26" i="3"/>
  <c r="N23" i="3"/>
  <c r="L23" i="3"/>
  <c r="N20" i="3"/>
  <c r="L20" i="3"/>
  <c r="B19" i="28"/>
  <c r="L60" i="2"/>
  <c r="J60" i="2"/>
  <c r="L57" i="2"/>
  <c r="J57" i="2"/>
  <c r="L55" i="2"/>
  <c r="J55" i="2"/>
  <c r="L52" i="2"/>
  <c r="J52" i="2"/>
  <c r="L47" i="2"/>
  <c r="J47" i="2"/>
  <c r="L45" i="2"/>
  <c r="J45" i="2"/>
  <c r="L42" i="2"/>
  <c r="J42" i="2"/>
  <c r="L29" i="2"/>
  <c r="J29" i="2"/>
  <c r="B17" i="28"/>
  <c r="I56" i="1"/>
  <c r="I54" i="1"/>
  <c r="I51" i="1"/>
  <c r="I44" i="1"/>
  <c r="I41" i="1"/>
  <c r="I38" i="1"/>
  <c r="I35" i="1"/>
  <c r="I32" i="1"/>
  <c r="I26" i="1"/>
  <c r="I46" i="1" s="1"/>
  <c r="I59" i="1" s="1"/>
  <c r="I20" i="1"/>
  <c r="G55" i="6" l="1"/>
  <c r="G128" i="6" s="1"/>
  <c r="B23" i="28" s="1"/>
  <c r="H89" i="5"/>
  <c r="H129" i="5" s="1"/>
  <c r="B29" i="28" l="1"/>
  <c r="B18" i="28"/>
  <c r="B45" i="28" l="1"/>
  <c r="I80" i="6" s="1"/>
  <c r="P155" i="4"/>
  <c r="P148" i="4"/>
  <c r="P144" i="4"/>
  <c r="P140" i="4"/>
  <c r="P136" i="4"/>
  <c r="P132" i="4"/>
  <c r="P128" i="4"/>
  <c r="P124" i="4"/>
  <c r="P120" i="4"/>
  <c r="P116" i="4"/>
  <c r="P112" i="4"/>
  <c r="P108" i="4"/>
  <c r="P104" i="4"/>
  <c r="P100" i="4"/>
  <c r="P96" i="4"/>
  <c r="P92" i="4"/>
  <c r="P88" i="4"/>
  <c r="P86" i="4"/>
  <c r="P84" i="4"/>
  <c r="P82" i="4"/>
  <c r="P80" i="4"/>
  <c r="P78" i="4"/>
  <c r="P76" i="4"/>
  <c r="P74" i="4"/>
  <c r="P72" i="4"/>
  <c r="P70" i="4"/>
  <c r="P68" i="4"/>
  <c r="P66" i="4"/>
  <c r="P64" i="4"/>
  <c r="P62" i="4"/>
  <c r="P60" i="4"/>
  <c r="P58" i="4"/>
  <c r="P56" i="4"/>
  <c r="P54" i="4"/>
  <c r="P52" i="4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4" i="4"/>
  <c r="P22" i="4"/>
  <c r="P20" i="4"/>
  <c r="P179" i="4"/>
  <c r="P177" i="4"/>
  <c r="P165" i="4"/>
  <c r="P166" i="4" s="1"/>
  <c r="P162" i="4"/>
  <c r="P156" i="4"/>
  <c r="P154" i="4"/>
  <c r="P152" i="4"/>
  <c r="P147" i="4"/>
  <c r="P145" i="4"/>
  <c r="P143" i="4"/>
  <c r="P141" i="4"/>
  <c r="P139" i="4"/>
  <c r="P137" i="4"/>
  <c r="P135" i="4"/>
  <c r="P133" i="4"/>
  <c r="P131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93" i="4"/>
  <c r="P91" i="4"/>
  <c r="P89" i="4"/>
  <c r="P87" i="4"/>
  <c r="P85" i="4"/>
  <c r="P83" i="4"/>
  <c r="P81" i="4"/>
  <c r="P79" i="4"/>
  <c r="P77" i="4"/>
  <c r="P75" i="4"/>
  <c r="P73" i="4"/>
  <c r="P71" i="4"/>
  <c r="P69" i="4"/>
  <c r="P67" i="4"/>
  <c r="P65" i="4"/>
  <c r="P63" i="4"/>
  <c r="P61" i="4"/>
  <c r="P59" i="4"/>
  <c r="P57" i="4"/>
  <c r="P55" i="4"/>
  <c r="P53" i="4"/>
  <c r="P51" i="4"/>
  <c r="P49" i="4"/>
  <c r="P47" i="4"/>
  <c r="P45" i="4"/>
  <c r="P43" i="4"/>
  <c r="P41" i="4"/>
  <c r="P39" i="4"/>
  <c r="P37" i="4"/>
  <c r="P35" i="4"/>
  <c r="P33" i="4"/>
  <c r="P31" i="4"/>
  <c r="P29" i="4"/>
  <c r="P27" i="4"/>
  <c r="P25" i="4"/>
  <c r="P23" i="4"/>
  <c r="P21" i="4"/>
  <c r="P22" i="3"/>
  <c r="P23" i="3" s="1"/>
  <c r="P35" i="3"/>
  <c r="P36" i="3" s="1"/>
  <c r="P25" i="3"/>
  <c r="P26" i="3" s="1"/>
  <c r="P38" i="3"/>
  <c r="P39" i="3" s="1"/>
  <c r="P28" i="3"/>
  <c r="P29" i="3" s="1"/>
  <c r="P19" i="3"/>
  <c r="P20" i="3" s="1"/>
  <c r="N51" i="2"/>
  <c r="N52" i="2" s="1"/>
  <c r="N40" i="2"/>
  <c r="N38" i="2"/>
  <c r="N34" i="2"/>
  <c r="N32" i="2"/>
  <c r="N26" i="2"/>
  <c r="N22" i="2"/>
  <c r="N54" i="2"/>
  <c r="N55" i="2" s="1"/>
  <c r="N44" i="2"/>
  <c r="N45" i="2" s="1"/>
  <c r="N41" i="2"/>
  <c r="N39" i="2"/>
  <c r="N37" i="2"/>
  <c r="N35" i="2"/>
  <c r="N33" i="2"/>
  <c r="N27" i="2"/>
  <c r="N25" i="2"/>
  <c r="N23" i="2"/>
  <c r="N21" i="2"/>
  <c r="N36" i="2"/>
  <c r="N28" i="2"/>
  <c r="N24" i="2"/>
  <c r="N20" i="2"/>
  <c r="C34" i="28"/>
  <c r="C26" i="28"/>
  <c r="C17" i="28"/>
  <c r="C40" i="28"/>
  <c r="C36" i="28"/>
  <c r="C32" i="28"/>
  <c r="C28" i="28"/>
  <c r="C24" i="28"/>
  <c r="C20" i="28"/>
  <c r="C38" i="28"/>
  <c r="C30" i="28"/>
  <c r="C22" i="28"/>
  <c r="C42" i="28"/>
  <c r="J53" i="1"/>
  <c r="J54" i="1" s="1"/>
  <c r="J31" i="1"/>
  <c r="J25" i="1"/>
  <c r="J30" i="1"/>
  <c r="J24" i="1"/>
  <c r="J19" i="1"/>
  <c r="J20" i="1" s="1"/>
  <c r="J50" i="1"/>
  <c r="J51" i="1" s="1"/>
  <c r="J56" i="1" s="1"/>
  <c r="J43" i="1"/>
  <c r="J44" i="1" s="1"/>
  <c r="J40" i="1"/>
  <c r="J41" i="1" s="1"/>
  <c r="J37" i="1"/>
  <c r="J38" i="1" s="1"/>
  <c r="J34" i="1"/>
  <c r="J35" i="1" s="1"/>
  <c r="J29" i="1"/>
  <c r="J32" i="1" s="1"/>
  <c r="J23" i="1"/>
  <c r="J26" i="1" s="1"/>
  <c r="C19" i="28"/>
  <c r="C21" i="28"/>
  <c r="C23" i="28"/>
  <c r="C25" i="28"/>
  <c r="C27" i="28"/>
  <c r="C29" i="28"/>
  <c r="C31" i="28"/>
  <c r="C33" i="28"/>
  <c r="C35" i="28"/>
  <c r="C37" i="28"/>
  <c r="C39" i="28"/>
  <c r="C41" i="28"/>
  <c r="C43" i="28"/>
  <c r="C18" i="28"/>
  <c r="P172" i="4" l="1"/>
  <c r="P173" i="4" s="1"/>
  <c r="J33" i="5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3" i="4"/>
  <c r="P157" i="4"/>
  <c r="P180" i="4"/>
  <c r="J64" i="5"/>
  <c r="P161" i="4"/>
  <c r="P176" i="4"/>
  <c r="J25" i="5"/>
  <c r="J48" i="5"/>
  <c r="J109" i="5"/>
  <c r="J21" i="5"/>
  <c r="J29" i="5"/>
  <c r="J37" i="5"/>
  <c r="J56" i="5"/>
  <c r="J77" i="5"/>
  <c r="J20" i="5"/>
  <c r="J53" i="5"/>
  <c r="P178" i="4"/>
  <c r="J22" i="5"/>
  <c r="J23" i="5"/>
  <c r="J27" i="5"/>
  <c r="J31" i="5"/>
  <c r="J35" i="5"/>
  <c r="J41" i="5"/>
  <c r="J52" i="5"/>
  <c r="J60" i="5"/>
  <c r="J68" i="5"/>
  <c r="J101" i="5"/>
  <c r="J117" i="5"/>
  <c r="J32" i="5"/>
  <c r="J100" i="5"/>
  <c r="J39" i="5"/>
  <c r="J46" i="5"/>
  <c r="J50" i="5"/>
  <c r="J54" i="5"/>
  <c r="J58" i="5"/>
  <c r="J62" i="5"/>
  <c r="J66" i="5"/>
  <c r="J73" i="5"/>
  <c r="J94" i="5"/>
  <c r="J105" i="5"/>
  <c r="J113" i="5"/>
  <c r="J121" i="5"/>
  <c r="J26" i="5"/>
  <c r="J40" i="5"/>
  <c r="J72" i="5"/>
  <c r="I43" i="6"/>
  <c r="J75" i="5"/>
  <c r="J79" i="5"/>
  <c r="J99" i="5"/>
  <c r="J103" i="5"/>
  <c r="J107" i="5"/>
  <c r="J111" i="5"/>
  <c r="J115" i="5"/>
  <c r="J119" i="5"/>
  <c r="J123" i="5"/>
  <c r="J24" i="5"/>
  <c r="J28" i="5"/>
  <c r="J36" i="5"/>
  <c r="J47" i="5"/>
  <c r="J61" i="5"/>
  <c r="J80" i="5"/>
  <c r="J116" i="5"/>
  <c r="I22" i="6"/>
  <c r="J30" i="5"/>
  <c r="J34" i="5"/>
  <c r="J38" i="5"/>
  <c r="J45" i="5"/>
  <c r="J49" i="5"/>
  <c r="J57" i="5"/>
  <c r="J65" i="5"/>
  <c r="J76" i="5"/>
  <c r="J86" i="5"/>
  <c r="J87" i="5" s="1"/>
  <c r="J108" i="5"/>
  <c r="I31" i="6"/>
  <c r="I28" i="6"/>
  <c r="I62" i="6"/>
  <c r="J51" i="5"/>
  <c r="J55" i="5"/>
  <c r="J59" i="5"/>
  <c r="J63" i="5"/>
  <c r="J67" i="5"/>
  <c r="J74" i="5"/>
  <c r="J78" i="5"/>
  <c r="J83" i="5"/>
  <c r="J84" i="5" s="1"/>
  <c r="J95" i="5"/>
  <c r="J104" i="5"/>
  <c r="J112" i="5"/>
  <c r="J120" i="5"/>
  <c r="I37" i="6"/>
  <c r="I49" i="6"/>
  <c r="I50" i="6" s="1"/>
  <c r="I33" i="6"/>
  <c r="I32" i="6"/>
  <c r="J96" i="5"/>
  <c r="I100" i="6"/>
  <c r="I21" i="24"/>
  <c r="I28" i="24"/>
  <c r="I29" i="24" s="1"/>
  <c r="I31" i="24" s="1"/>
  <c r="I20" i="24"/>
  <c r="I22" i="24" s="1"/>
  <c r="I24" i="24" s="1"/>
  <c r="I122" i="6"/>
  <c r="I123" i="6" s="1"/>
  <c r="G34" i="23"/>
  <c r="G35" i="23" s="1"/>
  <c r="G31" i="23"/>
  <c r="G32" i="23" s="1"/>
  <c r="G24" i="23"/>
  <c r="G25" i="23" s="1"/>
  <c r="G21" i="23"/>
  <c r="G20" i="23"/>
  <c r="J102" i="5"/>
  <c r="J106" i="5"/>
  <c r="J110" i="5"/>
  <c r="J114" i="5"/>
  <c r="J118" i="5"/>
  <c r="J122" i="5"/>
  <c r="I35" i="6"/>
  <c r="I41" i="6"/>
  <c r="I46" i="6"/>
  <c r="I47" i="6" s="1"/>
  <c r="I21" i="6"/>
  <c r="I29" i="6"/>
  <c r="I20" i="6"/>
  <c r="I27" i="6"/>
  <c r="I36" i="6"/>
  <c r="I72" i="6"/>
  <c r="I88" i="6"/>
  <c r="I85" i="6"/>
  <c r="M32" i="22"/>
  <c r="M33" i="22" s="1"/>
  <c r="M22" i="22"/>
  <c r="M20" i="22"/>
  <c r="M42" i="22"/>
  <c r="M43" i="22" s="1"/>
  <c r="M45" i="22" s="1"/>
  <c r="M35" i="22"/>
  <c r="M36" i="22" s="1"/>
  <c r="M29" i="22"/>
  <c r="M30" i="22" s="1"/>
  <c r="M26" i="22"/>
  <c r="M27" i="22" s="1"/>
  <c r="M23" i="22"/>
  <c r="M21" i="22"/>
  <c r="M167" i="21"/>
  <c r="M165" i="21"/>
  <c r="M170" i="21"/>
  <c r="M171" i="21" s="1"/>
  <c r="M161" i="21"/>
  <c r="M162" i="21" s="1"/>
  <c r="M158" i="21"/>
  <c r="M159" i="21" s="1"/>
  <c r="M150" i="21"/>
  <c r="M148" i="21"/>
  <c r="M146" i="21"/>
  <c r="M141" i="21"/>
  <c r="M142" i="21" s="1"/>
  <c r="M135" i="21"/>
  <c r="M136" i="21" s="1"/>
  <c r="M132" i="21"/>
  <c r="M133" i="21" s="1"/>
  <c r="M128" i="21"/>
  <c r="M126" i="21"/>
  <c r="M124" i="21"/>
  <c r="M122" i="21"/>
  <c r="M120" i="21"/>
  <c r="M118" i="21"/>
  <c r="M116" i="21"/>
  <c r="M114" i="21"/>
  <c r="M112" i="21"/>
  <c r="M110" i="21"/>
  <c r="M108" i="21"/>
  <c r="M106" i="21"/>
  <c r="M104" i="21"/>
  <c r="M102" i="21"/>
  <c r="M100" i="21"/>
  <c r="M98" i="21"/>
  <c r="M96" i="21"/>
  <c r="M94" i="21"/>
  <c r="M92" i="21"/>
  <c r="M90" i="21"/>
  <c r="M88" i="21"/>
  <c r="M86" i="21"/>
  <c r="M84" i="21"/>
  <c r="M82" i="21"/>
  <c r="M80" i="21"/>
  <c r="M78" i="21"/>
  <c r="M76" i="21"/>
  <c r="M74" i="21"/>
  <c r="M72" i="21"/>
  <c r="M70" i="21"/>
  <c r="M68" i="21"/>
  <c r="M66" i="21"/>
  <c r="M64" i="21"/>
  <c r="M62" i="21"/>
  <c r="M60" i="21"/>
  <c r="M58" i="21"/>
  <c r="M56" i="21"/>
  <c r="M54" i="21"/>
  <c r="M52" i="21"/>
  <c r="M50" i="21"/>
  <c r="M48" i="21"/>
  <c r="M46" i="21"/>
  <c r="M44" i="21"/>
  <c r="M42" i="21"/>
  <c r="M40" i="21"/>
  <c r="M38" i="21"/>
  <c r="M36" i="21"/>
  <c r="M34" i="21"/>
  <c r="M32" i="21"/>
  <c r="M30" i="21"/>
  <c r="M26" i="21"/>
  <c r="M27" i="21" s="1"/>
  <c r="M23" i="21"/>
  <c r="M24" i="21" s="1"/>
  <c r="M166" i="21"/>
  <c r="M151" i="21"/>
  <c r="M149" i="21"/>
  <c r="M147" i="21"/>
  <c r="M145" i="21"/>
  <c r="M138" i="21"/>
  <c r="M139" i="21" s="1"/>
  <c r="M129" i="21"/>
  <c r="M127" i="21"/>
  <c r="M125" i="21"/>
  <c r="M123" i="21"/>
  <c r="M121" i="21"/>
  <c r="M119" i="21"/>
  <c r="M117" i="21"/>
  <c r="M115" i="21"/>
  <c r="M113" i="21"/>
  <c r="M111" i="21"/>
  <c r="M109" i="21"/>
  <c r="M107" i="21"/>
  <c r="M105" i="21"/>
  <c r="M103" i="21"/>
  <c r="M101" i="21"/>
  <c r="M99" i="21"/>
  <c r="M97" i="21"/>
  <c r="M95" i="21"/>
  <c r="M93" i="21"/>
  <c r="M91" i="21"/>
  <c r="M89" i="21"/>
  <c r="M87" i="21"/>
  <c r="M85" i="21"/>
  <c r="M83" i="21"/>
  <c r="M81" i="21"/>
  <c r="M79" i="21"/>
  <c r="M77" i="21"/>
  <c r="M75" i="21"/>
  <c r="M73" i="21"/>
  <c r="M71" i="21"/>
  <c r="M69" i="21"/>
  <c r="M67" i="21"/>
  <c r="M65" i="21"/>
  <c r="M63" i="21"/>
  <c r="M61" i="21"/>
  <c r="M59" i="21"/>
  <c r="M57" i="21"/>
  <c r="M55" i="21"/>
  <c r="M53" i="21"/>
  <c r="M51" i="21"/>
  <c r="M49" i="21"/>
  <c r="M47" i="21"/>
  <c r="M45" i="21"/>
  <c r="M43" i="21"/>
  <c r="M41" i="21"/>
  <c r="M39" i="21"/>
  <c r="M37" i="21"/>
  <c r="M35" i="21"/>
  <c r="M33" i="21"/>
  <c r="M31" i="21"/>
  <c r="M20" i="21"/>
  <c r="M21" i="21" s="1"/>
  <c r="L19" i="7"/>
  <c r="L20" i="7" s="1"/>
  <c r="L22" i="7" s="1"/>
  <c r="P57" i="20"/>
  <c r="P58" i="20" s="1"/>
  <c r="P54" i="20"/>
  <c r="P55" i="20" s="1"/>
  <c r="P48" i="20"/>
  <c r="P49" i="20" s="1"/>
  <c r="P45" i="20"/>
  <c r="P46" i="20" s="1"/>
  <c r="P42" i="20"/>
  <c r="P43" i="20" s="1"/>
  <c r="P51" i="20"/>
  <c r="P52" i="20" s="1"/>
  <c r="P35" i="20"/>
  <c r="P36" i="20" s="1"/>
  <c r="P32" i="20"/>
  <c r="P33" i="20" s="1"/>
  <c r="P29" i="20"/>
  <c r="P30" i="20" s="1"/>
  <c r="P26" i="20"/>
  <c r="P27" i="20" s="1"/>
  <c r="P23" i="20"/>
  <c r="P24" i="20" s="1"/>
  <c r="P20" i="20"/>
  <c r="P21" i="20" s="1"/>
  <c r="I23" i="6"/>
  <c r="I30" i="6"/>
  <c r="I34" i="6"/>
  <c r="I42" i="6"/>
  <c r="I68" i="6"/>
  <c r="I76" i="6"/>
  <c r="I84" i="6"/>
  <c r="I92" i="6"/>
  <c r="I108" i="6"/>
  <c r="I69" i="6"/>
  <c r="J41" i="9"/>
  <c r="J42" i="9" s="1"/>
  <c r="J52" i="19"/>
  <c r="J53" i="19" s="1"/>
  <c r="J43" i="19"/>
  <c r="J44" i="19" s="1"/>
  <c r="J36" i="19"/>
  <c r="J37" i="19" s="1"/>
  <c r="J29" i="19"/>
  <c r="J24" i="19"/>
  <c r="J49" i="19"/>
  <c r="J50" i="19" s="1"/>
  <c r="J46" i="19"/>
  <c r="J47" i="19" s="1"/>
  <c r="J33" i="19"/>
  <c r="J34" i="19" s="1"/>
  <c r="J30" i="19"/>
  <c r="J25" i="19"/>
  <c r="J23" i="19"/>
  <c r="J19" i="19"/>
  <c r="J20" i="19" s="1"/>
  <c r="I52" i="6"/>
  <c r="I53" i="6" s="1"/>
  <c r="I66" i="6"/>
  <c r="I70" i="6"/>
  <c r="I74" i="6"/>
  <c r="I78" i="6"/>
  <c r="I82" i="6"/>
  <c r="I86" i="6"/>
  <c r="I90" i="6"/>
  <c r="I96" i="6"/>
  <c r="I104" i="6"/>
  <c r="I112" i="6"/>
  <c r="I61" i="6"/>
  <c r="I77" i="6"/>
  <c r="I99" i="6"/>
  <c r="P48" i="11"/>
  <c r="P49" i="11" s="1"/>
  <c r="K50" i="18"/>
  <c r="K51" i="18" s="1"/>
  <c r="K44" i="18"/>
  <c r="K45" i="18" s="1"/>
  <c r="K47" i="18"/>
  <c r="K48" i="18" s="1"/>
  <c r="K41" i="18"/>
  <c r="K42" i="18" s="1"/>
  <c r="K38" i="18"/>
  <c r="K39" i="18" s="1"/>
  <c r="K31" i="18"/>
  <c r="K32" i="18" s="1"/>
  <c r="K28" i="18"/>
  <c r="K29" i="18" s="1"/>
  <c r="K25" i="18"/>
  <c r="K26" i="18" s="1"/>
  <c r="K22" i="18"/>
  <c r="K23" i="18" s="1"/>
  <c r="K19" i="18"/>
  <c r="K20" i="18" s="1"/>
  <c r="I94" i="6"/>
  <c r="I98" i="6"/>
  <c r="I102" i="6"/>
  <c r="I106" i="6"/>
  <c r="I110" i="6"/>
  <c r="I119" i="6"/>
  <c r="I120" i="6" s="1"/>
  <c r="I60" i="6"/>
  <c r="I65" i="6"/>
  <c r="I73" i="6"/>
  <c r="I81" i="6"/>
  <c r="I91" i="6"/>
  <c r="I107" i="6"/>
  <c r="L33" i="7"/>
  <c r="P29" i="11"/>
  <c r="P30" i="11" s="1"/>
  <c r="K19" i="17"/>
  <c r="K20" i="17" s="1"/>
  <c r="K22" i="17" s="1"/>
  <c r="K26" i="17"/>
  <c r="K27" i="17" s="1"/>
  <c r="K29" i="17" s="1"/>
  <c r="I64" i="6"/>
  <c r="I63" i="6"/>
  <c r="I67" i="6"/>
  <c r="I71" i="6"/>
  <c r="I75" i="6"/>
  <c r="I79" i="6"/>
  <c r="I83" i="6"/>
  <c r="I87" i="6"/>
  <c r="I95" i="6"/>
  <c r="I103" i="6"/>
  <c r="I111" i="6"/>
  <c r="L36" i="7"/>
  <c r="J27" i="8"/>
  <c r="J28" i="8" s="1"/>
  <c r="J30" i="8" s="1"/>
  <c r="J28" i="9"/>
  <c r="J29" i="9" s="1"/>
  <c r="P32" i="11"/>
  <c r="P33" i="11" s="1"/>
  <c r="K60" i="16"/>
  <c r="K54" i="16"/>
  <c r="K52" i="16"/>
  <c r="K50" i="16"/>
  <c r="K44" i="16"/>
  <c r="K32" i="16"/>
  <c r="K30" i="16"/>
  <c r="K40" i="16"/>
  <c r="K41" i="16" s="1"/>
  <c r="K25" i="16"/>
  <c r="K26" i="16" s="1"/>
  <c r="K19" i="16"/>
  <c r="K20" i="16" s="1"/>
  <c r="K59" i="16"/>
  <c r="K61" i="16" s="1"/>
  <c r="K55" i="16"/>
  <c r="K53" i="16"/>
  <c r="K51" i="16"/>
  <c r="K49" i="16"/>
  <c r="K45" i="16"/>
  <c r="K33" i="16"/>
  <c r="K31" i="16"/>
  <c r="K29" i="16"/>
  <c r="K22" i="16"/>
  <c r="K23" i="16" s="1"/>
  <c r="I89" i="6"/>
  <c r="I93" i="6"/>
  <c r="I97" i="6"/>
  <c r="I101" i="6"/>
  <c r="I105" i="6"/>
  <c r="I109" i="6"/>
  <c r="I113" i="6"/>
  <c r="L30" i="7"/>
  <c r="L29" i="7"/>
  <c r="L32" i="7"/>
  <c r="J35" i="9"/>
  <c r="J36" i="9" s="1"/>
  <c r="J19" i="9"/>
  <c r="J20" i="9" s="1"/>
  <c r="P42" i="11"/>
  <c r="P43" i="11" s="1"/>
  <c r="P57" i="11"/>
  <c r="P58" i="11" s="1"/>
  <c r="P51" i="11"/>
  <c r="P52" i="11" s="1"/>
  <c r="J27" i="15"/>
  <c r="J28" i="15" s="1"/>
  <c r="J20" i="15"/>
  <c r="J21" i="15" s="1"/>
  <c r="J23" i="15" s="1"/>
  <c r="J30" i="15"/>
  <c r="J31" i="15" s="1"/>
  <c r="I116" i="6"/>
  <c r="I117" i="6" s="1"/>
  <c r="L28" i="7"/>
  <c r="L34" i="7"/>
  <c r="L27" i="7"/>
  <c r="L31" i="7"/>
  <c r="L35" i="7"/>
  <c r="J20" i="8"/>
  <c r="J21" i="8" s="1"/>
  <c r="J23" i="8" s="1"/>
  <c r="J25" i="9"/>
  <c r="J26" i="9" s="1"/>
  <c r="J38" i="9"/>
  <c r="J39" i="9" s="1"/>
  <c r="J47" i="9"/>
  <c r="J48" i="9" s="1"/>
  <c r="J22" i="9"/>
  <c r="J23" i="9" s="1"/>
  <c r="J44" i="9"/>
  <c r="J45" i="9" s="1"/>
  <c r="P45" i="11"/>
  <c r="P46" i="11" s="1"/>
  <c r="P54" i="11"/>
  <c r="P55" i="11" s="1"/>
  <c r="P22" i="11"/>
  <c r="P23" i="11" s="1"/>
  <c r="P19" i="11"/>
  <c r="P20" i="11" s="1"/>
  <c r="P89" i="14"/>
  <c r="P90" i="14" s="1"/>
  <c r="P75" i="14"/>
  <c r="P73" i="14"/>
  <c r="P71" i="14"/>
  <c r="P67" i="14"/>
  <c r="P68" i="14" s="1"/>
  <c r="P63" i="14"/>
  <c r="P61" i="14"/>
  <c r="P59" i="14"/>
  <c r="P57" i="14"/>
  <c r="P55" i="14"/>
  <c r="P53" i="14"/>
  <c r="P51" i="14"/>
  <c r="P49" i="14"/>
  <c r="P47" i="14"/>
  <c r="P45" i="14"/>
  <c r="P43" i="14"/>
  <c r="P41" i="14"/>
  <c r="P39" i="14"/>
  <c r="P37" i="14"/>
  <c r="P35" i="14"/>
  <c r="P33" i="14"/>
  <c r="P31" i="14"/>
  <c r="P29" i="14"/>
  <c r="P27" i="14"/>
  <c r="P25" i="14"/>
  <c r="P21" i="14"/>
  <c r="P86" i="14"/>
  <c r="P87" i="14" s="1"/>
  <c r="P92" i="14" s="1"/>
  <c r="P79" i="14"/>
  <c r="P80" i="14" s="1"/>
  <c r="P76" i="14"/>
  <c r="P74" i="14"/>
  <c r="P72" i="14"/>
  <c r="P64" i="14"/>
  <c r="P62" i="14"/>
  <c r="P60" i="14"/>
  <c r="P58" i="14"/>
  <c r="P56" i="14"/>
  <c r="P54" i="14"/>
  <c r="P52" i="14"/>
  <c r="P50" i="14"/>
  <c r="P48" i="14"/>
  <c r="P46" i="14"/>
  <c r="P44" i="14"/>
  <c r="P42" i="14"/>
  <c r="P40" i="14"/>
  <c r="P38" i="14"/>
  <c r="P36" i="14"/>
  <c r="P34" i="14"/>
  <c r="P32" i="14"/>
  <c r="P30" i="14"/>
  <c r="P28" i="14"/>
  <c r="P26" i="14"/>
  <c r="P24" i="14"/>
  <c r="P22" i="14"/>
  <c r="P20" i="14"/>
  <c r="P23" i="14"/>
  <c r="J31" i="9"/>
  <c r="P60" i="11"/>
  <c r="P25" i="11"/>
  <c r="P26" i="11" s="1"/>
  <c r="P38" i="13"/>
  <c r="P39" i="13" s="1"/>
  <c r="P28" i="13"/>
  <c r="P29" i="13" s="1"/>
  <c r="P35" i="13"/>
  <c r="P36" i="13" s="1"/>
  <c r="P41" i="13" s="1"/>
  <c r="P25" i="13"/>
  <c r="P26" i="13" s="1"/>
  <c r="P22" i="13"/>
  <c r="P23" i="13" s="1"/>
  <c r="P19" i="13"/>
  <c r="P20" i="13" s="1"/>
  <c r="P35" i="11"/>
  <c r="P36" i="11" s="1"/>
  <c r="N186" i="12"/>
  <c r="N187" i="12" s="1"/>
  <c r="N179" i="12"/>
  <c r="N180" i="12" s="1"/>
  <c r="N173" i="12"/>
  <c r="N171" i="12"/>
  <c r="N169" i="12"/>
  <c r="N167" i="12"/>
  <c r="N165" i="12"/>
  <c r="N163" i="12"/>
  <c r="N161" i="12"/>
  <c r="N159" i="12"/>
  <c r="N157" i="12"/>
  <c r="N155" i="12"/>
  <c r="N153" i="12"/>
  <c r="N151" i="12"/>
  <c r="N149" i="12"/>
  <c r="N147" i="12"/>
  <c r="N145" i="12"/>
  <c r="N143" i="12"/>
  <c r="N141" i="12"/>
  <c r="N139" i="12"/>
  <c r="N137" i="12"/>
  <c r="N135" i="12"/>
  <c r="N133" i="12"/>
  <c r="N131" i="12"/>
  <c r="N129" i="12"/>
  <c r="N127" i="12"/>
  <c r="N125" i="12"/>
  <c r="N123" i="12"/>
  <c r="N121" i="12"/>
  <c r="N119" i="12"/>
  <c r="N117" i="12"/>
  <c r="N115" i="12"/>
  <c r="N113" i="12"/>
  <c r="N111" i="12"/>
  <c r="N109" i="12"/>
  <c r="N107" i="12"/>
  <c r="N105" i="12"/>
  <c r="N103" i="12"/>
  <c r="N101" i="12"/>
  <c r="N99" i="12"/>
  <c r="N97" i="12"/>
  <c r="N95" i="12"/>
  <c r="N93" i="12"/>
  <c r="N91" i="12"/>
  <c r="N85" i="12"/>
  <c r="N83" i="12"/>
  <c r="N81" i="12"/>
  <c r="N79" i="12"/>
  <c r="N77" i="12"/>
  <c r="N75" i="12"/>
  <c r="N73" i="12"/>
  <c r="N71" i="12"/>
  <c r="N69" i="12"/>
  <c r="N67" i="12"/>
  <c r="N65" i="12"/>
  <c r="N63" i="12"/>
  <c r="N61" i="12"/>
  <c r="N59" i="12"/>
  <c r="N57" i="12"/>
  <c r="N55" i="12"/>
  <c r="N53" i="12"/>
  <c r="N51" i="12"/>
  <c r="N49" i="12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19" i="12"/>
  <c r="N20" i="12" s="1"/>
  <c r="N189" i="12"/>
  <c r="N190" i="12" s="1"/>
  <c r="N176" i="12"/>
  <c r="N177" i="12" s="1"/>
  <c r="N172" i="12"/>
  <c r="N170" i="12"/>
  <c r="N168" i="12"/>
  <c r="N166" i="12"/>
  <c r="N162" i="12"/>
  <c r="N158" i="12"/>
  <c r="N154" i="12"/>
  <c r="N150" i="12"/>
  <c r="N146" i="12"/>
  <c r="N142" i="12"/>
  <c r="N138" i="12"/>
  <c r="N134" i="12"/>
  <c r="N130" i="12"/>
  <c r="N126" i="12"/>
  <c r="N122" i="12"/>
  <c r="N118" i="12"/>
  <c r="N114" i="12"/>
  <c r="N110" i="12"/>
  <c r="N106" i="12"/>
  <c r="N102" i="12"/>
  <c r="N98" i="12"/>
  <c r="N94" i="12"/>
  <c r="N90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164" i="12"/>
  <c r="N160" i="12"/>
  <c r="N156" i="12"/>
  <c r="N152" i="12"/>
  <c r="N148" i="12"/>
  <c r="N144" i="12"/>
  <c r="N140" i="12"/>
  <c r="N136" i="12"/>
  <c r="N132" i="12"/>
  <c r="N128" i="12"/>
  <c r="N124" i="12"/>
  <c r="N120" i="12"/>
  <c r="N116" i="12"/>
  <c r="N112" i="12"/>
  <c r="N108" i="12"/>
  <c r="N104" i="12"/>
  <c r="N100" i="12"/>
  <c r="N96" i="12"/>
  <c r="N92" i="12"/>
  <c r="N86" i="12"/>
  <c r="N82" i="12"/>
  <c r="N78" i="12"/>
  <c r="N74" i="12"/>
  <c r="N70" i="12"/>
  <c r="N66" i="12"/>
  <c r="N62" i="12"/>
  <c r="N58" i="12"/>
  <c r="N54" i="12"/>
  <c r="N50" i="12"/>
  <c r="N46" i="12"/>
  <c r="N42" i="12"/>
  <c r="N38" i="12"/>
  <c r="N34" i="12"/>
  <c r="N30" i="12"/>
  <c r="N26" i="12"/>
  <c r="P38" i="11"/>
  <c r="P63" i="11" s="1"/>
  <c r="J33" i="8"/>
  <c r="L37" i="7"/>
  <c r="L39" i="7" s="1"/>
  <c r="L42" i="7" s="1"/>
  <c r="I38" i="6"/>
  <c r="I114" i="6"/>
  <c r="I125" i="6" s="1"/>
  <c r="J124" i="5"/>
  <c r="J126" i="5" s="1"/>
  <c r="I44" i="6"/>
  <c r="I24" i="6"/>
  <c r="J42" i="5"/>
  <c r="J81" i="5"/>
  <c r="J69" i="5"/>
  <c r="P158" i="4"/>
  <c r="P149" i="4"/>
  <c r="P163" i="4"/>
  <c r="P181" i="4"/>
  <c r="P183" i="4" s="1"/>
  <c r="N29" i="2"/>
  <c r="P41" i="3"/>
  <c r="P44" i="3" s="1"/>
  <c r="N42" i="2"/>
  <c r="N47" i="2" s="1"/>
  <c r="N57" i="2"/>
  <c r="C45" i="28"/>
  <c r="J46" i="1"/>
  <c r="J59" i="1" s="1"/>
  <c r="P60" i="20" l="1"/>
  <c r="G22" i="23"/>
  <c r="G27" i="23" s="1"/>
  <c r="I34" i="24"/>
  <c r="G37" i="23"/>
  <c r="G40" i="23" s="1"/>
  <c r="M152" i="21"/>
  <c r="M24" i="22"/>
  <c r="M38" i="22" s="1"/>
  <c r="M48" i="22" s="1"/>
  <c r="M168" i="21"/>
  <c r="M130" i="21"/>
  <c r="M173" i="21"/>
  <c r="K34" i="16"/>
  <c r="K36" i="16" s="1"/>
  <c r="K56" i="16"/>
  <c r="K46" i="16"/>
  <c r="K34" i="18"/>
  <c r="P38" i="20"/>
  <c r="P63" i="20" s="1"/>
  <c r="J31" i="19"/>
  <c r="J39" i="19" s="1"/>
  <c r="J55" i="19"/>
  <c r="K53" i="18"/>
  <c r="K56" i="18" s="1"/>
  <c r="K32" i="17"/>
  <c r="J50" i="9"/>
  <c r="J53" i="9" s="1"/>
  <c r="J33" i="15"/>
  <c r="J36" i="15" s="1"/>
  <c r="P65" i="14"/>
  <c r="P77" i="14"/>
  <c r="P31" i="13"/>
  <c r="P44" i="13" s="1"/>
  <c r="N192" i="12"/>
  <c r="N174" i="12"/>
  <c r="N87" i="12"/>
  <c r="P168" i="4"/>
  <c r="P186" i="4" s="1"/>
  <c r="I55" i="6"/>
  <c r="I128" i="6" s="1"/>
  <c r="J89" i="5"/>
  <c r="J129" i="5" s="1"/>
  <c r="N60" i="2"/>
  <c r="M154" i="21" l="1"/>
  <c r="M176" i="21" s="1"/>
  <c r="J58" i="19"/>
  <c r="K63" i="16"/>
  <c r="K66" i="16" s="1"/>
  <c r="P82" i="14"/>
  <c r="P95" i="14" s="1"/>
  <c r="N182" i="12"/>
  <c r="N195" i="12" s="1"/>
</calcChain>
</file>

<file path=xl/sharedStrings.xml><?xml version="1.0" encoding="utf-8"?>
<sst xmlns="http://schemas.openxmlformats.org/spreadsheetml/2006/main" count="6124" uniqueCount="2681">
  <si>
    <t>רשימת נכסים ליום ל-30/06/2015 בחברה קרן ה.ע.ל</t>
  </si>
  <si>
    <t>מזומנים ושווי מזומנים</t>
  </si>
  <si>
    <t>הופק ב 06:43 19/07/2015</t>
  </si>
  <si>
    <t>תאריך פעולה אחרון:  1/07/2015, תאריך עידכון שערים: 15/07/2015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</si>
  <si>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</si>
  <si>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</si>
  <si>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</si>
  <si>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</si>
  <si>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</si>
  <si>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</si>
  <si>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</si>
  <si>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</si>
  <si>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</si>
  <si>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</si>
  <si>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</si>
  <si>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</si>
  <si>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</si>
  <si>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</si>
  <si>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</si>
  <si>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</si>
  <si>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0.00</t>
  </si>
  <si>
    <t>0.00%</t>
  </si>
  <si>
    <t>יתרות מזומנים ועו"ש נקובים במט"ח</t>
  </si>
  <si>
    <t>דולר פת"ז</t>
  </si>
  <si>
    <t>גמול</t>
  </si>
  <si>
    <t>AAA</t>
  </si>
  <si>
    <t>דולר ארה"ב</t>
  </si>
  <si>
    <t>0.90%</t>
  </si>
  <si>
    <t>התחייבות יורו</t>
  </si>
  <si>
    <t>אירו</t>
  </si>
  <si>
    <t>-23,796.62</t>
  </si>
  <si>
    <t>-0.22%</t>
  </si>
  <si>
    <t>מזומן אירו</t>
  </si>
  <si>
    <t>12-00001010</t>
  </si>
  <si>
    <t>פועלים</t>
  </si>
  <si>
    <t>סה"כ יתרות מזומנים ועו"ש נקובים במט"ח</t>
  </si>
  <si>
    <t>פח"ק/פר"י</t>
  </si>
  <si>
    <t>12-00010100</t>
  </si>
  <si>
    <t>שקל חדש</t>
  </si>
  <si>
    <t>3,864.25</t>
  </si>
  <si>
    <t>0.04%</t>
  </si>
  <si>
    <t>פר"י - 18966</t>
  </si>
  <si>
    <t>12,506.14</t>
  </si>
  <si>
    <t>0.11%</t>
  </si>
  <si>
    <t>פרי - 17374</t>
  </si>
  <si>
    <t>17,589.44</t>
  </si>
  <si>
    <t>0.16%</t>
  </si>
  <si>
    <t>סה"כ פח"ק/פר"י</t>
  </si>
  <si>
    <t>0.31%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</si>
  <si>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</si>
  <si>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</si>
  <si>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</si>
  <si>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</si>
  <si>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</si>
  <si>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</si>
  <si>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</si>
  <si>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</si>
  <si>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</si>
  <si>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0.99%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</si>
  <si>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</si>
  <si>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</si>
  <si>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</si>
  <si>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</si>
  <si>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</si>
  <si>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</si>
  <si>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</si>
  <si>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</si>
  <si>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</si>
  <si>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</si>
  <si>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</si>
  <si>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</si>
  <si>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</si>
  <si>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</si>
  <si>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</si>
  <si>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</si>
  <si>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</si>
  <si>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1.75% 923</t>
  </si>
  <si>
    <t>RF</t>
  </si>
  <si>
    <t>1.7500%</t>
  </si>
  <si>
    <t>0.62%</t>
  </si>
  <si>
    <t>55,387.47</t>
  </si>
  <si>
    <t>0.36%</t>
  </si>
  <si>
    <t>0.50%</t>
  </si>
  <si>
    <t>גליל 5903</t>
  </si>
  <si>
    <t>4.0000%</t>
  </si>
  <si>
    <t>0.13%</t>
  </si>
  <si>
    <t>228,010.81</t>
  </si>
  <si>
    <t>2.07%</t>
  </si>
  <si>
    <t>גליל 5904</t>
  </si>
  <si>
    <t>0.72%</t>
  </si>
  <si>
    <t>72,986.18</t>
  </si>
  <si>
    <t>0.43%</t>
  </si>
  <si>
    <t>0.66%</t>
  </si>
  <si>
    <t>ממשל צמודה 0517</t>
  </si>
  <si>
    <t>1.0000%</t>
  </si>
  <si>
    <t>-0.89%</t>
  </si>
  <si>
    <t>104,546.71</t>
  </si>
  <si>
    <t>0.61%</t>
  </si>
  <si>
    <t>0.95%</t>
  </si>
  <si>
    <t>ממשל צמודה 0922</t>
  </si>
  <si>
    <t>2.7500%</t>
  </si>
  <si>
    <t>0.44%</t>
  </si>
  <si>
    <t>99,953.21</t>
  </si>
  <si>
    <t>0.51%</t>
  </si>
  <si>
    <t>0.91%</t>
  </si>
  <si>
    <t>ממשלתי צמוד 0418</t>
  </si>
  <si>
    <t>3.5000%</t>
  </si>
  <si>
    <t>-0.58%</t>
  </si>
  <si>
    <t>1,874.84</t>
  </si>
  <si>
    <t>0.01%</t>
  </si>
  <si>
    <t>0.02%</t>
  </si>
  <si>
    <t>ממשלתי צמוד 0536</t>
  </si>
  <si>
    <t>1.34%</t>
  </si>
  <si>
    <t>1,111,928.19</t>
  </si>
  <si>
    <t>3.92%</t>
  </si>
  <si>
    <t>ממשלתי צמוד 0841</t>
  </si>
  <si>
    <t>1.50%</t>
  </si>
  <si>
    <t>132,961.87</t>
  </si>
  <si>
    <t>0.57%</t>
  </si>
  <si>
    <t>1.21%</t>
  </si>
  <si>
    <t>ממשלתי צמוד 1019</t>
  </si>
  <si>
    <t>3.0000%</t>
  </si>
  <si>
    <t>-0.34%</t>
  </si>
  <si>
    <t>100,419.83</t>
  </si>
  <si>
    <t>סה"כ ממשלתי צמוד מדד</t>
  </si>
  <si>
    <t>ממשלתי לא צמוד</t>
  </si>
  <si>
    <t>מ.ק.מ 1215</t>
  </si>
  <si>
    <t>0.12%</t>
  </si>
  <si>
    <t>מ.ק.מ 216</t>
  </si>
  <si>
    <t>0.17%</t>
  </si>
  <si>
    <t>מ.ק.מ 915</t>
  </si>
  <si>
    <t>2,796.96</t>
  </si>
  <si>
    <t>0.03%</t>
  </si>
  <si>
    <t>ממשל שקלית 0122</t>
  </si>
  <si>
    <t>5.5000%</t>
  </si>
  <si>
    <t>1.77%</t>
  </si>
  <si>
    <t>38,633.27</t>
  </si>
  <si>
    <t>0.35%</t>
  </si>
  <si>
    <t>ממשל שקלית 0142</t>
  </si>
  <si>
    <t>3.65%</t>
  </si>
  <si>
    <t>7,164.12</t>
  </si>
  <si>
    <t>0.05%</t>
  </si>
  <si>
    <t>0.07%</t>
  </si>
  <si>
    <t>ממשל שקלית 323</t>
  </si>
  <si>
    <t>4.2500%</t>
  </si>
  <si>
    <t>2.14%</t>
  </si>
  <si>
    <t>ממשלתי שקלי 0217</t>
  </si>
  <si>
    <t>0.25%</t>
  </si>
  <si>
    <t>33,782.19</t>
  </si>
  <si>
    <t>ממשלתי שקלי 0219</t>
  </si>
  <si>
    <t>6.0000%</t>
  </si>
  <si>
    <t>0.84%</t>
  </si>
  <si>
    <t>65,615.20</t>
  </si>
  <si>
    <t>0.30%</t>
  </si>
  <si>
    <t>0.60%</t>
  </si>
  <si>
    <t>ממשלתי שקלי 1026</t>
  </si>
  <si>
    <t>6.2500%</t>
  </si>
  <si>
    <t>2.66%</t>
  </si>
  <si>
    <t>266,706.19</t>
  </si>
  <si>
    <t>1.15%</t>
  </si>
  <si>
    <t>ממשק0816</t>
  </si>
  <si>
    <t>0.14%</t>
  </si>
  <si>
    <t>5,428.72</t>
  </si>
  <si>
    <t>סה"כ ממשלתי לא צמוד</t>
  </si>
  <si>
    <t>2.06%</t>
  </si>
  <si>
    <t>3.82%</t>
  </si>
  <si>
    <t>ממשלתי צמוד מט"ח</t>
  </si>
  <si>
    <t>סה"כ ממשלתי צמוד מט"ח</t>
  </si>
  <si>
    <t>סה"כ אג"ח ממשלתי בישראל</t>
  </si>
  <si>
    <t>1.11%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</si>
  <si>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</si>
  <si>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</si>
  <si>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</si>
  <si>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</si>
  <si>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</si>
  <si>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</si>
  <si>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</si>
  <si>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</si>
  <si>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</si>
  <si>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</si>
  <si>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</si>
  <si>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</si>
  <si>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</si>
  <si>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</si>
  <si>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</si>
  <si>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</si>
  <si>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</si>
  <si>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</si>
  <si>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</si>
  <si>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</si>
  <si>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</si>
  <si>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</si>
  <si>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</si>
  <si>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</si>
  <si>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</si>
  <si>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</si>
  <si>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</si>
  <si>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</si>
  <si>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</si>
  <si>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</si>
  <si>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</si>
  <si>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טפחות סד</t>
  </si>
  <si>
    <t>מזרחי טפחות חברה להנפקות בעמ</t>
  </si>
  <si>
    <t>בנקים</t>
  </si>
  <si>
    <t>מעלות</t>
  </si>
  <si>
    <t>2.5800%</t>
  </si>
  <si>
    <t>0.41%</t>
  </si>
  <si>
    <t>24,910.34</t>
  </si>
  <si>
    <t>0.82%</t>
  </si>
  <si>
    <t>0.23%</t>
  </si>
  <si>
    <t>מזרחי טפחות סד'</t>
  </si>
  <si>
    <t>0.6400%</t>
  </si>
  <si>
    <t>39,106.58</t>
  </si>
  <si>
    <t>1.25%</t>
  </si>
  <si>
    <t>מזרחי טפחות סדר</t>
  </si>
  <si>
    <t>0.4100%</t>
  </si>
  <si>
    <t>21,500.63</t>
  </si>
  <si>
    <t>0.75%</t>
  </si>
  <si>
    <t>0.20%</t>
  </si>
  <si>
    <t>מזרחי טפחות%2.6</t>
  </si>
  <si>
    <t>2.6000%</t>
  </si>
  <si>
    <t>0.65%</t>
  </si>
  <si>
    <t>12,385.17</t>
  </si>
  <si>
    <t>פועלים הנפקות 3</t>
  </si>
  <si>
    <t>הפועלים הנפקות בעמ</t>
  </si>
  <si>
    <t>מעלות/מידרוג</t>
  </si>
  <si>
    <t>1.6000%</t>
  </si>
  <si>
    <t>14,560.63</t>
  </si>
  <si>
    <t>0.48%</t>
  </si>
  <si>
    <t>פועלים סדרה 334</t>
  </si>
  <si>
    <t>0.7000%</t>
  </si>
  <si>
    <t>0.79%</t>
  </si>
  <si>
    <t>65,907.88</t>
  </si>
  <si>
    <t>1.31%</t>
  </si>
  <si>
    <t>פעלה.ק32</t>
  </si>
  <si>
    <t>5.0000%</t>
  </si>
  <si>
    <t>1.33%</t>
  </si>
  <si>
    <t>17,729.74</t>
  </si>
  <si>
    <t>1.74%</t>
  </si>
  <si>
    <t>בינל הנפ שה3</t>
  </si>
  <si>
    <t>הבינלאומי הראשון הנפקות בעמ</t>
  </si>
  <si>
    <t>AA+</t>
  </si>
  <si>
    <t>4.2000%</t>
  </si>
  <si>
    <t>0.22%</t>
  </si>
  <si>
    <t>0.09%</t>
  </si>
  <si>
    <t>בינלאומי הנפקות</t>
  </si>
  <si>
    <t>0.8000%</t>
  </si>
  <si>
    <t>5,897.56</t>
  </si>
  <si>
    <t>לאומי התח נד יד</t>
  </si>
  <si>
    <t>בנק לאומי לישראל בעמ</t>
  </si>
  <si>
    <t>3.4000%</t>
  </si>
  <si>
    <t>0.96%</t>
  </si>
  <si>
    <t>80,202.03</t>
  </si>
  <si>
    <t>3.63%</t>
  </si>
  <si>
    <t>0.73%</t>
  </si>
  <si>
    <t>לאומי התחייבות</t>
  </si>
  <si>
    <t>4.1000%</t>
  </si>
  <si>
    <t>0.10%</t>
  </si>
  <si>
    <t>לאומי יב' %2.6</t>
  </si>
  <si>
    <t>0.06%</t>
  </si>
  <si>
    <t>26,885.16</t>
  </si>
  <si>
    <t>0.24%</t>
  </si>
  <si>
    <t>לאומי מימון ח'</t>
  </si>
  <si>
    <t>4.4000%</t>
  </si>
  <si>
    <t>מזהנ.ק30</t>
  </si>
  <si>
    <t>3.9000%</t>
  </si>
  <si>
    <t>21,536.19</t>
  </si>
  <si>
    <t>פועלים הנפ אג10</t>
  </si>
  <si>
    <t>4,827.82</t>
  </si>
  <si>
    <t>פועלים הנפ הת14</t>
  </si>
  <si>
    <t>1.18%</t>
  </si>
  <si>
    <t>107,896.54</t>
  </si>
  <si>
    <t>3.03%</t>
  </si>
  <si>
    <t>פועלים הנפ טו</t>
  </si>
  <si>
    <t>1.44%</t>
  </si>
  <si>
    <t>35,630.48</t>
  </si>
  <si>
    <t>2.97%</t>
  </si>
  <si>
    <t>בזק אג5</t>
  </si>
  <si>
    <t>בזק החברה הישראלית לתקשורת בעמ</t>
  </si>
  <si>
    <t>תקשורת ומדיה</t>
  </si>
  <si>
    <t>AA</t>
  </si>
  <si>
    <t>5.3000%</t>
  </si>
  <si>
    <t>0.45%</t>
  </si>
  <si>
    <t>בזק אג6</t>
  </si>
  <si>
    <t>3.7000%</t>
  </si>
  <si>
    <t>1.51%</t>
  </si>
  <si>
    <t>בינל הנפ אג4</t>
  </si>
  <si>
    <t>0.34%</t>
  </si>
  <si>
    <t>בינל הנפ אג5</t>
  </si>
  <si>
    <t>3.8500%</t>
  </si>
  <si>
    <t>7,580.97</t>
  </si>
  <si>
    <t>בינלאומי הנפקות הת20</t>
  </si>
  <si>
    <t>3.1000%</t>
  </si>
  <si>
    <t>11,137.11</t>
  </si>
  <si>
    <t>הראל הנפקות אג1</t>
  </si>
  <si>
    <t>הראל ביטוח מימון והנפקות בעמ</t>
  </si>
  <si>
    <t>ביטוח</t>
  </si>
  <si>
    <t>4.6500%</t>
  </si>
  <si>
    <t>כללביט אג1</t>
  </si>
  <si>
    <t>כללביט מימון בעמ</t>
  </si>
  <si>
    <t>4.8900%</t>
  </si>
  <si>
    <t>0.59%</t>
  </si>
  <si>
    <t>0.08%</t>
  </si>
  <si>
    <t>לאומי ש"ה 300</t>
  </si>
  <si>
    <t>4.11%</t>
  </si>
  <si>
    <t>22,917.35</t>
  </si>
  <si>
    <t>0.21%</t>
  </si>
  <si>
    <t>לאומי שה200</t>
  </si>
  <si>
    <t>3.39%</t>
  </si>
  <si>
    <t>54,875.01</t>
  </si>
  <si>
    <t>3.26%</t>
  </si>
  <si>
    <t>פועלים הנפ'</t>
  </si>
  <si>
    <t>6.5000%</t>
  </si>
  <si>
    <t>5.09%</t>
  </si>
  <si>
    <t>44,015.93</t>
  </si>
  <si>
    <t>1.99%</t>
  </si>
  <si>
    <t>פועלים הנפ' לקבל</t>
  </si>
  <si>
    <t>פניקס הון הת1</t>
  </si>
  <si>
    <t>0.52%</t>
  </si>
  <si>
    <t>1,318.05</t>
  </si>
  <si>
    <t>6אלחץ.ק</t>
  </si>
  <si>
    <t>אלוני-חץ נכסים והשקעות בעמ</t>
  </si>
  <si>
    <t>נדל"ן ובינוי</t>
  </si>
  <si>
    <t>AA-</t>
  </si>
  <si>
    <t>29,316.60</t>
  </si>
  <si>
    <t>2.80%</t>
  </si>
  <si>
    <t>0.27%</t>
  </si>
  <si>
    <t>אגוד סד ו %1.6</t>
  </si>
  <si>
    <t>אגוד הנפקות בעמ</t>
  </si>
  <si>
    <t>מידרוג</t>
  </si>
  <si>
    <t>8,802.17</t>
  </si>
  <si>
    <t>1.08%</t>
  </si>
  <si>
    <t>אמות  השקעות סד'א</t>
  </si>
  <si>
    <t>אמות השקעות בעמ</t>
  </si>
  <si>
    <t>4.9500%</t>
  </si>
  <si>
    <t>0.85%</t>
  </si>
  <si>
    <t>אמנות השקעות סד'א לק</t>
  </si>
  <si>
    <t>גב ים אג5</t>
  </si>
  <si>
    <t>גב ים‎</t>
  </si>
  <si>
    <t>4.5500%</t>
  </si>
  <si>
    <t>0.55%</t>
  </si>
  <si>
    <t>4,739.28</t>
  </si>
  <si>
    <t>0.86%</t>
  </si>
  <si>
    <t>גב ים אג6</t>
  </si>
  <si>
    <t>4.7500%</t>
  </si>
  <si>
    <t>2.69%</t>
  </si>
  <si>
    <t>36,279.40</t>
  </si>
  <si>
    <t>2.11%</t>
  </si>
  <si>
    <t>גזית אג"ח 3'</t>
  </si>
  <si>
    <t>גזית-גלוב בעמ</t>
  </si>
  <si>
    <t>0.97%</t>
  </si>
  <si>
    <t>11,295.01</t>
  </si>
  <si>
    <t>גזית גלוב אג10</t>
  </si>
  <si>
    <t>9,476.30</t>
  </si>
  <si>
    <t>גזית גלוב אג4</t>
  </si>
  <si>
    <t>5.1000%</t>
  </si>
  <si>
    <t>2.02%</t>
  </si>
  <si>
    <t>67,154.47</t>
  </si>
  <si>
    <t>2.38%</t>
  </si>
  <si>
    <t>גזית גלוב אג9</t>
  </si>
  <si>
    <t>0.93%</t>
  </si>
  <si>
    <t>גזית גלוב אגחיא</t>
  </si>
  <si>
    <t>5.3500%</t>
  </si>
  <si>
    <t>3.08%</t>
  </si>
  <si>
    <t>13,463.12</t>
  </si>
  <si>
    <t>0.42%</t>
  </si>
  <si>
    <t>דיסקונט הת10</t>
  </si>
  <si>
    <t>דיסקונט‎</t>
  </si>
  <si>
    <t>1.05%</t>
  </si>
  <si>
    <t>41,524.49</t>
  </si>
  <si>
    <t>7.90%</t>
  </si>
  <si>
    <t>0.38%</t>
  </si>
  <si>
    <t>דיסקונט מנפיקים הת2</t>
  </si>
  <si>
    <t>דיסקונט מנפיקים בעמ</t>
  </si>
  <si>
    <t>השקעה ואחזקות</t>
  </si>
  <si>
    <t>5.2500%</t>
  </si>
  <si>
    <t>0.26%</t>
  </si>
  <si>
    <t>7,990.46</t>
  </si>
  <si>
    <t>0.94%</t>
  </si>
  <si>
    <t>דיסקונט מנפיקים הת8</t>
  </si>
  <si>
    <t>4.2900%</t>
  </si>
  <si>
    <t>8,459.14</t>
  </si>
  <si>
    <t>דסקונט מנפקים</t>
  </si>
  <si>
    <t>0.18%</t>
  </si>
  <si>
    <t>1,859.09</t>
  </si>
  <si>
    <t>0.56%</t>
  </si>
  <si>
    <t>דסקמנ.ק4</t>
  </si>
  <si>
    <t>0.69%</t>
  </si>
  <si>
    <t>17,165.22</t>
  </si>
  <si>
    <t>2.12%</t>
  </si>
  <si>
    <t>דקאהנ.ק7</t>
  </si>
  <si>
    <t>דקסיה ישראל הנפקות בעמ</t>
  </si>
  <si>
    <t>3.5500%</t>
  </si>
  <si>
    <t>27,255.08</t>
  </si>
  <si>
    <t>6.16%</t>
  </si>
  <si>
    <t>דקסיה הנפקות אג5</t>
  </si>
  <si>
    <t>2.7000%</t>
  </si>
  <si>
    <t>-0.33%</t>
  </si>
  <si>
    <t>דקסיה ישראל סד</t>
  </si>
  <si>
    <t>1.5000%</t>
  </si>
  <si>
    <t>-0.06%</t>
  </si>
  <si>
    <t>21,039.41</t>
  </si>
  <si>
    <t>4.67%</t>
  </si>
  <si>
    <t>הראל הנפקות אג5</t>
  </si>
  <si>
    <t>2.33%</t>
  </si>
  <si>
    <t>5,451.97</t>
  </si>
  <si>
    <t>1.12%</t>
  </si>
  <si>
    <t>כללביט אג3</t>
  </si>
  <si>
    <t>3.7500%</t>
  </si>
  <si>
    <t>2.36%</t>
  </si>
  <si>
    <t>28,708.99</t>
  </si>
  <si>
    <t>3.06%</t>
  </si>
  <si>
    <t>כללביט מימון ז'</t>
  </si>
  <si>
    <t>2.3200%</t>
  </si>
  <si>
    <t>2.53%</t>
  </si>
  <si>
    <t>3,850.78</t>
  </si>
  <si>
    <t>2.40%</t>
  </si>
  <si>
    <t>מנורה מבטחים אג1</t>
  </si>
  <si>
    <t>מנורה מבטחים החזקות בעמ</t>
  </si>
  <si>
    <t>4.2800%</t>
  </si>
  <si>
    <t>3,047.14</t>
  </si>
  <si>
    <t>0.64%</t>
  </si>
  <si>
    <t>פניקס הון אג2</t>
  </si>
  <si>
    <t>3.6000%</t>
  </si>
  <si>
    <t>35,210.17</t>
  </si>
  <si>
    <t>7.21%</t>
  </si>
  <si>
    <t>פרטנר אג3</t>
  </si>
  <si>
    <t>חברת פרטנר תקשורת בעמ</t>
  </si>
  <si>
    <t>שרותים</t>
  </si>
  <si>
    <t>3.3500%</t>
  </si>
  <si>
    <t>1.72%</t>
  </si>
  <si>
    <t>10,947.06</t>
  </si>
  <si>
    <t>פרטנר תק'ב'</t>
  </si>
  <si>
    <t>חקלאות</t>
  </si>
  <si>
    <t>1.13%</t>
  </si>
  <si>
    <t>ריט1 אג3</t>
  </si>
  <si>
    <t>ריט 1 בעמ</t>
  </si>
  <si>
    <t>4,201.20</t>
  </si>
  <si>
    <t>0.74%</t>
  </si>
  <si>
    <t>שלטהנ.ק2</t>
  </si>
  <si>
    <t>1,814.85</t>
  </si>
  <si>
    <t>1מזט.ק</t>
  </si>
  <si>
    <t>בנק מזרחי טפחות בעמ</t>
  </si>
  <si>
    <t>A+</t>
  </si>
  <si>
    <t>4.5000%</t>
  </si>
  <si>
    <t>73,735.36</t>
  </si>
  <si>
    <t>3.04%</t>
  </si>
  <si>
    <t>0.67%</t>
  </si>
  <si>
    <t>1מזט.ק לקבל</t>
  </si>
  <si>
    <t>אגוד הנפקות הת19</t>
  </si>
  <si>
    <t>4.1500%</t>
  </si>
  <si>
    <t>1.06%</t>
  </si>
  <si>
    <t>1,735.57</t>
  </si>
  <si>
    <t>0.49%</t>
  </si>
  <si>
    <t>אגוד הנפקות הת19 לקבל</t>
  </si>
  <si>
    <t>ביג אג"ח סדרה ה</t>
  </si>
  <si>
    <t>ביג מרכזי קניות (2004) בעמ</t>
  </si>
  <si>
    <t>2.8500%</t>
  </si>
  <si>
    <t>2.15%</t>
  </si>
  <si>
    <t>4,475.45</t>
  </si>
  <si>
    <t>ביג אג3</t>
  </si>
  <si>
    <t>4.8500%</t>
  </si>
  <si>
    <t>1,593.04</t>
  </si>
  <si>
    <t>ביג אג4</t>
  </si>
  <si>
    <t>3.7700%</t>
  </si>
  <si>
    <t>7,685.23</t>
  </si>
  <si>
    <t>1.84%</t>
  </si>
  <si>
    <t>ביג אג4 לקבל</t>
  </si>
  <si>
    <t>בריטיש ישראל אג1</t>
  </si>
  <si>
    <t>בריטיש-ישראל השקעות בעמ</t>
  </si>
  <si>
    <t>בריטיש ישראל אג3</t>
  </si>
  <si>
    <t>5.8500%</t>
  </si>
  <si>
    <t>1.47%</t>
  </si>
  <si>
    <t>53,164.23</t>
  </si>
  <si>
    <t>2.22%</t>
  </si>
  <si>
    <t>דלק קבוצה אג18</t>
  </si>
  <si>
    <t>קבוצת דלק‎</t>
  </si>
  <si>
    <t>6.1000%</t>
  </si>
  <si>
    <t>1.86%</t>
  </si>
  <si>
    <t>14,065.40</t>
  </si>
  <si>
    <t>1.03%</t>
  </si>
  <si>
    <t>חברה לישראל אג6</t>
  </si>
  <si>
    <t>החברה לישראל בעמ</t>
  </si>
  <si>
    <t>1.10%</t>
  </si>
  <si>
    <t>חברה לישראל אג7</t>
  </si>
  <si>
    <t>4.7000%</t>
  </si>
  <si>
    <t>1.28%</t>
  </si>
  <si>
    <t>40,756.31</t>
  </si>
  <si>
    <t>0.37%</t>
  </si>
  <si>
    <t>ירושלים הנפקות הת2</t>
  </si>
  <si>
    <t>ירושלים מימון והנפקות (2005) ב</t>
  </si>
  <si>
    <t>4.8000%</t>
  </si>
  <si>
    <t>ירושלים ט'%2</t>
  </si>
  <si>
    <t>2.0000%</t>
  </si>
  <si>
    <t>6,248.31</t>
  </si>
  <si>
    <t>1.41%</t>
  </si>
  <si>
    <t>מליסרון סד' ד</t>
  </si>
  <si>
    <t>מליסרון בעמ</t>
  </si>
  <si>
    <t>3,337.35</t>
  </si>
  <si>
    <t>0.63%</t>
  </si>
  <si>
    <t>מליסרון סד' ה'</t>
  </si>
  <si>
    <t>1.14%</t>
  </si>
  <si>
    <t>31,402.33</t>
  </si>
  <si>
    <t>2.04%</t>
  </si>
  <si>
    <t>מליסרון סד' ה' לקבל</t>
  </si>
  <si>
    <t>מליסרון סדרה ח'</t>
  </si>
  <si>
    <t>2.5500%</t>
  </si>
  <si>
    <t>1.92%</t>
  </si>
  <si>
    <t>10,894.48</t>
  </si>
  <si>
    <t>מליסרון סדרה ח' לקבל</t>
  </si>
  <si>
    <t>נכסים ובנין ו</t>
  </si>
  <si>
    <t>נכסים ובנין‎</t>
  </si>
  <si>
    <t>2.49%</t>
  </si>
  <si>
    <t>26,341.83</t>
  </si>
  <si>
    <t>2.46%</t>
  </si>
  <si>
    <t>סלקום אג2</t>
  </si>
  <si>
    <t>סלקום ישראל בעמ</t>
  </si>
  <si>
    <t>1.07%</t>
  </si>
  <si>
    <t>3,055.85</t>
  </si>
  <si>
    <t>סלקום אג4</t>
  </si>
  <si>
    <t>5.1900%</t>
  </si>
  <si>
    <t>10,969.60</t>
  </si>
  <si>
    <t>סלקום אג4 לקבל</t>
  </si>
  <si>
    <t>סלקום ו' %4.34</t>
  </si>
  <si>
    <t>4.6000%</t>
  </si>
  <si>
    <t>2.16%</t>
  </si>
  <si>
    <t>42,973.02</t>
  </si>
  <si>
    <t>5.43%</t>
  </si>
  <si>
    <t>0.39%</t>
  </si>
  <si>
    <t>סלקום ו' %4.34 לקבל</t>
  </si>
  <si>
    <t>סלקום סדרה ח' 4</t>
  </si>
  <si>
    <t>1.9800%</t>
  </si>
  <si>
    <t>2,585.41</t>
  </si>
  <si>
    <t>סלקום סדרה ח' 4 לקבל</t>
  </si>
  <si>
    <t>פועלים שה נד אג1</t>
  </si>
  <si>
    <t>פועלים‎</t>
  </si>
  <si>
    <t>פז חברת הנפט בעמ</t>
  </si>
  <si>
    <t>פנקס.ק1</t>
  </si>
  <si>
    <t>הפניקס אחזקות בעמ</t>
  </si>
  <si>
    <t>1,691.00</t>
  </si>
  <si>
    <t>שיכון ובינוי 5</t>
  </si>
  <si>
    <t>שיכון ובינוי בעמ</t>
  </si>
  <si>
    <t>2.00%</t>
  </si>
  <si>
    <t>10,134.70</t>
  </si>
  <si>
    <t>שיכון ובינוי אג4</t>
  </si>
  <si>
    <t>5אשנכ.ק</t>
  </si>
  <si>
    <t>אשטרום נכסים בעמ</t>
  </si>
  <si>
    <t>A</t>
  </si>
  <si>
    <t>5.2000%</t>
  </si>
  <si>
    <t>0.77%</t>
  </si>
  <si>
    <t>1,680.94</t>
  </si>
  <si>
    <t>6גזית אג</t>
  </si>
  <si>
    <t>גזית אינק. )חברה זרה(</t>
  </si>
  <si>
    <t>אגוד הנפקות שה1</t>
  </si>
  <si>
    <t>4.34%</t>
  </si>
  <si>
    <t>47,505.72</t>
  </si>
  <si>
    <t>13.95%</t>
  </si>
  <si>
    <t>איי.די.או גרופ</t>
  </si>
  <si>
    <t>איידיאו אירופה</t>
  </si>
  <si>
    <t>4.0500%</t>
  </si>
  <si>
    <t>3.13%</t>
  </si>
  <si>
    <t>אפריקה ישראל</t>
  </si>
  <si>
    <t>אפריקה ישראל מגורים בעמ</t>
  </si>
  <si>
    <t>5.9000%</t>
  </si>
  <si>
    <t>1.79%</t>
  </si>
  <si>
    <t>דיסקונט מנפיקים שה1</t>
  </si>
  <si>
    <t>6.4000%</t>
  </si>
  <si>
    <t>5.10%</t>
  </si>
  <si>
    <t>38,268.56</t>
  </si>
  <si>
    <t>דן רכב אג5</t>
  </si>
  <si>
    <t>קרדן רכב בעמ</t>
  </si>
  <si>
    <t>1.91%</t>
  </si>
  <si>
    <t>דקסיה ישראל י"ג</t>
  </si>
  <si>
    <t>12,781.79</t>
  </si>
  <si>
    <t>7.16%</t>
  </si>
  <si>
    <t>מגה אור ד'</t>
  </si>
  <si>
    <t>מגה אור</t>
  </si>
  <si>
    <t>2.63%</t>
  </si>
  <si>
    <t>8,043.06</t>
  </si>
  <si>
    <t>2.27%</t>
  </si>
  <si>
    <t>נכסבנ.ק4</t>
  </si>
  <si>
    <t>3.81%</t>
  </si>
  <si>
    <t>66,401.68</t>
  </si>
  <si>
    <t>3.62%</t>
  </si>
  <si>
    <t>נכסים ובנין אג3</t>
  </si>
  <si>
    <t>0.80%</t>
  </si>
  <si>
    <t>9,155.35</t>
  </si>
  <si>
    <t>0.83%</t>
  </si>
  <si>
    <t>קבוצת דלק אג13</t>
  </si>
  <si>
    <t>2.21%</t>
  </si>
  <si>
    <t>13,664.75</t>
  </si>
  <si>
    <t>קבוצת דלק אג22</t>
  </si>
  <si>
    <t>2.34%</t>
  </si>
  <si>
    <t>10,027.19</t>
  </si>
  <si>
    <t>רבוע נדלן אג2</t>
  </si>
  <si>
    <t>רבוע כחול נדלן בעמ</t>
  </si>
  <si>
    <t>3.02%</t>
  </si>
  <si>
    <t>5,976.02</t>
  </si>
  <si>
    <t>1.94%</t>
  </si>
  <si>
    <t>רבוע נדלן אג3</t>
  </si>
  <si>
    <t>2.57%</t>
  </si>
  <si>
    <t>3,224.19</t>
  </si>
  <si>
    <t>1.36%</t>
  </si>
  <si>
    <t>רבוע נדלן אג4</t>
  </si>
  <si>
    <t>3.48%</t>
  </si>
  <si>
    <t>12,628.46</t>
  </si>
  <si>
    <t>1.62%</t>
  </si>
  <si>
    <t>שופרסל אג2</t>
  </si>
  <si>
    <t>שופרסל בעמ</t>
  </si>
  <si>
    <t>מסחר</t>
  </si>
  <si>
    <t>1.81%</t>
  </si>
  <si>
    <t>4,937.09</t>
  </si>
  <si>
    <t>אדגר אג"ח ח' 32</t>
  </si>
  <si>
    <t>אדגר השקעות ופיתוח בעמ</t>
  </si>
  <si>
    <t>A-</t>
  </si>
  <si>
    <t>1,913.45</t>
  </si>
  <si>
    <t>0.46%</t>
  </si>
  <si>
    <t>אדגר אג"ח ח' 32 לקבל</t>
  </si>
  <si>
    <t>אשדר.ק1</t>
  </si>
  <si>
    <t>אשדר חברה לבניה בעמ</t>
  </si>
  <si>
    <t>2.60%</t>
  </si>
  <si>
    <t>ותנה.ק1</t>
  </si>
  <si>
    <t>ויתניה בעמ</t>
  </si>
  <si>
    <t>1.90%</t>
  </si>
  <si>
    <t>טלדור</t>
  </si>
  <si>
    <t>טלדור מערכות מחשבים )6891( בעמ</t>
  </si>
  <si>
    <t>מחשבים</t>
  </si>
  <si>
    <t>4.9000%</t>
  </si>
  <si>
    <t>1,775.20</t>
  </si>
  <si>
    <t>5.61%</t>
  </si>
  <si>
    <t>נייר חדרה סד'3</t>
  </si>
  <si>
    <t>נייר חדרה בעמ</t>
  </si>
  <si>
    <t>עץ נייר ודפוס</t>
  </si>
  <si>
    <t>נייר חדרה סד'3 לקבל</t>
  </si>
  <si>
    <t>אינטרנט זהב</t>
  </si>
  <si>
    <t>אינטרנט גולד - קווי זהב בעמ</t>
  </si>
  <si>
    <t>BBB+</t>
  </si>
  <si>
    <t>2.62%</t>
  </si>
  <si>
    <t>אינטרנט זהב אג3</t>
  </si>
  <si>
    <t>4.4500%</t>
  </si>
  <si>
    <t>4.79%</t>
  </si>
  <si>
    <t>אפריקה השקעות אג26</t>
  </si>
  <si>
    <t>אפריקה-ישראל להשקעות בעמ</t>
  </si>
  <si>
    <t>19.41%</t>
  </si>
  <si>
    <t>שלמה נדלן אגח 1</t>
  </si>
  <si>
    <t>ש.י.ר שלמה נדלן בעמ</t>
  </si>
  <si>
    <t>8.2500%</t>
  </si>
  <si>
    <t>2.35%</t>
  </si>
  <si>
    <t>דיסקונט השקעות אג6</t>
  </si>
  <si>
    <t>דיסקונט השקעות‎</t>
  </si>
  <si>
    <t>BBB-</t>
  </si>
  <si>
    <t>13.05%</t>
  </si>
  <si>
    <t>11,570.92</t>
  </si>
  <si>
    <t>דיסקונט השקעות אג8</t>
  </si>
  <si>
    <t>12.23%</t>
  </si>
  <si>
    <t>פלאזה אג2</t>
  </si>
  <si>
    <t>פלאזה סנטרס אן.וי</t>
  </si>
  <si>
    <t>5.4000%</t>
  </si>
  <si>
    <t>10.51%</t>
  </si>
  <si>
    <t>אדבפ.ק9</t>
  </si>
  <si>
    <t>אידיבי פיתוח‎</t>
  </si>
  <si>
    <t>B</t>
  </si>
  <si>
    <t>13.12%</t>
  </si>
  <si>
    <t>17,058.70</t>
  </si>
  <si>
    <t>2.32%</t>
  </si>
  <si>
    <t>0.15%</t>
  </si>
  <si>
    <t>אידיבי פיתוח אג7</t>
  </si>
  <si>
    <t>18.66%</t>
  </si>
  <si>
    <t>קרנו ק2</t>
  </si>
  <si>
    <t>קרדן אן.וי.</t>
  </si>
  <si>
    <t>CCC</t>
  </si>
  <si>
    <t>34.26%</t>
  </si>
  <si>
    <t>3,736.96</t>
  </si>
  <si>
    <t>אלביט הדמיה בעמ</t>
  </si>
  <si>
    <t>D</t>
  </si>
  <si>
    <t>ישאל‎</t>
  </si>
  <si>
    <t>אלביט הדמיה ח'</t>
  </si>
  <si>
    <t>13.26%</t>
  </si>
  <si>
    <t>אלביט הדמיה ט'</t>
  </si>
  <si>
    <t>42.6200%</t>
  </si>
  <si>
    <t>54.92%</t>
  </si>
  <si>
    <t>אנגל משאבים ו</t>
  </si>
  <si>
    <t>אנגל משאבים ופיתוח בעמ</t>
  </si>
  <si>
    <t>5.4500%</t>
  </si>
  <si>
    <t>0.58%</t>
  </si>
  <si>
    <t>אנגל משאבים ז'</t>
  </si>
  <si>
    <t>2,756.81</t>
  </si>
  <si>
    <t>לדקמ.ק1</t>
  </si>
  <si>
    <t>לידקום אינטגרייטד סולושנס בעמ</t>
  </si>
  <si>
    <t>10.1500%</t>
  </si>
  <si>
    <t>3.20%</t>
  </si>
  <si>
    <t>פרופיט אג4</t>
  </si>
  <si>
    <t>פרופיט</t>
  </si>
  <si>
    <t>5.8000%</t>
  </si>
  <si>
    <t>סה"כ אגרות חוב קונצרניות צמודות</t>
  </si>
  <si>
    <t>2.18%</t>
  </si>
  <si>
    <t>אגרות חוב קונצרניות לא צמודות</t>
  </si>
  <si>
    <t>גב ים אג7</t>
  </si>
  <si>
    <t>6.4100%</t>
  </si>
  <si>
    <t>גזית גלוב אג6</t>
  </si>
  <si>
    <t>פרטנר אג5</t>
  </si>
  <si>
    <t>1.87%</t>
  </si>
  <si>
    <t>5,317.23</t>
  </si>
  <si>
    <t>חברה לישראל 9</t>
  </si>
  <si>
    <t>1.56%</t>
  </si>
  <si>
    <t>4,980.28</t>
  </si>
  <si>
    <t>טץו_כט_ לטלום</t>
  </si>
  <si>
    <t>1.5206%</t>
  </si>
  <si>
    <t>0.92%</t>
  </si>
  <si>
    <t>1,429.08</t>
  </si>
  <si>
    <t>1.39%</t>
  </si>
  <si>
    <t>פרופיט ז 2016</t>
  </si>
  <si>
    <t>126.95%</t>
  </si>
  <si>
    <t>סה"כ אגרות חוב קונצרניות לא צמודות</t>
  </si>
  <si>
    <t>אגרות חוב קונצרניות צמודות למט"ח</t>
  </si>
  <si>
    <t>גזית גלוב אג1</t>
  </si>
  <si>
    <t>גזית גלוב אג2</t>
  </si>
  <si>
    <t>2.0500%</t>
  </si>
  <si>
    <t>2.81%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</si>
  <si>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</si>
  <si>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</si>
  <si>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</si>
  <si>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</si>
  <si>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2.17%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</si>
  <si>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</si>
  <si>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</si>
  <si>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</si>
  <si>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</si>
  <si>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WFC 3.45 02/13/</t>
  </si>
  <si>
    <t>US94974BFJ44</t>
  </si>
  <si>
    <t>S&amp;P</t>
  </si>
  <si>
    <t>3.4500%</t>
  </si>
  <si>
    <t>3.56%</t>
  </si>
  <si>
    <t>9,876.12</t>
  </si>
  <si>
    <t>JPM 3 3/8 05/01</t>
  </si>
  <si>
    <t>US46625HJJ05</t>
  </si>
  <si>
    <t>3.3750%</t>
  </si>
  <si>
    <t>3.84%</t>
  </si>
  <si>
    <t>9,566.67</t>
  </si>
  <si>
    <t>ARDTWN 3 05/05/</t>
  </si>
  <si>
    <t>XS1227093611 IS</t>
  </si>
  <si>
    <t>1.65%</t>
  </si>
  <si>
    <t>10,599.15</t>
  </si>
  <si>
    <t>DALT 2007-1X C</t>
  </si>
  <si>
    <t>USG2645NAD15</t>
  </si>
  <si>
    <t>MENT</t>
  </si>
  <si>
    <t>שטר הון</t>
  </si>
  <si>
    <t>3.83%</t>
  </si>
  <si>
    <t>MKTLN 2 03/31/2</t>
  </si>
  <si>
    <t>XS1209164919 UK</t>
  </si>
  <si>
    <t>שטרלינג</t>
  </si>
  <si>
    <t>7,731.07</t>
  </si>
  <si>
    <t>1.17%</t>
  </si>
  <si>
    <t>סה"כ אגרות חוב קונצרניות חברות זרות בחו"ל</t>
  </si>
  <si>
    <t>2.86%</t>
  </si>
  <si>
    <t>סה"כ אג"ח קונצרני בחו"ל</t>
  </si>
  <si>
    <t>סה"כ אג"ח קונצרני</t>
  </si>
  <si>
    <t>2.19%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</si>
  <si>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</si>
  <si>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</si>
  <si>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</si>
  <si>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</si>
  <si>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</si>
  <si>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</si>
  <si>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דיסקונט</t>
  </si>
  <si>
    <t>3,544.88</t>
  </si>
  <si>
    <t>לאומי</t>
  </si>
  <si>
    <t>מזרחי</t>
  </si>
  <si>
    <t>4,145.40</t>
  </si>
  <si>
    <t>13,040.90</t>
  </si>
  <si>
    <t>גזית גלוב</t>
  </si>
  <si>
    <t>7,979.49</t>
  </si>
  <si>
    <t>גזית גלוב לקבל</t>
  </si>
  <si>
    <t>עזריאלי</t>
  </si>
  <si>
    <t>קבוצת עזריאלי</t>
  </si>
  <si>
    <t>5,271.64</t>
  </si>
  <si>
    <t>אסם</t>
  </si>
  <si>
    <t>אסם השקעות בעמ</t>
  </si>
  <si>
    <t>מזון</t>
  </si>
  <si>
    <t>פרוטרום</t>
  </si>
  <si>
    <t>פרוטרום‎</t>
  </si>
  <si>
    <t>4,854.90</t>
  </si>
  <si>
    <t>שטראוס עלית</t>
  </si>
  <si>
    <t>שטראוס גרופ בעמ</t>
  </si>
  <si>
    <t>1,162.85</t>
  </si>
  <si>
    <t>אלביט מערכות</t>
  </si>
  <si>
    <t>אלביט מערכות‎</t>
  </si>
  <si>
    <t>אלקטרוניקה ואופטיקה</t>
  </si>
  <si>
    <t>4,104.84</t>
  </si>
  <si>
    <t>נייס</t>
  </si>
  <si>
    <t>נייס מערכות בעמ</t>
  </si>
  <si>
    <t>4,451.76</t>
  </si>
  <si>
    <t>טבע</t>
  </si>
  <si>
    <t>טבע‎</t>
  </si>
  <si>
    <t>כימיה גומי ופלסטיק</t>
  </si>
  <si>
    <t>4,270.93</t>
  </si>
  <si>
    <t>כיל</t>
  </si>
  <si>
    <t>כימיקלים לישראל בעמ</t>
  </si>
  <si>
    <t>3,953.81</t>
  </si>
  <si>
    <t>פריגו מ"ר</t>
  </si>
  <si>
    <t>פריגו קומפני</t>
  </si>
  <si>
    <t>8,653.49</t>
  </si>
  <si>
    <t>חברה לישראל</t>
  </si>
  <si>
    <t>2,224.10</t>
  </si>
  <si>
    <t>פז נפט</t>
  </si>
  <si>
    <t>4,173.86</t>
  </si>
  <si>
    <t>אבנר יהש</t>
  </si>
  <si>
    <t>אבנר חיפושי נפט וגז - שותפות מ</t>
  </si>
  <si>
    <t>חיפושי נפט וגז</t>
  </si>
  <si>
    <t>1,961.22</t>
  </si>
  <si>
    <t>ישראמקו</t>
  </si>
  <si>
    <t>ישראמקו נגב 2 שותפות מוגבלת</t>
  </si>
  <si>
    <t>4,911.04</t>
  </si>
  <si>
    <t>בזק</t>
  </si>
  <si>
    <t>3,489.77</t>
  </si>
  <si>
    <t>אורמת טכנו</t>
  </si>
  <si>
    <t>אורמת טכנולוגיות</t>
  </si>
  <si>
    <t>קלינטק</t>
  </si>
  <si>
    <t>2,006.29</t>
  </si>
  <si>
    <t>סה"כ מניות תל אביב 25</t>
  </si>
  <si>
    <t>0.89%</t>
  </si>
  <si>
    <t>מניות תל אביב 75</t>
  </si>
  <si>
    <t>פיבי</t>
  </si>
  <si>
    <t>פ.י.ב.י. אחזקות בעמ</t>
  </si>
  <si>
    <t>3,663.68</t>
  </si>
  <si>
    <t>פיבי לקבל</t>
  </si>
  <si>
    <t>הראל</t>
  </si>
  <si>
    <t>הראל השקעות בביטוח ושרותים פינ</t>
  </si>
  <si>
    <t>1,594.09</t>
  </si>
  <si>
    <t>כלל ביטוח</t>
  </si>
  <si>
    <t>כלל החזקות עסקי ביטוח בעמ</t>
  </si>
  <si>
    <t>1,313.79</t>
  </si>
  <si>
    <t>מגדל ביטוח</t>
  </si>
  <si>
    <t>מגדל אחזקות ביטוח ופיננסים בעמ</t>
  </si>
  <si>
    <t>1,636.44</t>
  </si>
  <si>
    <t>מנורה</t>
  </si>
  <si>
    <t>1,403.24</t>
  </si>
  <si>
    <t>דלק רכב</t>
  </si>
  <si>
    <t>דלק רכב‎</t>
  </si>
  <si>
    <t>דלק רכב לקבל</t>
  </si>
  <si>
    <t>רבוע כחול ישראל</t>
  </si>
  <si>
    <t>רבוע כחול - ישראל בעמ</t>
  </si>
  <si>
    <t>לייבפרסון</t>
  </si>
  <si>
    <t>לייבפרסון אינק</t>
  </si>
  <si>
    <t>מטריקס</t>
  </si>
  <si>
    <t>מטריקס אי.טי בעמ</t>
  </si>
  <si>
    <t>אלוני חץ</t>
  </si>
  <si>
    <t>2,844.93</t>
  </si>
  <si>
    <t>אמות</t>
  </si>
  <si>
    <t>אפריקה נכסים</t>
  </si>
  <si>
    <t>אפריקה ישראל נכסים בעמ</t>
  </si>
  <si>
    <t>ארפט</t>
  </si>
  <si>
    <t>איירפורט סיטי בעמ</t>
  </si>
  <si>
    <t>2,307.24</t>
  </si>
  <si>
    <t>גב ים</t>
  </si>
  <si>
    <t>נצבא</t>
  </si>
  <si>
    <t>נצבא‎</t>
  </si>
  <si>
    <t>שיכון ובינוי</t>
  </si>
  <si>
    <t>3,187.20</t>
  </si>
  <si>
    <t>פלסאון תעשיות</t>
  </si>
  <si>
    <t>פלסאון תעשיות בעמ</t>
  </si>
  <si>
    <t>אידיבי פתוח</t>
  </si>
  <si>
    <t>אפריקה</t>
  </si>
  <si>
    <t>קנון מ"ר</t>
  </si>
  <si>
    <t>קנון הולדינגס</t>
  </si>
  <si>
    <t>סלקום</t>
  </si>
  <si>
    <t>פרטנר</t>
  </si>
  <si>
    <t>סה"כ מניות תל אביב 75</t>
  </si>
  <si>
    <t>מניות מניות היתר</t>
  </si>
  <si>
    <t>מחשוב ישיר</t>
  </si>
  <si>
    <t>קבוצת מיחשוב ישיר בעמ</t>
  </si>
  <si>
    <t>16,011.93</t>
  </si>
  <si>
    <t>4.03%</t>
  </si>
  <si>
    <t>מקרנט</t>
  </si>
  <si>
    <t>מיקרונט</t>
  </si>
  <si>
    <t>אלקטרה נדלן</t>
  </si>
  <si>
    <t>אלקטרה נדלן בעמ</t>
  </si>
  <si>
    <t>מצלא</t>
  </si>
  <si>
    <t>מצלואי</t>
  </si>
  <si>
    <t>פמס</t>
  </si>
  <si>
    <t>מפעלי פ.מ.ס. מיגון בעמ</t>
  </si>
  <si>
    <t>אופנה והלבשה</t>
  </si>
  <si>
    <t> מץד'טפ_ למט_</t>
  </si>
  <si>
    <t>אנרגיקס</t>
  </si>
  <si>
    <t>שרם פודים קלנר</t>
  </si>
  <si>
    <t>שרם פודים גרופ בעמ</t>
  </si>
  <si>
    <t>דלק אנרגיה</t>
  </si>
  <si>
    <t>דלק מערכות אנרגיה בעמ</t>
  </si>
  <si>
    <t>5,193.76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</si>
  <si>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</si>
  <si>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</si>
  <si>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</si>
  <si>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</si>
  <si>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</si>
  <si>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</si>
  <si>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</si>
  <si>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</si>
  <si>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</si>
  <si>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2,801.16</t>
  </si>
  <si>
    <t>ISRAEL CHEMICAL</t>
  </si>
  <si>
    <t>IL0002810146</t>
  </si>
  <si>
    <t>7,504.16</t>
  </si>
  <si>
    <t>סה"כ מניות חברות ישראליות בחו"ל</t>
  </si>
  <si>
    <t>מניות חברות זרות בחו"ל</t>
  </si>
  <si>
    <t>BOS BETTER ON-LI</t>
  </si>
  <si>
    <t>IL0010828171</t>
  </si>
  <si>
    <t>אלומיי קפיטל בע"מ</t>
  </si>
  <si>
    <t>AFI DEV B SHS</t>
  </si>
  <si>
    <t>CY0101380612</t>
  </si>
  <si>
    <t>AFI DEVE</t>
  </si>
  <si>
    <t>US00106J2006</t>
  </si>
  <si>
    <t>SCHLUMBERGER LT</t>
  </si>
  <si>
    <t>AN8068571086</t>
  </si>
  <si>
    <t>1,726.25</t>
  </si>
  <si>
    <t>SCHLUMBERGER LT לקבל</t>
  </si>
  <si>
    <t>LAS VEGAS SANDS</t>
  </si>
  <si>
    <t>US5178341070</t>
  </si>
  <si>
    <t>LAS VEGAS SANDS CORP</t>
  </si>
  <si>
    <t>1,314.04</t>
  </si>
  <si>
    <t>TIME WARNER INC</t>
  </si>
  <si>
    <t>US8873173038</t>
  </si>
  <si>
    <t>1,478.56</t>
  </si>
  <si>
    <t>PRICELINE GROUP</t>
  </si>
  <si>
    <t>US7415034039</t>
  </si>
  <si>
    <t>1,766.18</t>
  </si>
  <si>
    <t>LUMENIS LTD</t>
  </si>
  <si>
    <t>IL0011312597</t>
  </si>
  <si>
    <t>ACTAVIS PLC</t>
  </si>
  <si>
    <t>IE00BD1NQJ95</t>
  </si>
  <si>
    <t>BANK OF AMERICA</t>
  </si>
  <si>
    <t>US0605051046</t>
  </si>
  <si>
    <t>12,558.71</t>
  </si>
  <si>
    <t>CITIGROUP INC</t>
  </si>
  <si>
    <t>US1729674242</t>
  </si>
  <si>
    <t>7,519.96</t>
  </si>
  <si>
    <t>AMERICAN INTERN</t>
  </si>
  <si>
    <t>US0268747849</t>
  </si>
  <si>
    <t>5,392.54</t>
  </si>
  <si>
    <t>MKT LN</t>
  </si>
  <si>
    <t>GG00BSSWD593</t>
  </si>
  <si>
    <t>2,176.46</t>
  </si>
  <si>
    <t>BAIDU INC</t>
  </si>
  <si>
    <t>US0567521085</t>
  </si>
  <si>
    <t>EBAY INC</t>
  </si>
  <si>
    <t>US2786421030</t>
  </si>
  <si>
    <t>2,299.28</t>
  </si>
  <si>
    <t>FACEBOOK INC</t>
  </si>
  <si>
    <t>US30303M1027</t>
  </si>
  <si>
    <t>1,682.51</t>
  </si>
  <si>
    <t>GOOGLE INC</t>
  </si>
  <si>
    <t>US38259P7069</t>
  </si>
  <si>
    <t>4,435.87</t>
  </si>
  <si>
    <t>VISA INC</t>
  </si>
  <si>
    <t>US92826C8394</t>
  </si>
  <si>
    <t>2,685.27</t>
  </si>
  <si>
    <t>YAHOO! INC</t>
  </si>
  <si>
    <t>US9843321061</t>
  </si>
  <si>
    <t>2,381.49</t>
  </si>
  <si>
    <t>APPLE INC</t>
  </si>
  <si>
    <t>US0378331005</t>
  </si>
  <si>
    <t>5,131.92</t>
  </si>
  <si>
    <t>SAMSUNG ELECTRO</t>
  </si>
  <si>
    <t>US7960508882</t>
  </si>
  <si>
    <t>1,124.38</t>
  </si>
  <si>
    <t>GRAND CITY)GYC(</t>
  </si>
  <si>
    <t>LU0775917882</t>
  </si>
  <si>
    <t>שונות</t>
  </si>
  <si>
    <t>4,986.68</t>
  </si>
  <si>
    <t>GRAND CITY)GYC( לקבל</t>
  </si>
  <si>
    <t>ABBVIE INC)ABBV</t>
  </si>
  <si>
    <t>US00287Y1091</t>
  </si>
  <si>
    <t>ביוטכנולוגיה</t>
  </si>
  <si>
    <t>7,258.59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</si>
  <si>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</si>
  <si>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</si>
  <si>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</si>
  <si>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</si>
  <si>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</si>
  <si>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</si>
  <si>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</si>
  <si>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תא100</t>
  </si>
  <si>
    <t>הראל סל בעמ</t>
  </si>
  <si>
    <t>96,579.01</t>
  </si>
  <si>
    <t>3.29%</t>
  </si>
  <si>
    <t>מיטב ב ת"א 100 (*)</t>
  </si>
  <si>
    <t>פסגות מוצרי מדדים בעמ</t>
  </si>
  <si>
    <t>39,952.15</t>
  </si>
  <si>
    <t>תכלית בנקים</t>
  </si>
  <si>
    <t>תכלית תעודות סל בעמ</t>
  </si>
  <si>
    <t>12,194.88</t>
  </si>
  <si>
    <t>תכלית גרמניה 30</t>
  </si>
  <si>
    <t>אינדקס סל בעמ</t>
  </si>
  <si>
    <t>18,576.00</t>
  </si>
  <si>
    <t>3.21%</t>
  </si>
  <si>
    <t>תכלית תא 100</t>
  </si>
  <si>
    <t>202,190.90</t>
  </si>
  <si>
    <t>3.45%</t>
  </si>
  <si>
    <t>סה"כ תעודות סל שמחקות מדדי מניות בישראל</t>
  </si>
  <si>
    <t>3.35%</t>
  </si>
  <si>
    <t>תעודות סל שמחקות מדדי מניות בחו"ל</t>
  </si>
  <si>
    <t>אינדקס יא ארושח</t>
  </si>
  <si>
    <t>9,479.70</t>
  </si>
  <si>
    <t>1.70%</t>
  </si>
  <si>
    <t>הראלס נ    ספשק</t>
  </si>
  <si>
    <t>69,003.00</t>
  </si>
  <si>
    <t>פסגות מדד קע יו (*)</t>
  </si>
  <si>
    <t>פסגות תעודות סל מדדים בעמ</t>
  </si>
  <si>
    <t>42,790.41</t>
  </si>
  <si>
    <t>3.32%</t>
  </si>
  <si>
    <t>פסגות מדד קעא ב (*)</t>
  </si>
  <si>
    <t>13,972.70</t>
  </si>
  <si>
    <t>2.24%</t>
  </si>
  <si>
    <t>פסגות סל Retail (*)</t>
  </si>
  <si>
    <t>7,132.65</t>
  </si>
  <si>
    <t>פסגות סל אנרגיה (*)</t>
  </si>
  <si>
    <t>3,599.42</t>
  </si>
  <si>
    <t>פסגות סל מו' (*)</t>
  </si>
  <si>
    <t>14,264.18</t>
  </si>
  <si>
    <t>קסם אנרגיה</t>
  </si>
  <si>
    <t>קסם תעודות סל ומוצרי מדדים בעמ</t>
  </si>
  <si>
    <t>תכלית נסדק</t>
  </si>
  <si>
    <t>12,295.35</t>
  </si>
  <si>
    <t>0.87%</t>
  </si>
  <si>
    <t>תכלית ספ500</t>
  </si>
  <si>
    <t>17,502.72</t>
  </si>
  <si>
    <t>סה"כ תעודות סל שמחקות מדדי מניות בחו"ל</t>
  </si>
  <si>
    <t>1.73%</t>
  </si>
  <si>
    <t>תעודות סל שמחקות מדדים אחרים בישראל</t>
  </si>
  <si>
    <t>מבט תל בונד (*)</t>
  </si>
  <si>
    <t>8,671.50</t>
  </si>
  <si>
    <t>פסג מדד קסג תשא (*)</t>
  </si>
  <si>
    <t>8,561.62</t>
  </si>
  <si>
    <t>תכלית תל בונד ת</t>
  </si>
  <si>
    <t>8,690.55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</si>
  <si>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</si>
  <si>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</si>
  <si>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</si>
  <si>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</si>
  <si>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</si>
  <si>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</si>
  <si>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</si>
  <si>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</si>
  <si>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5.32%</t>
  </si>
  <si>
    <t>תעודות סל בחו"ל</t>
  </si>
  <si>
    <t>תעודות סל שמחקות מדדי מניות</t>
  </si>
  <si>
    <t>CONSUMER DISCRE</t>
  </si>
  <si>
    <t>US81369Y4070</t>
  </si>
  <si>
    <t>32,812.72</t>
  </si>
  <si>
    <t>DAXEX</t>
  </si>
  <si>
    <t>DE0005933931</t>
  </si>
  <si>
    <t>12,249.73</t>
  </si>
  <si>
    <t>EGSHARES EMERGI</t>
  </si>
  <si>
    <t>US2684617796</t>
  </si>
  <si>
    <t>7,563.15</t>
  </si>
  <si>
    <t>ENERGY SELECT S</t>
  </si>
  <si>
    <t>US81369Y5069</t>
  </si>
  <si>
    <t>6,331.83</t>
  </si>
  <si>
    <t>EPI US</t>
  </si>
  <si>
    <t>US97717W4226</t>
  </si>
  <si>
    <t>FINANC SPDR</t>
  </si>
  <si>
    <t>US81369Y6059</t>
  </si>
  <si>
    <t>13,655.97</t>
  </si>
  <si>
    <t>HEALTH CARE SEL</t>
  </si>
  <si>
    <t>US81369Y2090</t>
  </si>
  <si>
    <t>17,663.68</t>
  </si>
  <si>
    <t>ISHARES CORE S&amp;</t>
  </si>
  <si>
    <t>US4642875078</t>
  </si>
  <si>
    <t>16,802.79</t>
  </si>
  <si>
    <t>ISHARES DJ )ITB</t>
  </si>
  <si>
    <t>US4642887529</t>
  </si>
  <si>
    <t>ISHARES - DJ HOME CO</t>
  </si>
  <si>
    <t>ISHARES DJ US TELECO</t>
  </si>
  <si>
    <t>US4642877132</t>
  </si>
  <si>
    <t>ISHARES JAP</t>
  </si>
  <si>
    <t>US4642868487</t>
  </si>
  <si>
    <t>11,882.65</t>
  </si>
  <si>
    <t>ISHARES JAP לקבל</t>
  </si>
  <si>
    <t>ISHARES JPN</t>
  </si>
  <si>
    <t>US4642866655</t>
  </si>
  <si>
    <t>ISHARES JPN לקבל</t>
  </si>
  <si>
    <t>ISHARES MS)EWN(</t>
  </si>
  <si>
    <t>US4642868149</t>
  </si>
  <si>
    <t>ISHARES MS)EWN( לקבל</t>
  </si>
  <si>
    <t>ISHARES MSCI AL</t>
  </si>
  <si>
    <t>US4642881829</t>
  </si>
  <si>
    <t>9,994.86</t>
  </si>
  <si>
    <t>ISHARES MSCI AL לקבל</t>
  </si>
  <si>
    <t>ISHARES MSCI SO</t>
  </si>
  <si>
    <t>US4642867729</t>
  </si>
  <si>
    <t>2,938.05</t>
  </si>
  <si>
    <t>ISHARES MSCI SW</t>
  </si>
  <si>
    <t>US4642867497</t>
  </si>
  <si>
    <t>11,908.74</t>
  </si>
  <si>
    <t>ISHARES MSCI SW לקבל</t>
  </si>
  <si>
    <t>ISHARES NAT)IGE</t>
  </si>
  <si>
    <t>US4642873743</t>
  </si>
  <si>
    <t>ISHARES-FRANCE</t>
  </si>
  <si>
    <t>US4642867075</t>
  </si>
  <si>
    <t>19,104.15</t>
  </si>
  <si>
    <t>ISHARES-FRANCE לקבל</t>
  </si>
  <si>
    <t>ISHARES-GERMANY</t>
  </si>
  <si>
    <t>US4642868065</t>
  </si>
  <si>
    <t>RUSSELL2000</t>
  </si>
  <si>
    <t>34,879.53</t>
  </si>
  <si>
    <t>ISHARES-GERMANY לקבל</t>
  </si>
  <si>
    <t>ISHARES-RS 2K V</t>
  </si>
  <si>
    <t>US4642876308</t>
  </si>
  <si>
    <t>11,324.18</t>
  </si>
  <si>
    <t>ISHARES-UK</t>
  </si>
  <si>
    <t>US4642866994</t>
  </si>
  <si>
    <t>ISHARES-UNITED</t>
  </si>
  <si>
    <t>2,580.30</t>
  </si>
  <si>
    <t>ISHARES-UK לקבל</t>
  </si>
  <si>
    <t>MARKET VECTORS</t>
  </si>
  <si>
    <t>US57060U1916</t>
  </si>
  <si>
    <t>6,932.06</t>
  </si>
  <si>
    <t>US57060U1007</t>
  </si>
  <si>
    <t>4,795.00</t>
  </si>
  <si>
    <t>NASDAQ</t>
  </si>
  <si>
    <t>US73935A1043</t>
  </si>
  <si>
    <t>47,300.93</t>
  </si>
  <si>
    <t>NASDAQ לקבל</t>
  </si>
  <si>
    <t>POWERSH-WATER RE</t>
  </si>
  <si>
    <t>US73935X5757</t>
  </si>
  <si>
    <t>POWERSH -WATER RE</t>
  </si>
  <si>
    <t>POWERSHARES KBW</t>
  </si>
  <si>
    <t>US73937B7468</t>
  </si>
  <si>
    <t>10,975.20</t>
  </si>
  <si>
    <t>1.02%</t>
  </si>
  <si>
    <t>POWERSHRES)PBJ</t>
  </si>
  <si>
    <t>US7395X8496</t>
  </si>
  <si>
    <t>POWERSHRES</t>
  </si>
  <si>
    <t>RUSSELL200</t>
  </si>
  <si>
    <t>US4642876555</t>
  </si>
  <si>
    <t>40,777.26</t>
  </si>
  <si>
    <t>SOURCE EURO STO</t>
  </si>
  <si>
    <t>IE00B60SWX25</t>
  </si>
  <si>
    <t>54,767.10</t>
  </si>
  <si>
    <t>2.30%</t>
  </si>
  <si>
    <t>SOURCE MARKETS</t>
  </si>
  <si>
    <t>IE00B5MTXJ97</t>
  </si>
  <si>
    <t>5,830.81</t>
  </si>
  <si>
    <t>SOURCE STOXX EU</t>
  </si>
  <si>
    <t>IE00B60SWW18</t>
  </si>
  <si>
    <t>12,000.17</t>
  </si>
  <si>
    <t>SPDR DIVIDE -SDY</t>
  </si>
  <si>
    <t>US78464A7634</t>
  </si>
  <si>
    <t>SPDR S&amp;P DIVIDEND</t>
  </si>
  <si>
    <t>3,682.36</t>
  </si>
  <si>
    <t>SPDR S&amp;P MIDCAP</t>
  </si>
  <si>
    <t>US78467Y1073</t>
  </si>
  <si>
    <t>8,380.65</t>
  </si>
  <si>
    <t>SPDR S&amp;P MIDCAP לקבל</t>
  </si>
  <si>
    <t>SPDR S&amp;P RETAIL</t>
  </si>
  <si>
    <t>US78464A7147</t>
  </si>
  <si>
    <t>SPDR S&amp;P R</t>
  </si>
  <si>
    <t>3,763.12</t>
  </si>
  <si>
    <t>SPDR TRUST SER 1</t>
  </si>
  <si>
    <t>US78462F1030</t>
  </si>
  <si>
    <t>SPDR TRUST SRE1</t>
  </si>
  <si>
    <t>163,513.21</t>
  </si>
  <si>
    <t>SPDR TRUST SER 1 לקבל</t>
  </si>
  <si>
    <t>SPDR-CONS STAPL</t>
  </si>
  <si>
    <t>US81369Y3080</t>
  </si>
  <si>
    <t>31,898.28</t>
  </si>
  <si>
    <t>TECH SPDR  -XLK</t>
  </si>
  <si>
    <t>US81369Y8030</t>
  </si>
  <si>
    <t>TECH SPDR -XLK</t>
  </si>
  <si>
    <t>7,309.53</t>
  </si>
  <si>
    <t>VANGUARD FTSE E</t>
  </si>
  <si>
    <t>US9220428745</t>
  </si>
  <si>
    <t>14,414.68</t>
  </si>
  <si>
    <t>VANGUARD FTSE E לקבל</t>
  </si>
  <si>
    <t>VANGUARD MSCI E</t>
  </si>
  <si>
    <t>US9220428588</t>
  </si>
  <si>
    <t>5,060.34</t>
  </si>
  <si>
    <t>VANGUARD MSCI E לקבל</t>
  </si>
  <si>
    <t>WISDOMTREE EURO</t>
  </si>
  <si>
    <t>US97717X7012</t>
  </si>
  <si>
    <t>15,231.16</t>
  </si>
  <si>
    <t>WISDOMTREE JAPA</t>
  </si>
  <si>
    <t>US97717W8516</t>
  </si>
  <si>
    <t>סה"כ תעודות סל שמחקות מדדי מניות</t>
  </si>
  <si>
    <t>5.97%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</si>
  <si>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</si>
  <si>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</si>
  <si>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</si>
  <si>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</si>
  <si>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</si>
  <si>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</si>
  <si>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</si>
  <si>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</si>
  <si>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</si>
  <si>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</si>
  <si>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</si>
  <si>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</si>
  <si>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AMUNDI FDS BOND</t>
  </si>
  <si>
    <t>LU1103162241</t>
  </si>
  <si>
    <t>25,380.98</t>
  </si>
  <si>
    <t>CREDIT SUISSE N</t>
  </si>
  <si>
    <t>LU0635707705</t>
  </si>
  <si>
    <t>5,321.09</t>
  </si>
  <si>
    <t>HEPTAGON FUND P</t>
  </si>
  <si>
    <t>IE00B6ZZNB36</t>
  </si>
  <si>
    <t>13,547.50</t>
  </si>
  <si>
    <t>INVESCO ZODIAC</t>
  </si>
  <si>
    <t>LU0564079282</t>
  </si>
  <si>
    <t>32,078.77</t>
  </si>
  <si>
    <t>PICTET - JAPANE</t>
  </si>
  <si>
    <t>LU0155301467</t>
  </si>
  <si>
    <t>יין</t>
  </si>
  <si>
    <t>7,872.56</t>
  </si>
  <si>
    <t>RAM LUX SYSTEMA</t>
  </si>
  <si>
    <t>LU0704154458</t>
  </si>
  <si>
    <t>22,638.78</t>
  </si>
  <si>
    <t>ROBECO CAPITAL</t>
  </si>
  <si>
    <t>LU0398248921</t>
  </si>
  <si>
    <t>30,479.28</t>
  </si>
  <si>
    <t>SPARX JAPAN FUN</t>
  </si>
  <si>
    <t>IE00BNCB6582</t>
  </si>
  <si>
    <t>9,316.06</t>
  </si>
  <si>
    <t>T ROWE GLB HYLD</t>
  </si>
  <si>
    <t>LU0133083492</t>
  </si>
  <si>
    <t>29,471.89</t>
  </si>
  <si>
    <t>UBAM - GLOBAL H</t>
  </si>
  <si>
    <t>LU0569863243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</si>
  <si>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</si>
  <si>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</si>
  <si>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</si>
  <si>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</si>
  <si>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</si>
  <si>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</si>
  <si>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פולאר תקשורת אפ5</t>
  </si>
  <si>
    <t>פולאר תקשורת בעמ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</si>
  <si>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</si>
  <si>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</si>
  <si>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</si>
  <si>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</si>
  <si>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</si>
  <si>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</si>
  <si>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</si>
  <si>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</si>
  <si>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</si>
  <si>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</si>
  <si>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</si>
  <si>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</si>
  <si>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</si>
  <si>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</si>
  <si>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</si>
  <si>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</si>
  <si>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</si>
  <si>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</si>
  <si>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</si>
  <si>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</si>
  <si>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</si>
  <si>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</si>
  <si>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</si>
  <si>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</si>
  <si>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</si>
  <si>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</si>
  <si>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</si>
  <si>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</si>
  <si>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</si>
  <si>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</si>
  <si>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</si>
  <si>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</si>
  <si>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</si>
  <si>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</si>
  <si>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</si>
  <si>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</si>
  <si>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</si>
  <si>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</si>
  <si>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</si>
  <si>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</si>
  <si>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</si>
  <si>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</si>
  <si>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</si>
  <si>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</si>
  <si>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</si>
  <si>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גלוגבל פיננס 8</t>
  </si>
  <si>
    <t>גלובל פיננס גי.אר 8 בעמ</t>
  </si>
  <si>
    <t>אשראי/אג"ח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</si>
  <si>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</si>
  <si>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</si>
  <si>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</si>
  <si>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</si>
  <si>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</si>
  <si>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</si>
  <si>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</si>
  <si>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</si>
  <si>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</si>
  <si>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</si>
  <si>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</si>
  <si>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</si>
  <si>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</si>
  <si>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</si>
  <si>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</si>
  <si>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%2026 4.8</t>
  </si>
  <si>
    <t>1/11/2011</t>
  </si>
  <si>
    <t>3.41%</t>
  </si>
  <si>
    <t>70,681.18</t>
  </si>
  <si>
    <t>6.95%</t>
  </si>
  <si>
    <t>ערד 2027 סדרה 5</t>
  </si>
  <si>
    <t>2/10/2012</t>
  </si>
  <si>
    <t>3.64%</t>
  </si>
  <si>
    <t>44,328.06</t>
  </si>
  <si>
    <t>3.25%</t>
  </si>
  <si>
    <t>ערד 4.8% 2026</t>
  </si>
  <si>
    <t>2/10/2011</t>
  </si>
  <si>
    <t>14,804.63</t>
  </si>
  <si>
    <t>37.88%</t>
  </si>
  <si>
    <t>ערד 4.8% 8781</t>
  </si>
  <si>
    <t>1/08/2011</t>
  </si>
  <si>
    <t>46,145.77</t>
  </si>
  <si>
    <t>8.20%</t>
  </si>
  <si>
    <t>ערד 4.8% 8782</t>
  </si>
  <si>
    <t>1/09/2011</t>
  </si>
  <si>
    <t>38,307.07</t>
  </si>
  <si>
    <t>58.62%</t>
  </si>
  <si>
    <t>ערד 4.8% 8786</t>
  </si>
  <si>
    <t>1/01/2012</t>
  </si>
  <si>
    <t>3.37%</t>
  </si>
  <si>
    <t>34,161.74</t>
  </si>
  <si>
    <t>ערד 4.8% 8790</t>
  </si>
  <si>
    <t>1/05/2012</t>
  </si>
  <si>
    <t>3.42%</t>
  </si>
  <si>
    <t>46,158.22</t>
  </si>
  <si>
    <t>6.34%</t>
  </si>
  <si>
    <t>ערד 4.8% 8792</t>
  </si>
  <si>
    <t>1/07/2012</t>
  </si>
  <si>
    <t>74,029.11</t>
  </si>
  <si>
    <t>52.08%</t>
  </si>
  <si>
    <t>ערד 4.8% 8794</t>
  </si>
  <si>
    <t>2/09/2012</t>
  </si>
  <si>
    <t>3.66%</t>
  </si>
  <si>
    <t>53,659.51</t>
  </si>
  <si>
    <t>3.07%</t>
  </si>
  <si>
    <t>ערד 4.8% 8796</t>
  </si>
  <si>
    <t>1/11/2012</t>
  </si>
  <si>
    <t>56,873.43</t>
  </si>
  <si>
    <t>3.05%</t>
  </si>
  <si>
    <t>ערד 4.8% 8797</t>
  </si>
  <si>
    <t>2/12/2012</t>
  </si>
  <si>
    <t>3.89%</t>
  </si>
  <si>
    <t>42,834.95</t>
  </si>
  <si>
    <t>1.96%</t>
  </si>
  <si>
    <t>ערד 4.8% 8799</t>
  </si>
  <si>
    <t>1/02/2013</t>
  </si>
  <si>
    <t>3.93%</t>
  </si>
  <si>
    <t>315,698.50</t>
  </si>
  <si>
    <t>9.90%</t>
  </si>
  <si>
    <t>ערד 4.8% 8801</t>
  </si>
  <si>
    <t>2/04/2013</t>
  </si>
  <si>
    <t>4,935.08</t>
  </si>
  <si>
    <t>ערד 4.8% 8802</t>
  </si>
  <si>
    <t>1/05/2013</t>
  </si>
  <si>
    <t>4.18%</t>
  </si>
  <si>
    <t>155,348.59</t>
  </si>
  <si>
    <t>8.58%</t>
  </si>
  <si>
    <t>ערד 4.8% 8805</t>
  </si>
  <si>
    <t>1/08/2013</t>
  </si>
  <si>
    <t>3.97%</t>
  </si>
  <si>
    <t>7,511.86</t>
  </si>
  <si>
    <t>ערד 4.8% 8807</t>
  </si>
  <si>
    <t>1/10/2013</t>
  </si>
  <si>
    <t>40,191.29</t>
  </si>
  <si>
    <t>ערד 8661 ש.ה</t>
  </si>
  <si>
    <t>2/07/2000</t>
  </si>
  <si>
    <t>-1.14%</t>
  </si>
  <si>
    <t>ערד 8662 ש.ה</t>
  </si>
  <si>
    <t>1/08/2000</t>
  </si>
  <si>
    <t>-1.10%</t>
  </si>
  <si>
    <t>1,179.67</t>
  </si>
  <si>
    <t>ערד 8664 ש.ה</t>
  </si>
  <si>
    <t>2/10/2000</t>
  </si>
  <si>
    <t>ערד 8674 ש.ה</t>
  </si>
  <si>
    <t>1/08/2001</t>
  </si>
  <si>
    <t>-1.11%</t>
  </si>
  <si>
    <t>30,886.33</t>
  </si>
  <si>
    <t>ערד 8675 ש.ה</t>
  </si>
  <si>
    <t>2/09/2001</t>
  </si>
  <si>
    <t>-1.07%</t>
  </si>
  <si>
    <t>ערד 8676 ש.ה</t>
  </si>
  <si>
    <t>1/10/2001</t>
  </si>
  <si>
    <t>-1.06%</t>
  </si>
  <si>
    <t>1,001.69</t>
  </si>
  <si>
    <t>ערד 8677 ש.ה</t>
  </si>
  <si>
    <t>1/11/2001</t>
  </si>
  <si>
    <t>2,820.64</t>
  </si>
  <si>
    <t>ערד 8679 ש.ה</t>
  </si>
  <si>
    <t>1/01/2002</t>
  </si>
  <si>
    <t>-1.02%</t>
  </si>
  <si>
    <t>4,570.50</t>
  </si>
  <si>
    <t>ערד 8680 ש.ה</t>
  </si>
  <si>
    <t>1/02/2002</t>
  </si>
  <si>
    <t>2,792.56</t>
  </si>
  <si>
    <t>ערד 8681 ש.ה</t>
  </si>
  <si>
    <t>1/03/2002</t>
  </si>
  <si>
    <t>-0.94%</t>
  </si>
  <si>
    <t>1,551.77</t>
  </si>
  <si>
    <t>ערד 8682 ש.ה</t>
  </si>
  <si>
    <t>1/04/2002</t>
  </si>
  <si>
    <t>1,077.58</t>
  </si>
  <si>
    <t>ערד 8689 ש.ה</t>
  </si>
  <si>
    <t>1/11/2002</t>
  </si>
  <si>
    <t>-0.72%</t>
  </si>
  <si>
    <t>ערד 8690 ש.ה</t>
  </si>
  <si>
    <t>1/12/2002</t>
  </si>
  <si>
    <t>-0.66%</t>
  </si>
  <si>
    <t>ערד 8697 ש.ה</t>
  </si>
  <si>
    <t>1/07/2003</t>
  </si>
  <si>
    <t>-0.60%</t>
  </si>
  <si>
    <t>ערד 8699 ש.ה</t>
  </si>
  <si>
    <t>1/09/2003</t>
  </si>
  <si>
    <t>5,548.99</t>
  </si>
  <si>
    <t>ערד 8700 ש.ה</t>
  </si>
  <si>
    <t>1/10/2003</t>
  </si>
  <si>
    <t>5,556.84</t>
  </si>
  <si>
    <t>ערד 8701 ש.ה</t>
  </si>
  <si>
    <t>2/11/2003</t>
  </si>
  <si>
    <t>3,799.25</t>
  </si>
  <si>
    <t>ערד 8702 ש.ה</t>
  </si>
  <si>
    <t>1/12/2003</t>
  </si>
  <si>
    <t>-0.54%</t>
  </si>
  <si>
    <t>2,875.84</t>
  </si>
  <si>
    <t>0.71%</t>
  </si>
  <si>
    <t>ערד 8776</t>
  </si>
  <si>
    <t>1/03/2011</t>
  </si>
  <si>
    <t>3.16%</t>
  </si>
  <si>
    <t>53,717.68</t>
  </si>
  <si>
    <t>10.50%</t>
  </si>
  <si>
    <t>ערד 8778</t>
  </si>
  <si>
    <t>1/05/2011</t>
  </si>
  <si>
    <t>33,183.21</t>
  </si>
  <si>
    <t>5.65%</t>
  </si>
  <si>
    <t>ערד 8793</t>
  </si>
  <si>
    <t>1/08/2012</t>
  </si>
  <si>
    <t>3.69%</t>
  </si>
  <si>
    <t>32,336.55</t>
  </si>
  <si>
    <t>ערד סד' 2027</t>
  </si>
  <si>
    <t>1/02/2012</t>
  </si>
  <si>
    <t>3.49%</t>
  </si>
  <si>
    <t>82,139.19</t>
  </si>
  <si>
    <t>5.48%</t>
  </si>
  <si>
    <t>ערד סד' 8775</t>
  </si>
  <si>
    <t>1/02/2011</t>
  </si>
  <si>
    <t>42,573.11</t>
  </si>
  <si>
    <t>6.36%</t>
  </si>
  <si>
    <t>ערד סד' 8777</t>
  </si>
  <si>
    <t>1/04/2011</t>
  </si>
  <si>
    <t>2.94%</t>
  </si>
  <si>
    <t>45,787.47</t>
  </si>
  <si>
    <t>14.57%</t>
  </si>
  <si>
    <t>ערד סד'8788</t>
  </si>
  <si>
    <t>1/03/2012</t>
  </si>
  <si>
    <t>3.38%</t>
  </si>
  <si>
    <t>58,471.98</t>
  </si>
  <si>
    <t>6.84%</t>
  </si>
  <si>
    <t>ערד סדרה 7 8789</t>
  </si>
  <si>
    <t>1/04/2012</t>
  </si>
  <si>
    <t>55,185.71</t>
  </si>
  <si>
    <t>5.55%</t>
  </si>
  <si>
    <t>ערד סדרה 8780</t>
  </si>
  <si>
    <t>1/07/2011</t>
  </si>
  <si>
    <t>3.00%</t>
  </si>
  <si>
    <t>36,929.70</t>
  </si>
  <si>
    <t>33.33%</t>
  </si>
  <si>
    <t>ערד סדרה 8798</t>
  </si>
  <si>
    <t>1/01/2013</t>
  </si>
  <si>
    <t>4.21%</t>
  </si>
  <si>
    <t>33,565.11</t>
  </si>
  <si>
    <t>1.68%</t>
  </si>
  <si>
    <t>ערד סדרה 8800</t>
  </si>
  <si>
    <t>1/03/2013</t>
  </si>
  <si>
    <t>96,017.10</t>
  </si>
  <si>
    <t>6.48%</t>
  </si>
  <si>
    <t>ערד סדרה 8808 %</t>
  </si>
  <si>
    <t>1/11/2013</t>
  </si>
  <si>
    <t>3.98%</t>
  </si>
  <si>
    <t>69,025.66</t>
  </si>
  <si>
    <t>ערד סדרה 8809</t>
  </si>
  <si>
    <t>1/12/2013</t>
  </si>
  <si>
    <t>49,427.42</t>
  </si>
  <si>
    <t>ערד סדרה 8810</t>
  </si>
  <si>
    <t>1/01/2014</t>
  </si>
  <si>
    <t>3.99%</t>
  </si>
  <si>
    <t>45,284.76</t>
  </si>
  <si>
    <t>1.89%</t>
  </si>
  <si>
    <t>ערד סדרה 8814 %</t>
  </si>
  <si>
    <t>1/05/2014</t>
  </si>
  <si>
    <t>4.39%</t>
  </si>
  <si>
    <t>27,142.47</t>
  </si>
  <si>
    <t>1.63%</t>
  </si>
  <si>
    <t>ערד סדרה 8815 %</t>
  </si>
  <si>
    <t>1/06/2014</t>
  </si>
  <si>
    <t>4.70%</t>
  </si>
  <si>
    <t>47,745.90</t>
  </si>
  <si>
    <t>2.71%</t>
  </si>
  <si>
    <t>ערד סדרה 8816 %</t>
  </si>
  <si>
    <t>1/07/2014</t>
  </si>
  <si>
    <t>16,564.65</t>
  </si>
  <si>
    <t>ערד סדרה 8817</t>
  </si>
  <si>
    <t>1/08/2014</t>
  </si>
  <si>
    <t>4.83%</t>
  </si>
  <si>
    <t>69,812.33</t>
  </si>
  <si>
    <t>4.63%</t>
  </si>
  <si>
    <t>ערד סדרה 8818 -</t>
  </si>
  <si>
    <t>1/09/2014</t>
  </si>
  <si>
    <t>5.05%</t>
  </si>
  <si>
    <t>73,933.09</t>
  </si>
  <si>
    <t>ערד סדרה 8821 %</t>
  </si>
  <si>
    <t>1/12/2014</t>
  </si>
  <si>
    <t>5.06%</t>
  </si>
  <si>
    <t>30,088.40</t>
  </si>
  <si>
    <t>ערד סדרה 8822</t>
  </si>
  <si>
    <t>1/01/2015</t>
  </si>
  <si>
    <t>4.91%</t>
  </si>
  <si>
    <t>19,201.48</t>
  </si>
  <si>
    <t>1.26%</t>
  </si>
  <si>
    <t>ערד סדרה 8823</t>
  </si>
  <si>
    <t>1/02/2015</t>
  </si>
  <si>
    <t>5.33%</t>
  </si>
  <si>
    <t>103,273.39</t>
  </si>
  <si>
    <t>6.62%</t>
  </si>
  <si>
    <t>ערד סדרה 8824</t>
  </si>
  <si>
    <t>1/03/2015</t>
  </si>
  <si>
    <t>5.68%</t>
  </si>
  <si>
    <t>34,644.90</t>
  </si>
  <si>
    <t>ערד סדרה 8825 %</t>
  </si>
  <si>
    <t>1/05/2015</t>
  </si>
  <si>
    <t>5.83%</t>
  </si>
  <si>
    <t>55,393.90</t>
  </si>
  <si>
    <t>2.78%</t>
  </si>
  <si>
    <t>1/04/2015</t>
  </si>
  <si>
    <t>5.77%</t>
  </si>
  <si>
    <t>68,466.73</t>
  </si>
  <si>
    <t>1.93%</t>
  </si>
  <si>
    <t>ערד סדרה 9 8811</t>
  </si>
  <si>
    <t>2/02/2014</t>
  </si>
  <si>
    <t>4.02%</t>
  </si>
  <si>
    <t>50,160.29</t>
  </si>
  <si>
    <t>2.68%</t>
  </si>
  <si>
    <t>2/03/2014</t>
  </si>
  <si>
    <t>4.26%</t>
  </si>
  <si>
    <t>53,280.87</t>
  </si>
  <si>
    <t>14.74%</t>
  </si>
  <si>
    <t>ערד סדרה 9 8813</t>
  </si>
  <si>
    <t>1/04/2014</t>
  </si>
  <si>
    <t>4.33%</t>
  </si>
  <si>
    <t>61,960.66</t>
  </si>
  <si>
    <t>ערד סדרה 9 8819</t>
  </si>
  <si>
    <t>1/10/2014</t>
  </si>
  <si>
    <t>4.94%</t>
  </si>
  <si>
    <t>22,620.56</t>
  </si>
  <si>
    <t>ערד סדרה 9 8820</t>
  </si>
  <si>
    <t>2/11/2014</t>
  </si>
  <si>
    <t>5.12%</t>
  </si>
  <si>
    <t>46,262.69</t>
  </si>
  <si>
    <t>3.11%</t>
  </si>
  <si>
    <t>סה"כ ערד</t>
  </si>
  <si>
    <t>3.95%</t>
  </si>
  <si>
    <t>מירון</t>
  </si>
  <si>
    <t>8274 מירון</t>
  </si>
  <si>
    <t>2/07/1995</t>
  </si>
  <si>
    <t>8275 מירון</t>
  </si>
  <si>
    <t>1/08/1995</t>
  </si>
  <si>
    <t>3,730.62</t>
  </si>
  <si>
    <t>8276 מירון</t>
  </si>
  <si>
    <t>1/09/1995</t>
  </si>
  <si>
    <t>8277 מירון</t>
  </si>
  <si>
    <t>1/10/1995</t>
  </si>
  <si>
    <t>2,090.48</t>
  </si>
  <si>
    <t>8278 מירון</t>
  </si>
  <si>
    <t>1/11/1995</t>
  </si>
  <si>
    <t>2,206.04</t>
  </si>
  <si>
    <t>8279 מירון</t>
  </si>
  <si>
    <t>1/12/1995</t>
  </si>
  <si>
    <t>2,407.91</t>
  </si>
  <si>
    <t>8280 מירון</t>
  </si>
  <si>
    <t>1/01/1996</t>
  </si>
  <si>
    <t>8281 מירון</t>
  </si>
  <si>
    <t>1/02/1996</t>
  </si>
  <si>
    <t>2,742.58</t>
  </si>
  <si>
    <t>8282 מירון</t>
  </si>
  <si>
    <t>1/03/1996</t>
  </si>
  <si>
    <t>-1.13%</t>
  </si>
  <si>
    <t>1,974.99</t>
  </si>
  <si>
    <t>8283 מירון</t>
  </si>
  <si>
    <t>1/04/1996</t>
  </si>
  <si>
    <t>8284 מירון</t>
  </si>
  <si>
    <t>1/05/1996</t>
  </si>
  <si>
    <t>2,794.89</t>
  </si>
  <si>
    <t>8289 מירון</t>
  </si>
  <si>
    <t>1/10/1996</t>
  </si>
  <si>
    <t>-1.08%</t>
  </si>
  <si>
    <t>4,239.37</t>
  </si>
  <si>
    <t>8290 מירון</t>
  </si>
  <si>
    <t>1/11/1996</t>
  </si>
  <si>
    <t>8291 מירון</t>
  </si>
  <si>
    <t>1/12/1996</t>
  </si>
  <si>
    <t>-1.05%</t>
  </si>
  <si>
    <t>5,960.29</t>
  </si>
  <si>
    <t>8292 מירון</t>
  </si>
  <si>
    <t>1/01/1997</t>
  </si>
  <si>
    <t>6,851.16</t>
  </si>
  <si>
    <t>8293 מירון</t>
  </si>
  <si>
    <t>2/02/1997</t>
  </si>
  <si>
    <t>8,041.02</t>
  </si>
  <si>
    <t>8294 מירון</t>
  </si>
  <si>
    <t>2/03/1997</t>
  </si>
  <si>
    <t>-1.00%</t>
  </si>
  <si>
    <t>4,953.41</t>
  </si>
  <si>
    <t>8295 מירון</t>
  </si>
  <si>
    <t>1/04/1997</t>
  </si>
  <si>
    <t>3,867.83</t>
  </si>
  <si>
    <t>8296 מירון</t>
  </si>
  <si>
    <t>1/05/1997</t>
  </si>
  <si>
    <t>3,931.55</t>
  </si>
  <si>
    <t>8297 מירון</t>
  </si>
  <si>
    <t>1/06/1997</t>
  </si>
  <si>
    <t>-0.92%</t>
  </si>
  <si>
    <t>8298 מירון</t>
  </si>
  <si>
    <t>1/07/1997</t>
  </si>
  <si>
    <t>7,672.26</t>
  </si>
  <si>
    <t>8299 מירון</t>
  </si>
  <si>
    <t>1/08/1997</t>
  </si>
  <si>
    <t>-0.93%</t>
  </si>
  <si>
    <t>4,710.68</t>
  </si>
  <si>
    <t>8300 מירון</t>
  </si>
  <si>
    <t>1/09/1997</t>
  </si>
  <si>
    <t>-0.85%</t>
  </si>
  <si>
    <t>3,772.21</t>
  </si>
  <si>
    <t>8301 מירון</t>
  </si>
  <si>
    <t>1/10/1997</t>
  </si>
  <si>
    <t>-0.86%</t>
  </si>
  <si>
    <t>2,693.66</t>
  </si>
  <si>
    <t>8302 מירון</t>
  </si>
  <si>
    <t>2/11/1997</t>
  </si>
  <si>
    <t>-0.87%</t>
  </si>
  <si>
    <t>8303 מירון</t>
  </si>
  <si>
    <t>1/12/1997</t>
  </si>
  <si>
    <t>-0.82%</t>
  </si>
  <si>
    <t>2,732.64</t>
  </si>
  <si>
    <t>1.54%</t>
  </si>
  <si>
    <t>8304 מירון</t>
  </si>
  <si>
    <t>1/01/1998</t>
  </si>
  <si>
    <t>4.73%</t>
  </si>
  <si>
    <t>8305 מירון</t>
  </si>
  <si>
    <t>1/02/1998</t>
  </si>
  <si>
    <t>-0.83%</t>
  </si>
  <si>
    <t>9,410.75</t>
  </si>
  <si>
    <t>8306 מירון</t>
  </si>
  <si>
    <t>1/03/1998</t>
  </si>
  <si>
    <t>-0.78%</t>
  </si>
  <si>
    <t>3,634.55</t>
  </si>
  <si>
    <t>8307 מירון</t>
  </si>
  <si>
    <t>1/04/1998</t>
  </si>
  <si>
    <t>-0.79%</t>
  </si>
  <si>
    <t>8308 מירון</t>
  </si>
  <si>
    <t>3/05/1998</t>
  </si>
  <si>
    <t>6,132.96</t>
  </si>
  <si>
    <t>8309 מירון</t>
  </si>
  <si>
    <t>1/06/1998</t>
  </si>
  <si>
    <t>-0.74%</t>
  </si>
  <si>
    <t>6,032.07</t>
  </si>
  <si>
    <t>8310 מירון</t>
  </si>
  <si>
    <t>1/07/1998</t>
  </si>
  <si>
    <t>-0.75%</t>
  </si>
  <si>
    <t>10,994.16</t>
  </si>
  <si>
    <t>8311 מירון</t>
  </si>
  <si>
    <t>3/08/1998</t>
  </si>
  <si>
    <t>-0.76%</t>
  </si>
  <si>
    <t>11,724.82</t>
  </si>
  <si>
    <t>8312 מירון</t>
  </si>
  <si>
    <t>1/09/1998</t>
  </si>
  <si>
    <t>-0.71%</t>
  </si>
  <si>
    <t>6,070.52</t>
  </si>
  <si>
    <t>8313 מירון</t>
  </si>
  <si>
    <t>1/10/1998</t>
  </si>
  <si>
    <t>6,496.52</t>
  </si>
  <si>
    <t>8314 מירון</t>
  </si>
  <si>
    <t>1/11/1998</t>
  </si>
  <si>
    <t>9,461.77</t>
  </si>
  <si>
    <t>8315 מירון</t>
  </si>
  <si>
    <t>1/12/1998</t>
  </si>
  <si>
    <t>-0.68%</t>
  </si>
  <si>
    <t>9,237.87</t>
  </si>
  <si>
    <t>8316 מירון</t>
  </si>
  <si>
    <t>1/01/1999</t>
  </si>
  <si>
    <t>17,162.16</t>
  </si>
  <si>
    <t>8317 מירון</t>
  </si>
  <si>
    <t>1/02/1999</t>
  </si>
  <si>
    <t>-0.69%</t>
  </si>
  <si>
    <t>7,280.02</t>
  </si>
  <si>
    <t>8318 מירון</t>
  </si>
  <si>
    <t>1/03/1999</t>
  </si>
  <si>
    <t>-0.65%</t>
  </si>
  <si>
    <t>4,482.95</t>
  </si>
  <si>
    <t>8319 מירון</t>
  </si>
  <si>
    <t>2/04/1999</t>
  </si>
  <si>
    <t>8,521.00</t>
  </si>
  <si>
    <t>8320 מירון</t>
  </si>
  <si>
    <t>2/05/1999</t>
  </si>
  <si>
    <t>4,208.56</t>
  </si>
  <si>
    <t>8321 מירון</t>
  </si>
  <si>
    <t>1/06/1999</t>
  </si>
  <si>
    <t>-0.61%</t>
  </si>
  <si>
    <t>9,383.61</t>
  </si>
  <si>
    <t>8322 מירון</t>
  </si>
  <si>
    <t>1/07/1999</t>
  </si>
  <si>
    <t>10,573.67</t>
  </si>
  <si>
    <t>8323 מירון</t>
  </si>
  <si>
    <t>1/08/1999</t>
  </si>
  <si>
    <t>-0.62%</t>
  </si>
  <si>
    <t>12,961.26</t>
  </si>
  <si>
    <t>8324 מירון</t>
  </si>
  <si>
    <t>1/09/1999</t>
  </si>
  <si>
    <t>-0.57%</t>
  </si>
  <si>
    <t>12,149.72</t>
  </si>
  <si>
    <t>8325 מירון</t>
  </si>
  <si>
    <t>1/10/1999</t>
  </si>
  <si>
    <t>10,883.12</t>
  </si>
  <si>
    <t>8326 מירון</t>
  </si>
  <si>
    <t>1/11/1999</t>
  </si>
  <si>
    <t>11,978.75</t>
  </si>
  <si>
    <t>8327 מירון</t>
  </si>
  <si>
    <t>1/12/1999</t>
  </si>
  <si>
    <t>-0.53%</t>
  </si>
  <si>
    <t>13,604.43</t>
  </si>
  <si>
    <t>8328 מירון</t>
  </si>
  <si>
    <t>3/01/2000</t>
  </si>
  <si>
    <t>27,513.32</t>
  </si>
  <si>
    <t>8329 מירון</t>
  </si>
  <si>
    <t>1/02/2000</t>
  </si>
  <si>
    <t>9,185.35</t>
  </si>
  <si>
    <t>8330 מירון</t>
  </si>
  <si>
    <t>1/03/2000</t>
  </si>
  <si>
    <t>-0.49%</t>
  </si>
  <si>
    <t>11,780.24</t>
  </si>
  <si>
    <t>8331 מירון</t>
  </si>
  <si>
    <t>2/04/2000</t>
  </si>
  <si>
    <t>-0.50%</t>
  </si>
  <si>
    <t>12,631.13</t>
  </si>
  <si>
    <t>8332 מירון</t>
  </si>
  <si>
    <t>1/05/2000</t>
  </si>
  <si>
    <t>10,980.53</t>
  </si>
  <si>
    <t>8333 מירון</t>
  </si>
  <si>
    <t>1/06/2000</t>
  </si>
  <si>
    <t>-0.44%</t>
  </si>
  <si>
    <t>10,597.43</t>
  </si>
  <si>
    <t>8334 מירון</t>
  </si>
  <si>
    <t>-0.45%</t>
  </si>
  <si>
    <t>14,927.18</t>
  </si>
  <si>
    <t>8341 מירון</t>
  </si>
  <si>
    <t>1/02/2001</t>
  </si>
  <si>
    <t>-0.37%</t>
  </si>
  <si>
    <t>5,569.85</t>
  </si>
  <si>
    <t>8342 מירון</t>
  </si>
  <si>
    <t>1/03/2001</t>
  </si>
  <si>
    <t>-0.31%</t>
  </si>
  <si>
    <t>12,329.28</t>
  </si>
  <si>
    <t>8343 מירון</t>
  </si>
  <si>
    <t>1/04/2001</t>
  </si>
  <si>
    <t>12,965.62</t>
  </si>
  <si>
    <t>8344 מירון</t>
  </si>
  <si>
    <t>1/05/2001</t>
  </si>
  <si>
    <t>-0.32%</t>
  </si>
  <si>
    <t>9,694.49</t>
  </si>
  <si>
    <t>8345 מירון</t>
  </si>
  <si>
    <t>1/06/2001</t>
  </si>
  <si>
    <t>-0.26%</t>
  </si>
  <si>
    <t>27,725.50</t>
  </si>
  <si>
    <t>8346 מירון</t>
  </si>
  <si>
    <t>1/07/2001</t>
  </si>
  <si>
    <t>-0.27%</t>
  </si>
  <si>
    <t>17,948.67</t>
  </si>
  <si>
    <t>8347 מירון</t>
  </si>
  <si>
    <t>74,478.40</t>
  </si>
  <si>
    <t>8348 מירון</t>
  </si>
  <si>
    <t>14,285.88</t>
  </si>
  <si>
    <t>8349 מירון</t>
  </si>
  <si>
    <t>-0.23%</t>
  </si>
  <si>
    <t>15,403.19</t>
  </si>
  <si>
    <t>8350 מירון</t>
  </si>
  <si>
    <t>20,370.58</t>
  </si>
  <si>
    <t>8352 מירון</t>
  </si>
  <si>
    <t>-0.18%</t>
  </si>
  <si>
    <t>41,458.82</t>
  </si>
  <si>
    <t>8353 מירון</t>
  </si>
  <si>
    <t>-0.19%</t>
  </si>
  <si>
    <t>24,251.58</t>
  </si>
  <si>
    <t>8354 מירון</t>
  </si>
  <si>
    <t>-0.14%</t>
  </si>
  <si>
    <t>17,509.63</t>
  </si>
  <si>
    <t>8355 מירון</t>
  </si>
  <si>
    <t>23,546.46</t>
  </si>
  <si>
    <t>8356 מירון</t>
  </si>
  <si>
    <t>1/05/2002</t>
  </si>
  <si>
    <t>-0.15%</t>
  </si>
  <si>
    <t>8,658.71</t>
  </si>
  <si>
    <t>8357 מירון</t>
  </si>
  <si>
    <t>2/06/2002</t>
  </si>
  <si>
    <t>-0.10%</t>
  </si>
  <si>
    <t>6,955.50</t>
  </si>
  <si>
    <t>8358 מירון</t>
  </si>
  <si>
    <t>1/07/2002</t>
  </si>
  <si>
    <t>17,055.36</t>
  </si>
  <si>
    <t>8359 מירון</t>
  </si>
  <si>
    <t>1/08/2002</t>
  </si>
  <si>
    <t>-0.11%</t>
  </si>
  <si>
    <t>18,460.34</t>
  </si>
  <si>
    <t>8360 מירון</t>
  </si>
  <si>
    <t>1/09/2002</t>
  </si>
  <si>
    <t>12,916.37</t>
  </si>
  <si>
    <t>8361 מירון</t>
  </si>
  <si>
    <t>1/10/2002</t>
  </si>
  <si>
    <t>14,878.55</t>
  </si>
  <si>
    <t>8362 מירון</t>
  </si>
  <si>
    <t>8,726.59</t>
  </si>
  <si>
    <t>8363 מירון</t>
  </si>
  <si>
    <t>28,196.21</t>
  </si>
  <si>
    <t>8364 מירון</t>
  </si>
  <si>
    <t>1/01/2003</t>
  </si>
  <si>
    <t>36,816.80</t>
  </si>
  <si>
    <t>8365 מירון</t>
  </si>
  <si>
    <t>2/02/2003</t>
  </si>
  <si>
    <t>36,974.02</t>
  </si>
  <si>
    <t>8366 מירון</t>
  </si>
  <si>
    <t>2/03/2003</t>
  </si>
  <si>
    <t>20,873.93</t>
  </si>
  <si>
    <t>8367 מירון</t>
  </si>
  <si>
    <t>1/04/2003</t>
  </si>
  <si>
    <t>22,612.05</t>
  </si>
  <si>
    <t>8368 מירון</t>
  </si>
  <si>
    <t>2/05/2003</t>
  </si>
  <si>
    <t>24,338.93</t>
  </si>
  <si>
    <t>סה"כ מירון</t>
  </si>
  <si>
    <t>-0.40%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</si>
  <si>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</si>
  <si>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</si>
  <si>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</si>
  <si>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</si>
  <si>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</si>
  <si>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2.76%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</si>
  <si>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</si>
  <si>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</si>
  <si>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</si>
  <si>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</si>
  <si>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</si>
  <si>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</si>
  <si>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</si>
  <si>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</si>
  <si>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</si>
  <si>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</si>
  <si>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</si>
  <si>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</si>
  <si>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</si>
  <si>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</si>
  <si>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</si>
  <si>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</si>
  <si>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</si>
  <si>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</si>
  <si>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</si>
  <si>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</si>
  <si>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</si>
  <si>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</si>
  <si>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</si>
  <si>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</si>
  <si>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</si>
  <si>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סד' 6</t>
  </si>
  <si>
    <t>מקורות</t>
  </si>
  <si>
    <t>25/12/2006</t>
  </si>
  <si>
    <t>1.95%</t>
  </si>
  <si>
    <t>20,847.85</t>
  </si>
  <si>
    <t>2.59%</t>
  </si>
  <si>
    <t>מקורות סדרה 8 %</t>
  </si>
  <si>
    <t>20/06/2012</t>
  </si>
  <si>
    <t>46,187.45</t>
  </si>
  <si>
    <t>מניב ראשון אג"ח 5.9%</t>
  </si>
  <si>
    <t>מניב ראשון</t>
  </si>
  <si>
    <t>5/12/2004</t>
  </si>
  <si>
    <t>0.78%</t>
  </si>
  <si>
    <t>6.02%</t>
  </si>
  <si>
    <t>עירית רעננה אג"ח</t>
  </si>
  <si>
    <t>עירית רעננה</t>
  </si>
  <si>
    <t>20/07/2006</t>
  </si>
  <si>
    <t>2,121.97</t>
  </si>
  <si>
    <t>3.30%</t>
  </si>
  <si>
    <t>פועלים ש"ה</t>
  </si>
  <si>
    <t>10/12/2000</t>
  </si>
  <si>
    <t>-0.20%</t>
  </si>
  <si>
    <t>28/03/2001</t>
  </si>
  <si>
    <t>19.23%</t>
  </si>
  <si>
    <t>דור גז החדשה</t>
  </si>
  <si>
    <t>דור גז בטוחות בעמ</t>
  </si>
  <si>
    <t>23/05/2005</t>
  </si>
  <si>
    <t>2.20%</t>
  </si>
  <si>
    <t>חברת חשמל סד' יב</t>
  </si>
  <si>
    <t>חשמל‎</t>
  </si>
  <si>
    <t>10/04/2006</t>
  </si>
  <si>
    <t>13,758.36</t>
  </si>
  <si>
    <t>חשמל סד'  יא</t>
  </si>
  <si>
    <t>18/08/2005</t>
  </si>
  <si>
    <t>11,168.83</t>
  </si>
  <si>
    <t>5.45%</t>
  </si>
  <si>
    <t>לאומי למשכ' ש"ה</t>
  </si>
  <si>
    <t>לאומי למשכנתאות‎ בנק</t>
  </si>
  <si>
    <t>4/02/2001</t>
  </si>
  <si>
    <t>6.4500%</t>
  </si>
  <si>
    <t>2.50%</t>
  </si>
  <si>
    <t>נצבא החזקות אגח</t>
  </si>
  <si>
    <t>פנימי</t>
  </si>
  <si>
    <t>26/11/2003</t>
  </si>
  <si>
    <t>-0.41%</t>
  </si>
  <si>
    <t>נתיב גז 1</t>
  </si>
  <si>
    <t>נתיבי הגז הטבעי לישראל בעמ</t>
  </si>
  <si>
    <t>אנרגיה</t>
  </si>
  <si>
    <t>29/12/2010</t>
  </si>
  <si>
    <t>5.6000%</t>
  </si>
  <si>
    <t>1.04%</t>
  </si>
  <si>
    <t>39,378.71</t>
  </si>
  <si>
    <t>3.86%</t>
  </si>
  <si>
    <t>עירית יהוד מונסון</t>
  </si>
  <si>
    <t>החברה למימון יהוד מונסון 2006</t>
  </si>
  <si>
    <t>שירותים פיננסיים</t>
  </si>
  <si>
    <t>30/11/2006</t>
  </si>
  <si>
    <t>2,918.17</t>
  </si>
  <si>
    <t>3.80%</t>
  </si>
  <si>
    <t>קנית נהול השק'</t>
  </si>
  <si>
    <t>20/03/2007</t>
  </si>
  <si>
    <t>רמלה חברה למימון</t>
  </si>
  <si>
    <t>רמלה</t>
  </si>
  <si>
    <t>1/06/2008</t>
  </si>
  <si>
    <t>4,396.24</t>
  </si>
  <si>
    <t>אוצר החייל ש"ה</t>
  </si>
  <si>
    <t>אוצר החייל</t>
  </si>
  <si>
    <t>18/02/2007</t>
  </si>
  <si>
    <t>חברת חשמל 2022</t>
  </si>
  <si>
    <t>12/01/2011</t>
  </si>
  <si>
    <t>94,955.04</t>
  </si>
  <si>
    <t>מנורה ביטוח 5.84%</t>
  </si>
  <si>
    <t>5/07/2004</t>
  </si>
  <si>
    <t>5.8400%</t>
  </si>
  <si>
    <t>-0.36%</t>
  </si>
  <si>
    <t>דור אנרגיה 1</t>
  </si>
  <si>
    <t>דור אנרגיה הנפקת אגח 1 בעמ</t>
  </si>
  <si>
    <t>30/12/2004</t>
  </si>
  <si>
    <t>4.45%</t>
  </si>
  <si>
    <t>4.42%</t>
  </si>
  <si>
    <t>5.7500%</t>
  </si>
  <si>
    <t>55,369.81</t>
  </si>
  <si>
    <t>8.29%</t>
  </si>
  <si>
    <t>אלקו אחזקות</t>
  </si>
  <si>
    <t>אלקו החזקות‎</t>
  </si>
  <si>
    <t>4/02/2007</t>
  </si>
  <si>
    <t>2,248.49</t>
  </si>
  <si>
    <t>4.77%</t>
  </si>
  <si>
    <t>יצחקי מחסנים סד' א</t>
  </si>
  <si>
    <t>יצחקי מחסנים בעמ</t>
  </si>
  <si>
    <t>6/12/2007</t>
  </si>
  <si>
    <t>7.0000%</t>
  </si>
  <si>
    <t>15,882.51</t>
  </si>
  <si>
    <t>10.00%</t>
  </si>
  <si>
    <t>מבני תעשיה אג"ח</t>
  </si>
  <si>
    <t>מבני תעשיה בעמ</t>
  </si>
  <si>
    <t>18/07/2001</t>
  </si>
  <si>
    <t>5.7000%</t>
  </si>
  <si>
    <t>קבוצת דלק סד' יא'</t>
  </si>
  <si>
    <t>18/07/2006</t>
  </si>
  <si>
    <t>2.41%</t>
  </si>
  <si>
    <t>15,598.80</t>
  </si>
  <si>
    <t>אס פי סי אלעד</t>
  </si>
  <si>
    <t>אס.פי.סי אל-עד</t>
  </si>
  <si>
    <t>6/10/2007</t>
  </si>
  <si>
    <t>5.16%</t>
  </si>
  <si>
    <t>1,046.96</t>
  </si>
  <si>
    <t>דניר אג"ח א</t>
  </si>
  <si>
    <t>20/11/2011</t>
  </si>
  <si>
    <t>8.0000%</t>
  </si>
  <si>
    <t>3.10%</t>
  </si>
  <si>
    <t>15,833.22</t>
  </si>
  <si>
    <t>14.69%</t>
  </si>
  <si>
    <t>בזן מדד 43 ב</t>
  </si>
  <si>
    <t>בתי זקוק לנפט בעמ</t>
  </si>
  <si>
    <t>28/11/2004</t>
  </si>
  <si>
    <t>3.94%</t>
  </si>
  <si>
    <t>1,649.64</t>
  </si>
  <si>
    <t>6.33%</t>
  </si>
  <si>
    <t>בראק קפיטל נכסים</t>
  </si>
  <si>
    <t>בראק השקעות</t>
  </si>
  <si>
    <t>69,968.56</t>
  </si>
  <si>
    <t>9.59%</t>
  </si>
  <si>
    <t>אלקטרה נדל"ן</t>
  </si>
  <si>
    <t>21/09/2006</t>
  </si>
  <si>
    <t>5.52%</t>
  </si>
  <si>
    <t>4,804.00</t>
  </si>
  <si>
    <t>5.96%</t>
  </si>
  <si>
    <t>בראק קפיטל בי.סי.איץ</t>
  </si>
  <si>
    <t>4/08/2005</t>
  </si>
  <si>
    <t>6.3000%</t>
  </si>
  <si>
    <t>28.17%</t>
  </si>
  <si>
    <t>11,675.00</t>
  </si>
  <si>
    <t>35.84%</t>
  </si>
  <si>
    <t>לגנא הולדינגס</t>
  </si>
  <si>
    <t>לגנא הולדינגס בעמ</t>
  </si>
  <si>
    <t>7/05/2006</t>
  </si>
  <si>
    <t>6.40%</t>
  </si>
  <si>
    <t>הום סנטר סד' א</t>
  </si>
  <si>
    <t>הום סנטר )עשה זאת בעצמך( בעמ</t>
  </si>
  <si>
    <t>CC</t>
  </si>
  <si>
    <t>27/06/2007</t>
  </si>
  <si>
    <t>58.20%</t>
  </si>
  <si>
    <t>ישאל אמלט ה'</t>
  </si>
  <si>
    <t>C</t>
  </si>
  <si>
    <t>13/03/2007</t>
  </si>
  <si>
    <t>אלקטרוכימיות</t>
  </si>
  <si>
    <t>אלקטרוכימיות תע‎</t>
  </si>
  <si>
    <t>25/06/1997</t>
  </si>
  <si>
    <t>6.50%</t>
  </si>
  <si>
    <t>אי.די.בי הסדר ח</t>
  </si>
  <si>
    <t>31/07/2014</t>
  </si>
  <si>
    <t>אמפל אמריקן</t>
  </si>
  <si>
    <t>אמפל-אמריקן ישראל קורפוריישן</t>
  </si>
  <si>
    <t>חבס אג"ח 12</t>
  </si>
  <si>
    <t>29/05/2007</t>
  </si>
  <si>
    <t>5.50%</t>
  </si>
  <si>
    <t>חסףטג_  ' 2012</t>
  </si>
  <si>
    <t>חפציבה חופים בעמ</t>
  </si>
  <si>
    <t>23/02/2006</t>
  </si>
  <si>
    <t>6.00%</t>
  </si>
  <si>
    <t>חפציבה ג'</t>
  </si>
  <si>
    <t>חפציבה גרוזלם גולד בעמ</t>
  </si>
  <si>
    <t>5/12/2006</t>
  </si>
  <si>
    <t>7.5000%</t>
  </si>
  <si>
    <t>חפציבה ג'רוזלם</t>
  </si>
  <si>
    <t>5.75%</t>
  </si>
  <si>
    <t>חפציבה חופים א'</t>
  </si>
  <si>
    <t>חפציבה סד' ב'</t>
  </si>
  <si>
    <t>לידקום א'</t>
  </si>
  <si>
    <t>1/09/2009</t>
  </si>
  <si>
    <t>5.60%</t>
  </si>
  <si>
    <t>לידקום סדרה א'</t>
  </si>
  <si>
    <t>19/01/2010</t>
  </si>
  <si>
    <t>6.6500%</t>
  </si>
  <si>
    <t>6.65%</t>
  </si>
  <si>
    <t>פרופיט תעשיות ד</t>
  </si>
  <si>
    <t>4/06/2006</t>
  </si>
  <si>
    <t>סה"כ אג"ח קונצרני צמוד מדד</t>
  </si>
  <si>
    <t>2.84%</t>
  </si>
  <si>
    <t>3.96%</t>
  </si>
  <si>
    <t>אג"ח קונצרני לא צמוד</t>
  </si>
  <si>
    <t>סה"כ אג"ח קונצרני לא צמוד</t>
  </si>
  <si>
    <t>אג"ח קונצרני צמודות למט"ח</t>
  </si>
  <si>
    <t>גזית ישראל 2</t>
  </si>
  <si>
    <t>גזית ישראל (מיסודה של גזית אינ</t>
  </si>
  <si>
    <t>3/01/2002</t>
  </si>
  <si>
    <t>7.1500%</t>
  </si>
  <si>
    <t>לאס וגאס סד' א</t>
  </si>
  <si>
    <t>לאס וגאס</t>
  </si>
  <si>
    <t>20/12/2005</t>
  </si>
  <si>
    <t>14.5000%</t>
  </si>
  <si>
    <t>14.50%</t>
  </si>
  <si>
    <t>4.09%</t>
  </si>
  <si>
    <t>אורמת</t>
  </si>
  <si>
    <t>אורמת תעשיות בעמ</t>
  </si>
  <si>
    <t>תשתיות</t>
  </si>
  <si>
    <t>4/08/2010</t>
  </si>
  <si>
    <t>7,648.69</t>
  </si>
  <si>
    <t>צים אג"ח ד'2021</t>
  </si>
  <si>
    <t>20/07/2014</t>
  </si>
  <si>
    <t>2.8000%</t>
  </si>
  <si>
    <t>1,282.91</t>
  </si>
  <si>
    <t>צים אג'ח 023 A1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</si>
  <si>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</si>
  <si>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</si>
  <si>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</si>
  <si>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</si>
  <si>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2.65%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</si>
  <si>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</si>
  <si>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</si>
  <si>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</si>
  <si>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</si>
  <si>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</si>
  <si>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</si>
  <si>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</si>
  <si>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</si>
  <si>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</si>
  <si>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</si>
  <si>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מניה צים הסדר ח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</si>
  <si>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</si>
  <si>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</si>
  <si>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</si>
  <si>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</si>
  <si>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</si>
  <si>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</si>
  <si>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</si>
  <si>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</si>
  <si>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</si>
  <si>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</si>
  <si>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</si>
  <si>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</si>
  <si>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</si>
  <si>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</si>
  <si>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V</t>
  </si>
  <si>
    <t>קרן השקעה</t>
  </si>
  <si>
    <t>FIRST TIME</t>
  </si>
  <si>
    <t>1,290.45</t>
  </si>
  <si>
    <t>FORTISSIMO III</t>
  </si>
  <si>
    <t>12,437.55</t>
  </si>
  <si>
    <t>אביב ונצ'רס 1</t>
  </si>
  <si>
    <t>1.98%</t>
  </si>
  <si>
    <t>קרן נוי חוצה יש</t>
  </si>
  <si>
    <t>20,199.68</t>
  </si>
  <si>
    <t>8.27%</t>
  </si>
  <si>
    <t>סה"כ קרנות השקעה אחרות</t>
  </si>
  <si>
    <t>סה"כ קרנות השקעה ל"ס בישראל</t>
  </si>
  <si>
    <t>קרנות השקעה ל"ס בחו"ל</t>
  </si>
  <si>
    <t>GOLDEN TREE PS</t>
  </si>
  <si>
    <t>קרן גידור</t>
  </si>
  <si>
    <t>32,154.79</t>
  </si>
  <si>
    <t>THIRD POINT</t>
  </si>
  <si>
    <t>32,488.27</t>
  </si>
  <si>
    <t>5 AVENUE</t>
  </si>
  <si>
    <t>קרן נדלן</t>
  </si>
  <si>
    <t>14,674.11</t>
  </si>
  <si>
    <t>ATLANTIC 1</t>
  </si>
  <si>
    <t>25,595.19</t>
  </si>
  <si>
    <t>BCRE הודו סין ק. השק</t>
  </si>
  <si>
    <t>28,098.81</t>
  </si>
  <si>
    <t>9.61%</t>
  </si>
  <si>
    <t>BIRMING NADLAN</t>
  </si>
  <si>
    <t>10,895.20</t>
  </si>
  <si>
    <t>BLACKS REAL VII</t>
  </si>
  <si>
    <t>21,111.67</t>
  </si>
  <si>
    <t>CIM FUND VIII</t>
  </si>
  <si>
    <t>US</t>
  </si>
  <si>
    <t>23,041.73</t>
  </si>
  <si>
    <t>HOUSTON NADLAN</t>
  </si>
  <si>
    <t>10,960.41</t>
  </si>
  <si>
    <t>1.22%</t>
  </si>
  <si>
    <t>ARES SPECIAL SI</t>
  </si>
  <si>
    <t>6,732.27</t>
  </si>
  <si>
    <t>ARTNERS GROUP 2</t>
  </si>
  <si>
    <t>96,176.86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</si>
  <si>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</si>
  <si>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</si>
  <si>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</si>
  <si>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</si>
  <si>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</si>
  <si>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</si>
  <si>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</si>
  <si>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</si>
  <si>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</si>
  <si>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</si>
  <si>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</si>
  <si>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</si>
  <si>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</si>
  <si>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</si>
  <si>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</si>
  <si>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</si>
  <si>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</si>
  <si>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</si>
  <si>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</si>
  <si>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</si>
  <si>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</si>
  <si>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</si>
  <si>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</si>
  <si>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</si>
  <si>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</si>
  <si>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</si>
  <si>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</si>
  <si>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</si>
  <si>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</si>
  <si>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</si>
  <si>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</si>
  <si>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</si>
  <si>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</si>
  <si>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</si>
  <si>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</si>
  <si>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</si>
  <si>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10/02FW3.81110$</t>
  </si>
  <si>
    <t>11/06/2015</t>
  </si>
  <si>
    <t>E10/02FW4.31050</t>
  </si>
  <si>
    <t>2,105.13</t>
  </si>
  <si>
    <t>LS10/12FW5.9105</t>
  </si>
  <si>
    <t>10/06/2015</t>
  </si>
  <si>
    <t>סה"כ חוזים ₪ / מט"ח</t>
  </si>
  <si>
    <t>חוזים מט"ח/ מט"ח</t>
  </si>
  <si>
    <t>SWAP ברקליס 026</t>
  </si>
  <si>
    <t>-33,510.56</t>
  </si>
  <si>
    <t>סוואפ דור אלון</t>
  </si>
  <si>
    <t>2/06/2014</t>
  </si>
  <si>
    <t>31,711.99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</si>
  <si>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</si>
  <si>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</si>
  <si>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</si>
  <si>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</si>
  <si>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</si>
  <si>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</si>
  <si>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</si>
  <si>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</si>
  <si>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</si>
  <si>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</si>
  <si>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</si>
  <si>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</si>
  <si>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</si>
  <si>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</si>
  <si>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גלובל פיננס 8 ד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</si>
  <si>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</si>
  <si>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</si>
  <si>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</si>
  <si>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</si>
  <si>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</si>
  <si>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</si>
  <si>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</si>
  <si>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ה.ע.ל</t>
  </si>
  <si>
    <t>4,323.27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</si>
  <si>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</si>
  <si>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</si>
  <si>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</si>
  <si>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</si>
  <si>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</si>
  <si>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</si>
  <si>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ISRAMCO TAMAR</t>
  </si>
  <si>
    <t>7.7862%</t>
  </si>
  <si>
    <t>16,800.51</t>
  </si>
  <si>
    <t>דרך ארץ -1</t>
  </si>
  <si>
    <t>דרך ארץ</t>
  </si>
  <si>
    <t>8.7511%</t>
  </si>
  <si>
    <t>6.55%</t>
  </si>
  <si>
    <t>1,148.78</t>
  </si>
  <si>
    <t>דרך ארץ-10</t>
  </si>
  <si>
    <t>1,357.55</t>
  </si>
  <si>
    <t>דרך ארץ-11</t>
  </si>
  <si>
    <t>דרך ארץ-12</t>
  </si>
  <si>
    <t>דרך ארץ-13</t>
  </si>
  <si>
    <t>דרך ארץ-14</t>
  </si>
  <si>
    <t>דרך ארץ-15</t>
  </si>
  <si>
    <t>דרך ארץ-16</t>
  </si>
  <si>
    <t>דרך ארץ-17</t>
  </si>
  <si>
    <t>דרך ארץ-18</t>
  </si>
  <si>
    <t>דרך ארץ-19</t>
  </si>
  <si>
    <t>דרך ארץ-2</t>
  </si>
  <si>
    <t>דרך ארץ-3</t>
  </si>
  <si>
    <t>6.56%</t>
  </si>
  <si>
    <t>דרך ארץ-4</t>
  </si>
  <si>
    <t>דרך ארץ-5</t>
  </si>
  <si>
    <t>דרך ארץ-6</t>
  </si>
  <si>
    <t>דרך ארץ-7</t>
  </si>
  <si>
    <t>דרך ארץ-8</t>
  </si>
  <si>
    <t>דרך ארץ-9</t>
  </si>
  <si>
    <t>2,038.05</t>
  </si>
  <si>
    <t>חוצה ישראל  1 13</t>
  </si>
  <si>
    <t>6.7142%</t>
  </si>
  <si>
    <t>2.82%</t>
  </si>
  <si>
    <t>חוצה ישראל  14 1</t>
  </si>
  <si>
    <t>חוצה ישראל 1 1</t>
  </si>
  <si>
    <t>1,244.45</t>
  </si>
  <si>
    <t>חוצה ישראל 1 10</t>
  </si>
  <si>
    <t>6.6142%</t>
  </si>
  <si>
    <t>2.73%</t>
  </si>
  <si>
    <t>1,470.63</t>
  </si>
  <si>
    <t>חוצה ישראל 1 11</t>
  </si>
  <si>
    <t>1,071.41</t>
  </si>
  <si>
    <t>חוצה ישראל 1 12</t>
  </si>
  <si>
    <t>חוצה ישראל 1 15</t>
  </si>
  <si>
    <t>חוצה ישראל 1 16</t>
  </si>
  <si>
    <t>חוצה ישראל 1 17</t>
  </si>
  <si>
    <t>חוצה ישראל 1 18</t>
  </si>
  <si>
    <t>חוצה ישראל 1 19</t>
  </si>
  <si>
    <t>חוצה ישראל 1 2</t>
  </si>
  <si>
    <t>חוצה ישראל 1 4</t>
  </si>
  <si>
    <t>חוצה ישראל 1 5</t>
  </si>
  <si>
    <t>חוצה ישראל 1 8</t>
  </si>
  <si>
    <t>חוצה ישראל 1 9</t>
  </si>
  <si>
    <t>2,207.75</t>
  </si>
  <si>
    <t>חוצה ישראל 2% 1 6</t>
  </si>
  <si>
    <t>חוצה ישראל 2% 1 7</t>
  </si>
  <si>
    <t>חוצה ישראל 7  1 3</t>
  </si>
  <si>
    <t>מבט לנגב עיר הב</t>
  </si>
  <si>
    <t>4,062.80</t>
  </si>
  <si>
    <t>מבט לנגב עיר הב 1</t>
  </si>
  <si>
    <t>-5.40%</t>
  </si>
  <si>
    <t>1,910.39</t>
  </si>
  <si>
    <t>מבט לנגב עיר הב 10</t>
  </si>
  <si>
    <t>2.2000%</t>
  </si>
  <si>
    <t>-1.86%</t>
  </si>
  <si>
    <t>4,649.39</t>
  </si>
  <si>
    <t>מבט לנגב עיר הב 11</t>
  </si>
  <si>
    <t>1.66%</t>
  </si>
  <si>
    <t>3,971.63</t>
  </si>
  <si>
    <t>מבט לנגב עיר הב 12</t>
  </si>
  <si>
    <t>4.41%</t>
  </si>
  <si>
    <t>3,940.18</t>
  </si>
  <si>
    <t>מבט לנגב עיר הב 13</t>
  </si>
  <si>
    <t>7.65%</t>
  </si>
  <si>
    <t>3,285.12</t>
  </si>
  <si>
    <t>מבט לנגב עיר הב 14</t>
  </si>
  <si>
    <t>3,592.59</t>
  </si>
  <si>
    <t>מבט לנגב עיר הב 2</t>
  </si>
  <si>
    <t>3,980.56</t>
  </si>
  <si>
    <t>מבט לנגב עיר הב 3</t>
  </si>
  <si>
    <t>4,342.02</t>
  </si>
  <si>
    <t>מבט לנגב עיר הב 4</t>
  </si>
  <si>
    <t>4,540.99</t>
  </si>
  <si>
    <t>מבט לנגב עיר הב 5</t>
  </si>
  <si>
    <t>3,242.01</t>
  </si>
  <si>
    <t>מבט לנגב עיר הב 6</t>
  </si>
  <si>
    <t>3,620.28</t>
  </si>
  <si>
    <t>מבט לנגב עיר הב 7</t>
  </si>
  <si>
    <t>3,693.53</t>
  </si>
  <si>
    <t>מבט לנגב עיר הב 8</t>
  </si>
  <si>
    <t>2.91%</t>
  </si>
  <si>
    <t>3,913.90</t>
  </si>
  <si>
    <t>מבט לנגב עיר הב 9</t>
  </si>
  <si>
    <t>3,873.21</t>
  </si>
  <si>
    <t>דרך ארץ היוו</t>
  </si>
  <si>
    <t>5.1186%</t>
  </si>
  <si>
    <t>4.64%</t>
  </si>
  <si>
    <t>9,759.41</t>
  </si>
  <si>
    <t>דרך ארץ הייווז</t>
  </si>
  <si>
    <t>7.0900%</t>
  </si>
  <si>
    <t>חמית הנפקות 12</t>
  </si>
  <si>
    <t>2.1000%</t>
  </si>
  <si>
    <t>1.16%</t>
  </si>
  <si>
    <t>16,329.28</t>
  </si>
  <si>
    <t>חמית הנפקות הלו</t>
  </si>
  <si>
    <t>3.3000%</t>
  </si>
  <si>
    <t>10,751.98</t>
  </si>
  <si>
    <t>דליה אנרגיה משי</t>
  </si>
  <si>
    <t>2.5563%</t>
  </si>
  <si>
    <t>90,362.73</t>
  </si>
  <si>
    <t>ד.ארץ 7.15%2025</t>
  </si>
  <si>
    <t>5,796.75</t>
  </si>
  <si>
    <t>מגלים סולאר אנר</t>
  </si>
  <si>
    <t>3,276.75</t>
  </si>
  <si>
    <t>מגלים סולאר אנר 2</t>
  </si>
  <si>
    <t>2.88%</t>
  </si>
  <si>
    <t>מגלים סולאר אנר 3</t>
  </si>
  <si>
    <t>2.92%</t>
  </si>
  <si>
    <t>מגלים סולאר אנר 4</t>
  </si>
  <si>
    <t>ק.שבעת כוכבים</t>
  </si>
  <si>
    <t>3.1700%</t>
  </si>
  <si>
    <t>37,409.96</t>
  </si>
  <si>
    <t>אשדוד אנרגיה 1</t>
  </si>
  <si>
    <t>2.23%</t>
  </si>
  <si>
    <t>1,466.12</t>
  </si>
  <si>
    <t>אשדוד אנרגיה 12</t>
  </si>
  <si>
    <t>3.12%</t>
  </si>
  <si>
    <t>אשדוד אנרגיה 14</t>
  </si>
  <si>
    <t>3.78%</t>
  </si>
  <si>
    <t>אשדוד אנרגיה 15</t>
  </si>
  <si>
    <t>אשדוד אנרגיה 2</t>
  </si>
  <si>
    <t>1,787.87</t>
  </si>
  <si>
    <t>אשדוד אנרגיה 32 10</t>
  </si>
  <si>
    <t>אשדוד אנרגיה 32 11</t>
  </si>
  <si>
    <t>5.63%</t>
  </si>
  <si>
    <t>אשדוד אנרגיה 32 8</t>
  </si>
  <si>
    <t>4.74%</t>
  </si>
  <si>
    <t>אשדוד אנרגיה 32 9</t>
  </si>
  <si>
    <t>4.93%</t>
  </si>
  <si>
    <t>אשדוד אנרגיה 4</t>
  </si>
  <si>
    <t>2.96%</t>
  </si>
  <si>
    <t>אשדוד אנרגיה 6</t>
  </si>
  <si>
    <t>3.54%</t>
  </si>
  <si>
    <t>אשדוד אנרגיה הל 5</t>
  </si>
  <si>
    <t>3.36%</t>
  </si>
  <si>
    <t>אשדוד אנרגיה מש 13</t>
  </si>
  <si>
    <t>3.33%</t>
  </si>
  <si>
    <t>אשדוד אנרגיה מש 7</t>
  </si>
  <si>
    <t>אשדוד משיכה 3</t>
  </si>
  <si>
    <t>2.95%</t>
  </si>
  <si>
    <t>רמת אנרגיה משיכ 7</t>
  </si>
  <si>
    <t>4.04%</t>
  </si>
  <si>
    <t>1,014.28</t>
  </si>
  <si>
    <t>רמת הגב אנרגיה 5</t>
  </si>
  <si>
    <t>רמת הנגב 2</t>
  </si>
  <si>
    <t>4,875.27</t>
  </si>
  <si>
    <t>רמת הנגב אנר 32 10</t>
  </si>
  <si>
    <t>5.38%</t>
  </si>
  <si>
    <t>רמת הנגב אנר 32 11</t>
  </si>
  <si>
    <t>5.67%</t>
  </si>
  <si>
    <t>1,269.31</t>
  </si>
  <si>
    <t>רמת הנגב אנר 32 9</t>
  </si>
  <si>
    <t>4.98%</t>
  </si>
  <si>
    <t>רמת הנגב אנר' מ 13</t>
  </si>
  <si>
    <t>3.34%</t>
  </si>
  <si>
    <t>רמת הנגב אנרג' 12</t>
  </si>
  <si>
    <t>3.14%</t>
  </si>
  <si>
    <t>1,255.05</t>
  </si>
  <si>
    <t>רמת הנגב אנרגיה 14</t>
  </si>
  <si>
    <t>רמת הנגב אנרגיה 4</t>
  </si>
  <si>
    <t>רמת הנגב משיכה 8</t>
  </si>
  <si>
    <t>4.80%</t>
  </si>
  <si>
    <t>1,468.11</t>
  </si>
  <si>
    <t>רמת נגב אנרגיה 1</t>
  </si>
  <si>
    <t>2.31%</t>
  </si>
  <si>
    <t>2,203.88</t>
  </si>
  <si>
    <t>רמת נגב אנרגיה 15</t>
  </si>
  <si>
    <t>4.38%</t>
  </si>
  <si>
    <t>1,629.86</t>
  </si>
  <si>
    <t>רמת נגב משיכה 3</t>
  </si>
  <si>
    <t>3.01%</t>
  </si>
  <si>
    <t>רמת נגב משיכה 6</t>
  </si>
  <si>
    <t>3.60%</t>
  </si>
  <si>
    <t>יורוקום נדלן 2</t>
  </si>
  <si>
    <t>7,544.23</t>
  </si>
  <si>
    <t>יורוקום נדלן 3</t>
  </si>
  <si>
    <t>6.6000%</t>
  </si>
  <si>
    <t>5.95%</t>
  </si>
  <si>
    <t>5,550.02</t>
  </si>
  <si>
    <t>מבנ תעשיה%4.5</t>
  </si>
  <si>
    <t>1.82%</t>
  </si>
  <si>
    <t>15,710.44</t>
  </si>
  <si>
    <t>מבני תעשיה 2022</t>
  </si>
  <si>
    <t>2.87%</t>
  </si>
  <si>
    <t>4,288.66</t>
  </si>
  <si>
    <t>מבני תעשיה%4.5</t>
  </si>
  <si>
    <t>4,559.77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</si>
  <si>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</si>
  <si>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</si>
  <si>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</si>
  <si>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</si>
  <si>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</si>
  <si>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</si>
  <si>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</si>
  <si>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</si>
  <si>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</si>
  <si>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</si>
  <si>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אלביט מערכות 3%</t>
  </si>
  <si>
    <t>90,235.33</t>
  </si>
  <si>
    <t>אריסון ב%4.75</t>
  </si>
  <si>
    <t>אריסון החזקות (1998) בעמ</t>
  </si>
  <si>
    <t>17,651.46</t>
  </si>
  <si>
    <t>אריסון החזקות ה</t>
  </si>
  <si>
    <t>1.57%</t>
  </si>
  <si>
    <t>27,722.99</t>
  </si>
  <si>
    <t>ORBOTECH INC</t>
  </si>
  <si>
    <t>4.57%</t>
  </si>
  <si>
    <t>19,194.40</t>
  </si>
  <si>
    <t>די.בי.אס</t>
  </si>
  <si>
    <t>די.בי.אס. שירותי לוויין בעמ</t>
  </si>
  <si>
    <t>33,182.56</t>
  </si>
  <si>
    <t>גלובוס מקס משיכ</t>
  </si>
  <si>
    <t>BBB</t>
  </si>
  <si>
    <t>4.9600%</t>
  </si>
  <si>
    <t>2,116.14</t>
  </si>
  <si>
    <t>6,964.66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</si>
  <si>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</si>
  <si>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</si>
  <si>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</si>
  <si>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</si>
  <si>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</si>
  <si>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</si>
  <si>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</si>
  <si>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</si>
  <si>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</t>
  </si>
  <si>
    <t>8.7637%</t>
  </si>
  <si>
    <t>13,651.45</t>
  </si>
  <si>
    <t>אלון גז-תמר B2</t>
  </si>
  <si>
    <t>4.2300%</t>
  </si>
  <si>
    <t>10,384.25</t>
  </si>
  <si>
    <t>דור אלון גז B 1</t>
  </si>
  <si>
    <t>1,925.36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</si>
  <si>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</si>
  <si>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</si>
  <si>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</si>
  <si>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</si>
  <si>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</si>
  <si>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</si>
  <si>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</si>
  <si>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</si>
  <si>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טפחות פקדון</t>
  </si>
  <si>
    <t>20-06682637</t>
  </si>
  <si>
    <t>טפחות‎</t>
  </si>
  <si>
    <t>6.2000%</t>
  </si>
  <si>
    <t>20-06681282</t>
  </si>
  <si>
    <t>-0.43%</t>
  </si>
  <si>
    <t>פועלים פקדון</t>
  </si>
  <si>
    <t>12-06624845</t>
  </si>
  <si>
    <t>-0.13%</t>
  </si>
  <si>
    <t>אוצר השלטון</t>
  </si>
  <si>
    <t>68-06396485</t>
  </si>
  <si>
    <t>בנק דקסיה ישראל בעמ</t>
  </si>
  <si>
    <t>1,870.13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</si>
  <si>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</si>
  <si>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</si>
  <si>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</si>
  <si>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</si>
  <si>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</si>
  <si>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</si>
  <si>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</si>
  <si>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</si>
  <si>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</si>
  <si>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</si>
  <si>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</si>
  <si>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</si>
  <si>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</si>
  <si>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</si>
  <si>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</si>
  <si>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</si>
  <si>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</si>
  <si>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</si>
  <si>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</si>
  <si>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גיתם</t>
  </si>
  <si>
    <t>השכרה</t>
  </si>
  <si>
    <t>18,755.73</t>
  </si>
  <si>
    <t>מגדל המלניום</t>
  </si>
  <si>
    <t>17,089.00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</si>
  <si>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</si>
  <si>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</si>
  <si>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</si>
  <si>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</si>
  <si>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</si>
  <si>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</si>
  <si>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</si>
  <si>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</si>
  <si>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</si>
  <si>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</si>
  <si>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</si>
  <si>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</si>
  <si>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</si>
  <si>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</si>
  <si>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</si>
  <si>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</si>
  <si>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</si>
  <si>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</si>
  <si>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</si>
  <si>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</si>
  <si>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</si>
  <si>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</si>
  <si>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</si>
  <si>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</si>
  <si>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</si>
  <si>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</si>
  <si>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</si>
  <si>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</si>
  <si>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</si>
  <si>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קרן ה.ע.ל, מספר אישור: 283, קידוד: 513765347-00000000000283-0001-101, תאריך הפקת דוח: 19/07/2015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</si>
  <si>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</si>
  <si>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</si>
  <si>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</si>
  <si>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</si>
  <si>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</si>
  <si>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</si>
  <si>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</si>
  <si>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</si>
  <si>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</si>
  <si>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</si>
  <si>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</si>
  <si>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</si>
  <si>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</si>
  <si>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</si>
  <si>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</si>
  <si>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</si>
  <si>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</si>
  <si>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</si>
  <si>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</si>
  <si>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</si>
  <si>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</si>
  <si>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</si>
  <si>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</si>
  <si>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</si>
  <si>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</si>
  <si>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</si>
  <si>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</si>
  <si>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</si>
  <si>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</si>
  <si>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</si>
  <si>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</si>
  <si>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</si>
  <si>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</si>
  <si>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</si>
  <si>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</si>
  <si>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</si>
  <si>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</si>
  <si>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</si>
  <si>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</si>
  <si>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</si>
  <si>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</si>
  <si>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</si>
  <si>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</si>
  <si>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</si>
  <si>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</si>
  <si>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</si>
  <si>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</si>
  <si>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</si>
  <si>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</si>
  <si>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</si>
  <si>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</si>
  <si>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</si>
  <si>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</si>
  <si>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</si>
  <si>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</si>
  <si>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</si>
  <si>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</si>
  <si>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</si>
  <si>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פח"ק -200509 </t>
  </si>
  <si>
    <t>לא מדורג</t>
  </si>
  <si>
    <t>WELLS FARGO &amp; COMPANY</t>
  </si>
  <si>
    <t>JPMORGAN CHASE &amp; CO</t>
  </si>
  <si>
    <t xml:space="preserve">Banks </t>
  </si>
  <si>
    <t>AROUNDTOWN PROPERTY HLGD</t>
  </si>
  <si>
    <t xml:space="preserve">Real Estate </t>
  </si>
  <si>
    <t>MARKET TECH HLGS</t>
  </si>
  <si>
    <t>כימיקלים לישראל</t>
  </si>
  <si>
    <t>כימיקלים</t>
  </si>
  <si>
    <t>MARKET TECH HOLDINGS LTD</t>
  </si>
  <si>
    <t>GRAND CITY PROPERTIES SA</t>
  </si>
  <si>
    <t>ABBVIE INC</t>
  </si>
  <si>
    <t xml:space="preserve">Energy </t>
  </si>
  <si>
    <t xml:space="preserve">Consumer Services </t>
  </si>
  <si>
    <t xml:space="preserve">Media </t>
  </si>
  <si>
    <t xml:space="preserve">Retailing </t>
  </si>
  <si>
    <t xml:space="preserve">Health Care Equipment &amp; Services </t>
  </si>
  <si>
    <t xml:space="preserve">Pharmaceuticals, Biotech&amp;Life Sci </t>
  </si>
  <si>
    <t xml:space="preserve">Diversified Financials </t>
  </si>
  <si>
    <t xml:space="preserve">Insurance </t>
  </si>
  <si>
    <t xml:space="preserve">Software &amp; Services </t>
  </si>
  <si>
    <t xml:space="preserve">Technology Hardware &amp; Equipment </t>
  </si>
  <si>
    <t xml:space="preserve">Semiconductors </t>
  </si>
  <si>
    <t>CONSUMER DISCRETIONARY SE</t>
  </si>
  <si>
    <t>EGSHRES EM CONSUMER ETF</t>
  </si>
  <si>
    <t>ENERGY SELECT SECTOR SPDR</t>
  </si>
  <si>
    <t>FINANCIAL SELECT SECTOR S</t>
  </si>
  <si>
    <t>HEALTH CARE SELECT</t>
  </si>
  <si>
    <t>ISHARES CORE S &amp;P MIDCAP E</t>
  </si>
  <si>
    <t>ISHARES MSCI NETHERLANDS</t>
  </si>
  <si>
    <t>ISHARES MSCI SWITZERLAND</t>
  </si>
  <si>
    <t>ISHARES S&amp;P NA NAT RES S</t>
  </si>
  <si>
    <t>ISHARES RUSSELL 2000 VALU</t>
  </si>
  <si>
    <t>MARKET VEC</t>
  </si>
  <si>
    <t>XIPS</t>
  </si>
  <si>
    <t>SOURCE STOXX EUROPE 600 U</t>
  </si>
  <si>
    <t>SPDR S&amp;P MIDCAP 400 ETFT</t>
  </si>
  <si>
    <t>VANGUARD FTSE EUROPE ETF</t>
  </si>
  <si>
    <t>WISDOMTREE EUROPE HEDGES E</t>
  </si>
  <si>
    <t>WISDOMTREE JAPAN HEDGES E</t>
  </si>
  <si>
    <t>ISHARES MSCI ALL COUNTRY</t>
  </si>
  <si>
    <t>MARKET VECTORS GOLD MINERS</t>
  </si>
  <si>
    <t>POWERSHARES KBW BANK PORT</t>
  </si>
  <si>
    <t>SOURCE EURO STOXX 50 UCIT</t>
  </si>
  <si>
    <t>VANGUARD FTSE EMERGING MA</t>
  </si>
  <si>
    <t>AMUNDI FUND - BOND  GLOBA</t>
  </si>
  <si>
    <t>CREDIT SUISSE NOVA LUX GL</t>
  </si>
  <si>
    <t>HEPTAGON OPPEN DEVMK EQ</t>
  </si>
  <si>
    <t>INVESCO ZODIAC FUNDS</t>
  </si>
  <si>
    <t>PICTET - JAPANESE EQUITY</t>
  </si>
  <si>
    <t>RAM LUX SYSTEMATIC FUNDS</t>
  </si>
  <si>
    <t>ROBECO HIGH YLD BD-I</t>
  </si>
  <si>
    <t>SPARKS JAPAN FUND</t>
  </si>
  <si>
    <t>UBAM - GLOBAL HIGHYIELD</t>
  </si>
  <si>
    <t>דניר היליה</t>
  </si>
  <si>
    <t>אי.די.בי</t>
  </si>
  <si>
    <t>חבס</t>
  </si>
  <si>
    <t>פרופיט תעשיות</t>
  </si>
  <si>
    <t>צים שירותי ספנות משולבים</t>
  </si>
  <si>
    <t>שרותי ספנות</t>
  </si>
  <si>
    <t>-</t>
  </si>
  <si>
    <t>קרן פימי</t>
  </si>
  <si>
    <t>Fortissimo Capital Fund</t>
  </si>
  <si>
    <t>נוי חוצה ישראל</t>
  </si>
  <si>
    <t>GOLDEN TREE</t>
  </si>
  <si>
    <t>Blackstone Real Estate Partners</t>
  </si>
  <si>
    <t xml:space="preserve">PARTNERS GROUP </t>
  </si>
  <si>
    <t>מבט לנגב</t>
  </si>
  <si>
    <t>חמית הנפקות</t>
  </si>
  <si>
    <t>דליה אנרגיות</t>
  </si>
  <si>
    <t>מגלים אנרגיה סולארית</t>
  </si>
  <si>
    <t>קניון שבעת הכוכבים</t>
  </si>
  <si>
    <t>אשדוד אנרגיה</t>
  </si>
  <si>
    <t>רמת הנגב אנרגיה</t>
  </si>
  <si>
    <t>יורוקום נדל"ן</t>
  </si>
  <si>
    <t>אורבוטק</t>
  </si>
  <si>
    <t>גלובוס מקס בע"מ</t>
  </si>
  <si>
    <t>אלון ד.א. חיפושי גז בע"מ</t>
  </si>
  <si>
    <t>31.12.2014</t>
  </si>
  <si>
    <t>חייבים - שונים</t>
  </si>
  <si>
    <t xml:space="preserve"> שונות </t>
  </si>
  <si>
    <t xml:space="preserve"> לא מדורג </t>
  </si>
  <si>
    <t>זכאים -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</si>
</sst>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0.0000%"/>
  </numFmts>
  <fonts count="13">
    <font>
      <sz val="10"/>
      <name val="Arial"/>
    </font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color indexed="8"/>
      <name val="Ariel"/>
    </font>
    <font>
      <b/>
      <sz val="10"/>
      <color rgb="FF0000FF"/>
      <name val="Ariel"/>
      <charset val="177"/>
    </font>
    <font>
      <sz val="10"/>
      <name val="Arial"/>
      <family val="2"/>
    </font>
    <font>
      <b/>
      <sz val="10"/>
      <color indexed="12"/>
      <name val="Arie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43" fontId="1" fillId="0" borderId="0" xfId="1"/>
    <xf numFmtId="43" fontId="9" fillId="0" borderId="0" xfId="1" applyFont="1" applyAlignment="1">
      <alignment horizontal="right" readingOrder="2"/>
    </xf>
    <xf numFmtId="10" fontId="9" fillId="0" borderId="0" xfId="2" applyNumberFormat="1" applyFont="1" applyAlignment="1">
      <alignment horizontal="right" readingOrder="2"/>
    </xf>
    <xf numFmtId="2" fontId="6" fillId="0" borderId="4" xfId="0" applyNumberFormat="1" applyFont="1" applyBorder="1" applyAlignment="1">
      <alignment horizontal="right" readingOrder="2"/>
    </xf>
    <xf numFmtId="10" fontId="6" fillId="0" borderId="4" xfId="0" applyNumberFormat="1" applyFont="1" applyBorder="1" applyAlignment="1">
      <alignment horizontal="right" readingOrder="2"/>
    </xf>
    <xf numFmtId="43" fontId="1" fillId="0" borderId="0" xfId="1" applyAlignment="1">
      <alignment horizontal="right"/>
    </xf>
    <xf numFmtId="43" fontId="6" fillId="0" borderId="4" xfId="0" applyNumberFormat="1" applyFont="1" applyBorder="1" applyAlignment="1">
      <alignment horizontal="right" readingOrder="2"/>
    </xf>
    <xf numFmtId="43" fontId="5" fillId="0" borderId="4" xfId="0" applyNumberFormat="1" applyFont="1" applyBorder="1" applyAlignment="1">
      <alignment horizontal="right" readingOrder="2"/>
    </xf>
    <xf numFmtId="10" fontId="5" fillId="0" borderId="4" xfId="2" applyNumberFormat="1" applyFont="1" applyBorder="1" applyAlignment="1">
      <alignment horizontal="right" readingOrder="2"/>
    </xf>
    <xf numFmtId="2" fontId="5" fillId="0" borderId="4" xfId="0" applyNumberFormat="1" applyFont="1" applyBorder="1" applyAlignment="1">
      <alignment horizontal="right" readingOrder="2"/>
    </xf>
    <xf numFmtId="0" fontId="6" fillId="0" borderId="4" xfId="0" applyFont="1" applyBorder="1" applyAlignment="1">
      <alignment horizontal="right" readingOrder="2"/>
    </xf>
    <xf numFmtId="10" fontId="7" fillId="0" borderId="0" xfId="2" applyNumberFormat="1" applyFont="1" applyAlignment="1">
      <alignment horizontal="right" readingOrder="2"/>
    </xf>
    <xf numFmtId="0" fontId="5" fillId="0" borderId="4" xfId="0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0" fontId="0" fillId="0" borderId="0" xfId="0" applyAlignment="1">
      <alignment horizontal="right"/>
    </xf>
    <xf numFmtId="10" fontId="6" fillId="0" borderId="4" xfId="2" applyNumberFormat="1" applyFont="1" applyBorder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0" fontId="0" fillId="0" borderId="0" xfId="0" applyNumberFormat="1" applyFont="1" applyFill="1" applyBorder="1" applyAlignment="1" applyProtection="1"/>
    <xf numFmtId="14" fontId="9" fillId="0" borderId="0" xfId="0" applyNumberFormat="1" applyFont="1" applyAlignment="1">
      <alignment horizontal="right" readingOrder="2"/>
    </xf>
    <xf numFmtId="166" fontId="9" fillId="0" borderId="0" xfId="3" applyNumberFormat="1" applyFont="1" applyAlignment="1">
      <alignment horizontal="right" readingOrder="2"/>
    </xf>
    <xf numFmtId="166" fontId="9" fillId="0" borderId="0" xfId="0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  <xf numFmtId="166" fontId="7" fillId="0" borderId="0" xfId="2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10" fillId="0" borderId="4" xfId="0" applyNumberFormat="1" applyFont="1" applyBorder="1" applyAlignment="1">
      <alignment horizontal="right" readingOrder="2"/>
    </xf>
    <xf numFmtId="43" fontId="9" fillId="0" borderId="0" xfId="4" applyFont="1" applyAlignment="1">
      <alignment horizontal="right" readingOrder="2"/>
    </xf>
    <xf numFmtId="43" fontId="0" fillId="0" borderId="0" xfId="4" applyFont="1" applyAlignment="1">
      <alignment horizontal="right"/>
    </xf>
    <xf numFmtId="43" fontId="12" fillId="0" borderId="0" xfId="4" applyFont="1" applyAlignment="1">
      <alignment horizontal="right" readingOrder="2"/>
    </xf>
  </cellXfs>
  <cellStyles count="5">
    <cellStyle name="Comma" xfId="1" builtinId="3"/>
    <cellStyle name="Comma 2" xfId="4"/>
    <cellStyle name="Normal" xfId="0" builtinId="0"/>
    <cellStyle name="Percent" xfId="2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abSelected="1" topLeftCell="A10" workbookViewId="0">
      <selection activeCell="C23" sqref="C23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2596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2538</v>
      </c>
    </row>
    <row r="13" spans="1:3">
      <c r="A13" s="5"/>
      <c r="B13" s="5"/>
      <c r="C13" s="5"/>
    </row>
    <row r="15" spans="1:3">
      <c r="A15" s="4" t="s">
        <v>2539</v>
      </c>
      <c r="B15" s="4" t="s">
        <v>2540</v>
      </c>
      <c r="C15" s="4" t="s">
        <v>2541</v>
      </c>
    </row>
    <row r="16" spans="1:3">
      <c r="A16" s="13"/>
      <c r="B16" s="13"/>
      <c r="C16" s="13"/>
    </row>
    <row r="17" spans="1:3">
      <c r="A17" s="7" t="s">
        <v>2542</v>
      </c>
      <c r="B17" s="16">
        <f>'מזומנים ושווי מזומנים'!I59</f>
        <v>109016.61</v>
      </c>
      <c r="C17" s="9">
        <f>B17/$B$45</f>
        <v>9.8975819896537885E-3</v>
      </c>
    </row>
    <row r="18" spans="1:3">
      <c r="A18" s="7" t="s">
        <v>2543</v>
      </c>
      <c r="B18" s="16">
        <f>B19+B20+B21+B22+B23+B24+B25+B26+B27+B28</f>
        <v>5689386.3399999999</v>
      </c>
      <c r="C18" s="9">
        <f t="shared" ref="C18:C43" si="0">B18/$B$45</f>
        <v>0.51653750534864629</v>
      </c>
    </row>
    <row r="19" spans="1:3">
      <c r="A19" s="7" t="s">
        <v>2544</v>
      </c>
      <c r="B19" s="16">
        <f>'סחיר - תעודות התחייבות ממשלתיות'!L60</f>
        <v>2328956.73</v>
      </c>
      <c r="C19" s="9">
        <f t="shared" si="0"/>
        <v>0.21144521174829214</v>
      </c>
    </row>
    <row r="20" spans="1:3">
      <c r="A20" s="7" t="s">
        <v>2545</v>
      </c>
      <c r="B20" s="16">
        <f>'סחיר - תעודות חוב מסחריות'!N44</f>
        <v>0</v>
      </c>
      <c r="C20" s="9">
        <f t="shared" si="0"/>
        <v>0</v>
      </c>
    </row>
    <row r="21" spans="1:3">
      <c r="A21" s="7" t="s">
        <v>2546</v>
      </c>
      <c r="B21" s="16">
        <f>'סחיר - אגח קונצרני'!N186</f>
        <v>1701603.6399999997</v>
      </c>
      <c r="C21" s="9">
        <f t="shared" si="0"/>
        <v>0.15448803206037434</v>
      </c>
    </row>
    <row r="22" spans="1:3">
      <c r="A22" s="7" t="s">
        <v>2547</v>
      </c>
      <c r="B22" s="16">
        <f>'סחיר - מניות'!H129</f>
        <v>228084.13</v>
      </c>
      <c r="C22" s="9">
        <f t="shared" si="0"/>
        <v>2.0707682776173773E-2</v>
      </c>
    </row>
    <row r="23" spans="1:3">
      <c r="A23" s="7" t="s">
        <v>2548</v>
      </c>
      <c r="B23" s="16">
        <f>'סחיר - תעודות סל'!G128</f>
        <v>1244265.3500000001</v>
      </c>
      <c r="C23" s="9">
        <f t="shared" si="0"/>
        <v>0.11296643987104597</v>
      </c>
    </row>
    <row r="24" spans="1:3">
      <c r="A24" s="7" t="s">
        <v>2549</v>
      </c>
      <c r="B24" s="16">
        <f>'סחיר - קרנות נאמנות'!J42</f>
        <v>186476.48999999996</v>
      </c>
      <c r="C24" s="9">
        <f t="shared" si="0"/>
        <v>1.6930138892760054E-2</v>
      </c>
    </row>
    <row r="25" spans="1:3">
      <c r="A25" s="7" t="s">
        <v>2550</v>
      </c>
      <c r="B25" s="16">
        <f>'סחיר - כתבי אופציה'!H33</f>
        <v>0</v>
      </c>
      <c r="C25" s="9">
        <f t="shared" si="0"/>
        <v>0</v>
      </c>
    </row>
    <row r="26" spans="1:3">
      <c r="A26" s="7" t="s">
        <v>2551</v>
      </c>
      <c r="B26" s="16">
        <f>'סחיר - אופציות'!H53</f>
        <v>0</v>
      </c>
      <c r="C26" s="9">
        <f t="shared" si="0"/>
        <v>0</v>
      </c>
    </row>
    <row r="27" spans="1:3">
      <c r="A27" s="7" t="s">
        <v>2552</v>
      </c>
      <c r="B27" s="16">
        <f>'סחיר - חוזים עתידיים'!F32</f>
        <v>0</v>
      </c>
      <c r="C27" s="9">
        <f t="shared" si="0"/>
        <v>0</v>
      </c>
    </row>
    <row r="28" spans="1:3">
      <c r="A28" s="7" t="s">
        <v>2553</v>
      </c>
      <c r="B28" s="16">
        <f>'סחיר - מוצרים מובנים'!N63</f>
        <v>0</v>
      </c>
      <c r="C28" s="9">
        <f t="shared" si="0"/>
        <v>0</v>
      </c>
    </row>
    <row r="29" spans="1:3">
      <c r="A29" s="7" t="s">
        <v>2554</v>
      </c>
      <c r="B29" s="16">
        <f>B30+B31+B32+B33+B34+B35+B36+B37+B38</f>
        <v>4417756.9899999993</v>
      </c>
      <c r="C29" s="9">
        <f t="shared" si="0"/>
        <v>0.40108669696196869</v>
      </c>
    </row>
    <row r="30" spans="1:3">
      <c r="A30" s="7" t="s">
        <v>2544</v>
      </c>
      <c r="B30" s="16">
        <f>'לא סחיר - תעודות התחייבות ממשלה'!L195</f>
        <v>3614597.1799999997</v>
      </c>
      <c r="C30" s="9">
        <f t="shared" si="0"/>
        <v>0.32816808327301106</v>
      </c>
    </row>
    <row r="31" spans="1:3">
      <c r="A31" s="7" t="s">
        <v>2555</v>
      </c>
      <c r="B31" s="16">
        <f>'לא סחיר - תעודות חוב מסחריות'!N44</f>
        <v>0</v>
      </c>
      <c r="C31" s="9">
        <f t="shared" si="0"/>
        <v>0</v>
      </c>
    </row>
    <row r="32" spans="1:3">
      <c r="A32" s="7" t="s">
        <v>2556</v>
      </c>
      <c r="B32" s="16">
        <f>'לא סחיר - אגח קונצרני'!N95</f>
        <v>447578.98999999993</v>
      </c>
      <c r="C32" s="9">
        <f t="shared" si="0"/>
        <v>4.0635548567979067E-2</v>
      </c>
    </row>
    <row r="33" spans="1:3">
      <c r="A33" s="7" t="s">
        <v>2557</v>
      </c>
      <c r="B33" s="16">
        <f>'לא סחיר - מניות'!H36</f>
        <v>35.79</v>
      </c>
      <c r="C33" s="9">
        <f t="shared" si="0"/>
        <v>3.2493622706641593E-6</v>
      </c>
    </row>
    <row r="34" spans="1:3">
      <c r="A34" s="7" t="s">
        <v>2558</v>
      </c>
      <c r="B34" s="16">
        <f>'לא סחיר - קרנות השקעה'!I66</f>
        <v>350899.25</v>
      </c>
      <c r="C34" s="9">
        <f t="shared" si="0"/>
        <v>3.1858026928034383E-2</v>
      </c>
    </row>
    <row r="35" spans="1:3">
      <c r="A35" s="7" t="s">
        <v>2559</v>
      </c>
      <c r="B35" s="16">
        <f>'לא סחיר - כתבי אופציה'!I32</f>
        <v>0</v>
      </c>
      <c r="C35" s="9">
        <f t="shared" si="0"/>
        <v>0</v>
      </c>
    </row>
    <row r="36" spans="1:3">
      <c r="A36" s="7" t="s">
        <v>2560</v>
      </c>
      <c r="B36" s="16">
        <f>'לא סחיר - אופציות'!I56</f>
        <v>0</v>
      </c>
      <c r="C36" s="9">
        <f t="shared" si="0"/>
        <v>0</v>
      </c>
    </row>
    <row r="37" spans="1:3">
      <c r="A37" s="7" t="s">
        <v>2561</v>
      </c>
      <c r="B37" s="16">
        <f>'לא סחיר - חוזים עתידיים'!I58</f>
        <v>3905.6600000000035</v>
      </c>
      <c r="C37" s="9">
        <f t="shared" si="0"/>
        <v>3.5459358049852452E-4</v>
      </c>
    </row>
    <row r="38" spans="1:3">
      <c r="A38" s="7" t="s">
        <v>2562</v>
      </c>
      <c r="B38" s="16">
        <f>'לא סחיר - מוצרים מובנים'!N63</f>
        <v>740.12</v>
      </c>
      <c r="C38" s="9">
        <f t="shared" si="0"/>
        <v>6.7195250175019775E-5</v>
      </c>
    </row>
    <row r="39" spans="1:3">
      <c r="A39" s="7" t="s">
        <v>2563</v>
      </c>
      <c r="B39" s="16">
        <f>הלוואות!L176</f>
        <v>568883.31000000006</v>
      </c>
      <c r="C39" s="9">
        <f t="shared" si="0"/>
        <v>5.1648727687190366E-2</v>
      </c>
    </row>
    <row r="40" spans="1:3">
      <c r="A40" s="7" t="s">
        <v>2564</v>
      </c>
      <c r="B40" s="16">
        <f>פקדונות!L48</f>
        <v>2005.63</v>
      </c>
      <c r="C40" s="9">
        <f t="shared" si="0"/>
        <v>1.8209048479776916E-4</v>
      </c>
    </row>
    <row r="41" spans="1:3">
      <c r="A41" s="7" t="s">
        <v>2565</v>
      </c>
      <c r="B41" s="16">
        <f>'זכויות מקרקעין'!F40</f>
        <v>35844.729999999996</v>
      </c>
      <c r="C41" s="9">
        <f t="shared" si="0"/>
        <v>3.2543311892747613E-3</v>
      </c>
    </row>
    <row r="42" spans="1:3">
      <c r="A42" s="7" t="s">
        <v>2566</v>
      </c>
      <c r="B42" s="16">
        <v>0</v>
      </c>
      <c r="C42" s="9">
        <f t="shared" si="0"/>
        <v>0</v>
      </c>
    </row>
    <row r="43" spans="1:3">
      <c r="A43" s="7" t="s">
        <v>2567</v>
      </c>
      <c r="B43" s="16">
        <f>'השקעות אחרות'!H34</f>
        <v>191575.39</v>
      </c>
      <c r="C43" s="9">
        <f t="shared" si="0"/>
        <v>1.7393066338468061E-2</v>
      </c>
    </row>
    <row r="44" spans="1:3">
      <c r="A44" s="14"/>
      <c r="B44" s="14"/>
      <c r="C44" s="14"/>
    </row>
    <row r="45" spans="1:3">
      <c r="A45" s="4" t="s">
        <v>2568</v>
      </c>
      <c r="B45" s="10">
        <f>B17+B18+B29+B39+B40+B41+B43</f>
        <v>11014469.000000002</v>
      </c>
      <c r="C45" s="11">
        <f>C17+C18+C29+C39+C40+C41+C42+C43</f>
        <v>0.99999999999999978</v>
      </c>
    </row>
    <row r="49" spans="1:3">
      <c r="A49" s="15" t="s">
        <v>2569</v>
      </c>
      <c r="B49" s="15" t="s">
        <v>67</v>
      </c>
      <c r="C49" s="15"/>
    </row>
    <row r="51" spans="1:3">
      <c r="A51" s="7" t="s">
        <v>26</v>
      </c>
      <c r="B51" s="12">
        <v>3.7690000000000001</v>
      </c>
    </row>
    <row r="52" spans="1:3">
      <c r="A52" s="7" t="s">
        <v>1210</v>
      </c>
      <c r="B52" s="12">
        <v>3.08</v>
      </c>
    </row>
    <row r="53" spans="1:3">
      <c r="A53" s="7" t="s">
        <v>750</v>
      </c>
      <c r="B53" s="12">
        <v>5.9261999999999997</v>
      </c>
    </row>
    <row r="54" spans="1:3">
      <c r="A54" s="7" t="s">
        <v>2570</v>
      </c>
      <c r="B54" s="12">
        <v>4.0540000000000003</v>
      </c>
    </row>
    <row r="55" spans="1:3">
      <c r="A55" s="7" t="s">
        <v>2571</v>
      </c>
      <c r="B55" s="12">
        <v>3.0432999999999999</v>
      </c>
    </row>
    <row r="56" spans="1:3">
      <c r="A56" s="7" t="s">
        <v>29</v>
      </c>
      <c r="B56" s="12">
        <v>4.2194000000000003</v>
      </c>
    </row>
    <row r="57" spans="1:3">
      <c r="A57" s="7" t="s">
        <v>2572</v>
      </c>
      <c r="B57" s="12">
        <v>0.45760000000000001</v>
      </c>
    </row>
    <row r="58" spans="1:3">
      <c r="A58" s="7" t="s">
        <v>2573</v>
      </c>
      <c r="B58" s="12">
        <v>5.3170999999999999</v>
      </c>
    </row>
    <row r="59" spans="1:3">
      <c r="A59" s="7" t="s">
        <v>2574</v>
      </c>
      <c r="B59" s="12">
        <v>0.5655</v>
      </c>
    </row>
    <row r="60" spans="1:3">
      <c r="A60" s="7" t="s">
        <v>2575</v>
      </c>
      <c r="B60" s="12">
        <v>0.30809999999999998</v>
      </c>
    </row>
    <row r="61" spans="1:3">
      <c r="A61" s="7" t="s">
        <v>2576</v>
      </c>
      <c r="B61" s="12">
        <v>2.8952</v>
      </c>
    </row>
    <row r="62" spans="1:3">
      <c r="A62" s="7" t="s">
        <v>2577</v>
      </c>
      <c r="B62" s="12">
        <v>0.17510000000000001</v>
      </c>
    </row>
    <row r="63" spans="1:3">
      <c r="A63" s="7" t="s">
        <v>2578</v>
      </c>
      <c r="B63" s="12">
        <v>9.4939999999999998</v>
      </c>
    </row>
    <row r="64" spans="1:3">
      <c r="A64" s="7" t="s">
        <v>2579</v>
      </c>
      <c r="B64" s="12">
        <v>0.4803</v>
      </c>
    </row>
    <row r="65" spans="1:2">
      <c r="A65" s="7" t="s">
        <v>2580</v>
      </c>
      <c r="B65" s="12">
        <v>0.55710000000000004</v>
      </c>
    </row>
    <row r="66" spans="1:2">
      <c r="A66" s="7" t="s">
        <v>2581</v>
      </c>
      <c r="B66" s="12">
        <v>0.24110000000000001</v>
      </c>
    </row>
    <row r="67" spans="1:2">
      <c r="A67" s="7" t="s">
        <v>2582</v>
      </c>
      <c r="B67" s="12">
        <v>6.7599999999999993E-2</v>
      </c>
    </row>
    <row r="68" spans="1:2">
      <c r="A68" s="7" t="s">
        <v>2583</v>
      </c>
      <c r="B68" s="12">
        <v>1.2190000000000001</v>
      </c>
    </row>
    <row r="69" spans="1:2">
      <c r="A69" s="7" t="s">
        <v>2584</v>
      </c>
      <c r="B69" s="12">
        <v>2.0629999999999999E-2</v>
      </c>
    </row>
    <row r="70" spans="1:2">
      <c r="A70" s="7" t="s">
        <v>2585</v>
      </c>
      <c r="B70" s="12">
        <v>5.9366000000000003</v>
      </c>
    </row>
    <row r="71" spans="1:2">
      <c r="A71" s="7" t="s">
        <v>2586</v>
      </c>
      <c r="B71" s="12">
        <v>1.1173</v>
      </c>
    </row>
    <row r="72" spans="1:2">
      <c r="A72" s="7" t="s">
        <v>2587</v>
      </c>
      <c r="B72" s="12">
        <v>0.60016000000000003</v>
      </c>
    </row>
    <row r="73" spans="1:2">
      <c r="A73" s="7" t="s">
        <v>2588</v>
      </c>
      <c r="B73" s="12">
        <v>2.5596000000000001</v>
      </c>
    </row>
    <row r="74" spans="1:2">
      <c r="A74" s="7" t="s">
        <v>2589</v>
      </c>
      <c r="B74" s="12">
        <v>1.4100999999999999</v>
      </c>
    </row>
    <row r="75" spans="1:2">
      <c r="A75" s="7" t="s">
        <v>2590</v>
      </c>
      <c r="B75" s="12">
        <v>0.48720000000000002</v>
      </c>
    </row>
    <row r="76" spans="1:2">
      <c r="A76" s="7" t="s">
        <v>2591</v>
      </c>
      <c r="B76" s="12">
        <v>2.8050999999999999</v>
      </c>
    </row>
    <row r="77" spans="1:2">
      <c r="A77" s="7" t="s">
        <v>2592</v>
      </c>
      <c r="B77" s="12">
        <v>0.60860000000000003</v>
      </c>
    </row>
    <row r="78" spans="1:2">
      <c r="A78" s="7" t="s">
        <v>2593</v>
      </c>
      <c r="B78" s="12">
        <v>1.0093000000000001</v>
      </c>
    </row>
    <row r="79" spans="1:2">
      <c r="A79" s="7" t="s">
        <v>2594</v>
      </c>
      <c r="B79" s="12">
        <v>1.3429</v>
      </c>
    </row>
    <row r="80" spans="1:2">
      <c r="A80" s="7" t="s">
        <v>2595</v>
      </c>
      <c r="B80" s="12">
        <v>1.5530999999999999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1238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66</v>
      </c>
      <c r="G11" s="4" t="s">
        <v>67</v>
      </c>
      <c r="H11" s="4" t="s">
        <v>12</v>
      </c>
      <c r="I11" s="4" t="s">
        <v>68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71</v>
      </c>
      <c r="G12" s="5" t="s">
        <v>72</v>
      </c>
      <c r="H12" s="5" t="s">
        <v>15</v>
      </c>
      <c r="I12" s="5" t="s">
        <v>14</v>
      </c>
      <c r="J12" s="5" t="s">
        <v>14</v>
      </c>
    </row>
    <row r="15" spans="1:10">
      <c r="A15" s="4" t="s">
        <v>1239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1240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1241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8">
        <f>H19/'סיכום נכסי ההשקעה'!$B$45</f>
        <v>0</v>
      </c>
    </row>
    <row r="20" spans="1:10" ht="13.5" thickBot="1">
      <c r="A20" s="6" t="s">
        <v>1242</v>
      </c>
      <c r="B20" s="6"/>
      <c r="C20" s="6"/>
      <c r="D20" s="6"/>
      <c r="E20" s="6"/>
      <c r="F20" s="19">
        <f>F19</f>
        <v>0</v>
      </c>
      <c r="G20" s="6"/>
      <c r="H20" s="19">
        <f>H19</f>
        <v>0</v>
      </c>
      <c r="I20" s="6"/>
      <c r="J20" s="20">
        <f>J19</f>
        <v>0</v>
      </c>
    </row>
    <row r="21" spans="1:10" ht="13.5" thickTop="1"/>
    <row r="22" spans="1:10">
      <c r="A22" s="6" t="s">
        <v>1243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8">
        <f>H22/'סיכום נכסי ההשקעה'!$B$45</f>
        <v>0</v>
      </c>
    </row>
    <row r="23" spans="1:10" ht="13.5" thickBot="1">
      <c r="A23" s="6" t="s">
        <v>1244</v>
      </c>
      <c r="B23" s="6"/>
      <c r="C23" s="6"/>
      <c r="D23" s="6"/>
      <c r="E23" s="6"/>
      <c r="F23" s="19">
        <f>F22</f>
        <v>0</v>
      </c>
      <c r="G23" s="6"/>
      <c r="H23" s="19">
        <f>H22</f>
        <v>0</v>
      </c>
      <c r="I23" s="6"/>
      <c r="J23" s="20">
        <f>J22</f>
        <v>0</v>
      </c>
    </row>
    <row r="24" spans="1:10" ht="13.5" thickTop="1"/>
    <row r="25" spans="1:10">
      <c r="A25" s="6" t="s">
        <v>1245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8">
        <f>H25/'סיכום נכסי ההשקעה'!$B$45</f>
        <v>0</v>
      </c>
    </row>
    <row r="26" spans="1:10" ht="13.5" thickBot="1">
      <c r="A26" s="6" t="s">
        <v>1246</v>
      </c>
      <c r="B26" s="6"/>
      <c r="C26" s="6"/>
      <c r="D26" s="6"/>
      <c r="E26" s="6"/>
      <c r="F26" s="19">
        <f>F25</f>
        <v>0</v>
      </c>
      <c r="G26" s="6"/>
      <c r="H26" s="19">
        <f>H25</f>
        <v>0</v>
      </c>
      <c r="I26" s="6"/>
      <c r="J26" s="20">
        <f>J25</f>
        <v>0</v>
      </c>
    </row>
    <row r="27" spans="1:10" ht="13.5" thickTop="1"/>
    <row r="28" spans="1:10">
      <c r="A28" s="6" t="s">
        <v>1247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8">
        <f>H28/'סיכום נכסי ההשקעה'!$B$45</f>
        <v>0</v>
      </c>
    </row>
    <row r="29" spans="1:10" ht="13.5" thickBot="1">
      <c r="A29" s="6" t="s">
        <v>1248</v>
      </c>
      <c r="B29" s="6"/>
      <c r="C29" s="6"/>
      <c r="D29" s="6"/>
      <c r="E29" s="6"/>
      <c r="F29" s="19">
        <f>F28</f>
        <v>0</v>
      </c>
      <c r="G29" s="6"/>
      <c r="H29" s="19">
        <f>H28</f>
        <v>0</v>
      </c>
      <c r="I29" s="6"/>
      <c r="J29" s="20">
        <f>J28</f>
        <v>0</v>
      </c>
    </row>
    <row r="30" spans="1:10" ht="13.5" thickTop="1"/>
    <row r="31" spans="1:10" ht="13.5" thickBot="1">
      <c r="A31" s="4" t="s">
        <v>1249</v>
      </c>
      <c r="B31" s="4"/>
      <c r="C31" s="4"/>
      <c r="D31" s="4"/>
      <c r="E31" s="4"/>
      <c r="F31" s="25">
        <f>F20+F23+F26+F29</f>
        <v>0</v>
      </c>
      <c r="G31" s="4"/>
      <c r="H31" s="25">
        <f>H20+H23+H26+H29</f>
        <v>0</v>
      </c>
      <c r="I31" s="4"/>
      <c r="J31" s="24">
        <f>J20+J23+J26+J29</f>
        <v>0</v>
      </c>
    </row>
    <row r="32" spans="1:10" ht="13.5" thickTop="1"/>
    <row r="34" spans="1:10">
      <c r="A34" s="4" t="s">
        <v>1250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1241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8">
        <f>H35/'סיכום נכסי ההשקעה'!$B$45</f>
        <v>0</v>
      </c>
    </row>
    <row r="36" spans="1:10" ht="13.5" thickBot="1">
      <c r="A36" s="6" t="s">
        <v>1242</v>
      </c>
      <c r="B36" s="6"/>
      <c r="C36" s="6"/>
      <c r="D36" s="6"/>
      <c r="E36" s="6"/>
      <c r="F36" s="19">
        <f>F35</f>
        <v>0</v>
      </c>
      <c r="G36" s="6"/>
      <c r="H36" s="19">
        <f>H35</f>
        <v>0</v>
      </c>
      <c r="I36" s="6"/>
      <c r="J36" s="20">
        <f>J35</f>
        <v>0</v>
      </c>
    </row>
    <row r="37" spans="1:10" ht="13.5" thickTop="1"/>
    <row r="38" spans="1:10">
      <c r="A38" s="6" t="s">
        <v>1251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8">
        <f>H38/'סיכום נכסי ההשקעה'!$B$45</f>
        <v>0</v>
      </c>
    </row>
    <row r="39" spans="1:10" ht="13.5" thickBot="1">
      <c r="A39" s="6" t="s">
        <v>1252</v>
      </c>
      <c r="B39" s="6"/>
      <c r="C39" s="6"/>
      <c r="D39" s="6"/>
      <c r="E39" s="6"/>
      <c r="F39" s="19">
        <f>F38</f>
        <v>0</v>
      </c>
      <c r="G39" s="6"/>
      <c r="H39" s="19">
        <f>H38</f>
        <v>0</v>
      </c>
      <c r="I39" s="6"/>
      <c r="J39" s="20">
        <f>J38</f>
        <v>0</v>
      </c>
    </row>
    <row r="40" spans="1:10" ht="13.5" thickTop="1"/>
    <row r="41" spans="1:10">
      <c r="A41" s="6" t="s">
        <v>1245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8">
        <f>H41/'סיכום נכסי ההשקעה'!$B$45</f>
        <v>0</v>
      </c>
    </row>
    <row r="42" spans="1:10" ht="13.5" thickBot="1">
      <c r="A42" s="6" t="s">
        <v>1246</v>
      </c>
      <c r="B42" s="6"/>
      <c r="C42" s="6"/>
      <c r="D42" s="6"/>
      <c r="E42" s="6"/>
      <c r="F42" s="19">
        <f>F41</f>
        <v>0</v>
      </c>
      <c r="G42" s="6"/>
      <c r="H42" s="19">
        <f>H41</f>
        <v>0</v>
      </c>
      <c r="I42" s="6"/>
      <c r="J42" s="20">
        <f>J41</f>
        <v>0</v>
      </c>
    </row>
    <row r="43" spans="1:10" ht="13.5" thickTop="1"/>
    <row r="44" spans="1:10">
      <c r="A44" s="6" t="s">
        <v>1253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8">
        <f>H44/'סיכום נכסי ההשקעה'!$B$45</f>
        <v>0</v>
      </c>
    </row>
    <row r="45" spans="1:10" ht="13.5" thickBot="1">
      <c r="A45" s="6" t="s">
        <v>1254</v>
      </c>
      <c r="B45" s="6"/>
      <c r="C45" s="6"/>
      <c r="D45" s="6"/>
      <c r="E45" s="6"/>
      <c r="F45" s="19">
        <f>F44</f>
        <v>0</v>
      </c>
      <c r="G45" s="6"/>
      <c r="H45" s="19">
        <f>H44</f>
        <v>0</v>
      </c>
      <c r="I45" s="6"/>
      <c r="J45" s="20">
        <f>J44</f>
        <v>0</v>
      </c>
    </row>
    <row r="46" spans="1:10" ht="13.5" thickTop="1"/>
    <row r="47" spans="1:10">
      <c r="A47" s="6" t="s">
        <v>1247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8">
        <f>H47/'סיכום נכסי ההשקעה'!$B$45</f>
        <v>0</v>
      </c>
    </row>
    <row r="48" spans="1:10" ht="13.5" thickBot="1">
      <c r="A48" s="6" t="s">
        <v>1248</v>
      </c>
      <c r="B48" s="6"/>
      <c r="C48" s="6"/>
      <c r="D48" s="6"/>
      <c r="E48" s="6"/>
      <c r="F48" s="19">
        <f>F47</f>
        <v>0</v>
      </c>
      <c r="G48" s="6"/>
      <c r="H48" s="19">
        <f>H47</f>
        <v>0</v>
      </c>
      <c r="I48" s="6"/>
      <c r="J48" s="20">
        <f>J47</f>
        <v>0</v>
      </c>
    </row>
    <row r="49" spans="1:10" ht="13.5" thickTop="1"/>
    <row r="50" spans="1:10" ht="13.5" thickBot="1">
      <c r="A50" s="4" t="s">
        <v>1255</v>
      </c>
      <c r="B50" s="4"/>
      <c r="C50" s="4"/>
      <c r="D50" s="4"/>
      <c r="E50" s="4"/>
      <c r="F50" s="25">
        <f>F36+F39+F42+F45+F48</f>
        <v>0</v>
      </c>
      <c r="G50" s="4"/>
      <c r="H50" s="25">
        <f>H36+H39+H42+H45+H48</f>
        <v>0</v>
      </c>
      <c r="I50" s="4"/>
      <c r="J50" s="24">
        <f>J36+J39+J42+J45+J48</f>
        <v>0</v>
      </c>
    </row>
    <row r="51" spans="1:10" ht="13.5" thickTop="1"/>
    <row r="53" spans="1:10" ht="13.5" thickBot="1">
      <c r="A53" s="4" t="s">
        <v>1256</v>
      </c>
      <c r="B53" s="4"/>
      <c r="C53" s="4"/>
      <c r="D53" s="4"/>
      <c r="E53" s="4"/>
      <c r="F53" s="25">
        <f>F31+F50</f>
        <v>0</v>
      </c>
      <c r="G53" s="4"/>
      <c r="H53" s="25">
        <f>H31+H50</f>
        <v>0</v>
      </c>
      <c r="I53" s="4"/>
      <c r="J53" s="24">
        <f>J31+J50</f>
        <v>0</v>
      </c>
    </row>
    <row r="54" spans="1:10" ht="13.5" thickTop="1"/>
    <row r="56" spans="1:10">
      <c r="A56" s="7" t="s">
        <v>62</v>
      </c>
      <c r="B56" s="7"/>
      <c r="C56" s="7"/>
      <c r="D56" s="7"/>
      <c r="E56" s="7"/>
      <c r="F56" s="7"/>
      <c r="G56" s="7"/>
      <c r="H56" s="7"/>
      <c r="I56" s="7"/>
      <c r="J56" s="7"/>
    </row>
  </sheetData>
  <pageMargins left="0.75" right="0.75" top="1" bottom="1" header="0.5" footer="0.5"/>
  <pageSetup paperSize="9" orientation="portrait"/>
  <ignoredErrors>
    <ignoredError sqref="F21:J21 G20 I20 F24:J24 F27:J27 F30:J30 F37:J37 F40:J40 F43:J43 F46:J46 F49:J49 F32:J34 G31 I31 F51:J52 G50 I50 F54:J54 G53 I5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1257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66</v>
      </c>
      <c r="G11" s="4" t="s">
        <v>67</v>
      </c>
    </row>
    <row r="12" spans="1:7">
      <c r="A12" s="5"/>
      <c r="B12" s="5"/>
      <c r="C12" s="5"/>
      <c r="D12" s="5"/>
      <c r="E12" s="5"/>
      <c r="F12" s="5" t="s">
        <v>71</v>
      </c>
      <c r="G12" s="5" t="s">
        <v>72</v>
      </c>
    </row>
    <row r="15" spans="1:7">
      <c r="A15" s="4" t="s">
        <v>1258</v>
      </c>
      <c r="B15" s="4"/>
      <c r="C15" s="4"/>
      <c r="D15" s="4"/>
      <c r="E15" s="4"/>
      <c r="F15" s="4"/>
      <c r="G15" s="4"/>
    </row>
    <row r="18" spans="1:7">
      <c r="A18" s="4" t="s">
        <v>1259</v>
      </c>
      <c r="B18" s="4"/>
      <c r="C18" s="4"/>
      <c r="D18" s="4"/>
      <c r="E18" s="4"/>
      <c r="F18" s="4"/>
      <c r="G18" s="4"/>
    </row>
    <row r="19" spans="1:7">
      <c r="A19" s="6" t="s">
        <v>1260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6"/>
    </row>
    <row r="20" spans="1:7" ht="13.5" thickBot="1">
      <c r="A20" s="6" t="s">
        <v>1261</v>
      </c>
      <c r="B20" s="6"/>
      <c r="C20" s="6"/>
      <c r="D20" s="6"/>
      <c r="E20" s="6"/>
      <c r="F20" s="19">
        <f>F19</f>
        <v>0</v>
      </c>
      <c r="G20" s="6"/>
    </row>
    <row r="21" spans="1:7" ht="13.5" thickTop="1"/>
    <row r="22" spans="1:7" ht="13.5" thickBot="1">
      <c r="A22" s="4" t="s">
        <v>1262</v>
      </c>
      <c r="B22" s="4"/>
      <c r="C22" s="4"/>
      <c r="D22" s="4"/>
      <c r="E22" s="4"/>
      <c r="F22" s="25">
        <f>F20</f>
        <v>0</v>
      </c>
      <c r="G22" s="4"/>
    </row>
    <row r="23" spans="1:7" ht="13.5" thickTop="1"/>
    <row r="25" spans="1:7">
      <c r="A25" s="4" t="s">
        <v>1263</v>
      </c>
      <c r="B25" s="4"/>
      <c r="C25" s="4"/>
      <c r="D25" s="4"/>
      <c r="E25" s="4"/>
      <c r="F25" s="4"/>
      <c r="G25" s="4"/>
    </row>
    <row r="26" spans="1:7">
      <c r="A26" s="6" t="s">
        <v>1264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6"/>
    </row>
    <row r="27" spans="1:7" ht="13.5" thickBot="1">
      <c r="A27" s="6" t="s">
        <v>1265</v>
      </c>
      <c r="B27" s="6"/>
      <c r="C27" s="6"/>
      <c r="D27" s="6"/>
      <c r="E27" s="6"/>
      <c r="F27" s="19">
        <f>F26</f>
        <v>0</v>
      </c>
      <c r="G27" s="6"/>
    </row>
    <row r="28" spans="1:7" ht="13.5" thickTop="1"/>
    <row r="29" spans="1:7" ht="13.5" thickBot="1">
      <c r="A29" s="4" t="s">
        <v>1266</v>
      </c>
      <c r="B29" s="4"/>
      <c r="C29" s="4"/>
      <c r="D29" s="4"/>
      <c r="E29" s="4"/>
      <c r="F29" s="25">
        <f>F27</f>
        <v>0</v>
      </c>
      <c r="G29" s="4"/>
    </row>
    <row r="30" spans="1:7" ht="13.5" thickTop="1"/>
    <row r="32" spans="1:7" ht="13.5" thickBot="1">
      <c r="A32" s="4" t="s">
        <v>1267</v>
      </c>
      <c r="B32" s="4"/>
      <c r="C32" s="4"/>
      <c r="D32" s="4"/>
      <c r="E32" s="4"/>
      <c r="F32" s="25">
        <f>F22+F29</f>
        <v>0</v>
      </c>
      <c r="G32" s="4"/>
    </row>
    <row r="33" spans="1:7" ht="13.5" thickTop="1"/>
    <row r="35" spans="1:7">
      <c r="A35" s="7" t="s">
        <v>62</v>
      </c>
      <c r="B35" s="7"/>
      <c r="C35" s="7"/>
      <c r="D35" s="7"/>
      <c r="E35" s="7"/>
      <c r="F35" s="7"/>
      <c r="G35" s="7"/>
    </row>
  </sheetData>
  <pageMargins left="0.75" right="0.75" top="1" bottom="1" header="0.5" footer="0.5"/>
  <pageSetup paperSize="9" orientation="portrait"/>
  <ignoredErrors>
    <ignoredError sqref="F21 F23:F25 F28 F30:F31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7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1268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1269</v>
      </c>
      <c r="E11" s="4" t="s">
        <v>7</v>
      </c>
      <c r="F11" s="4" t="s">
        <v>8</v>
      </c>
      <c r="G11" s="4" t="s">
        <v>64</v>
      </c>
      <c r="H11" s="4" t="s">
        <v>65</v>
      </c>
      <c r="I11" s="4" t="s">
        <v>9</v>
      </c>
      <c r="J11" s="4" t="s">
        <v>10</v>
      </c>
      <c r="K11" s="4" t="s">
        <v>11</v>
      </c>
      <c r="L11" s="4" t="s">
        <v>66</v>
      </c>
      <c r="M11" s="4" t="s">
        <v>67</v>
      </c>
      <c r="N11" s="4" t="s">
        <v>12</v>
      </c>
      <c r="O11" s="4" t="s">
        <v>68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69</v>
      </c>
      <c r="H12" s="5" t="s">
        <v>70</v>
      </c>
      <c r="I12" s="5"/>
      <c r="J12" s="5" t="s">
        <v>14</v>
      </c>
      <c r="K12" s="5" t="s">
        <v>14</v>
      </c>
      <c r="L12" s="5" t="s">
        <v>71</v>
      </c>
      <c r="M12" s="5" t="s">
        <v>72</v>
      </c>
      <c r="N12" s="5" t="s">
        <v>15</v>
      </c>
      <c r="O12" s="5" t="s">
        <v>14</v>
      </c>
      <c r="P12" s="5" t="s">
        <v>14</v>
      </c>
    </row>
    <row r="15" spans="1:16">
      <c r="A15" s="4" t="s">
        <v>1270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1272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8">
        <f>N19/'סיכום נכסי ההשקעה'!$B$45</f>
        <v>0</v>
      </c>
    </row>
    <row r="20" spans="1:16" ht="13.5" thickBot="1">
      <c r="A20" s="6" t="s">
        <v>1273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9">
        <f>L19</f>
        <v>0</v>
      </c>
      <c r="M20" s="6"/>
      <c r="N20" s="19">
        <f>N19</f>
        <v>0</v>
      </c>
      <c r="O20" s="6"/>
      <c r="P20" s="20">
        <f>P19</f>
        <v>0</v>
      </c>
    </row>
    <row r="21" spans="1:16" ht="13.5" thickTop="1"/>
    <row r="22" spans="1:16">
      <c r="A22" s="6" t="s">
        <v>1274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8">
        <f>N22/'סיכום נכסי ההשקעה'!$B$45</f>
        <v>0</v>
      </c>
    </row>
    <row r="23" spans="1:16" ht="13.5" thickBot="1">
      <c r="A23" s="6" t="s">
        <v>1275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9">
        <f>L22</f>
        <v>0</v>
      </c>
      <c r="M23" s="6"/>
      <c r="N23" s="19">
        <f>N22</f>
        <v>0</v>
      </c>
      <c r="O23" s="6"/>
      <c r="P23" s="20">
        <f>P22</f>
        <v>0</v>
      </c>
    </row>
    <row r="24" spans="1:16" ht="13.5" thickTop="1"/>
    <row r="25" spans="1:16">
      <c r="A25" s="6" t="s">
        <v>1276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8">
        <f>N25/'סיכום נכסי ההשקעה'!$B$45</f>
        <v>0</v>
      </c>
    </row>
    <row r="26" spans="1:16" ht="13.5" thickBot="1">
      <c r="A26" s="6" t="s">
        <v>1277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9">
        <f>L25</f>
        <v>0</v>
      </c>
      <c r="M26" s="6"/>
      <c r="N26" s="19">
        <f>N25</f>
        <v>0</v>
      </c>
      <c r="O26" s="6"/>
      <c r="P26" s="20">
        <f>P25</f>
        <v>0</v>
      </c>
    </row>
    <row r="27" spans="1:16" ht="13.5" thickTop="1"/>
    <row r="28" spans="1:16">
      <c r="A28" s="6" t="s">
        <v>1278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7" t="s">
        <v>1279</v>
      </c>
      <c r="B29" s="7">
        <v>1108620</v>
      </c>
      <c r="C29" s="7" t="s">
        <v>1280</v>
      </c>
      <c r="D29" s="7" t="s">
        <v>1281</v>
      </c>
      <c r="E29" s="7" t="s">
        <v>547</v>
      </c>
      <c r="F29" s="7" t="s">
        <v>329</v>
      </c>
      <c r="G29" s="7"/>
      <c r="H29" s="7">
        <v>2.33</v>
      </c>
      <c r="I29" s="7" t="s">
        <v>38</v>
      </c>
      <c r="J29" s="7" t="s">
        <v>256</v>
      </c>
      <c r="K29" s="7" t="s">
        <v>1026</v>
      </c>
      <c r="L29" s="7">
        <v>0.18</v>
      </c>
      <c r="M29" s="7">
        <v>124.18</v>
      </c>
      <c r="N29" s="7" t="s">
        <v>20</v>
      </c>
      <c r="O29" s="7" t="s">
        <v>21</v>
      </c>
      <c r="P29" s="18">
        <f>N29/'סיכום נכסי ההשקעה'!$B$45</f>
        <v>0</v>
      </c>
    </row>
    <row r="30" spans="1:16" ht="13.5" thickBot="1">
      <c r="A30" s="6" t="s">
        <v>1282</v>
      </c>
      <c r="B30" s="6"/>
      <c r="C30" s="6"/>
      <c r="D30" s="6"/>
      <c r="E30" s="6"/>
      <c r="F30" s="6"/>
      <c r="G30" s="6"/>
      <c r="H30" s="26">
        <v>2.33</v>
      </c>
      <c r="I30" s="6"/>
      <c r="J30" s="6"/>
      <c r="K30" s="26" t="s">
        <v>1026</v>
      </c>
      <c r="L30" s="26">
        <f>L29</f>
        <v>0.18</v>
      </c>
      <c r="M30" s="6"/>
      <c r="N30" s="26" t="str">
        <f>N29</f>
        <v>0.00</v>
      </c>
      <c r="O30" s="6"/>
      <c r="P30" s="20">
        <f>P29</f>
        <v>0</v>
      </c>
    </row>
    <row r="31" spans="1:16" ht="13.5" thickTop="1"/>
    <row r="32" spans="1:16">
      <c r="A32" s="6" t="s">
        <v>1283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8">
        <f>N32/'סיכום נכסי ההשקעה'!$B$45</f>
        <v>0</v>
      </c>
    </row>
    <row r="33" spans="1:16" ht="13.5" thickBot="1">
      <c r="A33" s="6" t="s">
        <v>1284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19">
        <f>L32</f>
        <v>0</v>
      </c>
      <c r="M33" s="6"/>
      <c r="N33" s="19">
        <f>N32</f>
        <v>0</v>
      </c>
      <c r="O33" s="6"/>
      <c r="P33" s="20">
        <f>P32</f>
        <v>0</v>
      </c>
    </row>
    <row r="34" spans="1:16" ht="13.5" thickTop="1"/>
    <row r="35" spans="1:16">
      <c r="A35" s="6" t="s">
        <v>1285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8">
        <f>N35/'סיכום נכסי ההשקעה'!$B$45</f>
        <v>0</v>
      </c>
    </row>
    <row r="36" spans="1:16" ht="13.5" thickBot="1">
      <c r="A36" s="6" t="s">
        <v>1286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19">
        <f>L35</f>
        <v>0</v>
      </c>
      <c r="M36" s="6"/>
      <c r="N36" s="19">
        <f>N35</f>
        <v>0</v>
      </c>
      <c r="O36" s="6"/>
      <c r="P36" s="20">
        <f>P35</f>
        <v>0</v>
      </c>
    </row>
    <row r="37" spans="1:16" ht="13.5" thickTop="1"/>
    <row r="38" spans="1:16" ht="13.5" thickBot="1">
      <c r="A38" s="4" t="s">
        <v>1287</v>
      </c>
      <c r="B38" s="4"/>
      <c r="C38" s="4"/>
      <c r="D38" s="4"/>
      <c r="E38" s="4"/>
      <c r="F38" s="4"/>
      <c r="G38" s="4"/>
      <c r="H38" s="28">
        <v>2.33</v>
      </c>
      <c r="I38" s="4"/>
      <c r="J38" s="4"/>
      <c r="K38" s="28" t="s">
        <v>1026</v>
      </c>
      <c r="L38" s="25">
        <f>L20+L23+L26+L30+L33+L36</f>
        <v>0.18</v>
      </c>
      <c r="M38" s="4"/>
      <c r="N38" s="25">
        <f>N20+N23+N26+N30+N33+N36</f>
        <v>0</v>
      </c>
      <c r="O38" s="4"/>
      <c r="P38" s="24">
        <f>P20+P23+P26+P30+P33+P36</f>
        <v>0</v>
      </c>
    </row>
    <row r="39" spans="1:16" ht="13.5" thickTop="1"/>
    <row r="41" spans="1:16">
      <c r="A41" s="4" t="s">
        <v>1288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6" t="s">
        <v>1272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8">
        <f>N42/'סיכום נכסי ההשקעה'!$B$45</f>
        <v>0</v>
      </c>
    </row>
    <row r="43" spans="1:16" ht="13.5" thickBot="1">
      <c r="A43" s="6" t="s">
        <v>1273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19">
        <f>L42</f>
        <v>0</v>
      </c>
      <c r="M43" s="6"/>
      <c r="N43" s="19">
        <f>N42</f>
        <v>0</v>
      </c>
      <c r="O43" s="6"/>
      <c r="P43" s="20">
        <f>P42</f>
        <v>0</v>
      </c>
    </row>
    <row r="44" spans="1:16" ht="13.5" thickTop="1"/>
    <row r="45" spans="1:16">
      <c r="A45" s="6" t="s">
        <v>1274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8">
        <f>N45/'סיכום נכסי ההשקעה'!$B$45</f>
        <v>0</v>
      </c>
    </row>
    <row r="46" spans="1:16" ht="13.5" thickBot="1">
      <c r="A46" s="6" t="s">
        <v>1275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19">
        <f>L45</f>
        <v>0</v>
      </c>
      <c r="M46" s="6"/>
      <c r="N46" s="19">
        <f>N45</f>
        <v>0</v>
      </c>
      <c r="O46" s="6"/>
      <c r="P46" s="20">
        <f>P45</f>
        <v>0</v>
      </c>
    </row>
    <row r="47" spans="1:16" ht="13.5" thickTop="1"/>
    <row r="48" spans="1:16">
      <c r="A48" s="6" t="s">
        <v>1276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8">
        <f>N48/'סיכום נכסי ההשקעה'!$B$45</f>
        <v>0</v>
      </c>
    </row>
    <row r="49" spans="1:16" ht="13.5" thickBot="1">
      <c r="A49" s="6" t="s">
        <v>1277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19">
        <f>L48</f>
        <v>0</v>
      </c>
      <c r="M49" s="6"/>
      <c r="N49" s="19">
        <f>N48</f>
        <v>0</v>
      </c>
      <c r="O49" s="6"/>
      <c r="P49" s="20">
        <f>P48</f>
        <v>0</v>
      </c>
    </row>
    <row r="50" spans="1:16" ht="13.5" thickTop="1"/>
    <row r="51" spans="1:16">
      <c r="A51" s="6" t="s">
        <v>1278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8">
        <f>N51/'סיכום נכסי ההשקעה'!$B$45</f>
        <v>0</v>
      </c>
    </row>
    <row r="52" spans="1:16" ht="13.5" thickBot="1">
      <c r="A52" s="6" t="s">
        <v>1282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19">
        <f>L51</f>
        <v>0</v>
      </c>
      <c r="M52" s="6"/>
      <c r="N52" s="19">
        <f>N51</f>
        <v>0</v>
      </c>
      <c r="O52" s="6"/>
      <c r="P52" s="20">
        <f>P51</f>
        <v>0</v>
      </c>
    </row>
    <row r="53" spans="1:16" ht="13.5" thickTop="1"/>
    <row r="54" spans="1:16">
      <c r="A54" s="6" t="s">
        <v>1283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8">
        <f>N54/'סיכום נכסי ההשקעה'!$B$45</f>
        <v>0</v>
      </c>
    </row>
    <row r="55" spans="1:16" ht="13.5" thickBot="1">
      <c r="A55" s="6" t="s">
        <v>1284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19">
        <f>L54</f>
        <v>0</v>
      </c>
      <c r="M55" s="6"/>
      <c r="N55" s="19">
        <f>N54</f>
        <v>0</v>
      </c>
      <c r="O55" s="6"/>
      <c r="P55" s="20">
        <f>P54</f>
        <v>0</v>
      </c>
    </row>
    <row r="56" spans="1:16" ht="13.5" thickTop="1"/>
    <row r="57" spans="1:16">
      <c r="A57" s="6" t="s">
        <v>1285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8">
        <f>N57/'סיכום נכסי ההשקעה'!$B$45</f>
        <v>0</v>
      </c>
    </row>
    <row r="58" spans="1:16" ht="13.5" thickBot="1">
      <c r="A58" s="6" t="s">
        <v>1286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19">
        <f>L57</f>
        <v>0</v>
      </c>
      <c r="M58" s="6"/>
      <c r="N58" s="19">
        <f>N57</f>
        <v>0</v>
      </c>
      <c r="O58" s="6"/>
      <c r="P58" s="20">
        <f>P57</f>
        <v>0</v>
      </c>
    </row>
    <row r="59" spans="1:16" ht="13.5" thickTop="1"/>
    <row r="60" spans="1:16" ht="13.5" thickBot="1">
      <c r="A60" s="4" t="s">
        <v>1289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25">
        <f>L43+L46+L49+L52+L55+L58</f>
        <v>0</v>
      </c>
      <c r="M60" s="4"/>
      <c r="N60" s="25">
        <f>N43+N46+N49+N52+N55+N58</f>
        <v>0</v>
      </c>
      <c r="O60" s="4"/>
      <c r="P60" s="24">
        <f>P43+P46+P49+P52+P55+P58</f>
        <v>0</v>
      </c>
    </row>
    <row r="61" spans="1:16" ht="13.5" thickTop="1"/>
    <row r="63" spans="1:16" ht="13.5" thickBot="1">
      <c r="A63" s="4" t="s">
        <v>1290</v>
      </c>
      <c r="B63" s="4"/>
      <c r="C63" s="4"/>
      <c r="D63" s="4"/>
      <c r="E63" s="4"/>
      <c r="F63" s="4"/>
      <c r="G63" s="4"/>
      <c r="H63" s="28">
        <v>2.33</v>
      </c>
      <c r="I63" s="4"/>
      <c r="J63" s="4"/>
      <c r="K63" s="28" t="s">
        <v>1026</v>
      </c>
      <c r="L63" s="25">
        <f>L38+L60</f>
        <v>0.18</v>
      </c>
      <c r="M63" s="4"/>
      <c r="N63" s="25">
        <f>N38+N60</f>
        <v>0</v>
      </c>
      <c r="O63" s="4"/>
      <c r="P63" s="24">
        <f>P38+P60</f>
        <v>0</v>
      </c>
    </row>
    <row r="64" spans="1:16" ht="13.5" thickTop="1"/>
    <row r="66" spans="1:16">
      <c r="A66" s="7" t="s">
        <v>62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</sheetData>
  <pageMargins left="0.75" right="0.75" top="1" bottom="1" header="0.5" footer="0.5"/>
  <pageSetup paperSize="9" orientation="portrait"/>
  <ignoredErrors>
    <ignoredError sqref="L21:P21 J29:K31 L44:P44 M20 O20 L24:P24 L27:P28 J34:K34 L34:P34 J37:K41 L37:P37 J44:K44 L47:P47 J47:K47 L50:P50 J50:K50 L53:P53 J53:K53 L56:P56 J56:K56 L59:P59 J59:K67 L31:P31 M30 O30 L29:O29 M38 O38 L61:P62 M60 O60 M63 O6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8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20.7109375" customWidth="1"/>
    <col min="11" max="11" width="9.7109375" customWidth="1"/>
    <col min="12" max="12" width="15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1291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64</v>
      </c>
      <c r="F11" s="4" t="s">
        <v>65</v>
      </c>
      <c r="G11" s="4" t="s">
        <v>9</v>
      </c>
      <c r="H11" s="4" t="s">
        <v>10</v>
      </c>
      <c r="I11" s="4" t="s">
        <v>11</v>
      </c>
      <c r="J11" s="4" t="s">
        <v>66</v>
      </c>
      <c r="K11" s="4" t="s">
        <v>67</v>
      </c>
      <c r="L11" s="4" t="s">
        <v>1292</v>
      </c>
      <c r="M11" s="4" t="s">
        <v>68</v>
      </c>
      <c r="N11" s="4" t="s">
        <v>13</v>
      </c>
    </row>
    <row r="12" spans="1:14">
      <c r="A12" s="5"/>
      <c r="B12" s="5"/>
      <c r="C12" s="5"/>
      <c r="D12" s="5"/>
      <c r="E12" s="5" t="s">
        <v>69</v>
      </c>
      <c r="F12" s="5" t="s">
        <v>70</v>
      </c>
      <c r="G12" s="5"/>
      <c r="H12" s="5" t="s">
        <v>14</v>
      </c>
      <c r="I12" s="5" t="s">
        <v>14</v>
      </c>
      <c r="J12" s="5" t="s">
        <v>71</v>
      </c>
      <c r="K12" s="5" t="s">
        <v>72</v>
      </c>
      <c r="L12" s="5" t="s">
        <v>15</v>
      </c>
      <c r="M12" s="5" t="s">
        <v>14</v>
      </c>
      <c r="N12" s="5" t="s">
        <v>14</v>
      </c>
    </row>
    <row r="15" spans="1:14">
      <c r="A15" s="4" t="s">
        <v>73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1293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1294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8">
        <f>L19/'סיכום נכסי ההשקעה'!$B$45</f>
        <v>0</v>
      </c>
    </row>
    <row r="20" spans="1:14" ht="13.5" thickBot="1">
      <c r="A20" s="6" t="s">
        <v>1295</v>
      </c>
      <c r="B20" s="6"/>
      <c r="C20" s="6"/>
      <c r="D20" s="6"/>
      <c r="E20" s="6"/>
      <c r="F20" s="6"/>
      <c r="G20" s="6"/>
      <c r="H20" s="6"/>
      <c r="I20" s="6"/>
      <c r="J20" s="19">
        <f>J19</f>
        <v>0</v>
      </c>
      <c r="K20" s="6"/>
      <c r="L20" s="19">
        <f>L19</f>
        <v>0</v>
      </c>
      <c r="M20" s="6"/>
      <c r="N20" s="20">
        <f>N19</f>
        <v>0</v>
      </c>
    </row>
    <row r="21" spans="1:14" ht="13.5" thickTop="1"/>
    <row r="22" spans="1:14">
      <c r="A22" s="6" t="s">
        <v>1296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1297</v>
      </c>
      <c r="B23" s="7">
        <v>8287849</v>
      </c>
      <c r="C23" s="7" t="s">
        <v>77</v>
      </c>
      <c r="D23" s="17">
        <v>0</v>
      </c>
      <c r="E23" s="7" t="s">
        <v>1298</v>
      </c>
      <c r="F23" s="16">
        <v>8.99</v>
      </c>
      <c r="G23" s="7" t="s">
        <v>38</v>
      </c>
      <c r="H23" s="7" t="s">
        <v>491</v>
      </c>
      <c r="I23" s="7" t="s">
        <v>1299</v>
      </c>
      <c r="J23" s="16">
        <v>60325000</v>
      </c>
      <c r="K23" s="16">
        <v>117.17</v>
      </c>
      <c r="L23" s="21" t="s">
        <v>1300</v>
      </c>
      <c r="M23" s="7" t="s">
        <v>1301</v>
      </c>
      <c r="N23" s="18">
        <f>L23/'סיכום נכסי ההשקעה'!$B$45</f>
        <v>6.4171209706069335E-3</v>
      </c>
    </row>
    <row r="24" spans="1:14">
      <c r="A24" s="7" t="s">
        <v>1302</v>
      </c>
      <c r="B24" s="7">
        <v>8287955</v>
      </c>
      <c r="C24" s="7" t="s">
        <v>77</v>
      </c>
      <c r="D24" s="17">
        <v>0</v>
      </c>
      <c r="E24" s="7" t="s">
        <v>1303</v>
      </c>
      <c r="F24" s="16">
        <v>9.5</v>
      </c>
      <c r="G24" s="7" t="s">
        <v>38</v>
      </c>
      <c r="H24" s="7" t="s">
        <v>491</v>
      </c>
      <c r="I24" s="7" t="s">
        <v>1304</v>
      </c>
      <c r="J24" s="16">
        <v>39015720</v>
      </c>
      <c r="K24" s="16">
        <v>113.62</v>
      </c>
      <c r="L24" s="21" t="s">
        <v>1305</v>
      </c>
      <c r="M24" s="7" t="s">
        <v>1306</v>
      </c>
      <c r="N24" s="18">
        <f>L24/'סיכום נכסי ההשקעה'!$B$45</f>
        <v>4.0245299160585942E-3</v>
      </c>
    </row>
    <row r="25" spans="1:14">
      <c r="A25" s="7" t="s">
        <v>1307</v>
      </c>
      <c r="B25" s="7">
        <v>8287831</v>
      </c>
      <c r="C25" s="7" t="s">
        <v>77</v>
      </c>
      <c r="D25" s="17">
        <v>0</v>
      </c>
      <c r="E25" s="7" t="s">
        <v>1308</v>
      </c>
      <c r="F25" s="16">
        <v>8.93</v>
      </c>
      <c r="G25" s="7" t="s">
        <v>38</v>
      </c>
      <c r="H25" s="7" t="s">
        <v>491</v>
      </c>
      <c r="I25" s="7" t="s">
        <v>983</v>
      </c>
      <c r="J25" s="16">
        <v>12500000</v>
      </c>
      <c r="K25" s="16">
        <v>118.44</v>
      </c>
      <c r="L25" s="21" t="s">
        <v>1309</v>
      </c>
      <c r="M25" s="7" t="s">
        <v>1310</v>
      </c>
      <c r="N25" s="18">
        <f>L25/'סיכום נכסי ההשקעה'!$B$45</f>
        <v>1.3441074644633343E-3</v>
      </c>
    </row>
    <row r="26" spans="1:14">
      <c r="A26" s="7" t="s">
        <v>1311</v>
      </c>
      <c r="B26" s="7">
        <v>8287815</v>
      </c>
      <c r="C26" s="7" t="s">
        <v>77</v>
      </c>
      <c r="D26" s="17">
        <v>0</v>
      </c>
      <c r="E26" s="7" t="s">
        <v>1312</v>
      </c>
      <c r="F26" s="16">
        <v>8.7899999999999991</v>
      </c>
      <c r="G26" s="7" t="s">
        <v>38</v>
      </c>
      <c r="H26" s="7" t="s">
        <v>491</v>
      </c>
      <c r="I26" s="7" t="s">
        <v>272</v>
      </c>
      <c r="J26" s="16">
        <v>37808000</v>
      </c>
      <c r="K26" s="16">
        <v>122.05</v>
      </c>
      <c r="L26" s="21" t="s">
        <v>1313</v>
      </c>
      <c r="M26" s="7" t="s">
        <v>1314</v>
      </c>
      <c r="N26" s="18">
        <f>L26/'סיכום נכסי ההשקעה'!$B$45</f>
        <v>4.1895592061678135E-3</v>
      </c>
    </row>
    <row r="27" spans="1:14">
      <c r="A27" s="7" t="s">
        <v>1315</v>
      </c>
      <c r="B27" s="7">
        <v>8287823</v>
      </c>
      <c r="C27" s="7" t="s">
        <v>77</v>
      </c>
      <c r="D27" s="17">
        <v>0</v>
      </c>
      <c r="E27" s="7" t="s">
        <v>1316</v>
      </c>
      <c r="F27" s="16">
        <v>8.84</v>
      </c>
      <c r="G27" s="7" t="s">
        <v>38</v>
      </c>
      <c r="H27" s="7" t="s">
        <v>491</v>
      </c>
      <c r="I27" s="7" t="s">
        <v>998</v>
      </c>
      <c r="J27" s="16">
        <v>32240000</v>
      </c>
      <c r="K27" s="16">
        <v>118.82</v>
      </c>
      <c r="L27" s="21" t="s">
        <v>1317</v>
      </c>
      <c r="M27" s="7" t="s">
        <v>1318</v>
      </c>
      <c r="N27" s="18">
        <f>L27/'סיכום נכסי ההשקעה'!$B$45</f>
        <v>3.4778862240204219E-3</v>
      </c>
    </row>
    <row r="28" spans="1:14">
      <c r="A28" s="7" t="s">
        <v>1319</v>
      </c>
      <c r="B28" s="7">
        <v>8287864</v>
      </c>
      <c r="C28" s="7" t="s">
        <v>77</v>
      </c>
      <c r="D28" s="17">
        <v>0</v>
      </c>
      <c r="E28" s="7" t="s">
        <v>1320</v>
      </c>
      <c r="F28" s="16">
        <v>8.98</v>
      </c>
      <c r="G28" s="7" t="s">
        <v>38</v>
      </c>
      <c r="H28" s="7" t="s">
        <v>491</v>
      </c>
      <c r="I28" s="7" t="s">
        <v>1321</v>
      </c>
      <c r="J28" s="16">
        <v>28600000</v>
      </c>
      <c r="K28" s="16">
        <v>119.45</v>
      </c>
      <c r="L28" s="21" t="s">
        <v>1322</v>
      </c>
      <c r="M28" s="7" t="s">
        <v>1183</v>
      </c>
      <c r="N28" s="18">
        <f>L28/'סיכום נכסי ההשקעה'!$B$45</f>
        <v>3.1015330834377936E-3</v>
      </c>
    </row>
    <row r="29" spans="1:14">
      <c r="A29" s="7" t="s">
        <v>1323</v>
      </c>
      <c r="B29" s="7">
        <v>8287906</v>
      </c>
      <c r="C29" s="7" t="s">
        <v>77</v>
      </c>
      <c r="D29" s="17">
        <v>0</v>
      </c>
      <c r="E29" s="7" t="s">
        <v>1324</v>
      </c>
      <c r="F29" s="16">
        <v>9.3000000000000007</v>
      </c>
      <c r="G29" s="7" t="s">
        <v>38</v>
      </c>
      <c r="H29" s="7" t="s">
        <v>491</v>
      </c>
      <c r="I29" s="7" t="s">
        <v>1325</v>
      </c>
      <c r="J29" s="16">
        <v>39400000</v>
      </c>
      <c r="K29" s="16">
        <v>117.15</v>
      </c>
      <c r="L29" s="21" t="s">
        <v>1326</v>
      </c>
      <c r="M29" s="7" t="s">
        <v>1327</v>
      </c>
      <c r="N29" s="18">
        <f>L29/'סיכום נכסי ההשקעה'!$B$45</f>
        <v>4.1906895375528313E-3</v>
      </c>
    </row>
    <row r="30" spans="1:14">
      <c r="A30" s="7" t="s">
        <v>1328</v>
      </c>
      <c r="B30" s="7">
        <v>8287922</v>
      </c>
      <c r="C30" s="7" t="s">
        <v>77</v>
      </c>
      <c r="D30" s="17">
        <v>0</v>
      </c>
      <c r="E30" s="7" t="s">
        <v>1329</v>
      </c>
      <c r="F30" s="16">
        <v>9.2799999999999994</v>
      </c>
      <c r="G30" s="7" t="s">
        <v>38</v>
      </c>
      <c r="H30" s="7" t="s">
        <v>491</v>
      </c>
      <c r="I30" s="7" t="s">
        <v>1321</v>
      </c>
      <c r="J30" s="16">
        <v>62500000</v>
      </c>
      <c r="K30" s="16">
        <v>118.45</v>
      </c>
      <c r="L30" s="21" t="s">
        <v>1330</v>
      </c>
      <c r="M30" s="7" t="s">
        <v>1331</v>
      </c>
      <c r="N30" s="18">
        <f>L30/'סיכום נכסי ההשקעה'!$B$45</f>
        <v>6.7210784287467682E-3</v>
      </c>
    </row>
    <row r="31" spans="1:14">
      <c r="A31" s="7" t="s">
        <v>1332</v>
      </c>
      <c r="B31" s="7">
        <v>8287948</v>
      </c>
      <c r="C31" s="7" t="s">
        <v>77</v>
      </c>
      <c r="D31" s="17">
        <v>0</v>
      </c>
      <c r="E31" s="7" t="s">
        <v>1333</v>
      </c>
      <c r="F31" s="16">
        <v>9.41</v>
      </c>
      <c r="G31" s="7" t="s">
        <v>38</v>
      </c>
      <c r="H31" s="7" t="s">
        <v>491</v>
      </c>
      <c r="I31" s="7" t="s">
        <v>1334</v>
      </c>
      <c r="J31" s="16">
        <v>46684000</v>
      </c>
      <c r="K31" s="16">
        <v>114.94</v>
      </c>
      <c r="L31" s="21" t="s">
        <v>1335</v>
      </c>
      <c r="M31" s="7" t="s">
        <v>1336</v>
      </c>
      <c r="N31" s="18">
        <f>L31/'סיכום נכסי ההשקעה'!$B$45</f>
        <v>4.8717291773212124E-3</v>
      </c>
    </row>
    <row r="32" spans="1:14">
      <c r="A32" s="7" t="s">
        <v>1337</v>
      </c>
      <c r="B32" s="7">
        <v>8287963</v>
      </c>
      <c r="C32" s="7" t="s">
        <v>77</v>
      </c>
      <c r="D32" s="17">
        <v>0</v>
      </c>
      <c r="E32" s="7" t="s">
        <v>1338</v>
      </c>
      <c r="F32" s="16">
        <v>9.5500000000000007</v>
      </c>
      <c r="G32" s="7" t="s">
        <v>38</v>
      </c>
      <c r="H32" s="7" t="s">
        <v>491</v>
      </c>
      <c r="I32" s="7" t="s">
        <v>581</v>
      </c>
      <c r="J32" s="16">
        <v>50996000</v>
      </c>
      <c r="K32" s="16">
        <v>111.53</v>
      </c>
      <c r="L32" s="21" t="s">
        <v>1339</v>
      </c>
      <c r="M32" s="7" t="s">
        <v>1340</v>
      </c>
      <c r="N32" s="18">
        <f>L32/'סיכום נכסי ההשקעה'!$B$45</f>
        <v>5.1635199118541244E-3</v>
      </c>
    </row>
    <row r="33" spans="1:14">
      <c r="A33" s="7" t="s">
        <v>1341</v>
      </c>
      <c r="B33" s="7">
        <v>8287971</v>
      </c>
      <c r="C33" s="7" t="s">
        <v>77</v>
      </c>
      <c r="D33" s="17">
        <v>0</v>
      </c>
      <c r="E33" s="7" t="s">
        <v>1342</v>
      </c>
      <c r="F33" s="16">
        <v>9.6199999999999992</v>
      </c>
      <c r="G33" s="7" t="s">
        <v>38</v>
      </c>
      <c r="H33" s="7" t="s">
        <v>491</v>
      </c>
      <c r="I33" s="7" t="s">
        <v>1343</v>
      </c>
      <c r="J33" s="16">
        <v>38764000</v>
      </c>
      <c r="K33" s="16">
        <v>110.5</v>
      </c>
      <c r="L33" s="21" t="s">
        <v>1344</v>
      </c>
      <c r="M33" s="7" t="s">
        <v>1345</v>
      </c>
      <c r="N33" s="18">
        <f>L33/'סיכום נכסי ההשקעה'!$B$45</f>
        <v>3.8889709526623564E-3</v>
      </c>
    </row>
    <row r="34" spans="1:14">
      <c r="A34" s="7" t="s">
        <v>1346</v>
      </c>
      <c r="B34" s="7">
        <v>8287997</v>
      </c>
      <c r="C34" s="7" t="s">
        <v>77</v>
      </c>
      <c r="D34" s="17">
        <v>0</v>
      </c>
      <c r="E34" s="7" t="s">
        <v>1347</v>
      </c>
      <c r="F34" s="16">
        <v>9.57</v>
      </c>
      <c r="G34" s="7" t="s">
        <v>38</v>
      </c>
      <c r="H34" s="7" t="s">
        <v>491</v>
      </c>
      <c r="I34" s="7" t="s">
        <v>1348</v>
      </c>
      <c r="J34" s="16">
        <v>281578000</v>
      </c>
      <c r="K34" s="16">
        <v>112.12</v>
      </c>
      <c r="L34" s="21" t="s">
        <v>1349</v>
      </c>
      <c r="M34" s="7" t="s">
        <v>1350</v>
      </c>
      <c r="N34" s="18">
        <f>L34/'סיכום נכסי ההשקעה'!$B$45</f>
        <v>2.86621624701109E-2</v>
      </c>
    </row>
    <row r="35" spans="1:14">
      <c r="A35" s="7" t="s">
        <v>1351</v>
      </c>
      <c r="B35" s="7">
        <v>8288011</v>
      </c>
      <c r="C35" s="7" t="s">
        <v>77</v>
      </c>
      <c r="D35" s="17">
        <v>0</v>
      </c>
      <c r="E35" s="7" t="s">
        <v>1352</v>
      </c>
      <c r="F35" s="16">
        <v>9.74</v>
      </c>
      <c r="G35" s="7" t="s">
        <v>38</v>
      </c>
      <c r="H35" s="7" t="s">
        <v>491</v>
      </c>
      <c r="I35" s="7" t="s">
        <v>1348</v>
      </c>
      <c r="J35" s="16">
        <v>4422000</v>
      </c>
      <c r="K35" s="16">
        <v>111.6</v>
      </c>
      <c r="L35" s="21" t="s">
        <v>1353</v>
      </c>
      <c r="M35" s="7" t="s">
        <v>81</v>
      </c>
      <c r="N35" s="18">
        <f>L35/'סיכום נכסי ההשקעה'!$B$45</f>
        <v>4.4805428205390554E-4</v>
      </c>
    </row>
    <row r="36" spans="1:14">
      <c r="A36" s="7" t="s">
        <v>1354</v>
      </c>
      <c r="B36" s="7">
        <v>8288029</v>
      </c>
      <c r="C36" s="7" t="s">
        <v>77</v>
      </c>
      <c r="D36" s="17">
        <v>0</v>
      </c>
      <c r="E36" s="7" t="s">
        <v>1355</v>
      </c>
      <c r="F36" s="16">
        <v>9.7799999999999994</v>
      </c>
      <c r="G36" s="7" t="s">
        <v>38</v>
      </c>
      <c r="H36" s="7" t="s">
        <v>491</v>
      </c>
      <c r="I36" s="7" t="s">
        <v>1356</v>
      </c>
      <c r="J36" s="16">
        <v>143260000</v>
      </c>
      <c r="K36" s="16">
        <v>108.44</v>
      </c>
      <c r="L36" s="21" t="s">
        <v>1357</v>
      </c>
      <c r="M36" s="7" t="s">
        <v>1358</v>
      </c>
      <c r="N36" s="18">
        <f>L36/'סיכום נכסי ההשקעה'!$B$45</f>
        <v>1.4104047140175343E-2</v>
      </c>
    </row>
    <row r="37" spans="1:14">
      <c r="A37" s="7" t="s">
        <v>1359</v>
      </c>
      <c r="B37" s="7">
        <v>8288052</v>
      </c>
      <c r="C37" s="7" t="s">
        <v>77</v>
      </c>
      <c r="D37" s="17">
        <v>0</v>
      </c>
      <c r="E37" s="7" t="s">
        <v>1360</v>
      </c>
      <c r="F37" s="16">
        <v>9.85</v>
      </c>
      <c r="G37" s="7" t="s">
        <v>38</v>
      </c>
      <c r="H37" s="7" t="s">
        <v>491</v>
      </c>
      <c r="I37" s="7" t="s">
        <v>1361</v>
      </c>
      <c r="J37" s="16">
        <v>6782000</v>
      </c>
      <c r="K37" s="16">
        <v>110.76</v>
      </c>
      <c r="L37" s="21" t="s">
        <v>1362</v>
      </c>
      <c r="M37" s="7" t="s">
        <v>154</v>
      </c>
      <c r="N37" s="18">
        <f>L37/'סיכום נכסי ההשקעה'!$B$45</f>
        <v>6.8199928657477712E-4</v>
      </c>
    </row>
    <row r="38" spans="1:14">
      <c r="A38" s="7" t="s">
        <v>1363</v>
      </c>
      <c r="B38" s="7">
        <v>8288078</v>
      </c>
      <c r="C38" s="7" t="s">
        <v>77</v>
      </c>
      <c r="D38" s="17">
        <v>0</v>
      </c>
      <c r="E38" s="7" t="s">
        <v>1364</v>
      </c>
      <c r="F38" s="16">
        <v>10.039999999999999</v>
      </c>
      <c r="G38" s="7" t="s">
        <v>38</v>
      </c>
      <c r="H38" s="7" t="s">
        <v>491</v>
      </c>
      <c r="I38" s="7" t="s">
        <v>737</v>
      </c>
      <c r="J38" s="16">
        <v>36075000</v>
      </c>
      <c r="K38" s="16">
        <v>111.41</v>
      </c>
      <c r="L38" s="21" t="s">
        <v>1365</v>
      </c>
      <c r="M38" s="7" t="s">
        <v>757</v>
      </c>
      <c r="N38" s="18">
        <f>L38/'סיכום נכסי ההשקעה'!$B$45</f>
        <v>3.6489539350467093E-3</v>
      </c>
    </row>
    <row r="39" spans="1:14">
      <c r="A39" s="7" t="s">
        <v>1366</v>
      </c>
      <c r="B39" s="7">
        <v>82866195</v>
      </c>
      <c r="C39" s="7" t="s">
        <v>77</v>
      </c>
      <c r="D39" s="17">
        <v>0</v>
      </c>
      <c r="E39" s="7" t="s">
        <v>1367</v>
      </c>
      <c r="F39" s="16">
        <v>0.01</v>
      </c>
      <c r="G39" s="7" t="s">
        <v>38</v>
      </c>
      <c r="H39" s="7" t="s">
        <v>491</v>
      </c>
      <c r="I39" s="7" t="s">
        <v>1368</v>
      </c>
      <c r="J39" s="16">
        <v>435000</v>
      </c>
      <c r="K39" s="16">
        <v>134.91999999999999</v>
      </c>
      <c r="L39" s="21">
        <v>586.89</v>
      </c>
      <c r="M39" s="17">
        <v>0</v>
      </c>
      <c r="N39" s="18">
        <f>L39/'סיכום נכסי ההשקעה'!$B$45</f>
        <v>5.3283549120706579E-5</v>
      </c>
    </row>
    <row r="40" spans="1:14">
      <c r="A40" s="7" t="s">
        <v>1369</v>
      </c>
      <c r="B40" s="7">
        <v>82866278</v>
      </c>
      <c r="C40" s="7" t="s">
        <v>77</v>
      </c>
      <c r="D40" s="17">
        <v>0</v>
      </c>
      <c r="E40" s="7" t="s">
        <v>1370</v>
      </c>
      <c r="F40" s="16">
        <v>0.09</v>
      </c>
      <c r="G40" s="7" t="s">
        <v>38</v>
      </c>
      <c r="H40" s="7" t="s">
        <v>491</v>
      </c>
      <c r="I40" s="7" t="s">
        <v>1371</v>
      </c>
      <c r="J40" s="16">
        <v>876000</v>
      </c>
      <c r="K40" s="16">
        <v>134.66999999999999</v>
      </c>
      <c r="L40" s="21" t="s">
        <v>1372</v>
      </c>
      <c r="M40" s="17">
        <v>0</v>
      </c>
      <c r="N40" s="18">
        <f>L40/'סיכום נכסי ההשקעה'!$B$45</f>
        <v>1.0710184939464624E-4</v>
      </c>
    </row>
    <row r="41" spans="1:14">
      <c r="A41" s="7" t="s">
        <v>1373</v>
      </c>
      <c r="B41" s="7">
        <v>8286643</v>
      </c>
      <c r="C41" s="7" t="s">
        <v>77</v>
      </c>
      <c r="D41" s="17">
        <v>0</v>
      </c>
      <c r="E41" s="7" t="s">
        <v>1374</v>
      </c>
      <c r="F41" s="16">
        <v>0.26</v>
      </c>
      <c r="G41" s="7" t="s">
        <v>38</v>
      </c>
      <c r="H41" s="7" t="s">
        <v>491</v>
      </c>
      <c r="I41" s="7" t="s">
        <v>1368</v>
      </c>
      <c r="J41" s="16">
        <v>51000</v>
      </c>
      <c r="K41" s="16">
        <v>135.31</v>
      </c>
      <c r="L41" s="21">
        <v>69.010000000000005</v>
      </c>
      <c r="M41" s="17">
        <v>0</v>
      </c>
      <c r="N41" s="18">
        <f>L41/'סיכום נכסי ההשקעה'!$B$45</f>
        <v>6.2653950907665173E-6</v>
      </c>
    </row>
    <row r="42" spans="1:14">
      <c r="A42" s="7" t="s">
        <v>1375</v>
      </c>
      <c r="B42" s="7">
        <v>82867425</v>
      </c>
      <c r="C42" s="7" t="s">
        <v>77</v>
      </c>
      <c r="D42" s="17">
        <v>0</v>
      </c>
      <c r="E42" s="7" t="s">
        <v>1376</v>
      </c>
      <c r="F42" s="16">
        <v>1.04</v>
      </c>
      <c r="G42" s="7" t="s">
        <v>38</v>
      </c>
      <c r="H42" s="7" t="s">
        <v>491</v>
      </c>
      <c r="I42" s="7" t="s">
        <v>1377</v>
      </c>
      <c r="J42" s="16">
        <v>21832000</v>
      </c>
      <c r="K42" s="16">
        <v>141.47</v>
      </c>
      <c r="L42" s="21" t="s">
        <v>1378</v>
      </c>
      <c r="M42" s="17">
        <v>0</v>
      </c>
      <c r="N42" s="18">
        <f>L42/'סיכום נכסי ההשקעה'!$B$45</f>
        <v>2.8041596921285989E-3</v>
      </c>
    </row>
    <row r="43" spans="1:14">
      <c r="A43" s="7" t="s">
        <v>1379</v>
      </c>
      <c r="B43" s="7">
        <v>82867599</v>
      </c>
      <c r="C43" s="7" t="s">
        <v>77</v>
      </c>
      <c r="D43" s="17">
        <v>0</v>
      </c>
      <c r="E43" s="7" t="s">
        <v>1380</v>
      </c>
      <c r="F43" s="16">
        <v>1.1299999999999999</v>
      </c>
      <c r="G43" s="7" t="s">
        <v>38</v>
      </c>
      <c r="H43" s="7" t="s">
        <v>491</v>
      </c>
      <c r="I43" s="7" t="s">
        <v>1381</v>
      </c>
      <c r="J43" s="16">
        <v>225000</v>
      </c>
      <c r="K43" s="16">
        <v>140.97999999999999</v>
      </c>
      <c r="L43" s="21">
        <v>317.20999999999998</v>
      </c>
      <c r="M43" s="17">
        <v>0</v>
      </c>
      <c r="N43" s="18">
        <f>L43/'סיכום נכסי ההשקעה'!$B$45</f>
        <v>2.879939105552886E-5</v>
      </c>
    </row>
    <row r="44" spans="1:14">
      <c r="A44" s="7" t="s">
        <v>1382</v>
      </c>
      <c r="B44" s="7">
        <v>82867672</v>
      </c>
      <c r="C44" s="7" t="s">
        <v>77</v>
      </c>
      <c r="D44" s="17">
        <v>0</v>
      </c>
      <c r="E44" s="7" t="s">
        <v>1383</v>
      </c>
      <c r="F44" s="16">
        <v>1.21</v>
      </c>
      <c r="G44" s="7" t="s">
        <v>38</v>
      </c>
      <c r="H44" s="7" t="s">
        <v>491</v>
      </c>
      <c r="I44" s="7" t="s">
        <v>1384</v>
      </c>
      <c r="J44" s="16">
        <v>712000</v>
      </c>
      <c r="K44" s="16">
        <v>140.69</v>
      </c>
      <c r="L44" s="21" t="s">
        <v>1385</v>
      </c>
      <c r="M44" s="17">
        <v>0</v>
      </c>
      <c r="N44" s="18">
        <f>L44/'סיכום נכסי ההשקעה'!$B$45</f>
        <v>9.0943104020720368E-5</v>
      </c>
    </row>
    <row r="45" spans="1:14">
      <c r="A45" s="7" t="s">
        <v>1386</v>
      </c>
      <c r="B45" s="7">
        <v>82867755</v>
      </c>
      <c r="C45" s="7" t="s">
        <v>77</v>
      </c>
      <c r="D45" s="17">
        <v>0</v>
      </c>
      <c r="E45" s="7" t="s">
        <v>1387</v>
      </c>
      <c r="F45" s="16">
        <v>1.29</v>
      </c>
      <c r="G45" s="7" t="s">
        <v>38</v>
      </c>
      <c r="H45" s="7" t="s">
        <v>491</v>
      </c>
      <c r="I45" s="7" t="s">
        <v>1381</v>
      </c>
      <c r="J45" s="16">
        <v>2007000</v>
      </c>
      <c r="K45" s="16">
        <v>140.54</v>
      </c>
      <c r="L45" s="21" t="s">
        <v>1388</v>
      </c>
      <c r="M45" s="17">
        <v>0</v>
      </c>
      <c r="N45" s="18">
        <f>L45/'סיכום נכסי ההשקעה'!$B$45</f>
        <v>2.5608497332009375E-4</v>
      </c>
    </row>
    <row r="46" spans="1:14">
      <c r="A46" s="7" t="s">
        <v>1389</v>
      </c>
      <c r="B46" s="7">
        <v>82867912</v>
      </c>
      <c r="C46" s="7" t="s">
        <v>77</v>
      </c>
      <c r="D46" s="17">
        <v>0</v>
      </c>
      <c r="E46" s="7" t="s">
        <v>1390</v>
      </c>
      <c r="F46" s="16">
        <v>1.42</v>
      </c>
      <c r="G46" s="7" t="s">
        <v>38</v>
      </c>
      <c r="H46" s="7" t="s">
        <v>491</v>
      </c>
      <c r="I46" s="7" t="s">
        <v>1391</v>
      </c>
      <c r="J46" s="16">
        <v>3163000</v>
      </c>
      <c r="K46" s="16">
        <v>144.5</v>
      </c>
      <c r="L46" s="21" t="s">
        <v>1392</v>
      </c>
      <c r="M46" s="17">
        <v>0</v>
      </c>
      <c r="N46" s="18">
        <f>L46/'סיכום נכסי ההשקעה'!$B$45</f>
        <v>4.1495418435514225E-4</v>
      </c>
    </row>
    <row r="47" spans="1:14">
      <c r="A47" s="7" t="s">
        <v>1393</v>
      </c>
      <c r="B47" s="7">
        <v>82868092</v>
      </c>
      <c r="C47" s="7" t="s">
        <v>77</v>
      </c>
      <c r="D47" s="17">
        <v>0</v>
      </c>
      <c r="E47" s="7" t="s">
        <v>1394</v>
      </c>
      <c r="F47" s="16">
        <v>1.5</v>
      </c>
      <c r="G47" s="7" t="s">
        <v>38</v>
      </c>
      <c r="H47" s="7" t="s">
        <v>491</v>
      </c>
      <c r="I47" s="7" t="s">
        <v>1391</v>
      </c>
      <c r="J47" s="16">
        <v>1929000</v>
      </c>
      <c r="K47" s="16">
        <v>144.77000000000001</v>
      </c>
      <c r="L47" s="21" t="s">
        <v>1395</v>
      </c>
      <c r="M47" s="17">
        <v>0</v>
      </c>
      <c r="N47" s="18">
        <f>L47/'סיכום נכסי ההשקעה'!$B$45</f>
        <v>2.53535599401115E-4</v>
      </c>
    </row>
    <row r="48" spans="1:14">
      <c r="A48" s="7" t="s">
        <v>1396</v>
      </c>
      <c r="B48" s="7">
        <v>82868175</v>
      </c>
      <c r="C48" s="7" t="s">
        <v>77</v>
      </c>
      <c r="D48" s="17">
        <v>0</v>
      </c>
      <c r="E48" s="7" t="s">
        <v>1397</v>
      </c>
      <c r="F48" s="16">
        <v>1.58</v>
      </c>
      <c r="G48" s="7" t="s">
        <v>38</v>
      </c>
      <c r="H48" s="7" t="s">
        <v>491</v>
      </c>
      <c r="I48" s="7" t="s">
        <v>1398</v>
      </c>
      <c r="J48" s="16">
        <v>1084000</v>
      </c>
      <c r="K48" s="16">
        <v>143.15</v>
      </c>
      <c r="L48" s="21" t="s">
        <v>1399</v>
      </c>
      <c r="M48" s="17">
        <v>0</v>
      </c>
      <c r="N48" s="18">
        <f>L48/'סיכום נכסי ההשקעה'!$B$45</f>
        <v>1.4088468540789391E-4</v>
      </c>
    </row>
    <row r="49" spans="1:14">
      <c r="A49" s="7" t="s">
        <v>1400</v>
      </c>
      <c r="B49" s="7">
        <v>82868258</v>
      </c>
      <c r="C49" s="7" t="s">
        <v>77</v>
      </c>
      <c r="D49" s="17">
        <v>0</v>
      </c>
      <c r="E49" s="7" t="s">
        <v>1401</v>
      </c>
      <c r="F49" s="16">
        <v>1.67</v>
      </c>
      <c r="G49" s="7" t="s">
        <v>38</v>
      </c>
      <c r="H49" s="7" t="s">
        <v>491</v>
      </c>
      <c r="I49" s="7" t="s">
        <v>1398</v>
      </c>
      <c r="J49" s="16">
        <v>758000</v>
      </c>
      <c r="K49" s="16">
        <v>142.16</v>
      </c>
      <c r="L49" s="21" t="s">
        <v>1402</v>
      </c>
      <c r="M49" s="17">
        <v>0</v>
      </c>
      <c r="N49" s="18">
        <f>L49/'סיכום נכסי ההשקעה'!$B$45</f>
        <v>9.7833132037504462E-5</v>
      </c>
    </row>
    <row r="50" spans="1:14">
      <c r="A50" s="7" t="s">
        <v>1403</v>
      </c>
      <c r="B50" s="7">
        <v>8286890</v>
      </c>
      <c r="C50" s="7" t="s">
        <v>77</v>
      </c>
      <c r="D50" s="17">
        <v>0</v>
      </c>
      <c r="E50" s="7" t="s">
        <v>1404</v>
      </c>
      <c r="F50" s="16">
        <v>2.2000000000000002</v>
      </c>
      <c r="G50" s="7" t="s">
        <v>38</v>
      </c>
      <c r="H50" s="7" t="s">
        <v>491</v>
      </c>
      <c r="I50" s="7" t="s">
        <v>1405</v>
      </c>
      <c r="J50" s="16">
        <v>5000</v>
      </c>
      <c r="K50" s="16">
        <v>138.36000000000001</v>
      </c>
      <c r="L50" s="21">
        <v>6.92</v>
      </c>
      <c r="M50" s="17">
        <v>0</v>
      </c>
      <c r="N50" s="18">
        <f>L50/'סיכום נכסי ההשקעה'!$B$45</f>
        <v>6.2826451279675836E-7</v>
      </c>
    </row>
    <row r="51" spans="1:14">
      <c r="A51" s="7" t="s">
        <v>1406</v>
      </c>
      <c r="B51" s="7">
        <v>8286908</v>
      </c>
      <c r="C51" s="7" t="s">
        <v>77</v>
      </c>
      <c r="D51" s="17">
        <v>0</v>
      </c>
      <c r="E51" s="7" t="s">
        <v>1407</v>
      </c>
      <c r="F51" s="16">
        <v>2.2799999999999998</v>
      </c>
      <c r="G51" s="7" t="s">
        <v>38</v>
      </c>
      <c r="H51" s="7" t="s">
        <v>491</v>
      </c>
      <c r="I51" s="7" t="s">
        <v>1408</v>
      </c>
      <c r="J51" s="16">
        <v>5000</v>
      </c>
      <c r="K51" s="16">
        <v>137.34</v>
      </c>
      <c r="L51" s="21">
        <v>6.87</v>
      </c>
      <c r="M51" s="17">
        <v>0</v>
      </c>
      <c r="N51" s="18">
        <f>L51/'סיכום נכסי ההשקעה'!$B$45</f>
        <v>6.2372502932279336E-7</v>
      </c>
    </row>
    <row r="52" spans="1:14">
      <c r="A52" s="7" t="s">
        <v>1409</v>
      </c>
      <c r="B52" s="7">
        <v>8286973</v>
      </c>
      <c r="C52" s="7" t="s">
        <v>77</v>
      </c>
      <c r="D52" s="17">
        <v>0</v>
      </c>
      <c r="E52" s="7" t="s">
        <v>1410</v>
      </c>
      <c r="F52" s="16">
        <v>2.74</v>
      </c>
      <c r="G52" s="7" t="s">
        <v>38</v>
      </c>
      <c r="H52" s="7" t="s">
        <v>491</v>
      </c>
      <c r="I52" s="7" t="s">
        <v>1411</v>
      </c>
      <c r="J52" s="16">
        <v>10000</v>
      </c>
      <c r="K52" s="16">
        <v>144.9</v>
      </c>
      <c r="L52" s="21">
        <v>14.49</v>
      </c>
      <c r="M52" s="17">
        <v>0</v>
      </c>
      <c r="N52" s="18">
        <f>L52/'סיכום נכסי ההשקעה'!$B$45</f>
        <v>1.315542310755062E-6</v>
      </c>
    </row>
    <row r="53" spans="1:14">
      <c r="A53" s="7" t="s">
        <v>1412</v>
      </c>
      <c r="B53" s="7">
        <v>82869991</v>
      </c>
      <c r="C53" s="7" t="s">
        <v>77</v>
      </c>
      <c r="D53" s="17">
        <v>0</v>
      </c>
      <c r="E53" s="7" t="s">
        <v>1413</v>
      </c>
      <c r="F53" s="16">
        <v>2.91</v>
      </c>
      <c r="G53" s="7" t="s">
        <v>38</v>
      </c>
      <c r="H53" s="7" t="s">
        <v>491</v>
      </c>
      <c r="I53" s="7" t="s">
        <v>107</v>
      </c>
      <c r="J53" s="16">
        <v>3779000</v>
      </c>
      <c r="K53" s="16">
        <v>146.84</v>
      </c>
      <c r="L53" s="21" t="s">
        <v>1414</v>
      </c>
      <c r="M53" s="17">
        <v>0</v>
      </c>
      <c r="N53" s="18">
        <f>L53/'סיכום נכסי ההשקעה'!$B$45</f>
        <v>5.037909680439428E-4</v>
      </c>
    </row>
    <row r="54" spans="1:14">
      <c r="A54" s="7" t="s">
        <v>1415</v>
      </c>
      <c r="B54" s="7">
        <v>82870056</v>
      </c>
      <c r="C54" s="7" t="s">
        <v>77</v>
      </c>
      <c r="D54" s="17">
        <v>0</v>
      </c>
      <c r="E54" s="7" t="s">
        <v>1416</v>
      </c>
      <c r="F54" s="16">
        <v>2.99</v>
      </c>
      <c r="G54" s="7" t="s">
        <v>38</v>
      </c>
      <c r="H54" s="7" t="s">
        <v>491</v>
      </c>
      <c r="I54" s="7" t="s">
        <v>107</v>
      </c>
      <c r="J54" s="16">
        <v>3790000</v>
      </c>
      <c r="K54" s="16">
        <v>146.62</v>
      </c>
      <c r="L54" s="21" t="s">
        <v>1417</v>
      </c>
      <c r="M54" s="17">
        <v>0</v>
      </c>
      <c r="N54" s="18">
        <f>L54/'סיכום נכסי ההשקעה'!$B$45</f>
        <v>5.0450366694935534E-4</v>
      </c>
    </row>
    <row r="55" spans="1:14">
      <c r="A55" s="7" t="s">
        <v>1418</v>
      </c>
      <c r="B55" s="7">
        <v>82870130</v>
      </c>
      <c r="C55" s="7" t="s">
        <v>77</v>
      </c>
      <c r="D55" s="17">
        <v>0</v>
      </c>
      <c r="E55" s="7" t="s">
        <v>1419</v>
      </c>
      <c r="F55" s="16">
        <v>3.07</v>
      </c>
      <c r="G55" s="7" t="s">
        <v>38</v>
      </c>
      <c r="H55" s="7" t="s">
        <v>491</v>
      </c>
      <c r="I55" s="7" t="s">
        <v>107</v>
      </c>
      <c r="J55" s="16">
        <v>2577000</v>
      </c>
      <c r="K55" s="16">
        <v>147.43</v>
      </c>
      <c r="L55" s="21" t="s">
        <v>1420</v>
      </c>
      <c r="M55" s="17">
        <v>0</v>
      </c>
      <c r="N55" s="18">
        <f>L55/'סיכום נכסי ההשקעה'!$B$45</f>
        <v>3.4493265176923184E-4</v>
      </c>
    </row>
    <row r="56" spans="1:14">
      <c r="A56" s="7" t="s">
        <v>1421</v>
      </c>
      <c r="B56" s="7">
        <v>82870213</v>
      </c>
      <c r="C56" s="7" t="s">
        <v>77</v>
      </c>
      <c r="D56" s="17">
        <v>0</v>
      </c>
      <c r="E56" s="7" t="s">
        <v>1422</v>
      </c>
      <c r="F56" s="16">
        <v>3.16</v>
      </c>
      <c r="G56" s="7" t="s">
        <v>38</v>
      </c>
      <c r="H56" s="7" t="s">
        <v>491</v>
      </c>
      <c r="I56" s="7" t="s">
        <v>1423</v>
      </c>
      <c r="J56" s="16">
        <v>1952000</v>
      </c>
      <c r="K56" s="16">
        <v>147.33000000000001</v>
      </c>
      <c r="L56" s="21" t="s">
        <v>1424</v>
      </c>
      <c r="M56" s="7" t="s">
        <v>1425</v>
      </c>
      <c r="N56" s="18">
        <f>L56/'סיכום נכסי ההשקעה'!$B$45</f>
        <v>2.6109656307535115E-4</v>
      </c>
    </row>
    <row r="57" spans="1:14">
      <c r="A57" s="7" t="s">
        <v>1426</v>
      </c>
      <c r="B57" s="7">
        <v>8287765</v>
      </c>
      <c r="C57" s="7" t="s">
        <v>77</v>
      </c>
      <c r="D57" s="17">
        <v>0</v>
      </c>
      <c r="E57" s="7" t="s">
        <v>1427</v>
      </c>
      <c r="F57" s="16">
        <v>8.5399999999999991</v>
      </c>
      <c r="G57" s="7" t="s">
        <v>38</v>
      </c>
      <c r="H57" s="7" t="s">
        <v>491</v>
      </c>
      <c r="I57" s="7" t="s">
        <v>1428</v>
      </c>
      <c r="J57" s="16">
        <v>44000000</v>
      </c>
      <c r="K57" s="16">
        <v>122.09</v>
      </c>
      <c r="L57" s="21" t="s">
        <v>1429</v>
      </c>
      <c r="M57" s="7" t="s">
        <v>1430</v>
      </c>
      <c r="N57" s="18">
        <f>L57/'סיכום נכסי ההשקעה'!$B$45</f>
        <v>4.8770104123948225E-3</v>
      </c>
    </row>
    <row r="58" spans="1:14">
      <c r="A58" s="7" t="s">
        <v>1431</v>
      </c>
      <c r="B58" s="7">
        <v>8287781</v>
      </c>
      <c r="C58" s="7" t="s">
        <v>77</v>
      </c>
      <c r="D58" s="17">
        <v>0</v>
      </c>
      <c r="E58" s="7" t="s">
        <v>1432</v>
      </c>
      <c r="F58" s="16">
        <v>8.7200000000000006</v>
      </c>
      <c r="G58" s="7" t="s">
        <v>38</v>
      </c>
      <c r="H58" s="7" t="s">
        <v>491</v>
      </c>
      <c r="I58" s="7" t="s">
        <v>276</v>
      </c>
      <c r="J58" s="16">
        <v>27000000</v>
      </c>
      <c r="K58" s="16">
        <v>122.9</v>
      </c>
      <c r="L58" s="21" t="s">
        <v>1433</v>
      </c>
      <c r="M58" s="7" t="s">
        <v>1434</v>
      </c>
      <c r="N58" s="18">
        <f>L58/'סיכום נכסי ההשקעה'!$B$45</f>
        <v>3.0126926681622139E-3</v>
      </c>
    </row>
    <row r="59" spans="1:14">
      <c r="A59" s="7" t="s">
        <v>1435</v>
      </c>
      <c r="B59" s="7">
        <v>8287930</v>
      </c>
      <c r="C59" s="7" t="s">
        <v>77</v>
      </c>
      <c r="D59" s="17">
        <v>0</v>
      </c>
      <c r="E59" s="7" t="s">
        <v>1436</v>
      </c>
      <c r="F59" s="16">
        <v>9.32</v>
      </c>
      <c r="G59" s="7" t="s">
        <v>38</v>
      </c>
      <c r="H59" s="7" t="s">
        <v>491</v>
      </c>
      <c r="I59" s="7" t="s">
        <v>1437</v>
      </c>
      <c r="J59" s="16">
        <v>28100000</v>
      </c>
      <c r="K59" s="16">
        <v>115.08</v>
      </c>
      <c r="L59" s="21" t="s">
        <v>1438</v>
      </c>
      <c r="M59" s="7" t="s">
        <v>620</v>
      </c>
      <c r="N59" s="18">
        <f>L59/'סיכום נכסי ההשקעה'!$B$45</f>
        <v>2.9358246866008695E-3</v>
      </c>
    </row>
    <row r="60" spans="1:14">
      <c r="A60" s="7" t="s">
        <v>1439</v>
      </c>
      <c r="B60" s="7">
        <v>8287872</v>
      </c>
      <c r="C60" s="7" t="s">
        <v>77</v>
      </c>
      <c r="D60" s="17">
        <v>0</v>
      </c>
      <c r="E60" s="7" t="s">
        <v>1440</v>
      </c>
      <c r="F60" s="16">
        <v>9.0399999999999991</v>
      </c>
      <c r="G60" s="7" t="s">
        <v>38</v>
      </c>
      <c r="H60" s="7" t="s">
        <v>491</v>
      </c>
      <c r="I60" s="7" t="s">
        <v>1441</v>
      </c>
      <c r="J60" s="16">
        <v>69749000</v>
      </c>
      <c r="K60" s="16">
        <v>117.76</v>
      </c>
      <c r="L60" s="21" t="s">
        <v>1442</v>
      </c>
      <c r="M60" s="7" t="s">
        <v>1443</v>
      </c>
      <c r="N60" s="18">
        <f>L60/'סיכום נכסי ההשקעה'!$B$45</f>
        <v>7.4573899113974523E-3</v>
      </c>
    </row>
    <row r="61" spans="1:14">
      <c r="A61" s="7" t="s">
        <v>1444</v>
      </c>
      <c r="B61" s="7">
        <v>8287757</v>
      </c>
      <c r="C61" s="7" t="s">
        <v>77</v>
      </c>
      <c r="D61" s="17">
        <v>0</v>
      </c>
      <c r="E61" s="7" t="s">
        <v>1445</v>
      </c>
      <c r="F61" s="16">
        <v>8.4499999999999993</v>
      </c>
      <c r="G61" s="7" t="s">
        <v>38</v>
      </c>
      <c r="H61" s="7" t="s">
        <v>491</v>
      </c>
      <c r="I61" s="7" t="s">
        <v>310</v>
      </c>
      <c r="J61" s="16">
        <v>35000000</v>
      </c>
      <c r="K61" s="16">
        <v>121.64</v>
      </c>
      <c r="L61" s="21" t="s">
        <v>1446</v>
      </c>
      <c r="M61" s="7" t="s">
        <v>1447</v>
      </c>
      <c r="N61" s="18">
        <f>L61/'סיכום נכסי ההשקעה'!$B$45</f>
        <v>3.8651985856058965E-3</v>
      </c>
    </row>
    <row r="62" spans="1:14">
      <c r="A62" s="7" t="s">
        <v>1448</v>
      </c>
      <c r="B62" s="7">
        <v>8287773</v>
      </c>
      <c r="C62" s="7" t="s">
        <v>77</v>
      </c>
      <c r="D62" s="17">
        <v>0</v>
      </c>
      <c r="E62" s="7" t="s">
        <v>1449</v>
      </c>
      <c r="F62" s="16">
        <v>8.64</v>
      </c>
      <c r="G62" s="7" t="s">
        <v>38</v>
      </c>
      <c r="H62" s="7" t="s">
        <v>491</v>
      </c>
      <c r="I62" s="7" t="s">
        <v>1450</v>
      </c>
      <c r="J62" s="16">
        <v>37000000</v>
      </c>
      <c r="K62" s="16">
        <v>123.75</v>
      </c>
      <c r="L62" s="21" t="s">
        <v>1451</v>
      </c>
      <c r="M62" s="7" t="s">
        <v>1452</v>
      </c>
      <c r="N62" s="18">
        <f>L62/'סיכום נכסי ההשקעה'!$B$45</f>
        <v>4.1570292675933802E-3</v>
      </c>
    </row>
    <row r="63" spans="1:14">
      <c r="A63" s="7" t="s">
        <v>1453</v>
      </c>
      <c r="B63" s="7">
        <v>8287880</v>
      </c>
      <c r="C63" s="7" t="s">
        <v>77</v>
      </c>
      <c r="D63" s="17">
        <v>0</v>
      </c>
      <c r="E63" s="7" t="s">
        <v>1454</v>
      </c>
      <c r="F63" s="16">
        <v>9.14</v>
      </c>
      <c r="G63" s="7" t="s">
        <v>38</v>
      </c>
      <c r="H63" s="7" t="s">
        <v>491</v>
      </c>
      <c r="I63" s="7" t="s">
        <v>1455</v>
      </c>
      <c r="J63" s="16">
        <v>49300000</v>
      </c>
      <c r="K63" s="16">
        <v>118.6</v>
      </c>
      <c r="L63" s="21" t="s">
        <v>1456</v>
      </c>
      <c r="M63" s="7" t="s">
        <v>1457</v>
      </c>
      <c r="N63" s="18">
        <f>L63/'סיכום נכסי ההשקעה'!$B$45</f>
        <v>5.3086517380002609E-3</v>
      </c>
    </row>
    <row r="64" spans="1:14">
      <c r="A64" s="7" t="s">
        <v>1458</v>
      </c>
      <c r="B64" s="7">
        <v>8287898</v>
      </c>
      <c r="C64" s="7" t="s">
        <v>77</v>
      </c>
      <c r="D64" s="17">
        <v>0</v>
      </c>
      <c r="E64" s="7" t="s">
        <v>1459</v>
      </c>
      <c r="F64" s="16">
        <v>9.2200000000000006</v>
      </c>
      <c r="G64" s="7" t="s">
        <v>38</v>
      </c>
      <c r="H64" s="7" t="s">
        <v>491</v>
      </c>
      <c r="I64" s="7" t="s">
        <v>308</v>
      </c>
      <c r="J64" s="16">
        <v>46692000</v>
      </c>
      <c r="K64" s="16">
        <v>118.19</v>
      </c>
      <c r="L64" s="21" t="s">
        <v>1460</v>
      </c>
      <c r="M64" s="7" t="s">
        <v>1461</v>
      </c>
      <c r="N64" s="18">
        <f>L64/'סיכום נכסי ההשקעה'!$B$45</f>
        <v>5.0102923708805203E-3</v>
      </c>
    </row>
    <row r="65" spans="1:14">
      <c r="A65" s="7" t="s">
        <v>1462</v>
      </c>
      <c r="B65" s="7">
        <v>8287807</v>
      </c>
      <c r="C65" s="7" t="s">
        <v>77</v>
      </c>
      <c r="D65" s="17">
        <v>0</v>
      </c>
      <c r="E65" s="7" t="s">
        <v>1463</v>
      </c>
      <c r="F65" s="16">
        <v>8.7100000000000009</v>
      </c>
      <c r="G65" s="7" t="s">
        <v>38</v>
      </c>
      <c r="H65" s="7" t="s">
        <v>491</v>
      </c>
      <c r="I65" s="7" t="s">
        <v>1464</v>
      </c>
      <c r="J65" s="16">
        <v>30000000</v>
      </c>
      <c r="K65" s="16">
        <v>123.1</v>
      </c>
      <c r="L65" s="21" t="s">
        <v>1465</v>
      </c>
      <c r="M65" s="7" t="s">
        <v>1466</v>
      </c>
      <c r="N65" s="18">
        <f>L65/'סיכום נכסי ההשקעה'!$B$45</f>
        <v>3.3528352569697178E-3</v>
      </c>
    </row>
    <row r="66" spans="1:14">
      <c r="A66" s="7" t="s">
        <v>1467</v>
      </c>
      <c r="B66" s="7">
        <v>8287989</v>
      </c>
      <c r="C66" s="7" t="s">
        <v>77</v>
      </c>
      <c r="D66" s="17">
        <v>0</v>
      </c>
      <c r="E66" s="7" t="s">
        <v>1468</v>
      </c>
      <c r="F66" s="16">
        <v>9.44</v>
      </c>
      <c r="G66" s="7" t="s">
        <v>38</v>
      </c>
      <c r="H66" s="7" t="s">
        <v>491</v>
      </c>
      <c r="I66" s="7" t="s">
        <v>1469</v>
      </c>
      <c r="J66" s="16">
        <v>30538000</v>
      </c>
      <c r="K66" s="16">
        <v>109.91</v>
      </c>
      <c r="L66" s="21" t="s">
        <v>1470</v>
      </c>
      <c r="M66" s="7" t="s">
        <v>1471</v>
      </c>
      <c r="N66" s="18">
        <f>L66/'סיכום נכסי ההשקעה'!$B$45</f>
        <v>3.0473652429363588E-3</v>
      </c>
    </row>
    <row r="67" spans="1:14">
      <c r="A67" s="7" t="s">
        <v>1472</v>
      </c>
      <c r="B67" s="7">
        <v>8288003</v>
      </c>
      <c r="C67" s="7" t="s">
        <v>77</v>
      </c>
      <c r="D67" s="17">
        <v>0</v>
      </c>
      <c r="E67" s="7" t="s">
        <v>1473</v>
      </c>
      <c r="F67" s="16">
        <v>9.65</v>
      </c>
      <c r="G67" s="7" t="s">
        <v>38</v>
      </c>
      <c r="H67" s="7" t="s">
        <v>491</v>
      </c>
      <c r="I67" s="7" t="s">
        <v>114</v>
      </c>
      <c r="J67" s="16">
        <v>85684000</v>
      </c>
      <c r="K67" s="16">
        <v>112.06</v>
      </c>
      <c r="L67" s="21" t="s">
        <v>1474</v>
      </c>
      <c r="M67" s="7" t="s">
        <v>1475</v>
      </c>
      <c r="N67" s="18">
        <f>L67/'סיכום נכסי ההשקעה'!$B$45</f>
        <v>8.7173607733609295E-3</v>
      </c>
    </row>
    <row r="68" spans="1:14">
      <c r="A68" s="7" t="s">
        <v>1476</v>
      </c>
      <c r="B68" s="7">
        <v>8288086</v>
      </c>
      <c r="C68" s="7" t="s">
        <v>77</v>
      </c>
      <c r="D68" s="17">
        <v>0</v>
      </c>
      <c r="E68" s="7" t="s">
        <v>1477</v>
      </c>
      <c r="F68" s="16">
        <v>10.1</v>
      </c>
      <c r="G68" s="7" t="s">
        <v>38</v>
      </c>
      <c r="H68" s="7" t="s">
        <v>491</v>
      </c>
      <c r="I68" s="7" t="s">
        <v>1478</v>
      </c>
      <c r="J68" s="16">
        <v>62983000</v>
      </c>
      <c r="K68" s="16">
        <v>109.59</v>
      </c>
      <c r="L68" s="21" t="s">
        <v>1479</v>
      </c>
      <c r="M68" s="7" t="s">
        <v>1138</v>
      </c>
      <c r="N68" s="18">
        <f>L68/'סיכום נכסי ההשקעה'!$B$45</f>
        <v>6.2668168569905633E-3</v>
      </c>
    </row>
    <row r="69" spans="1:14">
      <c r="A69" s="7" t="s">
        <v>1480</v>
      </c>
      <c r="B69" s="7">
        <v>8288094</v>
      </c>
      <c r="C69" s="7" t="s">
        <v>77</v>
      </c>
      <c r="D69" s="17">
        <v>0</v>
      </c>
      <c r="E69" s="7" t="s">
        <v>1481</v>
      </c>
      <c r="F69" s="16">
        <v>10.16</v>
      </c>
      <c r="G69" s="7" t="s">
        <v>38</v>
      </c>
      <c r="H69" s="7" t="s">
        <v>491</v>
      </c>
      <c r="I69" s="7" t="s">
        <v>304</v>
      </c>
      <c r="J69" s="16">
        <v>45837000</v>
      </c>
      <c r="K69" s="16">
        <v>107.83</v>
      </c>
      <c r="L69" s="21" t="s">
        <v>1482</v>
      </c>
      <c r="M69" s="7" t="s">
        <v>458</v>
      </c>
      <c r="N69" s="18">
        <f>L69/'סיכום נכסי ההשקעה'!$B$45</f>
        <v>4.4874991250145593E-3</v>
      </c>
    </row>
    <row r="70" spans="1:14">
      <c r="A70" s="7" t="s">
        <v>1483</v>
      </c>
      <c r="B70" s="7">
        <v>8288102</v>
      </c>
      <c r="C70" s="7" t="s">
        <v>77</v>
      </c>
      <c r="D70" s="17">
        <v>0</v>
      </c>
      <c r="E70" s="7" t="s">
        <v>1484</v>
      </c>
      <c r="F70" s="16">
        <v>10.039999999999999</v>
      </c>
      <c r="G70" s="7" t="s">
        <v>38</v>
      </c>
      <c r="H70" s="7" t="s">
        <v>491</v>
      </c>
      <c r="I70" s="7" t="s">
        <v>1485</v>
      </c>
      <c r="J70" s="16">
        <v>40747000</v>
      </c>
      <c r="K70" s="16">
        <v>111.14</v>
      </c>
      <c r="L70" s="21" t="s">
        <v>1486</v>
      </c>
      <c r="M70" s="7" t="s">
        <v>1487</v>
      </c>
      <c r="N70" s="18">
        <f>L70/'סיכום נכסי ההשקעה'!$B$45</f>
        <v>4.111388392849441E-3</v>
      </c>
    </row>
    <row r="71" spans="1:14">
      <c r="A71" s="7" t="s">
        <v>1488</v>
      </c>
      <c r="B71" s="7">
        <v>8288144</v>
      </c>
      <c r="C71" s="7" t="s">
        <v>77</v>
      </c>
      <c r="D71" s="17">
        <v>0</v>
      </c>
      <c r="E71" s="7" t="s">
        <v>1489</v>
      </c>
      <c r="F71" s="16">
        <v>10.29</v>
      </c>
      <c r="G71" s="7" t="s">
        <v>38</v>
      </c>
      <c r="H71" s="7" t="s">
        <v>491</v>
      </c>
      <c r="I71" s="7" t="s">
        <v>1490</v>
      </c>
      <c r="J71" s="16">
        <v>25741000</v>
      </c>
      <c r="K71" s="16">
        <v>105.44</v>
      </c>
      <c r="L71" s="21" t="s">
        <v>1491</v>
      </c>
      <c r="M71" s="7" t="s">
        <v>1492</v>
      </c>
      <c r="N71" s="18">
        <f>L71/'סיכום נכסי ההשקעה'!$B$45</f>
        <v>2.4642558801518254E-3</v>
      </c>
    </row>
    <row r="72" spans="1:14">
      <c r="A72" s="7" t="s">
        <v>1493</v>
      </c>
      <c r="B72" s="7">
        <v>8288151</v>
      </c>
      <c r="C72" s="7" t="s">
        <v>77</v>
      </c>
      <c r="D72" s="17">
        <v>0</v>
      </c>
      <c r="E72" s="7" t="s">
        <v>1494</v>
      </c>
      <c r="F72" s="16">
        <v>10.31</v>
      </c>
      <c r="G72" s="7" t="s">
        <v>38</v>
      </c>
      <c r="H72" s="7" t="s">
        <v>491</v>
      </c>
      <c r="I72" s="7" t="s">
        <v>1495</v>
      </c>
      <c r="J72" s="16">
        <v>46859000</v>
      </c>
      <c r="K72" s="16">
        <v>101.89</v>
      </c>
      <c r="L72" s="21" t="s">
        <v>1496</v>
      </c>
      <c r="M72" s="7" t="s">
        <v>1497</v>
      </c>
      <c r="N72" s="18">
        <f>L72/'סיכום נכסי ההשקעה'!$B$45</f>
        <v>4.334834479991727E-3</v>
      </c>
    </row>
    <row r="73" spans="1:14">
      <c r="A73" s="7" t="s">
        <v>1498</v>
      </c>
      <c r="B73" s="7">
        <v>8288169</v>
      </c>
      <c r="C73" s="7" t="s">
        <v>77</v>
      </c>
      <c r="D73" s="17">
        <v>0</v>
      </c>
      <c r="E73" s="7" t="s">
        <v>1499</v>
      </c>
      <c r="F73" s="16">
        <v>10.130000000000001</v>
      </c>
      <c r="G73" s="7" t="s">
        <v>38</v>
      </c>
      <c r="H73" s="7" t="s">
        <v>491</v>
      </c>
      <c r="I73" s="7" t="s">
        <v>640</v>
      </c>
      <c r="J73" s="16">
        <v>16084000</v>
      </c>
      <c r="K73" s="16">
        <v>102.99</v>
      </c>
      <c r="L73" s="21" t="s">
        <v>1500</v>
      </c>
      <c r="M73" s="7" t="s">
        <v>447</v>
      </c>
      <c r="N73" s="18">
        <f>L73/'סיכום נכסי ההשקעה'!$B$45</f>
        <v>1.5038990985402926E-3</v>
      </c>
    </row>
    <row r="74" spans="1:14">
      <c r="A74" s="7" t="s">
        <v>1501</v>
      </c>
      <c r="B74" s="7">
        <v>8288177</v>
      </c>
      <c r="C74" s="7" t="s">
        <v>77</v>
      </c>
      <c r="D74" s="17">
        <v>0</v>
      </c>
      <c r="E74" s="7" t="s">
        <v>1502</v>
      </c>
      <c r="F74" s="16">
        <v>10.210000000000001</v>
      </c>
      <c r="G74" s="7" t="s">
        <v>38</v>
      </c>
      <c r="H74" s="7" t="s">
        <v>491</v>
      </c>
      <c r="I74" s="7" t="s">
        <v>1503</v>
      </c>
      <c r="J74" s="16">
        <v>68314000</v>
      </c>
      <c r="K74" s="16">
        <v>102.19</v>
      </c>
      <c r="L74" s="21" t="s">
        <v>1504</v>
      </c>
      <c r="M74" s="7" t="s">
        <v>1505</v>
      </c>
      <c r="N74" s="18">
        <f>L74/'סיכום נכסי ההשקעה'!$B$45</f>
        <v>6.3382383662798445E-3</v>
      </c>
    </row>
    <row r="75" spans="1:14">
      <c r="A75" s="7" t="s">
        <v>1506</v>
      </c>
      <c r="B75" s="7">
        <v>8288185</v>
      </c>
      <c r="C75" s="7" t="s">
        <v>77</v>
      </c>
      <c r="D75" s="17">
        <v>0</v>
      </c>
      <c r="E75" s="7" t="s">
        <v>1507</v>
      </c>
      <c r="F75" s="16">
        <v>10.24</v>
      </c>
      <c r="G75" s="7" t="s">
        <v>38</v>
      </c>
      <c r="H75" s="7" t="s">
        <v>491</v>
      </c>
      <c r="I75" s="7" t="s">
        <v>1508</v>
      </c>
      <c r="J75" s="16">
        <v>74178000</v>
      </c>
      <c r="K75" s="16">
        <v>99.67</v>
      </c>
      <c r="L75" s="21" t="s">
        <v>1509</v>
      </c>
      <c r="M75" s="17">
        <v>0</v>
      </c>
      <c r="N75" s="18">
        <f>L75/'סיכום נכסי ההשקעה'!$B$45</f>
        <v>6.7123608046833656E-3</v>
      </c>
    </row>
    <row r="76" spans="1:14">
      <c r="A76" s="7" t="s">
        <v>1510</v>
      </c>
      <c r="B76" s="7">
        <v>8288219</v>
      </c>
      <c r="C76" s="7" t="s">
        <v>77</v>
      </c>
      <c r="D76" s="17">
        <v>0</v>
      </c>
      <c r="E76" s="7" t="s">
        <v>1511</v>
      </c>
      <c r="F76" s="16">
        <v>10.49</v>
      </c>
      <c r="G76" s="7" t="s">
        <v>38</v>
      </c>
      <c r="H76" s="7" t="s">
        <v>491</v>
      </c>
      <c r="I76" s="7" t="s">
        <v>1512</v>
      </c>
      <c r="J76" s="16">
        <v>30610000</v>
      </c>
      <c r="K76" s="16">
        <v>98.3</v>
      </c>
      <c r="L76" s="21" t="s">
        <v>1513</v>
      </c>
      <c r="M76" s="17">
        <v>0</v>
      </c>
      <c r="N76" s="18">
        <f>L76/'סיכום נכסי ההשקעה'!$B$45</f>
        <v>2.7317158911609805E-3</v>
      </c>
    </row>
    <row r="77" spans="1:14">
      <c r="A77" s="7" t="s">
        <v>1514</v>
      </c>
      <c r="B77" s="7">
        <v>8288227</v>
      </c>
      <c r="C77" s="7" t="s">
        <v>77</v>
      </c>
      <c r="D77" s="17">
        <v>0</v>
      </c>
      <c r="E77" s="7" t="s">
        <v>1515</v>
      </c>
      <c r="F77" s="16">
        <v>10.36</v>
      </c>
      <c r="G77" s="7" t="s">
        <v>38</v>
      </c>
      <c r="H77" s="7" t="s">
        <v>491</v>
      </c>
      <c r="I77" s="7" t="s">
        <v>1516</v>
      </c>
      <c r="J77" s="16">
        <v>18867000</v>
      </c>
      <c r="K77" s="16">
        <v>101.77</v>
      </c>
      <c r="L77" s="21" t="s">
        <v>1517</v>
      </c>
      <c r="M77" s="7" t="s">
        <v>1518</v>
      </c>
      <c r="N77" s="18">
        <f>L77/'סיכום נכסי ההשקעה'!$B$45</f>
        <v>1.7432960227133959E-3</v>
      </c>
    </row>
    <row r="78" spans="1:14">
      <c r="A78" s="7" t="s">
        <v>1519</v>
      </c>
      <c r="B78" s="7">
        <v>8288235</v>
      </c>
      <c r="C78" s="7" t="s">
        <v>77</v>
      </c>
      <c r="D78" s="17">
        <v>0</v>
      </c>
      <c r="E78" s="7" t="s">
        <v>1520</v>
      </c>
      <c r="F78" s="16">
        <v>10.34</v>
      </c>
      <c r="G78" s="7" t="s">
        <v>38</v>
      </c>
      <c r="H78" s="7" t="s">
        <v>491</v>
      </c>
      <c r="I78" s="7" t="s">
        <v>1521</v>
      </c>
      <c r="J78" s="16">
        <v>106139000</v>
      </c>
      <c r="K78" s="16">
        <v>97.3</v>
      </c>
      <c r="L78" s="21" t="s">
        <v>1522</v>
      </c>
      <c r="M78" s="7" t="s">
        <v>1523</v>
      </c>
      <c r="N78" s="18">
        <f>L78/'סיכום נכסי ההשקעה'!$B$45</f>
        <v>9.3761569441068813E-3</v>
      </c>
    </row>
    <row r="79" spans="1:14">
      <c r="A79" s="7" t="s">
        <v>1524</v>
      </c>
      <c r="B79" s="7">
        <v>8288243</v>
      </c>
      <c r="C79" s="7" t="s">
        <v>77</v>
      </c>
      <c r="D79" s="17">
        <v>0</v>
      </c>
      <c r="E79" s="7" t="s">
        <v>1525</v>
      </c>
      <c r="F79" s="16">
        <v>10.33</v>
      </c>
      <c r="G79" s="7" t="s">
        <v>38</v>
      </c>
      <c r="H79" s="7" t="s">
        <v>491</v>
      </c>
      <c r="I79" s="7" t="s">
        <v>1526</v>
      </c>
      <c r="J79" s="16">
        <v>36841000</v>
      </c>
      <c r="K79" s="16">
        <v>94.04</v>
      </c>
      <c r="L79" s="21" t="s">
        <v>1527</v>
      </c>
      <c r="M79" s="17">
        <v>0</v>
      </c>
      <c r="N79" s="18">
        <f>L79/'סיכום נכסי ההשקעה'!$B$45</f>
        <v>3.1453990201434127E-3</v>
      </c>
    </row>
    <row r="80" spans="1:14">
      <c r="A80" s="7" t="s">
        <v>1528</v>
      </c>
      <c r="B80" s="7">
        <v>8288268</v>
      </c>
      <c r="C80" s="7" t="s">
        <v>77</v>
      </c>
      <c r="D80" s="17">
        <v>0</v>
      </c>
      <c r="E80" s="7" t="s">
        <v>1529</v>
      </c>
      <c r="F80" s="16">
        <v>10.46</v>
      </c>
      <c r="G80" s="7" t="s">
        <v>38</v>
      </c>
      <c r="H80" s="7" t="s">
        <v>491</v>
      </c>
      <c r="I80" s="7" t="s">
        <v>1530</v>
      </c>
      <c r="J80" s="16">
        <v>60146000</v>
      </c>
      <c r="K80" s="16">
        <v>92.1</v>
      </c>
      <c r="L80" s="21" t="s">
        <v>1531</v>
      </c>
      <c r="M80" s="7" t="s">
        <v>1532</v>
      </c>
      <c r="N80" s="18">
        <f>L80/'סיכום נכסי ההשקעה'!$B$45</f>
        <v>5.0291938721694161E-3</v>
      </c>
    </row>
    <row r="81" spans="1:14">
      <c r="A81" s="7" t="s">
        <v>1528</v>
      </c>
      <c r="B81" s="7">
        <v>8288250</v>
      </c>
      <c r="C81" s="7" t="s">
        <v>77</v>
      </c>
      <c r="D81" s="17">
        <v>0</v>
      </c>
      <c r="E81" s="7" t="s">
        <v>1533</v>
      </c>
      <c r="F81" s="16">
        <v>10.39</v>
      </c>
      <c r="G81" s="7" t="s">
        <v>38</v>
      </c>
      <c r="H81" s="7" t="s">
        <v>491</v>
      </c>
      <c r="I81" s="7" t="s">
        <v>1534</v>
      </c>
      <c r="J81" s="16">
        <v>73311000</v>
      </c>
      <c r="K81" s="16">
        <v>93.39</v>
      </c>
      <c r="L81" s="21" t="s">
        <v>1535</v>
      </c>
      <c r="M81" s="7" t="s">
        <v>1536</v>
      </c>
      <c r="N81" s="18">
        <f>L81/'סיכום נכסי ההשקעה'!$B$45</f>
        <v>6.2160717870284972E-3</v>
      </c>
    </row>
    <row r="82" spans="1:14">
      <c r="A82" s="7" t="s">
        <v>1537</v>
      </c>
      <c r="B82" s="7">
        <v>8288110</v>
      </c>
      <c r="C82" s="7" t="s">
        <v>77</v>
      </c>
      <c r="D82" s="17">
        <v>0</v>
      </c>
      <c r="E82" s="7" t="s">
        <v>1538</v>
      </c>
      <c r="F82" s="16">
        <v>10.119999999999999</v>
      </c>
      <c r="G82" s="7" t="s">
        <v>38</v>
      </c>
      <c r="H82" s="7" t="s">
        <v>491</v>
      </c>
      <c r="I82" s="7" t="s">
        <v>1539</v>
      </c>
      <c r="J82" s="16">
        <v>45425000</v>
      </c>
      <c r="K82" s="16">
        <v>110.42</v>
      </c>
      <c r="L82" s="21" t="s">
        <v>1540</v>
      </c>
      <c r="M82" s="7" t="s">
        <v>1541</v>
      </c>
      <c r="N82" s="18">
        <f>L82/'סיכום נכסי ההשקעה'!$B$45</f>
        <v>4.5540361500858544E-3</v>
      </c>
    </row>
    <row r="83" spans="1:14">
      <c r="A83" s="7" t="s">
        <v>1537</v>
      </c>
      <c r="B83" s="7">
        <v>8288128</v>
      </c>
      <c r="C83" s="7" t="s">
        <v>77</v>
      </c>
      <c r="D83" s="17">
        <v>0</v>
      </c>
      <c r="E83" s="7" t="s">
        <v>1542</v>
      </c>
      <c r="F83" s="16">
        <v>10.15</v>
      </c>
      <c r="G83" s="7" t="s">
        <v>38</v>
      </c>
      <c r="H83" s="7" t="s">
        <v>491</v>
      </c>
      <c r="I83" s="7" t="s">
        <v>1543</v>
      </c>
      <c r="J83" s="16">
        <v>49543000</v>
      </c>
      <c r="K83" s="16">
        <v>107.54</v>
      </c>
      <c r="L83" s="21" t="s">
        <v>1544</v>
      </c>
      <c r="M83" s="7" t="s">
        <v>1545</v>
      </c>
      <c r="N83" s="18">
        <f>L83/'סיכום נכסי ההשקעה'!$B$45</f>
        <v>4.83735257686957E-3</v>
      </c>
    </row>
    <row r="84" spans="1:14">
      <c r="A84" s="7" t="s">
        <v>1546</v>
      </c>
      <c r="B84" s="7">
        <v>8288136</v>
      </c>
      <c r="C84" s="7" t="s">
        <v>77</v>
      </c>
      <c r="D84" s="17">
        <v>0</v>
      </c>
      <c r="E84" s="7" t="s">
        <v>1547</v>
      </c>
      <c r="F84" s="16">
        <v>10.220000000000001</v>
      </c>
      <c r="G84" s="7" t="s">
        <v>38</v>
      </c>
      <c r="H84" s="7" t="s">
        <v>491</v>
      </c>
      <c r="I84" s="7" t="s">
        <v>1548</v>
      </c>
      <c r="J84" s="16">
        <v>58142000</v>
      </c>
      <c r="K84" s="16">
        <v>106.57</v>
      </c>
      <c r="L84" s="21" t="s">
        <v>1549</v>
      </c>
      <c r="M84" s="7" t="s">
        <v>723</v>
      </c>
      <c r="N84" s="18">
        <f>L84/'סיכום נכסי ההשקעה'!$B$45</f>
        <v>5.6253878421193065E-3</v>
      </c>
    </row>
    <row r="85" spans="1:14">
      <c r="A85" s="7" t="s">
        <v>1550</v>
      </c>
      <c r="B85" s="7">
        <v>8288193</v>
      </c>
      <c r="C85" s="7" t="s">
        <v>77</v>
      </c>
      <c r="D85" s="17">
        <v>0</v>
      </c>
      <c r="E85" s="7" t="s">
        <v>1551</v>
      </c>
      <c r="F85" s="16">
        <v>10.35</v>
      </c>
      <c r="G85" s="7" t="s">
        <v>38</v>
      </c>
      <c r="H85" s="7" t="s">
        <v>491</v>
      </c>
      <c r="I85" s="7" t="s">
        <v>1552</v>
      </c>
      <c r="J85" s="16">
        <v>22544000</v>
      </c>
      <c r="K85" s="16">
        <v>100.34</v>
      </c>
      <c r="L85" s="21" t="s">
        <v>1553</v>
      </c>
      <c r="M85" s="17">
        <v>0</v>
      </c>
      <c r="N85" s="18">
        <f>L85/'סיכום נכסי ההשקעה'!$B$45</f>
        <v>2.0537131658366825E-3</v>
      </c>
    </row>
    <row r="86" spans="1:14">
      <c r="A86" s="7" t="s">
        <v>1554</v>
      </c>
      <c r="B86" s="7">
        <v>8288201</v>
      </c>
      <c r="C86" s="7" t="s">
        <v>77</v>
      </c>
      <c r="D86" s="17">
        <v>0</v>
      </c>
      <c r="E86" s="7" t="s">
        <v>1555</v>
      </c>
      <c r="F86" s="16">
        <v>10.39</v>
      </c>
      <c r="G86" s="7" t="s">
        <v>38</v>
      </c>
      <c r="H86" s="7" t="s">
        <v>491</v>
      </c>
      <c r="I86" s="7" t="s">
        <v>1556</v>
      </c>
      <c r="J86" s="16">
        <v>47138000</v>
      </c>
      <c r="K86" s="16">
        <v>98.14</v>
      </c>
      <c r="L86" s="21" t="s">
        <v>1557</v>
      </c>
      <c r="M86" s="7" t="s">
        <v>1558</v>
      </c>
      <c r="N86" s="18">
        <f>L86/'סיכום נכסי ההשקעה'!$B$45</f>
        <v>4.2001743343233339E-3</v>
      </c>
    </row>
    <row r="87" spans="1:14" ht="13.5" thickBot="1">
      <c r="A87" s="6" t="s">
        <v>1559</v>
      </c>
      <c r="B87" s="6"/>
      <c r="C87" s="6"/>
      <c r="D87" s="6"/>
      <c r="E87" s="6"/>
      <c r="F87" s="26">
        <v>9.4600000000000009</v>
      </c>
      <c r="G87" s="6"/>
      <c r="H87" s="6"/>
      <c r="I87" s="26" t="s">
        <v>1560</v>
      </c>
      <c r="J87" s="22">
        <f>SUM(J23:J86)</f>
        <v>2378651720</v>
      </c>
      <c r="K87" s="6"/>
      <c r="L87" s="22">
        <f>L23+L24+L25+L26+L27+L28+L29+L30+L31+L32+L33+L34+L35+L36+L37+L38+L39+L40+L41+L42+L43+L44+L45+L46+L47+L48+L49+L50+L51+L52+L53+L54+L55+L56+L57+L58+L59+L60+L61+L62++L63+L64+L65+L66+L67+L68+L69+L70+L71+L72+L73+L74+L75+L76+L77+L78+L79+L80+L81+L82+L83+L84+L85+L86</f>
        <v>2624529</v>
      </c>
      <c r="M87" s="6"/>
      <c r="N87" s="20">
        <f>SUM(N23:N86)</f>
        <v>0.23828012044883867</v>
      </c>
    </row>
    <row r="88" spans="1:14" ht="13.5" thickTop="1"/>
    <row r="89" spans="1:14">
      <c r="A89" s="6" t="s">
        <v>1561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>
      <c r="A90" s="7" t="s">
        <v>1562</v>
      </c>
      <c r="B90" s="7">
        <v>8182743</v>
      </c>
      <c r="C90" s="7" t="s">
        <v>77</v>
      </c>
      <c r="D90" s="17">
        <v>0</v>
      </c>
      <c r="E90" s="7" t="s">
        <v>1563</v>
      </c>
      <c r="F90" s="16">
        <v>0.01</v>
      </c>
      <c r="G90" s="7" t="s">
        <v>38</v>
      </c>
      <c r="H90" s="7" t="s">
        <v>134</v>
      </c>
      <c r="I90" s="7" t="s">
        <v>1368</v>
      </c>
      <c r="J90" s="16">
        <v>2009800</v>
      </c>
      <c r="K90" s="16">
        <v>186.73</v>
      </c>
      <c r="L90" s="21">
        <v>3752.94</v>
      </c>
      <c r="M90" s="17">
        <v>0</v>
      </c>
      <c r="N90" s="18">
        <f>L90/'סיכום נכסי ההשקעה'!$B$45</f>
        <v>3.4072818217564544E-4</v>
      </c>
    </row>
    <row r="91" spans="1:14">
      <c r="A91" s="7" t="s">
        <v>1564</v>
      </c>
      <c r="B91" s="7">
        <v>8182750</v>
      </c>
      <c r="C91" s="7" t="s">
        <v>77</v>
      </c>
      <c r="D91" s="17">
        <v>0</v>
      </c>
      <c r="E91" s="7" t="s">
        <v>1565</v>
      </c>
      <c r="F91" s="16">
        <v>0.09</v>
      </c>
      <c r="G91" s="7" t="s">
        <v>38</v>
      </c>
      <c r="H91" s="7" t="s">
        <v>134</v>
      </c>
      <c r="I91" s="7" t="s">
        <v>1371</v>
      </c>
      <c r="J91" s="16">
        <v>2002500</v>
      </c>
      <c r="K91" s="16">
        <v>186.3</v>
      </c>
      <c r="L91" s="21" t="s">
        <v>1566</v>
      </c>
      <c r="M91" s="17">
        <v>0</v>
      </c>
      <c r="N91" s="18">
        <f>L91/'סיכום נכסי ההשקעה'!$B$45</f>
        <v>3.3870175675286746E-4</v>
      </c>
    </row>
    <row r="92" spans="1:14">
      <c r="A92" s="7" t="s">
        <v>1567</v>
      </c>
      <c r="B92" s="7">
        <v>8182768</v>
      </c>
      <c r="C92" s="7" t="s">
        <v>77</v>
      </c>
      <c r="D92" s="17">
        <v>0</v>
      </c>
      <c r="E92" s="7" t="s">
        <v>1568</v>
      </c>
      <c r="F92" s="16">
        <v>0.17</v>
      </c>
      <c r="G92" s="7" t="s">
        <v>38</v>
      </c>
      <c r="H92" s="7" t="s">
        <v>134</v>
      </c>
      <c r="I92" s="7" t="s">
        <v>1368</v>
      </c>
      <c r="J92" s="16">
        <v>2397500</v>
      </c>
      <c r="K92" s="16">
        <v>186.02</v>
      </c>
      <c r="L92" s="21">
        <v>4459.95</v>
      </c>
      <c r="M92" s="17">
        <v>0</v>
      </c>
      <c r="N92" s="18">
        <f>L92/'סיכום נכסי ההשקעה'!$B$45</f>
        <v>4.0491738639420556E-4</v>
      </c>
    </row>
    <row r="93" spans="1:14">
      <c r="A93" s="7" t="s">
        <v>1569</v>
      </c>
      <c r="B93" s="7">
        <v>8182776</v>
      </c>
      <c r="C93" s="7" t="s">
        <v>77</v>
      </c>
      <c r="D93" s="17">
        <v>0</v>
      </c>
      <c r="E93" s="7" t="s">
        <v>1570</v>
      </c>
      <c r="F93" s="16">
        <v>0.25</v>
      </c>
      <c r="G93" s="7" t="s">
        <v>38</v>
      </c>
      <c r="H93" s="7" t="s">
        <v>134</v>
      </c>
      <c r="I93" s="7" t="s">
        <v>1368</v>
      </c>
      <c r="J93" s="16">
        <v>1136400</v>
      </c>
      <c r="K93" s="16">
        <v>183.96</v>
      </c>
      <c r="L93" s="21" t="s">
        <v>1571</v>
      </c>
      <c r="M93" s="17">
        <v>0</v>
      </c>
      <c r="N93" s="18">
        <f>L93/'סיכום נכסי ההשקעה'!$B$45</f>
        <v>1.8979398825308779E-4</v>
      </c>
    </row>
    <row r="94" spans="1:14">
      <c r="A94" s="7" t="s">
        <v>1572</v>
      </c>
      <c r="B94" s="7">
        <v>8182784</v>
      </c>
      <c r="C94" s="7" t="s">
        <v>77</v>
      </c>
      <c r="D94" s="17">
        <v>0</v>
      </c>
      <c r="E94" s="7" t="s">
        <v>1573</v>
      </c>
      <c r="F94" s="16">
        <v>0.34</v>
      </c>
      <c r="G94" s="7" t="s">
        <v>38</v>
      </c>
      <c r="H94" s="7" t="s">
        <v>134</v>
      </c>
      <c r="I94" s="7" t="s">
        <v>1368</v>
      </c>
      <c r="J94" s="16">
        <v>1209600</v>
      </c>
      <c r="K94" s="16">
        <v>182.38</v>
      </c>
      <c r="L94" s="21" t="s">
        <v>1574</v>
      </c>
      <c r="M94" s="17">
        <v>0</v>
      </c>
      <c r="N94" s="18">
        <f>L94/'סיכום נכסי ההשקעה'!$B$45</f>
        <v>2.0028564245811573E-4</v>
      </c>
    </row>
    <row r="95" spans="1:14">
      <c r="A95" s="7" t="s">
        <v>1575</v>
      </c>
      <c r="B95" s="7">
        <v>8182792</v>
      </c>
      <c r="C95" s="7" t="s">
        <v>77</v>
      </c>
      <c r="D95" s="17">
        <v>0</v>
      </c>
      <c r="E95" s="7" t="s">
        <v>1576</v>
      </c>
      <c r="F95" s="16">
        <v>0.42</v>
      </c>
      <c r="G95" s="7" t="s">
        <v>38</v>
      </c>
      <c r="H95" s="7" t="s">
        <v>134</v>
      </c>
      <c r="I95" s="7" t="s">
        <v>1368</v>
      </c>
      <c r="J95" s="16">
        <v>1332700</v>
      </c>
      <c r="K95" s="16">
        <v>180.68</v>
      </c>
      <c r="L95" s="21" t="s">
        <v>1577</v>
      </c>
      <c r="M95" s="17">
        <v>0</v>
      </c>
      <c r="N95" s="18">
        <f>L95/'סיכום נכסי ההשקעה'!$B$45</f>
        <v>2.186133530359021E-4</v>
      </c>
    </row>
    <row r="96" spans="1:14">
      <c r="A96" s="7" t="s">
        <v>1578</v>
      </c>
      <c r="B96" s="7">
        <v>8182800</v>
      </c>
      <c r="C96" s="7" t="s">
        <v>77</v>
      </c>
      <c r="D96" s="17">
        <v>0</v>
      </c>
      <c r="E96" s="7" t="s">
        <v>1579</v>
      </c>
      <c r="F96" s="16">
        <v>0.49</v>
      </c>
      <c r="G96" s="7" t="s">
        <v>38</v>
      </c>
      <c r="H96" s="7" t="s">
        <v>134</v>
      </c>
      <c r="I96" s="7" t="s">
        <v>1368</v>
      </c>
      <c r="J96" s="16">
        <v>2611900</v>
      </c>
      <c r="K96" s="16">
        <v>184.36</v>
      </c>
      <c r="L96" s="21">
        <v>4815.33</v>
      </c>
      <c r="M96" s="17">
        <v>0</v>
      </c>
      <c r="N96" s="18">
        <f>L96/'סיכום נכסי ההשקעה'!$B$45</f>
        <v>4.3718221913375936E-4</v>
      </c>
    </row>
    <row r="97" spans="1:14">
      <c r="A97" s="7" t="s">
        <v>1580</v>
      </c>
      <c r="B97" s="7">
        <v>8182818</v>
      </c>
      <c r="C97" s="7" t="s">
        <v>77</v>
      </c>
      <c r="D97" s="17">
        <v>0</v>
      </c>
      <c r="E97" s="7" t="s">
        <v>1581</v>
      </c>
      <c r="F97" s="16">
        <v>0.56999999999999995</v>
      </c>
      <c r="G97" s="7" t="s">
        <v>38</v>
      </c>
      <c r="H97" s="7" t="s">
        <v>134</v>
      </c>
      <c r="I97" s="7" t="s">
        <v>1368</v>
      </c>
      <c r="J97" s="16">
        <v>1503600</v>
      </c>
      <c r="K97" s="16">
        <v>182.4</v>
      </c>
      <c r="L97" s="21" t="s">
        <v>1582</v>
      </c>
      <c r="M97" s="7" t="s">
        <v>165</v>
      </c>
      <c r="N97" s="18">
        <f>L97/'סיכום נכסי ההשקעה'!$B$45</f>
        <v>2.4899793172053952E-4</v>
      </c>
    </row>
    <row r="98" spans="1:14">
      <c r="A98" s="7" t="s">
        <v>1583</v>
      </c>
      <c r="B98" s="7">
        <v>8182826</v>
      </c>
      <c r="C98" s="7" t="s">
        <v>77</v>
      </c>
      <c r="D98" s="17">
        <v>0</v>
      </c>
      <c r="E98" s="7" t="s">
        <v>1584</v>
      </c>
      <c r="F98" s="16">
        <v>0.65</v>
      </c>
      <c r="G98" s="7" t="s">
        <v>38</v>
      </c>
      <c r="H98" s="7" t="s">
        <v>134</v>
      </c>
      <c r="I98" s="7" t="s">
        <v>1585</v>
      </c>
      <c r="J98" s="16">
        <v>1091000</v>
      </c>
      <c r="K98" s="16">
        <v>181.03</v>
      </c>
      <c r="L98" s="21" t="s">
        <v>1586</v>
      </c>
      <c r="M98" s="17">
        <v>0</v>
      </c>
      <c r="N98" s="18">
        <f>L98/'סיכום נכסי ההשקעה'!$B$45</f>
        <v>1.7930868932492341E-4</v>
      </c>
    </row>
    <row r="99" spans="1:14">
      <c r="A99" s="7" t="s">
        <v>1587</v>
      </c>
      <c r="B99" s="7">
        <v>8182834</v>
      </c>
      <c r="C99" s="7" t="s">
        <v>77</v>
      </c>
      <c r="D99" s="17">
        <v>0</v>
      </c>
      <c r="E99" s="7" t="s">
        <v>1588</v>
      </c>
      <c r="F99" s="16">
        <v>0.74</v>
      </c>
      <c r="G99" s="7" t="s">
        <v>38</v>
      </c>
      <c r="H99" s="7" t="s">
        <v>134</v>
      </c>
      <c r="I99" s="7" t="s">
        <v>1585</v>
      </c>
      <c r="J99" s="16">
        <v>1450000</v>
      </c>
      <c r="K99" s="16">
        <v>179.55</v>
      </c>
      <c r="L99" s="21">
        <v>2603.48</v>
      </c>
      <c r="M99" s="17">
        <v>0</v>
      </c>
      <c r="N99" s="18">
        <f>L99/'סיכום נכסי ההשקעה'!$B$45</f>
        <v>2.3636908869596886E-4</v>
      </c>
    </row>
    <row r="100" spans="1:14">
      <c r="A100" s="7" t="s">
        <v>1589</v>
      </c>
      <c r="B100" s="7">
        <v>8182842</v>
      </c>
      <c r="C100" s="7" t="s">
        <v>77</v>
      </c>
      <c r="D100" s="17">
        <v>0</v>
      </c>
      <c r="E100" s="7" t="s">
        <v>1590</v>
      </c>
      <c r="F100" s="16">
        <v>0.82</v>
      </c>
      <c r="G100" s="7" t="s">
        <v>38</v>
      </c>
      <c r="H100" s="7" t="s">
        <v>134</v>
      </c>
      <c r="I100" s="7" t="s">
        <v>1585</v>
      </c>
      <c r="J100" s="16">
        <v>1570500</v>
      </c>
      <c r="K100" s="16">
        <v>177.96</v>
      </c>
      <c r="L100" s="21" t="s">
        <v>1591</v>
      </c>
      <c r="M100" s="17">
        <v>0</v>
      </c>
      <c r="N100" s="18">
        <f>L100/'סיכום נכסי ההשקעה'!$B$45</f>
        <v>2.5374713933100173E-4</v>
      </c>
    </row>
    <row r="101" spans="1:14">
      <c r="A101" s="7" t="s">
        <v>1592</v>
      </c>
      <c r="B101" s="7">
        <v>8182891</v>
      </c>
      <c r="C101" s="7" t="s">
        <v>77</v>
      </c>
      <c r="D101" s="17">
        <v>0</v>
      </c>
      <c r="E101" s="7" t="s">
        <v>1593</v>
      </c>
      <c r="F101" s="16">
        <v>0.74</v>
      </c>
      <c r="G101" s="7" t="s">
        <v>38</v>
      </c>
      <c r="H101" s="7" t="s">
        <v>134</v>
      </c>
      <c r="I101" s="7" t="s">
        <v>1594</v>
      </c>
      <c r="J101" s="16">
        <v>2500000</v>
      </c>
      <c r="K101" s="16">
        <v>169.57</v>
      </c>
      <c r="L101" s="21" t="s">
        <v>1595</v>
      </c>
      <c r="M101" s="17">
        <v>0</v>
      </c>
      <c r="N101" s="18">
        <f>L101/'סיכום נכסי ההשקעה'!$B$45</f>
        <v>3.8489100110046152E-4</v>
      </c>
    </row>
    <row r="102" spans="1:14">
      <c r="A102" s="7" t="s">
        <v>1596</v>
      </c>
      <c r="B102" s="7">
        <v>8182909</v>
      </c>
      <c r="C102" s="7" t="s">
        <v>77</v>
      </c>
      <c r="D102" s="17">
        <v>0</v>
      </c>
      <c r="E102" s="7" t="s">
        <v>1597</v>
      </c>
      <c r="F102" s="16">
        <v>0.83</v>
      </c>
      <c r="G102" s="7" t="s">
        <v>38</v>
      </c>
      <c r="H102" s="7" t="s">
        <v>134</v>
      </c>
      <c r="I102" s="7" t="s">
        <v>1594</v>
      </c>
      <c r="J102" s="16">
        <v>2699720</v>
      </c>
      <c r="K102" s="16">
        <v>169.01</v>
      </c>
      <c r="L102" s="21">
        <v>4562.72</v>
      </c>
      <c r="M102" s="17">
        <v>0</v>
      </c>
      <c r="N102" s="18">
        <f>L102/'סיכום נכסי ההשקעה'!$B$45</f>
        <v>4.1424784072659329E-4</v>
      </c>
    </row>
    <row r="103" spans="1:14">
      <c r="A103" s="7" t="s">
        <v>1598</v>
      </c>
      <c r="B103" s="7">
        <v>8182917</v>
      </c>
      <c r="C103" s="7" t="s">
        <v>77</v>
      </c>
      <c r="D103" s="17">
        <v>0</v>
      </c>
      <c r="E103" s="7" t="s">
        <v>1599</v>
      </c>
      <c r="F103" s="16">
        <v>0.91</v>
      </c>
      <c r="G103" s="7" t="s">
        <v>38</v>
      </c>
      <c r="H103" s="7" t="s">
        <v>134</v>
      </c>
      <c r="I103" s="7" t="s">
        <v>1600</v>
      </c>
      <c r="J103" s="16">
        <v>3552400</v>
      </c>
      <c r="K103" s="16">
        <v>167.78</v>
      </c>
      <c r="L103" s="21" t="s">
        <v>1601</v>
      </c>
      <c r="M103" s="17">
        <v>0</v>
      </c>
      <c r="N103" s="18">
        <f>L103/'סיכום נכסי ההשקעה'!$B$45</f>
        <v>5.4113275910077903E-4</v>
      </c>
    </row>
    <row r="104" spans="1:14">
      <c r="A104" s="7" t="s">
        <v>1602</v>
      </c>
      <c r="B104" s="7">
        <v>8182925</v>
      </c>
      <c r="C104" s="7" t="s">
        <v>77</v>
      </c>
      <c r="D104" s="17">
        <v>0</v>
      </c>
      <c r="E104" s="7" t="s">
        <v>1603</v>
      </c>
      <c r="F104" s="16">
        <v>0.96</v>
      </c>
      <c r="G104" s="7" t="s">
        <v>38</v>
      </c>
      <c r="H104" s="7" t="s">
        <v>134</v>
      </c>
      <c r="I104" s="7" t="s">
        <v>1600</v>
      </c>
      <c r="J104" s="16">
        <v>4002400</v>
      </c>
      <c r="K104" s="16">
        <v>171.18</v>
      </c>
      <c r="L104" s="21" t="s">
        <v>1604</v>
      </c>
      <c r="M104" s="17">
        <v>0</v>
      </c>
      <c r="N104" s="18">
        <f>L104/'סיכום נכסי ההשקעה'!$B$45</f>
        <v>6.2201455194980341E-4</v>
      </c>
    </row>
    <row r="105" spans="1:14">
      <c r="A105" s="7" t="s">
        <v>1605</v>
      </c>
      <c r="B105" s="7">
        <v>8182933</v>
      </c>
      <c r="C105" s="7" t="s">
        <v>77</v>
      </c>
      <c r="D105" s="17">
        <v>0</v>
      </c>
      <c r="E105" s="7" t="s">
        <v>1606</v>
      </c>
      <c r="F105" s="16">
        <v>1.05</v>
      </c>
      <c r="G105" s="7" t="s">
        <v>38</v>
      </c>
      <c r="H105" s="7" t="s">
        <v>134</v>
      </c>
      <c r="I105" s="7" t="s">
        <v>1600</v>
      </c>
      <c r="J105" s="16">
        <v>4729400</v>
      </c>
      <c r="K105" s="16">
        <v>170.02</v>
      </c>
      <c r="L105" s="21" t="s">
        <v>1607</v>
      </c>
      <c r="M105" s="17">
        <v>0</v>
      </c>
      <c r="N105" s="18">
        <f>L105/'סיכום נכסי ההשקעה'!$B$45</f>
        <v>7.3004154807644378E-4</v>
      </c>
    </row>
    <row r="106" spans="1:14">
      <c r="A106" s="7" t="s">
        <v>1608</v>
      </c>
      <c r="B106" s="7">
        <v>8182941</v>
      </c>
      <c r="C106" s="7" t="s">
        <v>77</v>
      </c>
      <c r="D106" s="17">
        <v>0</v>
      </c>
      <c r="E106" s="7" t="s">
        <v>1609</v>
      </c>
      <c r="F106" s="16">
        <v>1.1299999999999999</v>
      </c>
      <c r="G106" s="7" t="s">
        <v>38</v>
      </c>
      <c r="H106" s="7" t="s">
        <v>134</v>
      </c>
      <c r="I106" s="7" t="s">
        <v>1610</v>
      </c>
      <c r="J106" s="16">
        <v>2925000</v>
      </c>
      <c r="K106" s="16">
        <v>169.35</v>
      </c>
      <c r="L106" s="21" t="s">
        <v>1611</v>
      </c>
      <c r="M106" s="17">
        <v>0</v>
      </c>
      <c r="N106" s="18">
        <f>L106/'סיכום נכסי ההשקעה'!$B$45</f>
        <v>4.4971845669546112E-4</v>
      </c>
    </row>
    <row r="107" spans="1:14">
      <c r="A107" s="7" t="s">
        <v>1612</v>
      </c>
      <c r="B107" s="7">
        <v>8182958</v>
      </c>
      <c r="C107" s="7" t="s">
        <v>77</v>
      </c>
      <c r="D107" s="17">
        <v>0</v>
      </c>
      <c r="E107" s="7" t="s">
        <v>1613</v>
      </c>
      <c r="F107" s="16">
        <v>1.21</v>
      </c>
      <c r="G107" s="7" t="s">
        <v>38</v>
      </c>
      <c r="H107" s="7" t="s">
        <v>134</v>
      </c>
      <c r="I107" s="7" t="s">
        <v>1610</v>
      </c>
      <c r="J107" s="16">
        <v>2309000</v>
      </c>
      <c r="K107" s="16">
        <v>167.51</v>
      </c>
      <c r="L107" s="21" t="s">
        <v>1614</v>
      </c>
      <c r="M107" s="17">
        <v>0</v>
      </c>
      <c r="N107" s="18">
        <f>L107/'סיכום נכסי ההשקעה'!$B$45</f>
        <v>3.5115900730212226E-4</v>
      </c>
    </row>
    <row r="108" spans="1:14">
      <c r="A108" s="7" t="s">
        <v>1615</v>
      </c>
      <c r="B108" s="7">
        <v>8182966</v>
      </c>
      <c r="C108" s="7" t="s">
        <v>77</v>
      </c>
      <c r="D108" s="17">
        <v>0</v>
      </c>
      <c r="E108" s="7" t="s">
        <v>1616</v>
      </c>
      <c r="F108" s="16">
        <v>1.29</v>
      </c>
      <c r="G108" s="7" t="s">
        <v>38</v>
      </c>
      <c r="H108" s="7" t="s">
        <v>134</v>
      </c>
      <c r="I108" s="7" t="s">
        <v>1610</v>
      </c>
      <c r="J108" s="16">
        <v>2367600</v>
      </c>
      <c r="K108" s="16">
        <v>166.06</v>
      </c>
      <c r="L108" s="21" t="s">
        <v>1617</v>
      </c>
      <c r="M108" s="17">
        <v>0</v>
      </c>
      <c r="N108" s="18">
        <f>L108/'סיכום נכסי ההשקעה'!$B$45</f>
        <v>3.5694412504134332E-4</v>
      </c>
    </row>
    <row r="109" spans="1:14">
      <c r="A109" s="7" t="s">
        <v>1618</v>
      </c>
      <c r="B109" s="7">
        <v>8182974</v>
      </c>
      <c r="C109" s="7" t="s">
        <v>77</v>
      </c>
      <c r="D109" s="17">
        <v>0</v>
      </c>
      <c r="E109" s="7" t="s">
        <v>1619</v>
      </c>
      <c r="F109" s="16">
        <v>1.37</v>
      </c>
      <c r="G109" s="7" t="s">
        <v>38</v>
      </c>
      <c r="H109" s="7" t="s">
        <v>134</v>
      </c>
      <c r="I109" s="7" t="s">
        <v>1620</v>
      </c>
      <c r="J109" s="16">
        <v>75400</v>
      </c>
      <c r="K109" s="16">
        <v>164.77</v>
      </c>
      <c r="L109" s="21">
        <v>124.24</v>
      </c>
      <c r="M109" s="17">
        <v>0</v>
      </c>
      <c r="N109" s="18">
        <f>L109/'סיכום נכסי ההשקעה'!$B$45</f>
        <v>1.1279708536108276E-5</v>
      </c>
    </row>
    <row r="110" spans="1:14">
      <c r="A110" s="7" t="s">
        <v>1621</v>
      </c>
      <c r="B110" s="7">
        <v>8182982</v>
      </c>
      <c r="C110" s="7" t="s">
        <v>77</v>
      </c>
      <c r="D110" s="17">
        <v>0</v>
      </c>
      <c r="E110" s="7" t="s">
        <v>1622</v>
      </c>
      <c r="F110" s="16">
        <v>1.04</v>
      </c>
      <c r="G110" s="7" t="s">
        <v>38</v>
      </c>
      <c r="H110" s="7" t="s">
        <v>134</v>
      </c>
      <c r="I110" s="7" t="s">
        <v>1620</v>
      </c>
      <c r="J110" s="16">
        <v>4676000</v>
      </c>
      <c r="K110" s="16">
        <v>164.08</v>
      </c>
      <c r="L110" s="21" t="s">
        <v>1623</v>
      </c>
      <c r="M110" s="17">
        <v>0</v>
      </c>
      <c r="N110" s="18">
        <f>L110/'סיכום נכסי ההשקעה'!$B$45</f>
        <v>6.9656194955925691E-4</v>
      </c>
    </row>
    <row r="111" spans="1:14">
      <c r="A111" s="7" t="s">
        <v>1624</v>
      </c>
      <c r="B111" s="7">
        <v>8182990</v>
      </c>
      <c r="C111" s="7" t="s">
        <v>77</v>
      </c>
      <c r="D111" s="17">
        <v>0</v>
      </c>
      <c r="E111" s="7" t="s">
        <v>1625</v>
      </c>
      <c r="F111" s="16">
        <v>1.1200000000000001</v>
      </c>
      <c r="G111" s="7" t="s">
        <v>38</v>
      </c>
      <c r="H111" s="7" t="s">
        <v>134</v>
      </c>
      <c r="I111" s="7" t="s">
        <v>1626</v>
      </c>
      <c r="J111" s="16">
        <v>2899400</v>
      </c>
      <c r="K111" s="16">
        <v>162.47</v>
      </c>
      <c r="L111" s="21" t="s">
        <v>1627</v>
      </c>
      <c r="M111" s="17">
        <v>0</v>
      </c>
      <c r="N111" s="18">
        <f>L111/'סיכום נכסי ההשקעה'!$B$45</f>
        <v>4.276810802227506E-4</v>
      </c>
    </row>
    <row r="112" spans="1:14">
      <c r="A112" s="7" t="s">
        <v>1628</v>
      </c>
      <c r="B112" s="7">
        <v>8183006</v>
      </c>
      <c r="C112" s="7" t="s">
        <v>77</v>
      </c>
      <c r="D112" s="17">
        <v>0</v>
      </c>
      <c r="E112" s="7" t="s">
        <v>1629</v>
      </c>
      <c r="F112" s="16">
        <v>1.2</v>
      </c>
      <c r="G112" s="7" t="s">
        <v>38</v>
      </c>
      <c r="H112" s="7" t="s">
        <v>134</v>
      </c>
      <c r="I112" s="7" t="s">
        <v>1630</v>
      </c>
      <c r="J112" s="16">
        <v>2345280</v>
      </c>
      <c r="K112" s="16">
        <v>160.84</v>
      </c>
      <c r="L112" s="21" t="s">
        <v>1631</v>
      </c>
      <c r="M112" s="17">
        <v>0</v>
      </c>
      <c r="N112" s="18">
        <f>L112/'סיכום נכסי ההשקעה'!$B$45</f>
        <v>3.4247769910651155E-4</v>
      </c>
    </row>
    <row r="113" spans="1:14">
      <c r="A113" s="7" t="s">
        <v>1632</v>
      </c>
      <c r="B113" s="7">
        <v>8183014</v>
      </c>
      <c r="C113" s="7" t="s">
        <v>77</v>
      </c>
      <c r="D113" s="17">
        <v>0</v>
      </c>
      <c r="E113" s="7" t="s">
        <v>1633</v>
      </c>
      <c r="F113" s="16">
        <v>1.29</v>
      </c>
      <c r="G113" s="7" t="s">
        <v>38</v>
      </c>
      <c r="H113" s="7" t="s">
        <v>134</v>
      </c>
      <c r="I113" s="7" t="s">
        <v>1634</v>
      </c>
      <c r="J113" s="16">
        <v>1680000</v>
      </c>
      <c r="K113" s="16">
        <v>160.34</v>
      </c>
      <c r="L113" s="21" t="s">
        <v>1635</v>
      </c>
      <c r="M113" s="17">
        <v>0</v>
      </c>
      <c r="N113" s="18">
        <f>L113/'סיכום נכסי ההשקעה'!$B$45</f>
        <v>2.4455650108961218E-4</v>
      </c>
    </row>
    <row r="114" spans="1:14">
      <c r="A114" s="7" t="s">
        <v>1636</v>
      </c>
      <c r="B114" s="7">
        <v>8183022</v>
      </c>
      <c r="C114" s="7" t="s">
        <v>77</v>
      </c>
      <c r="D114" s="17">
        <v>0</v>
      </c>
      <c r="E114" s="7" t="s">
        <v>1637</v>
      </c>
      <c r="F114" s="16">
        <v>1.37</v>
      </c>
      <c r="G114" s="7" t="s">
        <v>38</v>
      </c>
      <c r="H114" s="7" t="s">
        <v>134</v>
      </c>
      <c r="I114" s="7" t="s">
        <v>1638</v>
      </c>
      <c r="J114" s="16">
        <v>3815560</v>
      </c>
      <c r="K114" s="16">
        <v>160.58000000000001</v>
      </c>
      <c r="L114" s="21">
        <v>6126.99</v>
      </c>
      <c r="M114" s="7" t="s">
        <v>1299</v>
      </c>
      <c r="N114" s="18">
        <f>L114/'סיכום נכסי ההשקעה'!$B$45</f>
        <v>5.5626739700297839E-4</v>
      </c>
    </row>
    <row r="115" spans="1:14">
      <c r="A115" s="7" t="s">
        <v>1639</v>
      </c>
      <c r="B115" s="7">
        <v>8183030</v>
      </c>
      <c r="C115" s="7" t="s">
        <v>77</v>
      </c>
      <c r="D115" s="17">
        <v>0</v>
      </c>
      <c r="E115" s="7" t="s">
        <v>1640</v>
      </c>
      <c r="F115" s="16">
        <v>1.45</v>
      </c>
      <c r="G115" s="7" t="s">
        <v>38</v>
      </c>
      <c r="H115" s="7" t="s">
        <v>134</v>
      </c>
      <c r="I115" s="7" t="s">
        <v>1641</v>
      </c>
      <c r="J115" s="16">
        <v>1722000</v>
      </c>
      <c r="K115" s="16">
        <v>158.69</v>
      </c>
      <c r="L115" s="21" t="s">
        <v>1642</v>
      </c>
      <c r="M115" s="7" t="s">
        <v>1643</v>
      </c>
      <c r="N115" s="18">
        <f>L115/'סיכום נכסי ההשקעה'!$B$45</f>
        <v>2.4809548240591528E-4</v>
      </c>
    </row>
    <row r="116" spans="1:14">
      <c r="A116" s="7" t="s">
        <v>1644</v>
      </c>
      <c r="B116" s="7">
        <v>8183048</v>
      </c>
      <c r="C116" s="7" t="s">
        <v>77</v>
      </c>
      <c r="D116" s="17">
        <v>0</v>
      </c>
      <c r="E116" s="7" t="s">
        <v>1645</v>
      </c>
      <c r="F116" s="16">
        <v>1.49</v>
      </c>
      <c r="G116" s="7" t="s">
        <v>38</v>
      </c>
      <c r="H116" s="7" t="s">
        <v>134</v>
      </c>
      <c r="I116" s="7" t="s">
        <v>1641</v>
      </c>
      <c r="J116" s="16">
        <v>6627600</v>
      </c>
      <c r="K116" s="16">
        <v>163.21</v>
      </c>
      <c r="L116" s="21">
        <v>10816.75</v>
      </c>
      <c r="M116" s="7" t="s">
        <v>1646</v>
      </c>
      <c r="N116" s="18">
        <f>L116/'סיכום נכסי ההשקעה'!$B$45</f>
        <v>9.8204915734022204E-4</v>
      </c>
    </row>
    <row r="117" spans="1:14">
      <c r="A117" s="7" t="s">
        <v>1647</v>
      </c>
      <c r="B117" s="7">
        <v>8183055</v>
      </c>
      <c r="C117" s="7" t="s">
        <v>77</v>
      </c>
      <c r="D117" s="17">
        <v>0</v>
      </c>
      <c r="E117" s="7" t="s">
        <v>1648</v>
      </c>
      <c r="F117" s="16">
        <v>1.58</v>
      </c>
      <c r="G117" s="7" t="s">
        <v>38</v>
      </c>
      <c r="H117" s="7" t="s">
        <v>134</v>
      </c>
      <c r="I117" s="7" t="s">
        <v>1649</v>
      </c>
      <c r="J117" s="16">
        <v>5742800</v>
      </c>
      <c r="K117" s="16">
        <v>163.87</v>
      </c>
      <c r="L117" s="21" t="s">
        <v>1650</v>
      </c>
      <c r="M117" s="17">
        <v>0</v>
      </c>
      <c r="N117" s="18">
        <f>L117/'סיכום נכסי ההשקעה'!$B$45</f>
        <v>8.5439888205232574E-4</v>
      </c>
    </row>
    <row r="118" spans="1:14">
      <c r="A118" s="7" t="s">
        <v>1651</v>
      </c>
      <c r="B118" s="7">
        <v>8183063</v>
      </c>
      <c r="C118" s="7" t="s">
        <v>77</v>
      </c>
      <c r="D118" s="17">
        <v>0</v>
      </c>
      <c r="E118" s="7" t="s">
        <v>1652</v>
      </c>
      <c r="F118" s="16">
        <v>1.66</v>
      </c>
      <c r="G118" s="7" t="s">
        <v>38</v>
      </c>
      <c r="H118" s="7" t="s">
        <v>134</v>
      </c>
      <c r="I118" s="7" t="s">
        <v>1653</v>
      </c>
      <c r="J118" s="16">
        <v>2225440</v>
      </c>
      <c r="K118" s="16">
        <v>163.32</v>
      </c>
      <c r="L118" s="21" t="s">
        <v>1654</v>
      </c>
      <c r="M118" s="7" t="s">
        <v>579</v>
      </c>
      <c r="N118" s="18">
        <f>L118/'סיכום נכסי ההשקעה'!$B$45</f>
        <v>3.299795932059911E-4</v>
      </c>
    </row>
    <row r="119" spans="1:14">
      <c r="A119" s="7" t="s">
        <v>1655</v>
      </c>
      <c r="B119" s="7">
        <v>8183071</v>
      </c>
      <c r="C119" s="7" t="s">
        <v>77</v>
      </c>
      <c r="D119" s="17">
        <v>0</v>
      </c>
      <c r="E119" s="7" t="s">
        <v>1656</v>
      </c>
      <c r="F119" s="16">
        <v>1.74</v>
      </c>
      <c r="G119" s="7" t="s">
        <v>38</v>
      </c>
      <c r="H119" s="7" t="s">
        <v>134</v>
      </c>
      <c r="I119" s="7" t="s">
        <v>1657</v>
      </c>
      <c r="J119" s="16">
        <v>263200</v>
      </c>
      <c r="K119" s="16">
        <v>163.55000000000001</v>
      </c>
      <c r="L119" s="21">
        <v>430.46</v>
      </c>
      <c r="M119" s="17">
        <v>0</v>
      </c>
      <c r="N119" s="18">
        <f>L119/'סיכום נכסי ההשקעה'!$B$45</f>
        <v>3.9081321124059629E-5</v>
      </c>
    </row>
    <row r="120" spans="1:14">
      <c r="A120" s="7" t="s">
        <v>1658</v>
      </c>
      <c r="B120" s="7">
        <v>8183089</v>
      </c>
      <c r="C120" s="7" t="s">
        <v>77</v>
      </c>
      <c r="D120" s="17">
        <v>0</v>
      </c>
      <c r="E120" s="7" t="s">
        <v>1659</v>
      </c>
      <c r="F120" s="16">
        <v>1.82</v>
      </c>
      <c r="G120" s="7" t="s">
        <v>38</v>
      </c>
      <c r="H120" s="7" t="s">
        <v>134</v>
      </c>
      <c r="I120" s="7" t="s">
        <v>1657</v>
      </c>
      <c r="J120" s="16">
        <v>3739680</v>
      </c>
      <c r="K120" s="16">
        <v>164</v>
      </c>
      <c r="L120" s="21" t="s">
        <v>1660</v>
      </c>
      <c r="M120" s="17">
        <v>0</v>
      </c>
      <c r="N120" s="18">
        <f>L120/'סיכום נכסי ההשקעה'!$B$45</f>
        <v>5.5680941132976985E-4</v>
      </c>
    </row>
    <row r="121" spans="1:14">
      <c r="A121" s="7" t="s">
        <v>1661</v>
      </c>
      <c r="B121" s="7">
        <v>8183097</v>
      </c>
      <c r="C121" s="7" t="s">
        <v>77</v>
      </c>
      <c r="D121" s="17">
        <v>0</v>
      </c>
      <c r="E121" s="7" t="s">
        <v>1662</v>
      </c>
      <c r="F121" s="16">
        <v>1.9</v>
      </c>
      <c r="G121" s="7" t="s">
        <v>38</v>
      </c>
      <c r="H121" s="7" t="s">
        <v>134</v>
      </c>
      <c r="I121" s="7" t="s">
        <v>1663</v>
      </c>
      <c r="J121" s="16">
        <v>3729880</v>
      </c>
      <c r="K121" s="16">
        <v>161.72</v>
      </c>
      <c r="L121" s="21" t="s">
        <v>1664</v>
      </c>
      <c r="M121" s="17">
        <v>0</v>
      </c>
      <c r="N121" s="18">
        <f>L121/'סיכום נכסי ההשקעה'!$B$45</f>
        <v>5.4764964157600325E-4</v>
      </c>
    </row>
    <row r="122" spans="1:14">
      <c r="A122" s="7" t="s">
        <v>1665</v>
      </c>
      <c r="B122" s="7">
        <v>8183105</v>
      </c>
      <c r="C122" s="7" t="s">
        <v>77</v>
      </c>
      <c r="D122" s="17">
        <v>0</v>
      </c>
      <c r="E122" s="7" t="s">
        <v>1666</v>
      </c>
      <c r="F122" s="16">
        <v>1.54</v>
      </c>
      <c r="G122" s="7" t="s">
        <v>38</v>
      </c>
      <c r="H122" s="7" t="s">
        <v>134</v>
      </c>
      <c r="I122" s="7" t="s">
        <v>1667</v>
      </c>
      <c r="J122" s="16">
        <v>6829200</v>
      </c>
      <c r="K122" s="16">
        <v>160.99</v>
      </c>
      <c r="L122" s="21" t="s">
        <v>1668</v>
      </c>
      <c r="M122" s="17">
        <v>0</v>
      </c>
      <c r="N122" s="18">
        <f>L122/'סיכום נכסי ההשקעה'!$B$45</f>
        <v>9.9815615260254479E-4</v>
      </c>
    </row>
    <row r="123" spans="1:14">
      <c r="A123" s="7" t="s">
        <v>1669</v>
      </c>
      <c r="B123" s="7">
        <v>8183113</v>
      </c>
      <c r="C123" s="7" t="s">
        <v>77</v>
      </c>
      <c r="D123" s="17">
        <v>0</v>
      </c>
      <c r="E123" s="7" t="s">
        <v>1670</v>
      </c>
      <c r="F123" s="16">
        <v>1.63</v>
      </c>
      <c r="G123" s="7" t="s">
        <v>38</v>
      </c>
      <c r="H123" s="7" t="s">
        <v>134</v>
      </c>
      <c r="I123" s="7" t="s">
        <v>1671</v>
      </c>
      <c r="J123" s="16">
        <v>7305120</v>
      </c>
      <c r="K123" s="16">
        <v>160.5</v>
      </c>
      <c r="L123" s="21" t="s">
        <v>1672</v>
      </c>
      <c r="M123" s="17">
        <v>0</v>
      </c>
      <c r="N123" s="18">
        <f>L123/'סיכום נכסי ההשקעה'!$B$45</f>
        <v>1.0644925325042902E-3</v>
      </c>
    </row>
    <row r="124" spans="1:14">
      <c r="A124" s="7" t="s">
        <v>1673</v>
      </c>
      <c r="B124" s="7">
        <v>8183121</v>
      </c>
      <c r="C124" s="7" t="s">
        <v>77</v>
      </c>
      <c r="D124" s="17">
        <v>0</v>
      </c>
      <c r="E124" s="7" t="s">
        <v>1674</v>
      </c>
      <c r="F124" s="16">
        <v>1.71</v>
      </c>
      <c r="G124" s="7" t="s">
        <v>38</v>
      </c>
      <c r="H124" s="7" t="s">
        <v>134</v>
      </c>
      <c r="I124" s="7" t="s">
        <v>1675</v>
      </c>
      <c r="J124" s="16">
        <v>3778200</v>
      </c>
      <c r="K124" s="16">
        <v>160.66999999999999</v>
      </c>
      <c r="L124" s="21" t="s">
        <v>1676</v>
      </c>
      <c r="M124" s="17">
        <v>0</v>
      </c>
      <c r="N124" s="18">
        <f>L124/'סיכום נכסי ההשקעה'!$B$45</f>
        <v>5.5114050436748244E-4</v>
      </c>
    </row>
    <row r="125" spans="1:14">
      <c r="A125" s="7" t="s">
        <v>1677</v>
      </c>
      <c r="B125" s="7">
        <v>8183139</v>
      </c>
      <c r="C125" s="7" t="s">
        <v>77</v>
      </c>
      <c r="D125" s="17">
        <v>0</v>
      </c>
      <c r="E125" s="7" t="s">
        <v>1678</v>
      </c>
      <c r="F125" s="16">
        <v>1.79</v>
      </c>
      <c r="G125" s="7" t="s">
        <v>38</v>
      </c>
      <c r="H125" s="7" t="s">
        <v>134</v>
      </c>
      <c r="I125" s="7" t="s">
        <v>1405</v>
      </c>
      <c r="J125" s="16">
        <v>4061160</v>
      </c>
      <c r="K125" s="16">
        <v>159.97</v>
      </c>
      <c r="L125" s="21" t="s">
        <v>1679</v>
      </c>
      <c r="M125" s="17">
        <v>0</v>
      </c>
      <c r="N125" s="18">
        <f>L125/'סיכום נכסי ההשקעה'!$B$45</f>
        <v>5.898169035656643E-4</v>
      </c>
    </row>
    <row r="126" spans="1:14">
      <c r="A126" s="7" t="s">
        <v>1680</v>
      </c>
      <c r="B126" s="7">
        <v>8183147</v>
      </c>
      <c r="C126" s="7" t="s">
        <v>77</v>
      </c>
      <c r="D126" s="17">
        <v>0</v>
      </c>
      <c r="E126" s="7" t="s">
        <v>1681</v>
      </c>
      <c r="F126" s="16">
        <v>1.87</v>
      </c>
      <c r="G126" s="7" t="s">
        <v>38</v>
      </c>
      <c r="H126" s="7" t="s">
        <v>134</v>
      </c>
      <c r="I126" s="7" t="s">
        <v>1405</v>
      </c>
      <c r="J126" s="16">
        <v>5993280</v>
      </c>
      <c r="K126" s="16">
        <v>157.87</v>
      </c>
      <c r="L126" s="21" t="s">
        <v>1682</v>
      </c>
      <c r="M126" s="17">
        <v>0</v>
      </c>
      <c r="N126" s="18">
        <f>L126/'סיכום נכסי ההשקעה'!$B$45</f>
        <v>8.5903097098915973E-4</v>
      </c>
    </row>
    <row r="127" spans="1:14">
      <c r="A127" s="7" t="s">
        <v>1683</v>
      </c>
      <c r="B127" s="7">
        <v>8183154</v>
      </c>
      <c r="C127" s="7" t="s">
        <v>77</v>
      </c>
      <c r="D127" s="17">
        <v>0</v>
      </c>
      <c r="E127" s="7" t="s">
        <v>1684</v>
      </c>
      <c r="F127" s="16">
        <v>1.95</v>
      </c>
      <c r="G127" s="7" t="s">
        <v>38</v>
      </c>
      <c r="H127" s="7" t="s">
        <v>134</v>
      </c>
      <c r="I127" s="7" t="s">
        <v>1685</v>
      </c>
      <c r="J127" s="16">
        <v>6029280</v>
      </c>
      <c r="K127" s="16">
        <v>153.22</v>
      </c>
      <c r="L127" s="21" t="s">
        <v>1686</v>
      </c>
      <c r="M127" s="17">
        <v>0</v>
      </c>
      <c r="N127" s="18">
        <f>L127/'סיכום נכסי ההשקעה'!$B$45</f>
        <v>8.387031639927444E-4</v>
      </c>
    </row>
    <row r="128" spans="1:14">
      <c r="A128" s="7" t="s">
        <v>1687</v>
      </c>
      <c r="B128" s="7">
        <v>8183162</v>
      </c>
      <c r="C128" s="7" t="s">
        <v>77</v>
      </c>
      <c r="D128" s="17">
        <v>0</v>
      </c>
      <c r="E128" s="7" t="s">
        <v>1688</v>
      </c>
      <c r="F128" s="16">
        <v>1.99</v>
      </c>
      <c r="G128" s="7" t="s">
        <v>38</v>
      </c>
      <c r="H128" s="7" t="s">
        <v>134</v>
      </c>
      <c r="I128" s="7" t="s">
        <v>1685</v>
      </c>
      <c r="J128" s="16">
        <v>11067840</v>
      </c>
      <c r="K128" s="16">
        <v>155.06</v>
      </c>
      <c r="L128" s="21" t="s">
        <v>1689</v>
      </c>
      <c r="M128" s="17">
        <v>0</v>
      </c>
      <c r="N128" s="18">
        <f>L128/'סיכום נכסי ההשקעה'!$B$45</f>
        <v>1.5581468339508694E-3</v>
      </c>
    </row>
    <row r="129" spans="1:14">
      <c r="A129" s="7" t="s">
        <v>1690</v>
      </c>
      <c r="B129" s="7">
        <v>8183170</v>
      </c>
      <c r="C129" s="7" t="s">
        <v>77</v>
      </c>
      <c r="D129" s="17">
        <v>0</v>
      </c>
      <c r="E129" s="7" t="s">
        <v>1691</v>
      </c>
      <c r="F129" s="16">
        <v>2.0699999999999998</v>
      </c>
      <c r="G129" s="7" t="s">
        <v>38</v>
      </c>
      <c r="H129" s="7" t="s">
        <v>134</v>
      </c>
      <c r="I129" s="7" t="s">
        <v>1692</v>
      </c>
      <c r="J129" s="16">
        <v>4694400</v>
      </c>
      <c r="K129" s="16">
        <v>155.08000000000001</v>
      </c>
      <c r="L129" s="21" t="s">
        <v>1693</v>
      </c>
      <c r="M129" s="17">
        <v>0</v>
      </c>
      <c r="N129" s="18">
        <f>L129/'סיכום נכסי ההשקעה'!$B$45</f>
        <v>6.6095060960269611E-4</v>
      </c>
    </row>
    <row r="130" spans="1:14">
      <c r="A130" s="7" t="s">
        <v>1694</v>
      </c>
      <c r="B130" s="7">
        <v>8183188</v>
      </c>
      <c r="C130" s="7" t="s">
        <v>77</v>
      </c>
      <c r="D130" s="17">
        <v>0</v>
      </c>
      <c r="E130" s="7" t="s">
        <v>1695</v>
      </c>
      <c r="F130" s="16">
        <v>2.15</v>
      </c>
      <c r="G130" s="7" t="s">
        <v>38</v>
      </c>
      <c r="H130" s="7" t="s">
        <v>134</v>
      </c>
      <c r="I130" s="7" t="s">
        <v>1696</v>
      </c>
      <c r="J130" s="16">
        <v>2878560</v>
      </c>
      <c r="K130" s="16">
        <v>155.74</v>
      </c>
      <c r="L130" s="21" t="s">
        <v>1697</v>
      </c>
      <c r="M130" s="17">
        <v>0</v>
      </c>
      <c r="N130" s="18">
        <f>L130/'סיכום נכסי ההשקעה'!$B$45</f>
        <v>4.0700554879222948E-4</v>
      </c>
    </row>
    <row r="131" spans="1:14">
      <c r="A131" s="7" t="s">
        <v>1698</v>
      </c>
      <c r="B131" s="7">
        <v>8183196</v>
      </c>
      <c r="C131" s="7" t="s">
        <v>77</v>
      </c>
      <c r="D131" s="17">
        <v>0</v>
      </c>
      <c r="E131" s="7" t="s">
        <v>1699</v>
      </c>
      <c r="F131" s="16">
        <v>2.2400000000000002</v>
      </c>
      <c r="G131" s="7" t="s">
        <v>38</v>
      </c>
      <c r="H131" s="7" t="s">
        <v>134</v>
      </c>
      <c r="I131" s="7" t="s">
        <v>1696</v>
      </c>
      <c r="J131" s="16">
        <v>5425920</v>
      </c>
      <c r="K131" s="16">
        <v>157.04</v>
      </c>
      <c r="L131" s="21" t="s">
        <v>1700</v>
      </c>
      <c r="M131" s="17">
        <v>0</v>
      </c>
      <c r="N131" s="18">
        <f>L131/'סיכום נכסי ההשקעה'!$B$45</f>
        <v>7.7361877363311829E-4</v>
      </c>
    </row>
    <row r="132" spans="1:14">
      <c r="A132" s="7" t="s">
        <v>1701</v>
      </c>
      <c r="B132" s="7">
        <v>8183204</v>
      </c>
      <c r="C132" s="7" t="s">
        <v>77</v>
      </c>
      <c r="D132" s="17">
        <v>0</v>
      </c>
      <c r="E132" s="7" t="s">
        <v>1702</v>
      </c>
      <c r="F132" s="16">
        <v>2.31</v>
      </c>
      <c r="G132" s="7" t="s">
        <v>38</v>
      </c>
      <c r="H132" s="7" t="s">
        <v>134</v>
      </c>
      <c r="I132" s="7" t="s">
        <v>1408</v>
      </c>
      <c r="J132" s="16">
        <v>2673000</v>
      </c>
      <c r="K132" s="16">
        <v>157.44999999999999</v>
      </c>
      <c r="L132" s="21" t="s">
        <v>1703</v>
      </c>
      <c r="M132" s="17">
        <v>0</v>
      </c>
      <c r="N132" s="18">
        <f>L132/'סיכום נכסי ההשקעה'!$B$45</f>
        <v>3.8209377138380429E-4</v>
      </c>
    </row>
    <row r="133" spans="1:14">
      <c r="A133" s="7" t="s">
        <v>1704</v>
      </c>
      <c r="B133" s="7">
        <v>8183212</v>
      </c>
      <c r="C133" s="7" t="s">
        <v>77</v>
      </c>
      <c r="D133" s="17">
        <v>0</v>
      </c>
      <c r="E133" s="7" t="s">
        <v>1705</v>
      </c>
      <c r="F133" s="16">
        <v>2.4</v>
      </c>
      <c r="G133" s="7" t="s">
        <v>38</v>
      </c>
      <c r="H133" s="7" t="s">
        <v>134</v>
      </c>
      <c r="I133" s="7" t="s">
        <v>1706</v>
      </c>
      <c r="J133" s="16">
        <v>5981040</v>
      </c>
      <c r="K133" s="16">
        <v>156.88999999999999</v>
      </c>
      <c r="L133" s="21" t="s">
        <v>1707</v>
      </c>
      <c r="M133" s="17">
        <v>0</v>
      </c>
      <c r="N133" s="18">
        <f>L133/'סיכום נכסי ההשקעה'!$B$45</f>
        <v>8.5193485042265758E-4</v>
      </c>
    </row>
    <row r="134" spans="1:14">
      <c r="A134" s="7" t="s">
        <v>1708</v>
      </c>
      <c r="B134" s="7">
        <v>8183220</v>
      </c>
      <c r="C134" s="7" t="s">
        <v>77</v>
      </c>
      <c r="D134" s="17">
        <v>0</v>
      </c>
      <c r="E134" s="7" t="s">
        <v>1709</v>
      </c>
      <c r="F134" s="16">
        <v>2.0299999999999998</v>
      </c>
      <c r="G134" s="7" t="s">
        <v>38</v>
      </c>
      <c r="H134" s="7" t="s">
        <v>134</v>
      </c>
      <c r="I134" s="7" t="s">
        <v>1706</v>
      </c>
      <c r="J134" s="16">
        <v>6778640</v>
      </c>
      <c r="K134" s="16">
        <v>155.99</v>
      </c>
      <c r="L134" s="21" t="s">
        <v>1710</v>
      </c>
      <c r="M134" s="17">
        <v>0</v>
      </c>
      <c r="N134" s="18">
        <f>L134/'סיכום נכסי ההשקעה'!$B$45</f>
        <v>9.5998000448319369E-4</v>
      </c>
    </row>
    <row r="135" spans="1:14">
      <c r="A135" s="7" t="s">
        <v>1711</v>
      </c>
      <c r="B135" s="7">
        <v>8183238</v>
      </c>
      <c r="C135" s="7" t="s">
        <v>77</v>
      </c>
      <c r="D135" s="17">
        <v>0</v>
      </c>
      <c r="E135" s="7" t="s">
        <v>1712</v>
      </c>
      <c r="F135" s="16">
        <v>2.11</v>
      </c>
      <c r="G135" s="7" t="s">
        <v>38</v>
      </c>
      <c r="H135" s="7" t="s">
        <v>134</v>
      </c>
      <c r="I135" s="7" t="s">
        <v>1713</v>
      </c>
      <c r="J135" s="16">
        <v>8327440</v>
      </c>
      <c r="K135" s="16">
        <v>155.65</v>
      </c>
      <c r="L135" s="21" t="s">
        <v>1714</v>
      </c>
      <c r="M135" s="17">
        <v>0</v>
      </c>
      <c r="N135" s="18">
        <f>L135/'סיכום נכסי ההשקעה'!$B$45</f>
        <v>1.1767485114352765E-3</v>
      </c>
    </row>
    <row r="136" spans="1:14">
      <c r="A136" s="7" t="s">
        <v>1715</v>
      </c>
      <c r="B136" s="7">
        <v>8183246</v>
      </c>
      <c r="C136" s="7" t="s">
        <v>77</v>
      </c>
      <c r="D136" s="17">
        <v>0</v>
      </c>
      <c r="E136" s="7" t="s">
        <v>1716</v>
      </c>
      <c r="F136" s="16">
        <v>2.19</v>
      </c>
      <c r="G136" s="7" t="s">
        <v>38</v>
      </c>
      <c r="H136" s="7" t="s">
        <v>134</v>
      </c>
      <c r="I136" s="7" t="s">
        <v>1717</v>
      </c>
      <c r="J136" s="16">
        <v>7832880</v>
      </c>
      <c r="K136" s="16">
        <v>155.11000000000001</v>
      </c>
      <c r="L136" s="21" t="s">
        <v>1718</v>
      </c>
      <c r="M136" s="17">
        <v>0</v>
      </c>
      <c r="N136" s="18">
        <f>L136/'סיכום נכסי ההשקעה'!$B$45</f>
        <v>1.1030690630660449E-3</v>
      </c>
    </row>
    <row r="137" spans="1:14">
      <c r="A137" s="7" t="s">
        <v>1719</v>
      </c>
      <c r="B137" s="7">
        <v>8183253</v>
      </c>
      <c r="C137" s="7" t="s">
        <v>77</v>
      </c>
      <c r="D137" s="17">
        <v>0</v>
      </c>
      <c r="E137" s="7" t="s">
        <v>1720</v>
      </c>
      <c r="F137" s="16">
        <v>2.27</v>
      </c>
      <c r="G137" s="7" t="s">
        <v>38</v>
      </c>
      <c r="H137" s="7" t="s">
        <v>134</v>
      </c>
      <c r="I137" s="7" t="s">
        <v>107</v>
      </c>
      <c r="J137" s="16">
        <v>7045280</v>
      </c>
      <c r="K137" s="16">
        <v>154.47</v>
      </c>
      <c r="L137" s="21" t="s">
        <v>1721</v>
      </c>
      <c r="M137" s="17">
        <v>0</v>
      </c>
      <c r="N137" s="18">
        <f>L137/'סיכום נכסי ההשקעה'!$B$45</f>
        <v>9.8807486770356332E-4</v>
      </c>
    </row>
    <row r="138" spans="1:14">
      <c r="A138" s="7" t="s">
        <v>1722</v>
      </c>
      <c r="B138" s="7">
        <v>8183261</v>
      </c>
      <c r="C138" s="7" t="s">
        <v>77</v>
      </c>
      <c r="D138" s="17">
        <v>0</v>
      </c>
      <c r="E138" s="7" t="s">
        <v>1723</v>
      </c>
      <c r="F138" s="16">
        <v>2.36</v>
      </c>
      <c r="G138" s="7" t="s">
        <v>38</v>
      </c>
      <c r="H138" s="7" t="s">
        <v>134</v>
      </c>
      <c r="I138" s="7" t="s">
        <v>107</v>
      </c>
      <c r="J138" s="16">
        <v>7786240</v>
      </c>
      <c r="K138" s="16">
        <v>153.85</v>
      </c>
      <c r="L138" s="21" t="s">
        <v>1724</v>
      </c>
      <c r="M138" s="17">
        <v>0</v>
      </c>
      <c r="N138" s="18">
        <f>L138/'סיכום נכסי ההשקעה'!$B$45</f>
        <v>1.087546753275169E-3</v>
      </c>
    </row>
    <row r="139" spans="1:14">
      <c r="A139" s="7" t="s">
        <v>1725</v>
      </c>
      <c r="B139" s="7">
        <v>8183279</v>
      </c>
      <c r="C139" s="7" t="s">
        <v>77</v>
      </c>
      <c r="D139" s="17">
        <v>0</v>
      </c>
      <c r="E139" s="7" t="s">
        <v>1726</v>
      </c>
      <c r="F139" s="16">
        <v>2.44</v>
      </c>
      <c r="G139" s="7" t="s">
        <v>38</v>
      </c>
      <c r="H139" s="7" t="s">
        <v>134</v>
      </c>
      <c r="I139" s="7" t="s">
        <v>1727</v>
      </c>
      <c r="J139" s="16">
        <v>8908240</v>
      </c>
      <c r="K139" s="16">
        <v>152.72</v>
      </c>
      <c r="L139" s="21" t="s">
        <v>1728</v>
      </c>
      <c r="M139" s="17">
        <v>0</v>
      </c>
      <c r="N139" s="18">
        <f>L139/'סיכום נכסי ההשקעה'!$B$45</f>
        <v>1.235141703154278E-3</v>
      </c>
    </row>
    <row r="140" spans="1:14">
      <c r="A140" s="7" t="s">
        <v>1729</v>
      </c>
      <c r="B140" s="7">
        <v>8183287</v>
      </c>
      <c r="C140" s="7" t="s">
        <v>77</v>
      </c>
      <c r="D140" s="17">
        <v>0</v>
      </c>
      <c r="E140" s="7" t="s">
        <v>1730</v>
      </c>
      <c r="F140" s="16">
        <v>2.4700000000000002</v>
      </c>
      <c r="G140" s="7" t="s">
        <v>38</v>
      </c>
      <c r="H140" s="7" t="s">
        <v>134</v>
      </c>
      <c r="I140" s="7" t="s">
        <v>1423</v>
      </c>
      <c r="J140" s="16">
        <v>17554680</v>
      </c>
      <c r="K140" s="16">
        <v>156.72999999999999</v>
      </c>
      <c r="L140" s="21" t="s">
        <v>1731</v>
      </c>
      <c r="M140" s="17">
        <v>0</v>
      </c>
      <c r="N140" s="18">
        <f>L140/'סיכום נכסי ההשקעה'!$B$45</f>
        <v>2.4979252290782236E-3</v>
      </c>
    </row>
    <row r="141" spans="1:14">
      <c r="A141" s="7" t="s">
        <v>1732</v>
      </c>
      <c r="B141" s="7">
        <v>8183295</v>
      </c>
      <c r="C141" s="7" t="s">
        <v>77</v>
      </c>
      <c r="D141" s="17">
        <v>0</v>
      </c>
      <c r="E141" s="7" t="s">
        <v>1733</v>
      </c>
      <c r="F141" s="16">
        <v>2.5499999999999998</v>
      </c>
      <c r="G141" s="7" t="s">
        <v>38</v>
      </c>
      <c r="H141" s="7" t="s">
        <v>134</v>
      </c>
      <c r="I141" s="7" t="s">
        <v>1423</v>
      </c>
      <c r="J141" s="16">
        <v>5857280</v>
      </c>
      <c r="K141" s="16">
        <v>156.82</v>
      </c>
      <c r="L141" s="21" t="s">
        <v>1734</v>
      </c>
      <c r="M141" s="17">
        <v>0</v>
      </c>
      <c r="N141" s="18">
        <f>L141/'סיכום נכסי ההשקעה'!$B$45</f>
        <v>8.3393489055169146E-4</v>
      </c>
    </row>
    <row r="142" spans="1:14">
      <c r="A142" s="7" t="s">
        <v>1735</v>
      </c>
      <c r="B142" s="7">
        <v>8183303</v>
      </c>
      <c r="C142" s="7" t="s">
        <v>77</v>
      </c>
      <c r="D142" s="17">
        <v>0</v>
      </c>
      <c r="E142" s="7" t="s">
        <v>1736</v>
      </c>
      <c r="F142" s="16">
        <v>2.63</v>
      </c>
      <c r="G142" s="7" t="s">
        <v>38</v>
      </c>
      <c r="H142" s="7" t="s">
        <v>134</v>
      </c>
      <c r="I142" s="7" t="s">
        <v>1737</v>
      </c>
      <c r="J142" s="16">
        <v>7484400</v>
      </c>
      <c r="K142" s="16">
        <v>157.4</v>
      </c>
      <c r="L142" s="21" t="s">
        <v>1738</v>
      </c>
      <c r="M142" s="17">
        <v>0</v>
      </c>
      <c r="N142" s="18">
        <f>L142/'סיכום נכסי ההשקעה'!$B$45</f>
        <v>1.0695240959868331E-3</v>
      </c>
    </row>
    <row r="143" spans="1:14">
      <c r="A143" s="7" t="s">
        <v>1739</v>
      </c>
      <c r="B143" s="7">
        <v>8183311</v>
      </c>
      <c r="C143" s="7" t="s">
        <v>77</v>
      </c>
      <c r="D143" s="17">
        <v>0</v>
      </c>
      <c r="E143" s="7" t="s">
        <v>1740</v>
      </c>
      <c r="F143" s="16">
        <v>2.71</v>
      </c>
      <c r="G143" s="7" t="s">
        <v>38</v>
      </c>
      <c r="H143" s="7" t="s">
        <v>134</v>
      </c>
      <c r="I143" s="7" t="s">
        <v>1741</v>
      </c>
      <c r="J143" s="16">
        <v>7982480</v>
      </c>
      <c r="K143" s="16">
        <v>158.24</v>
      </c>
      <c r="L143" s="21" t="s">
        <v>1742</v>
      </c>
      <c r="M143" s="17">
        <v>0</v>
      </c>
      <c r="N143" s="18">
        <f>L143/'סיכום נכסי ההשקעה'!$B$45</f>
        <v>1.1467761178500749E-3</v>
      </c>
    </row>
    <row r="144" spans="1:14">
      <c r="A144" s="7" t="s">
        <v>1743</v>
      </c>
      <c r="B144" s="7">
        <v>8183329</v>
      </c>
      <c r="C144" s="7" t="s">
        <v>77</v>
      </c>
      <c r="D144" s="17">
        <v>0</v>
      </c>
      <c r="E144" s="7" t="s">
        <v>1744</v>
      </c>
      <c r="F144" s="16">
        <v>2.79</v>
      </c>
      <c r="G144" s="7" t="s">
        <v>38</v>
      </c>
      <c r="H144" s="7" t="s">
        <v>134</v>
      </c>
      <c r="I144" s="7" t="s">
        <v>1741</v>
      </c>
      <c r="J144" s="16">
        <v>6915920</v>
      </c>
      <c r="K144" s="16">
        <v>158.77000000000001</v>
      </c>
      <c r="L144" s="21" t="s">
        <v>1745</v>
      </c>
      <c r="M144" s="17">
        <v>0</v>
      </c>
      <c r="N144" s="18">
        <f>L144/'סיכום נכסי ההשקעה'!$B$45</f>
        <v>9.9691868940754197E-4</v>
      </c>
    </row>
    <row r="145" spans="1:14">
      <c r="A145" s="7" t="s">
        <v>1746</v>
      </c>
      <c r="B145" s="7">
        <v>8183337</v>
      </c>
      <c r="C145" s="7" t="s">
        <v>77</v>
      </c>
      <c r="D145" s="17">
        <v>0</v>
      </c>
      <c r="E145" s="7" t="s">
        <v>1747</v>
      </c>
      <c r="F145" s="16">
        <v>2.88</v>
      </c>
      <c r="G145" s="7" t="s">
        <v>38</v>
      </c>
      <c r="H145" s="7" t="s">
        <v>134</v>
      </c>
      <c r="I145" s="7" t="s">
        <v>1748</v>
      </c>
      <c r="J145" s="16">
        <v>6715280</v>
      </c>
      <c r="K145" s="16">
        <v>157.81</v>
      </c>
      <c r="L145" s="21" t="s">
        <v>1749</v>
      </c>
      <c r="M145" s="17">
        <v>0</v>
      </c>
      <c r="N145" s="18">
        <f>L145/'סיכום נכסי ההשקעה'!$B$45</f>
        <v>9.6213716703002193E-4</v>
      </c>
    </row>
    <row r="146" spans="1:14">
      <c r="A146" s="7" t="s">
        <v>1750</v>
      </c>
      <c r="B146" s="7">
        <v>8183345</v>
      </c>
      <c r="C146" s="7" t="s">
        <v>77</v>
      </c>
      <c r="D146" s="17">
        <v>0</v>
      </c>
      <c r="E146" s="7" t="s">
        <v>1367</v>
      </c>
      <c r="F146" s="16">
        <v>2.5</v>
      </c>
      <c r="G146" s="7" t="s">
        <v>38</v>
      </c>
      <c r="H146" s="7" t="s">
        <v>134</v>
      </c>
      <c r="I146" s="7" t="s">
        <v>1751</v>
      </c>
      <c r="J146" s="16">
        <v>9546160</v>
      </c>
      <c r="K146" s="16">
        <v>156.37</v>
      </c>
      <c r="L146" s="21" t="s">
        <v>1752</v>
      </c>
      <c r="M146" s="17">
        <v>0</v>
      </c>
      <c r="N146" s="18">
        <f>L146/'סיכום נכסי ההשקעה'!$B$45</f>
        <v>1.3552337384580226E-3</v>
      </c>
    </row>
    <row r="147" spans="1:14">
      <c r="A147" s="7" t="s">
        <v>1753</v>
      </c>
      <c r="B147" s="7">
        <v>8183410</v>
      </c>
      <c r="C147" s="7" t="s">
        <v>77</v>
      </c>
      <c r="D147" s="17">
        <v>0</v>
      </c>
      <c r="E147" s="7" t="s">
        <v>1754</v>
      </c>
      <c r="F147" s="16">
        <v>3.02</v>
      </c>
      <c r="G147" s="7" t="s">
        <v>38</v>
      </c>
      <c r="H147" s="7" t="s">
        <v>134</v>
      </c>
      <c r="I147" s="7" t="s">
        <v>1755</v>
      </c>
      <c r="J147" s="16">
        <v>3477760</v>
      </c>
      <c r="K147" s="16">
        <v>160.16</v>
      </c>
      <c r="L147" s="21" t="s">
        <v>1756</v>
      </c>
      <c r="M147" s="17">
        <v>0</v>
      </c>
      <c r="N147" s="18">
        <f>L147/'סיכום נכסי ההשקעה'!$B$45</f>
        <v>5.0568484054928106E-4</v>
      </c>
    </row>
    <row r="148" spans="1:14">
      <c r="A148" s="7" t="s">
        <v>1757</v>
      </c>
      <c r="B148" s="7">
        <v>8183428</v>
      </c>
      <c r="C148" s="7" t="s">
        <v>77</v>
      </c>
      <c r="D148" s="17">
        <v>0</v>
      </c>
      <c r="E148" s="7" t="s">
        <v>1758</v>
      </c>
      <c r="F148" s="16">
        <v>3.1</v>
      </c>
      <c r="G148" s="7" t="s">
        <v>38</v>
      </c>
      <c r="H148" s="7" t="s">
        <v>134</v>
      </c>
      <c r="I148" s="7" t="s">
        <v>1759</v>
      </c>
      <c r="J148" s="16">
        <v>7664800</v>
      </c>
      <c r="K148" s="16">
        <v>160.86000000000001</v>
      </c>
      <c r="L148" s="21" t="s">
        <v>1760</v>
      </c>
      <c r="M148" s="17">
        <v>0</v>
      </c>
      <c r="N148" s="18">
        <f>L148/'סיכום נכסי ההשקעה'!$B$45</f>
        <v>1.1193712561177482E-3</v>
      </c>
    </row>
    <row r="149" spans="1:14">
      <c r="A149" s="7" t="s">
        <v>1761</v>
      </c>
      <c r="B149" s="7">
        <v>8183436</v>
      </c>
      <c r="C149" s="7" t="s">
        <v>77</v>
      </c>
      <c r="D149" s="17">
        <v>0</v>
      </c>
      <c r="E149" s="7" t="s">
        <v>1762</v>
      </c>
      <c r="F149" s="16">
        <v>3.18</v>
      </c>
      <c r="G149" s="7" t="s">
        <v>38</v>
      </c>
      <c r="H149" s="7" t="s">
        <v>134</v>
      </c>
      <c r="I149" s="7" t="s">
        <v>1759</v>
      </c>
      <c r="J149" s="16">
        <v>8048560</v>
      </c>
      <c r="K149" s="16">
        <v>161.09</v>
      </c>
      <c r="L149" s="21" t="s">
        <v>1763</v>
      </c>
      <c r="M149" s="17">
        <v>0</v>
      </c>
      <c r="N149" s="18">
        <f>L149/'סיכום נכסי ההשקעה'!$B$45</f>
        <v>1.1771443543942062E-3</v>
      </c>
    </row>
    <row r="150" spans="1:14">
      <c r="A150" s="7" t="s">
        <v>1764</v>
      </c>
      <c r="B150" s="7">
        <v>8183444</v>
      </c>
      <c r="C150" s="7" t="s">
        <v>77</v>
      </c>
      <c r="D150" s="17">
        <v>0</v>
      </c>
      <c r="E150" s="7" t="s">
        <v>1765</v>
      </c>
      <c r="F150" s="16">
        <v>3.26</v>
      </c>
      <c r="G150" s="7" t="s">
        <v>38</v>
      </c>
      <c r="H150" s="7" t="s">
        <v>134</v>
      </c>
      <c r="I150" s="7" t="s">
        <v>1766</v>
      </c>
      <c r="J150" s="16">
        <v>6027320</v>
      </c>
      <c r="K150" s="16">
        <v>160.84</v>
      </c>
      <c r="L150" s="21" t="s">
        <v>1767</v>
      </c>
      <c r="M150" s="17">
        <v>0</v>
      </c>
      <c r="N150" s="18">
        <f>L150/'סיכום נכסי ההשקעה'!$B$45</f>
        <v>8.8015954287038237E-4</v>
      </c>
    </row>
    <row r="151" spans="1:14">
      <c r="A151" s="7" t="s">
        <v>1768</v>
      </c>
      <c r="B151" s="7">
        <v>8183451</v>
      </c>
      <c r="C151" s="7" t="s">
        <v>77</v>
      </c>
      <c r="D151" s="17">
        <v>0</v>
      </c>
      <c r="E151" s="7" t="s">
        <v>1769</v>
      </c>
      <c r="F151" s="16">
        <v>3.35</v>
      </c>
      <c r="G151" s="7" t="s">
        <v>38</v>
      </c>
      <c r="H151" s="7" t="s">
        <v>134</v>
      </c>
      <c r="I151" s="7" t="s">
        <v>1770</v>
      </c>
      <c r="J151" s="16">
        <v>17424160</v>
      </c>
      <c r="K151" s="16">
        <v>159.12</v>
      </c>
      <c r="L151" s="21" t="s">
        <v>1771</v>
      </c>
      <c r="M151" s="17">
        <v>0</v>
      </c>
      <c r="N151" s="18">
        <f>L151/'סיכום נכסי ההשקעה'!$B$45</f>
        <v>2.5171889811483419E-3</v>
      </c>
    </row>
    <row r="152" spans="1:14">
      <c r="A152" s="7" t="s">
        <v>1772</v>
      </c>
      <c r="B152" s="7">
        <v>8183469</v>
      </c>
      <c r="C152" s="7" t="s">
        <v>77</v>
      </c>
      <c r="D152" s="17">
        <v>0</v>
      </c>
      <c r="E152" s="7" t="s">
        <v>1773</v>
      </c>
      <c r="F152" s="16">
        <v>2.97</v>
      </c>
      <c r="G152" s="7" t="s">
        <v>38</v>
      </c>
      <c r="H152" s="7" t="s">
        <v>134</v>
      </c>
      <c r="I152" s="7" t="s">
        <v>1774</v>
      </c>
      <c r="J152" s="16">
        <v>11327400</v>
      </c>
      <c r="K152" s="16">
        <v>158.44999999999999</v>
      </c>
      <c r="L152" s="21" t="s">
        <v>1775</v>
      </c>
      <c r="M152" s="17">
        <v>0</v>
      </c>
      <c r="N152" s="18">
        <f>L152/'סיכום נכסי ההשקעה'!$B$45</f>
        <v>1.6295538168930336E-3</v>
      </c>
    </row>
    <row r="153" spans="1:14">
      <c r="A153" s="7" t="s">
        <v>1776</v>
      </c>
      <c r="B153" s="7">
        <v>8183477</v>
      </c>
      <c r="C153" s="7" t="s">
        <v>77</v>
      </c>
      <c r="D153" s="17">
        <v>0</v>
      </c>
      <c r="E153" s="7" t="s">
        <v>1376</v>
      </c>
      <c r="F153" s="16">
        <v>3.06</v>
      </c>
      <c r="G153" s="7" t="s">
        <v>38</v>
      </c>
      <c r="H153" s="7" t="s">
        <v>134</v>
      </c>
      <c r="I153" s="7" t="s">
        <v>1774</v>
      </c>
      <c r="J153" s="16">
        <v>47119800</v>
      </c>
      <c r="K153" s="16">
        <v>158.06</v>
      </c>
      <c r="L153" s="21" t="s">
        <v>1777</v>
      </c>
      <c r="M153" s="17">
        <v>0</v>
      </c>
      <c r="N153" s="18">
        <f>L153/'סיכום נכסי ההשקעה'!$B$45</f>
        <v>6.7618693193471227E-3</v>
      </c>
    </row>
    <row r="154" spans="1:14">
      <c r="A154" s="7" t="s">
        <v>1778</v>
      </c>
      <c r="B154" s="7">
        <v>8183485</v>
      </c>
      <c r="C154" s="7" t="s">
        <v>77</v>
      </c>
      <c r="D154" s="17">
        <v>0</v>
      </c>
      <c r="E154" s="7" t="s">
        <v>1380</v>
      </c>
      <c r="F154" s="16">
        <v>3.15</v>
      </c>
      <c r="G154" s="7" t="s">
        <v>38</v>
      </c>
      <c r="H154" s="7" t="s">
        <v>134</v>
      </c>
      <c r="I154" s="7" t="s">
        <v>31</v>
      </c>
      <c r="J154" s="16">
        <v>9088200</v>
      </c>
      <c r="K154" s="16">
        <v>157.19</v>
      </c>
      <c r="L154" s="21" t="s">
        <v>1779</v>
      </c>
      <c r="M154" s="17">
        <v>0</v>
      </c>
      <c r="N154" s="18">
        <f>L154/'סיכום נכסי ההשקעה'!$B$45</f>
        <v>1.2970103234209473E-3</v>
      </c>
    </row>
    <row r="155" spans="1:14">
      <c r="A155" s="7" t="s">
        <v>1780</v>
      </c>
      <c r="B155" s="7">
        <v>8183493</v>
      </c>
      <c r="C155" s="7" t="s">
        <v>77</v>
      </c>
      <c r="D155" s="17">
        <v>0</v>
      </c>
      <c r="E155" s="7" t="s">
        <v>1383</v>
      </c>
      <c r="F155" s="16">
        <v>3.23</v>
      </c>
      <c r="G155" s="7" t="s">
        <v>38</v>
      </c>
      <c r="H155" s="7" t="s">
        <v>134</v>
      </c>
      <c r="I155" s="7" t="s">
        <v>1781</v>
      </c>
      <c r="J155" s="16">
        <v>9823800</v>
      </c>
      <c r="K155" s="16">
        <v>156.79</v>
      </c>
      <c r="L155" s="21" t="s">
        <v>1782</v>
      </c>
      <c r="M155" s="17">
        <v>0</v>
      </c>
      <c r="N155" s="18">
        <f>L155/'סיכום נכסי ההשקעה'!$B$45</f>
        <v>1.3984505290268643E-3</v>
      </c>
    </row>
    <row r="156" spans="1:14">
      <c r="A156" s="7" t="s">
        <v>1783</v>
      </c>
      <c r="B156" s="7">
        <v>8183501</v>
      </c>
      <c r="C156" s="7" t="s">
        <v>77</v>
      </c>
      <c r="D156" s="17">
        <v>0</v>
      </c>
      <c r="E156" s="7" t="s">
        <v>1387</v>
      </c>
      <c r="F156" s="16">
        <v>3.31</v>
      </c>
      <c r="G156" s="7" t="s">
        <v>38</v>
      </c>
      <c r="H156" s="7" t="s">
        <v>134</v>
      </c>
      <c r="I156" s="7" t="s">
        <v>1781</v>
      </c>
      <c r="J156" s="16">
        <v>13011600</v>
      </c>
      <c r="K156" s="16">
        <v>156.56</v>
      </c>
      <c r="L156" s="21" t="s">
        <v>1784</v>
      </c>
      <c r="M156" s="17">
        <v>0</v>
      </c>
      <c r="N156" s="18">
        <f>L156/'סיכום נכסי ההשקעה'!$B$45</f>
        <v>1.8494382253016462E-3</v>
      </c>
    </row>
    <row r="157" spans="1:14">
      <c r="A157" s="7" t="s">
        <v>1785</v>
      </c>
      <c r="B157" s="7">
        <v>8183527</v>
      </c>
      <c r="C157" s="7" t="s">
        <v>77</v>
      </c>
      <c r="D157" s="17">
        <v>0</v>
      </c>
      <c r="E157" s="7" t="s">
        <v>1390</v>
      </c>
      <c r="F157" s="16">
        <v>3.4</v>
      </c>
      <c r="G157" s="7" t="s">
        <v>38</v>
      </c>
      <c r="H157" s="7" t="s">
        <v>134</v>
      </c>
      <c r="I157" s="7" t="s">
        <v>1786</v>
      </c>
      <c r="J157" s="16">
        <v>25800000</v>
      </c>
      <c r="K157" s="16">
        <v>160.69</v>
      </c>
      <c r="L157" s="21" t="s">
        <v>1787</v>
      </c>
      <c r="M157" s="17">
        <v>0</v>
      </c>
      <c r="N157" s="18">
        <f>L157/'סיכום נכסי ההשקעה'!$B$45</f>
        <v>3.7640325648018069E-3</v>
      </c>
    </row>
    <row r="158" spans="1:14">
      <c r="A158" s="7" t="s">
        <v>1788</v>
      </c>
      <c r="B158" s="7">
        <v>8183535</v>
      </c>
      <c r="C158" s="7" t="s">
        <v>77</v>
      </c>
      <c r="D158" s="17">
        <v>0</v>
      </c>
      <c r="E158" s="7" t="s">
        <v>1394</v>
      </c>
      <c r="F158" s="16">
        <v>3.49</v>
      </c>
      <c r="G158" s="7" t="s">
        <v>38</v>
      </c>
      <c r="H158" s="7" t="s">
        <v>134</v>
      </c>
      <c r="I158" s="7" t="s">
        <v>1789</v>
      </c>
      <c r="J158" s="16">
        <v>15070800</v>
      </c>
      <c r="K158" s="16">
        <v>160.91999999999999</v>
      </c>
      <c r="L158" s="21" t="s">
        <v>1790</v>
      </c>
      <c r="M158" s="17">
        <v>0</v>
      </c>
      <c r="N158" s="18">
        <f>L158/'סיכום נכסי ההשקעה'!$B$45</f>
        <v>2.201792932550811E-3</v>
      </c>
    </row>
    <row r="159" spans="1:14">
      <c r="A159" s="7" t="s">
        <v>1791</v>
      </c>
      <c r="B159" s="7">
        <v>8183543</v>
      </c>
      <c r="C159" s="7" t="s">
        <v>77</v>
      </c>
      <c r="D159" s="17">
        <v>0</v>
      </c>
      <c r="E159" s="7" t="s">
        <v>1397</v>
      </c>
      <c r="F159" s="16">
        <v>3.57</v>
      </c>
      <c r="G159" s="7" t="s">
        <v>38</v>
      </c>
      <c r="H159" s="7" t="s">
        <v>134</v>
      </c>
      <c r="I159" s="7" t="s">
        <v>1792</v>
      </c>
      <c r="J159" s="16">
        <v>11019000</v>
      </c>
      <c r="K159" s="16">
        <v>158.9</v>
      </c>
      <c r="L159" s="21" t="s">
        <v>1793</v>
      </c>
      <c r="M159" s="17">
        <v>0</v>
      </c>
      <c r="N159" s="18">
        <f>L159/'סיכום נכסי ההשקעה'!$B$45</f>
        <v>1.5896935204048419E-3</v>
      </c>
    </row>
    <row r="160" spans="1:14">
      <c r="A160" s="7" t="s">
        <v>1794</v>
      </c>
      <c r="B160" s="7">
        <v>8183550</v>
      </c>
      <c r="C160" s="7" t="s">
        <v>77</v>
      </c>
      <c r="D160" s="17">
        <v>0</v>
      </c>
      <c r="E160" s="7" t="s">
        <v>1401</v>
      </c>
      <c r="F160" s="16">
        <v>3.65</v>
      </c>
      <c r="G160" s="7" t="s">
        <v>38</v>
      </c>
      <c r="H160" s="7" t="s">
        <v>134</v>
      </c>
      <c r="I160" s="7" t="s">
        <v>1792</v>
      </c>
      <c r="J160" s="16">
        <v>14928000</v>
      </c>
      <c r="K160" s="16">
        <v>157.72999999999999</v>
      </c>
      <c r="L160" s="21" t="s">
        <v>1795</v>
      </c>
      <c r="M160" s="17">
        <v>0</v>
      </c>
      <c r="N160" s="18">
        <f>L160/'סיכום נכסי ההשקעה'!$B$45</f>
        <v>2.1377753208075665E-3</v>
      </c>
    </row>
    <row r="161" spans="1:14">
      <c r="A161" s="7" t="s">
        <v>1796</v>
      </c>
      <c r="B161" s="7">
        <v>8183568</v>
      </c>
      <c r="C161" s="7" t="s">
        <v>77</v>
      </c>
      <c r="D161" s="17">
        <v>0</v>
      </c>
      <c r="E161" s="7" t="s">
        <v>1797</v>
      </c>
      <c r="F161" s="16">
        <v>3.73</v>
      </c>
      <c r="G161" s="7" t="s">
        <v>38</v>
      </c>
      <c r="H161" s="7" t="s">
        <v>134</v>
      </c>
      <c r="I161" s="7" t="s">
        <v>1798</v>
      </c>
      <c r="J161" s="16">
        <v>5514000</v>
      </c>
      <c r="K161" s="16">
        <v>157.03</v>
      </c>
      <c r="L161" s="21" t="s">
        <v>1799</v>
      </c>
      <c r="M161" s="17">
        <v>0</v>
      </c>
      <c r="N161" s="18">
        <f>L161/'סיכום נכסי ההשקעה'!$B$45</f>
        <v>7.8612141901711265E-4</v>
      </c>
    </row>
    <row r="162" spans="1:14">
      <c r="A162" s="7" t="s">
        <v>1800</v>
      </c>
      <c r="B162" s="7">
        <v>8183576</v>
      </c>
      <c r="C162" s="7" t="s">
        <v>77</v>
      </c>
      <c r="D162" s="17">
        <v>0</v>
      </c>
      <c r="E162" s="7" t="s">
        <v>1801</v>
      </c>
      <c r="F162" s="16">
        <v>3.83</v>
      </c>
      <c r="G162" s="7" t="s">
        <v>38</v>
      </c>
      <c r="H162" s="7" t="s">
        <v>134</v>
      </c>
      <c r="I162" s="7" t="s">
        <v>1802</v>
      </c>
      <c r="J162" s="16">
        <v>4506600</v>
      </c>
      <c r="K162" s="16">
        <v>154.34</v>
      </c>
      <c r="L162" s="21" t="s">
        <v>1803</v>
      </c>
      <c r="M162" s="17">
        <v>0</v>
      </c>
      <c r="N162" s="18">
        <f>L162/'סיכום נכסי ההשקעה'!$B$45</f>
        <v>6.3148754606327361E-4</v>
      </c>
    </row>
    <row r="163" spans="1:14">
      <c r="A163" s="7" t="s">
        <v>1804</v>
      </c>
      <c r="B163" s="7">
        <v>8183584</v>
      </c>
      <c r="C163" s="7" t="s">
        <v>77</v>
      </c>
      <c r="D163" s="17">
        <v>0</v>
      </c>
      <c r="E163" s="7" t="s">
        <v>1805</v>
      </c>
      <c r="F163" s="16">
        <v>3.45</v>
      </c>
      <c r="G163" s="7" t="s">
        <v>38</v>
      </c>
      <c r="H163" s="7" t="s">
        <v>134</v>
      </c>
      <c r="I163" s="7" t="s">
        <v>1802</v>
      </c>
      <c r="J163" s="16">
        <v>11152000</v>
      </c>
      <c r="K163" s="16">
        <v>152.94</v>
      </c>
      <c r="L163" s="21" t="s">
        <v>1806</v>
      </c>
      <c r="M163" s="17">
        <v>0</v>
      </c>
      <c r="N163" s="18">
        <f>L163/'סיכום נכסי ההשקעה'!$B$45</f>
        <v>1.54845049725048E-3</v>
      </c>
    </row>
    <row r="164" spans="1:14">
      <c r="A164" s="7" t="s">
        <v>1807</v>
      </c>
      <c r="B164" s="7">
        <v>8183592</v>
      </c>
      <c r="C164" s="7" t="s">
        <v>77</v>
      </c>
      <c r="D164" s="17">
        <v>0</v>
      </c>
      <c r="E164" s="7" t="s">
        <v>1808</v>
      </c>
      <c r="F164" s="16">
        <v>3.53</v>
      </c>
      <c r="G164" s="7" t="s">
        <v>38</v>
      </c>
      <c r="H164" s="7" t="s">
        <v>134</v>
      </c>
      <c r="I164" s="7" t="s">
        <v>1809</v>
      </c>
      <c r="J164" s="16">
        <v>12224360</v>
      </c>
      <c r="K164" s="16">
        <v>151.01</v>
      </c>
      <c r="L164" s="21" t="s">
        <v>1810</v>
      </c>
      <c r="M164" s="17">
        <v>0</v>
      </c>
      <c r="N164" s="18">
        <f>L164/'סיכום נכסי ההשקעה'!$B$45</f>
        <v>1.6760081670755074E-3</v>
      </c>
    </row>
    <row r="165" spans="1:14">
      <c r="A165" s="7" t="s">
        <v>1811</v>
      </c>
      <c r="B165" s="7">
        <v>8183600</v>
      </c>
      <c r="C165" s="7" t="s">
        <v>77</v>
      </c>
      <c r="D165" s="17">
        <v>0</v>
      </c>
      <c r="E165" s="7" t="s">
        <v>1812</v>
      </c>
      <c r="F165" s="16">
        <v>3.62</v>
      </c>
      <c r="G165" s="7" t="s">
        <v>38</v>
      </c>
      <c r="H165" s="7" t="s">
        <v>134</v>
      </c>
      <c r="I165" s="7" t="s">
        <v>1802</v>
      </c>
      <c r="J165" s="16">
        <v>8624440</v>
      </c>
      <c r="K165" s="16">
        <v>149.76</v>
      </c>
      <c r="L165" s="21" t="s">
        <v>1813</v>
      </c>
      <c r="M165" s="17">
        <v>0</v>
      </c>
      <c r="N165" s="18">
        <f>L165/'סיכום נכסי ההשקעה'!$B$45</f>
        <v>1.1726729631723507E-3</v>
      </c>
    </row>
    <row r="166" spans="1:14">
      <c r="A166" s="7" t="s">
        <v>1814</v>
      </c>
      <c r="B166" s="7">
        <v>8183618</v>
      </c>
      <c r="C166" s="7" t="s">
        <v>77</v>
      </c>
      <c r="D166" s="17">
        <v>0</v>
      </c>
      <c r="E166" s="7" t="s">
        <v>1815</v>
      </c>
      <c r="F166" s="16">
        <v>3.7</v>
      </c>
      <c r="G166" s="7" t="s">
        <v>38</v>
      </c>
      <c r="H166" s="7" t="s">
        <v>134</v>
      </c>
      <c r="I166" s="7" t="s">
        <v>1802</v>
      </c>
      <c r="J166" s="16">
        <v>9894680</v>
      </c>
      <c r="K166" s="16">
        <v>150.37</v>
      </c>
      <c r="L166" s="21" t="s">
        <v>1816</v>
      </c>
      <c r="M166" s="17">
        <v>0</v>
      </c>
      <c r="N166" s="18">
        <f>L166/'סיכום נכסי ההשקעה'!$B$45</f>
        <v>1.3508186368312441E-3</v>
      </c>
    </row>
    <row r="167" spans="1:14">
      <c r="A167" s="7" t="s">
        <v>1817</v>
      </c>
      <c r="B167" s="7">
        <v>8183626</v>
      </c>
      <c r="C167" s="7" t="s">
        <v>77</v>
      </c>
      <c r="D167" s="17">
        <v>0</v>
      </c>
      <c r="E167" s="7" t="s">
        <v>1404</v>
      </c>
      <c r="F167" s="16">
        <v>3.78</v>
      </c>
      <c r="G167" s="7" t="s">
        <v>38</v>
      </c>
      <c r="H167" s="7" t="s">
        <v>134</v>
      </c>
      <c r="I167" s="7" t="s">
        <v>1802</v>
      </c>
      <c r="J167" s="16">
        <v>5822840</v>
      </c>
      <c r="K167" s="16">
        <v>149.87</v>
      </c>
      <c r="L167" s="21" t="s">
        <v>1818</v>
      </c>
      <c r="M167" s="17">
        <v>0</v>
      </c>
      <c r="N167" s="18">
        <f>L167/'סיכום נכסי ההשקעה'!$B$45</f>
        <v>7.9228422178136766E-4</v>
      </c>
    </row>
    <row r="168" spans="1:14">
      <c r="A168" s="7" t="s">
        <v>1819</v>
      </c>
      <c r="B168" s="7">
        <v>8183634</v>
      </c>
      <c r="C168" s="7" t="s">
        <v>77</v>
      </c>
      <c r="D168" s="17">
        <v>0</v>
      </c>
      <c r="E168" s="7" t="s">
        <v>1407</v>
      </c>
      <c r="F168" s="16">
        <v>3.87</v>
      </c>
      <c r="G168" s="7" t="s">
        <v>38</v>
      </c>
      <c r="H168" s="7" t="s">
        <v>134</v>
      </c>
      <c r="I168" s="7" t="s">
        <v>1802</v>
      </c>
      <c r="J168" s="16">
        <v>18972000</v>
      </c>
      <c r="K168" s="16">
        <v>148.62</v>
      </c>
      <c r="L168" s="21" t="s">
        <v>1820</v>
      </c>
      <c r="M168" s="17">
        <v>0</v>
      </c>
      <c r="N168" s="18">
        <f>L168/'סיכום נכסי ההשקעה'!$B$45</f>
        <v>2.5599245864689432E-3</v>
      </c>
    </row>
    <row r="169" spans="1:14">
      <c r="A169" s="7" t="s">
        <v>1821</v>
      </c>
      <c r="B169" s="7">
        <v>8183642</v>
      </c>
      <c r="C169" s="7" t="s">
        <v>77</v>
      </c>
      <c r="D169" s="17">
        <v>0</v>
      </c>
      <c r="E169" s="7" t="s">
        <v>1822</v>
      </c>
      <c r="F169" s="16">
        <v>3.87</v>
      </c>
      <c r="G169" s="7" t="s">
        <v>38</v>
      </c>
      <c r="H169" s="7" t="s">
        <v>134</v>
      </c>
      <c r="I169" s="7" t="s">
        <v>1802</v>
      </c>
      <c r="J169" s="16">
        <v>24024400</v>
      </c>
      <c r="K169" s="16">
        <v>153.25</v>
      </c>
      <c r="L169" s="21" t="s">
        <v>1823</v>
      </c>
      <c r="M169" s="17">
        <v>0</v>
      </c>
      <c r="N169" s="18">
        <f>L169/'סיכום נכסי ההשקעה'!$B$45</f>
        <v>3.3425851032855055E-3</v>
      </c>
    </row>
    <row r="170" spans="1:14">
      <c r="A170" s="7" t="s">
        <v>1824</v>
      </c>
      <c r="B170" s="7">
        <v>8183659</v>
      </c>
      <c r="C170" s="7" t="s">
        <v>77</v>
      </c>
      <c r="D170" s="17">
        <v>0</v>
      </c>
      <c r="E170" s="7" t="s">
        <v>1825</v>
      </c>
      <c r="F170" s="16">
        <v>3.96</v>
      </c>
      <c r="G170" s="7" t="s">
        <v>38</v>
      </c>
      <c r="H170" s="7" t="s">
        <v>134</v>
      </c>
      <c r="I170" s="7" t="s">
        <v>1802</v>
      </c>
      <c r="J170" s="16">
        <v>24052280</v>
      </c>
      <c r="K170" s="16">
        <v>153.72</v>
      </c>
      <c r="L170" s="21" t="s">
        <v>1826</v>
      </c>
      <c r="M170" s="17">
        <v>0</v>
      </c>
      <c r="N170" s="18">
        <f>L170/'סיכום נכסי ההשקעה'!$B$45</f>
        <v>3.3568590551210403E-3</v>
      </c>
    </row>
    <row r="171" spans="1:14">
      <c r="A171" s="7" t="s">
        <v>1827</v>
      </c>
      <c r="B171" s="7">
        <v>8183667</v>
      </c>
      <c r="C171" s="7" t="s">
        <v>77</v>
      </c>
      <c r="D171" s="17">
        <v>0</v>
      </c>
      <c r="E171" s="7" t="s">
        <v>1828</v>
      </c>
      <c r="F171" s="16">
        <v>4.04</v>
      </c>
      <c r="G171" s="7" t="s">
        <v>38</v>
      </c>
      <c r="H171" s="7" t="s">
        <v>134</v>
      </c>
      <c r="I171" s="7" t="s">
        <v>110</v>
      </c>
      <c r="J171" s="16">
        <v>13631960</v>
      </c>
      <c r="K171" s="16">
        <v>153.12</v>
      </c>
      <c r="L171" s="21" t="s">
        <v>1829</v>
      </c>
      <c r="M171" s="17">
        <v>0</v>
      </c>
      <c r="N171" s="18">
        <f>L171/'סיכום נכסי ההשקעה'!$B$45</f>
        <v>1.895137205434052E-3</v>
      </c>
    </row>
    <row r="172" spans="1:14">
      <c r="A172" s="7" t="s">
        <v>1830</v>
      </c>
      <c r="B172" s="7">
        <v>8183675</v>
      </c>
      <c r="C172" s="7" t="s">
        <v>77</v>
      </c>
      <c r="D172" s="17">
        <v>0</v>
      </c>
      <c r="E172" s="7" t="s">
        <v>1831</v>
      </c>
      <c r="F172" s="16">
        <v>4.12</v>
      </c>
      <c r="G172" s="7" t="s">
        <v>38</v>
      </c>
      <c r="H172" s="7" t="s">
        <v>134</v>
      </c>
      <c r="I172" s="7" t="s">
        <v>109</v>
      </c>
      <c r="J172" s="16">
        <v>14821280</v>
      </c>
      <c r="K172" s="16">
        <v>152.56</v>
      </c>
      <c r="L172" s="21" t="s">
        <v>1832</v>
      </c>
      <c r="M172" s="17">
        <v>0</v>
      </c>
      <c r="N172" s="18">
        <f>L172/'סיכום נכסי ההשקעה'!$B$45</f>
        <v>2.0529405457494132E-3</v>
      </c>
    </row>
    <row r="173" spans="1:14">
      <c r="A173" s="7" t="s">
        <v>1833</v>
      </c>
      <c r="B173" s="7">
        <v>8183683</v>
      </c>
      <c r="C173" s="7" t="s">
        <v>77</v>
      </c>
      <c r="D173" s="17">
        <v>0</v>
      </c>
      <c r="E173" s="7" t="s">
        <v>1834</v>
      </c>
      <c r="F173" s="16">
        <v>4.21</v>
      </c>
      <c r="G173" s="7" t="s">
        <v>38</v>
      </c>
      <c r="H173" s="7" t="s">
        <v>134</v>
      </c>
      <c r="I173" s="7"/>
      <c r="J173" s="16">
        <v>15980000</v>
      </c>
      <c r="K173" s="16">
        <v>152.31</v>
      </c>
      <c r="L173" s="21" t="s">
        <v>1835</v>
      </c>
      <c r="M173" s="17">
        <v>0</v>
      </c>
      <c r="N173" s="18">
        <f>L173/'סיכום נכסי ההשקעה'!$B$45</f>
        <v>2.2097234101798278E-3</v>
      </c>
    </row>
    <row r="174" spans="1:14" ht="13.5" thickBot="1">
      <c r="A174" s="6" t="s">
        <v>1836</v>
      </c>
      <c r="B174" s="6"/>
      <c r="C174" s="6"/>
      <c r="D174" s="6"/>
      <c r="E174" s="6"/>
      <c r="F174" s="26">
        <v>2.83</v>
      </c>
      <c r="G174" s="6"/>
      <c r="H174" s="6"/>
      <c r="I174" s="6" t="s">
        <v>1837</v>
      </c>
      <c r="J174" s="22">
        <f>SUM(J90:J173)</f>
        <v>627447220</v>
      </c>
      <c r="K174" s="6"/>
      <c r="L174" s="22">
        <f>L90+L91+L92+L93+L94+L95+L96+L97+L98+L99+L100+L101+L102+L103+L104+L105+L106+L107+L108+L109+L110+L111+L112+L113+L114+L115+L116+L117+L118+L119+L120+L121+L122+L123+L124+L125+L126+L127+L128+L129+L130+L131+L132+L133+L134+L135+L136+L137+L138+L139+L140+L141+L142+L143+L144+L145+L146+L147+L148+L149+L150+L151+L152+L153+L154+L155+L156+L157+L158+L159+L160+L161+L162+L163+L164+L165+L166+L167+L168+L169+L170+L171+L172+L173</f>
        <v>990068.17999999982</v>
      </c>
      <c r="M174" s="6"/>
      <c r="N174" s="20">
        <f>SUM(N90:N173)</f>
        <v>8.988796282417244E-2</v>
      </c>
    </row>
    <row r="175" spans="1:14" ht="13.5" thickTop="1"/>
    <row r="176" spans="1:14">
      <c r="A176" s="6" t="s">
        <v>1838</v>
      </c>
      <c r="B176" s="17">
        <v>0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8">
        <f>L176/'סיכום נכסי ההשקעה'!$B$45</f>
        <v>0</v>
      </c>
    </row>
    <row r="177" spans="1:14" ht="13.5" thickBot="1">
      <c r="A177" s="6" t="s">
        <v>1839</v>
      </c>
      <c r="B177" s="6"/>
      <c r="C177" s="6"/>
      <c r="D177" s="6"/>
      <c r="E177" s="6"/>
      <c r="F177" s="6"/>
      <c r="G177" s="6"/>
      <c r="H177" s="6"/>
      <c r="I177" s="6"/>
      <c r="J177" s="19">
        <f>J176</f>
        <v>0</v>
      </c>
      <c r="K177" s="6"/>
      <c r="L177" s="19">
        <f>L176</f>
        <v>0</v>
      </c>
      <c r="M177" s="6"/>
      <c r="N177" s="20">
        <f>N176</f>
        <v>0</v>
      </c>
    </row>
    <row r="178" spans="1:14" ht="13.5" thickTop="1"/>
    <row r="179" spans="1:14">
      <c r="A179" s="6" t="s">
        <v>1840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8">
        <f>L179/'סיכום נכסי ההשקעה'!$B$45</f>
        <v>0</v>
      </c>
    </row>
    <row r="180" spans="1:14" ht="13.5" thickBot="1">
      <c r="A180" s="6" t="s">
        <v>1841</v>
      </c>
      <c r="B180" s="6"/>
      <c r="C180" s="6"/>
      <c r="D180" s="6"/>
      <c r="E180" s="6"/>
      <c r="F180" s="6"/>
      <c r="G180" s="6"/>
      <c r="H180" s="6"/>
      <c r="I180" s="6"/>
      <c r="J180" s="19">
        <f>J179</f>
        <v>0</v>
      </c>
      <c r="K180" s="6"/>
      <c r="L180" s="19">
        <f>L179</f>
        <v>0</v>
      </c>
      <c r="M180" s="6"/>
      <c r="N180" s="20">
        <f>N179</f>
        <v>0</v>
      </c>
    </row>
    <row r="181" spans="1:14" ht="13.5" thickTop="1"/>
    <row r="182" spans="1:14" ht="13.5" thickBot="1">
      <c r="A182" s="4" t="s">
        <v>1842</v>
      </c>
      <c r="B182" s="4"/>
      <c r="C182" s="4"/>
      <c r="D182" s="4"/>
      <c r="E182" s="4"/>
      <c r="F182" s="28">
        <v>7.65</v>
      </c>
      <c r="G182" s="4"/>
      <c r="H182" s="4"/>
      <c r="I182" s="28" t="s">
        <v>1843</v>
      </c>
      <c r="J182" s="23">
        <f>J20+J87+J174+J177+J180</f>
        <v>3006098940</v>
      </c>
      <c r="K182" s="4"/>
      <c r="L182" s="23">
        <f>L20+L87+L174+L177+L180</f>
        <v>3614597.1799999997</v>
      </c>
      <c r="M182" s="4"/>
      <c r="N182" s="24">
        <f>N20+N87+N174+N177+N180</f>
        <v>0.32816808327301111</v>
      </c>
    </row>
    <row r="183" spans="1:14" ht="13.5" thickTop="1"/>
    <row r="185" spans="1:14">
      <c r="A185" s="4" t="s">
        <v>1844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>
      <c r="A186" s="6" t="s">
        <v>171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8">
        <f>L186/'סיכום נכסי ההשקעה'!$B$45</f>
        <v>0</v>
      </c>
    </row>
    <row r="187" spans="1:14" ht="13.5" thickBot="1">
      <c r="A187" s="6" t="s">
        <v>172</v>
      </c>
      <c r="B187" s="6"/>
      <c r="C187" s="6"/>
      <c r="D187" s="6"/>
      <c r="E187" s="6"/>
      <c r="F187" s="6"/>
      <c r="G187" s="6"/>
      <c r="H187" s="6"/>
      <c r="I187" s="6"/>
      <c r="J187" s="19">
        <f>J186</f>
        <v>0</v>
      </c>
      <c r="K187" s="6"/>
      <c r="L187" s="19">
        <f>L186</f>
        <v>0</v>
      </c>
      <c r="M187" s="6"/>
      <c r="N187" s="20">
        <f>N186</f>
        <v>0</v>
      </c>
    </row>
    <row r="188" spans="1:14" ht="13.5" thickTop="1"/>
    <row r="189" spans="1:14">
      <c r="A189" s="6" t="s">
        <v>1845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8">
        <f>L189/'סיכום נכסי ההשקעה'!$B$45</f>
        <v>0</v>
      </c>
    </row>
    <row r="190" spans="1:14" ht="13.5" thickBot="1">
      <c r="A190" s="6" t="s">
        <v>1846</v>
      </c>
      <c r="B190" s="6"/>
      <c r="C190" s="6"/>
      <c r="D190" s="6"/>
      <c r="E190" s="6"/>
      <c r="F190" s="6"/>
      <c r="G190" s="6"/>
      <c r="H190" s="6"/>
      <c r="I190" s="6"/>
      <c r="J190" s="19">
        <f>J189</f>
        <v>0</v>
      </c>
      <c r="K190" s="6"/>
      <c r="L190" s="19">
        <f>L189</f>
        <v>0</v>
      </c>
      <c r="M190" s="6"/>
      <c r="N190" s="20">
        <f>N189</f>
        <v>0</v>
      </c>
    </row>
    <row r="191" spans="1:14" ht="13.5" thickTop="1"/>
    <row r="192" spans="1:14" ht="13.5" thickBot="1">
      <c r="A192" s="4" t="s">
        <v>1847</v>
      </c>
      <c r="B192" s="4"/>
      <c r="C192" s="4"/>
      <c r="D192" s="4"/>
      <c r="E192" s="4"/>
      <c r="F192" s="4"/>
      <c r="G192" s="4"/>
      <c r="H192" s="4"/>
      <c r="I192" s="4"/>
      <c r="J192" s="25">
        <f>J187+J190</f>
        <v>0</v>
      </c>
      <c r="K192" s="4"/>
      <c r="L192" s="25">
        <f>L187+L190</f>
        <v>0</v>
      </c>
      <c r="M192" s="4"/>
      <c r="N192" s="24">
        <f>N187+N190</f>
        <v>0</v>
      </c>
    </row>
    <row r="193" spans="1:14" ht="13.5" thickTop="1"/>
    <row r="195" spans="1:14" ht="13.5" thickBot="1">
      <c r="A195" s="4" t="s">
        <v>176</v>
      </c>
      <c r="B195" s="4"/>
      <c r="C195" s="4"/>
      <c r="D195" s="4"/>
      <c r="E195" s="4"/>
      <c r="F195" s="28">
        <v>7.65</v>
      </c>
      <c r="G195" s="4"/>
      <c r="H195" s="4"/>
      <c r="I195" s="28" t="s">
        <v>1843</v>
      </c>
      <c r="J195" s="23">
        <f>J182+J192</f>
        <v>3006098940</v>
      </c>
      <c r="K195" s="4"/>
      <c r="L195" s="23">
        <f>L182+L192</f>
        <v>3614597.1799999997</v>
      </c>
      <c r="M195" s="4"/>
      <c r="N195" s="24">
        <f>N182+N192</f>
        <v>0.32816808327301111</v>
      </c>
    </row>
    <row r="196" spans="1:14" ht="13.5" thickTop="1"/>
    <row r="198" spans="1:14">
      <c r="A198" s="7" t="s">
        <v>62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</sheetData>
  <pageMargins left="0.75" right="0.75" top="1" bottom="1" header="0.5" footer="0.5"/>
  <pageSetup paperSize="9" orientation="portrait"/>
  <ignoredErrors>
    <ignoredError sqref="K20 H23:M38 M20 H88:N89 H87:I87 K87 M87 H56:M74 H39:L55 H77:M78 H75:L76 H80:M84 H79:L79 H86:M86 H85:L85 H175:N175 H174:I174 K174 M174 H97:M97 H91:L91 H115:M115 H98:L98 H118:M118 H117:L117 H119:L173 H178:N178 H181:N181 H188:N188 H191:N191 H183:N185 H182:I182 K182 M182 H193:N194 H192:I192 K192 M192 H196:N201 H195:I195 K195 M195 H90:K90 H93:L95 H92:K92 H96:K96 H100:L101 H99:K99 H103:L113 H102:K102 H114:K114 M114 H116:K116 M116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1848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178</v>
      </c>
      <c r="E11" s="4" t="s">
        <v>7</v>
      </c>
      <c r="F11" s="4" t="s">
        <v>8</v>
      </c>
      <c r="G11" s="4" t="s">
        <v>64</v>
      </c>
      <c r="H11" s="4" t="s">
        <v>65</v>
      </c>
      <c r="I11" s="4" t="s">
        <v>9</v>
      </c>
      <c r="J11" s="4" t="s">
        <v>10</v>
      </c>
      <c r="K11" s="4" t="s">
        <v>11</v>
      </c>
      <c r="L11" s="4" t="s">
        <v>66</v>
      </c>
      <c r="M11" s="4" t="s">
        <v>67</v>
      </c>
      <c r="N11" s="4" t="s">
        <v>1292</v>
      </c>
      <c r="O11" s="4" t="s">
        <v>68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69</v>
      </c>
      <c r="H12" s="5" t="s">
        <v>70</v>
      </c>
      <c r="I12" s="5"/>
      <c r="J12" s="5" t="s">
        <v>14</v>
      </c>
      <c r="K12" s="5" t="s">
        <v>14</v>
      </c>
      <c r="L12" s="5" t="s">
        <v>71</v>
      </c>
      <c r="M12" s="5" t="s">
        <v>72</v>
      </c>
      <c r="N12" s="5" t="s">
        <v>15</v>
      </c>
      <c r="O12" s="5" t="s">
        <v>14</v>
      </c>
      <c r="P12" s="5" t="s">
        <v>14</v>
      </c>
    </row>
    <row r="15" spans="1:16">
      <c r="A15" s="4" t="s">
        <v>1849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1850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1851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8">
        <f>N19/'סיכום נכסי ההשקעה'!$B$45</f>
        <v>0</v>
      </c>
    </row>
    <row r="20" spans="1:16" ht="13.5" thickBot="1">
      <c r="A20" s="6" t="s">
        <v>1852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9">
        <f>L19</f>
        <v>0</v>
      </c>
      <c r="M20" s="6"/>
      <c r="N20" s="19">
        <f>N19</f>
        <v>0</v>
      </c>
      <c r="O20" s="6"/>
      <c r="P20" s="20">
        <f>P19</f>
        <v>0</v>
      </c>
    </row>
    <row r="21" spans="1:16" ht="13.5" thickTop="1"/>
    <row r="22" spans="1:16">
      <c r="A22" s="6" t="s">
        <v>1853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8">
        <f>N22/'סיכום נכסי ההשקעה'!$B$45</f>
        <v>0</v>
      </c>
    </row>
    <row r="23" spans="1:16" ht="13.5" thickBot="1">
      <c r="A23" s="6" t="s">
        <v>1854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9">
        <f>L22</f>
        <v>0</v>
      </c>
      <c r="M23" s="6"/>
      <c r="N23" s="19">
        <f>N22</f>
        <v>0</v>
      </c>
      <c r="O23" s="6"/>
      <c r="P23" s="20">
        <f>P22</f>
        <v>0</v>
      </c>
    </row>
    <row r="24" spans="1:16" ht="13.5" thickTop="1"/>
    <row r="25" spans="1:16">
      <c r="A25" s="6" t="s">
        <v>185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8">
        <f>N25/'סיכום נכסי ההשקעה'!$B$45</f>
        <v>0</v>
      </c>
    </row>
    <row r="26" spans="1:16" ht="13.5" thickBot="1">
      <c r="A26" s="6" t="s">
        <v>186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9">
        <f>L25</f>
        <v>0</v>
      </c>
      <c r="M26" s="6"/>
      <c r="N26" s="19">
        <f>N25</f>
        <v>0</v>
      </c>
      <c r="O26" s="6"/>
      <c r="P26" s="20">
        <f>P25</f>
        <v>0</v>
      </c>
    </row>
    <row r="27" spans="1:16" ht="13.5" thickTop="1"/>
    <row r="28" spans="1:16">
      <c r="A28" s="6" t="s">
        <v>1855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8">
        <f>N28/'סיכום נכסי ההשקעה'!$B$45</f>
        <v>0</v>
      </c>
    </row>
    <row r="29" spans="1:16" ht="13.5" thickBot="1">
      <c r="A29" s="6" t="s">
        <v>1856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9">
        <f>L28</f>
        <v>0</v>
      </c>
      <c r="M29" s="6"/>
      <c r="N29" s="19">
        <f>N28</f>
        <v>0</v>
      </c>
      <c r="O29" s="6"/>
      <c r="P29" s="20">
        <f>P28</f>
        <v>0</v>
      </c>
    </row>
    <row r="30" spans="1:16" ht="13.5" thickTop="1"/>
    <row r="31" spans="1:16" ht="13.5" thickBot="1">
      <c r="A31" s="4" t="s">
        <v>1857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f>L20+L23+L26+L29</f>
        <v>0</v>
      </c>
      <c r="M31" s="4"/>
      <c r="N31" s="25">
        <f>N20+N23+N26+N29</f>
        <v>0</v>
      </c>
      <c r="O31" s="4"/>
      <c r="P31" s="24">
        <f>P20+P23+P26+P29</f>
        <v>0</v>
      </c>
    </row>
    <row r="32" spans="1:16" ht="13.5" thickTop="1"/>
    <row r="34" spans="1:16">
      <c r="A34" s="4" t="s">
        <v>1858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1859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8">
        <f>N35/'סיכום נכסי ההשקעה'!$B$45</f>
        <v>0</v>
      </c>
    </row>
    <row r="36" spans="1:16" ht="13.5" thickBot="1">
      <c r="A36" s="6" t="s">
        <v>1860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19">
        <f>L35</f>
        <v>0</v>
      </c>
      <c r="M36" s="6"/>
      <c r="N36" s="19">
        <f>N35</f>
        <v>0</v>
      </c>
      <c r="O36" s="6"/>
      <c r="P36" s="20">
        <f>P35</f>
        <v>0</v>
      </c>
    </row>
    <row r="37" spans="1:16" ht="13.5" thickTop="1"/>
    <row r="38" spans="1:16">
      <c r="A38" s="6" t="s">
        <v>1861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8">
        <f>N38/'סיכום נכסי ההשקעה'!$B$45</f>
        <v>0</v>
      </c>
    </row>
    <row r="39" spans="1:16" ht="13.5" thickBot="1">
      <c r="A39" s="6" t="s">
        <v>1862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19">
        <f>L38</f>
        <v>0</v>
      </c>
      <c r="M39" s="6"/>
      <c r="N39" s="19">
        <f>N38</f>
        <v>0</v>
      </c>
      <c r="O39" s="6"/>
      <c r="P39" s="20">
        <f>P38</f>
        <v>0</v>
      </c>
    </row>
    <row r="40" spans="1:16" ht="13.5" thickTop="1"/>
    <row r="41" spans="1:16" ht="13.5" thickBot="1">
      <c r="A41" s="4" t="s">
        <v>1863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f>L36+L39</f>
        <v>0</v>
      </c>
      <c r="M41" s="4"/>
      <c r="N41" s="25">
        <f>N36+N39</f>
        <v>0</v>
      </c>
      <c r="O41" s="4"/>
      <c r="P41" s="24">
        <f>P36+P39</f>
        <v>0</v>
      </c>
    </row>
    <row r="42" spans="1:16" ht="13.5" thickTop="1"/>
    <row r="44" spans="1:16" ht="13.5" thickBot="1">
      <c r="A44" s="4" t="s">
        <v>1864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f>L31+L41</f>
        <v>0</v>
      </c>
      <c r="M44" s="4"/>
      <c r="N44" s="25">
        <f>N31+N41</f>
        <v>0</v>
      </c>
      <c r="O44" s="4"/>
      <c r="P44" s="24">
        <f>P31+P41</f>
        <v>0</v>
      </c>
    </row>
    <row r="45" spans="1:16" ht="13.5" thickTop="1"/>
    <row r="47" spans="1:16">
      <c r="A47" s="7" t="s">
        <v>62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5" right="0.75" top="1" bottom="1" header="0.5" footer="0.5"/>
  <pageSetup paperSize="9" orientation="portrait"/>
  <ignoredErrors>
    <ignoredError sqref="L21:P21 M20 O20 L24:P24 L27:P27 L30:P30 L37:P37 L40:P40 L32:P34 M31 O31 L42:P43 M41 O41 L45:P49 M44 O44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1865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178</v>
      </c>
      <c r="E11" s="4" t="s">
        <v>7</v>
      </c>
      <c r="F11" s="4" t="s">
        <v>8</v>
      </c>
      <c r="G11" s="4" t="s">
        <v>64</v>
      </c>
      <c r="H11" s="4" t="s">
        <v>65</v>
      </c>
      <c r="I11" s="4" t="s">
        <v>9</v>
      </c>
      <c r="J11" s="4" t="s">
        <v>10</v>
      </c>
      <c r="K11" s="4" t="s">
        <v>11</v>
      </c>
      <c r="L11" s="4" t="s">
        <v>66</v>
      </c>
      <c r="M11" s="4" t="s">
        <v>67</v>
      </c>
      <c r="N11" s="4" t="s">
        <v>1292</v>
      </c>
      <c r="O11" s="4" t="s">
        <v>68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69</v>
      </c>
      <c r="H12" s="5" t="s">
        <v>70</v>
      </c>
      <c r="I12" s="5"/>
      <c r="J12" s="5" t="s">
        <v>14</v>
      </c>
      <c r="K12" s="5" t="s">
        <v>14</v>
      </c>
      <c r="L12" s="5" t="s">
        <v>71</v>
      </c>
      <c r="M12" s="5" t="s">
        <v>72</v>
      </c>
      <c r="N12" s="5" t="s">
        <v>15</v>
      </c>
      <c r="O12" s="5" t="s">
        <v>14</v>
      </c>
      <c r="P12" s="5" t="s">
        <v>14</v>
      </c>
    </row>
    <row r="15" spans="1:16">
      <c r="A15" s="4" t="s">
        <v>1866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1867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1868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1869</v>
      </c>
      <c r="B20" s="7">
        <v>1100908</v>
      </c>
      <c r="C20" s="7" t="s">
        <v>1870</v>
      </c>
      <c r="D20" s="7" t="s">
        <v>428</v>
      </c>
      <c r="E20" s="7" t="s">
        <v>25</v>
      </c>
      <c r="F20" s="7" t="s">
        <v>204</v>
      </c>
      <c r="G20" s="7" t="s">
        <v>1871</v>
      </c>
      <c r="H20" s="16">
        <v>10.56</v>
      </c>
      <c r="I20" s="7" t="s">
        <v>38</v>
      </c>
      <c r="J20" s="7" t="s">
        <v>627</v>
      </c>
      <c r="K20" s="7" t="s">
        <v>1872</v>
      </c>
      <c r="L20" s="16">
        <v>12694300</v>
      </c>
      <c r="M20" s="16">
        <v>164.23</v>
      </c>
      <c r="N20" s="21" t="s">
        <v>1873</v>
      </c>
      <c r="O20" s="7" t="s">
        <v>1874</v>
      </c>
      <c r="P20" s="27">
        <f>N20/'סיכום נכסי ההשקעה'!$B$45</f>
        <v>1.8927694108540317E-3</v>
      </c>
    </row>
    <row r="21" spans="1:16">
      <c r="A21" s="7" t="s">
        <v>1875</v>
      </c>
      <c r="B21" s="7">
        <v>1124346</v>
      </c>
      <c r="C21" s="7" t="s">
        <v>1870</v>
      </c>
      <c r="D21" s="7" t="s">
        <v>428</v>
      </c>
      <c r="E21" s="7" t="s">
        <v>25</v>
      </c>
      <c r="F21" s="7" t="s">
        <v>204</v>
      </c>
      <c r="G21" s="7" t="s">
        <v>1876</v>
      </c>
      <c r="H21" s="16">
        <v>12.6</v>
      </c>
      <c r="I21" s="7" t="s">
        <v>38</v>
      </c>
      <c r="J21" s="7" t="s">
        <v>256</v>
      </c>
      <c r="K21" s="7" t="s">
        <v>1011</v>
      </c>
      <c r="L21" s="16">
        <v>34764000</v>
      </c>
      <c r="M21" s="16">
        <v>132.86000000000001</v>
      </c>
      <c r="N21" s="21" t="s">
        <v>1877</v>
      </c>
      <c r="O21" s="17">
        <v>0</v>
      </c>
      <c r="P21" s="27">
        <f>N21/'סיכום נכסי ההשקעה'!$B$45</f>
        <v>4.1933433195917103E-3</v>
      </c>
    </row>
    <row r="22" spans="1:16">
      <c r="A22" s="7" t="s">
        <v>1878</v>
      </c>
      <c r="B22" s="7">
        <v>1092477</v>
      </c>
      <c r="C22" s="7" t="s">
        <v>1879</v>
      </c>
      <c r="D22" s="7" t="s">
        <v>428</v>
      </c>
      <c r="E22" s="7" t="s">
        <v>241</v>
      </c>
      <c r="F22" s="7" t="s">
        <v>204</v>
      </c>
      <c r="G22" s="7" t="s">
        <v>1880</v>
      </c>
      <c r="H22" s="16">
        <v>2.73</v>
      </c>
      <c r="I22" s="7" t="s">
        <v>38</v>
      </c>
      <c r="J22" s="7" t="s">
        <v>563</v>
      </c>
      <c r="K22" s="7" t="s">
        <v>1881</v>
      </c>
      <c r="L22" s="16">
        <v>532168.74</v>
      </c>
      <c r="M22" s="16">
        <v>140.80000000000001</v>
      </c>
      <c r="N22" s="21">
        <v>749.29</v>
      </c>
      <c r="O22" s="7" t="s">
        <v>1882</v>
      </c>
      <c r="P22" s="27">
        <f>N22/'סיכום נכסי ההשקעה'!$B$45</f>
        <v>6.8027791444144953E-5</v>
      </c>
    </row>
    <row r="23" spans="1:16">
      <c r="A23" s="7" t="s">
        <v>1883</v>
      </c>
      <c r="B23" s="7">
        <v>1098698</v>
      </c>
      <c r="C23" s="7" t="s">
        <v>1884</v>
      </c>
      <c r="D23" s="7" t="s">
        <v>428</v>
      </c>
      <c r="E23" s="7" t="s">
        <v>241</v>
      </c>
      <c r="F23" s="7" t="s">
        <v>204</v>
      </c>
      <c r="G23" s="7" t="s">
        <v>1885</v>
      </c>
      <c r="H23" s="16">
        <v>2.98</v>
      </c>
      <c r="I23" s="7" t="s">
        <v>38</v>
      </c>
      <c r="J23" s="7" t="s">
        <v>235</v>
      </c>
      <c r="K23" s="7" t="s">
        <v>254</v>
      </c>
      <c r="L23" s="16">
        <v>1585691.51</v>
      </c>
      <c r="M23" s="16">
        <v>133.82</v>
      </c>
      <c r="N23" s="21" t="s">
        <v>1886</v>
      </c>
      <c r="O23" s="7" t="s">
        <v>1887</v>
      </c>
      <c r="P23" s="27">
        <f>N23/'סיכום נכסי ההשקעה'!$B$45</f>
        <v>1.9265295494499095E-4</v>
      </c>
    </row>
    <row r="24" spans="1:16">
      <c r="A24" s="7" t="s">
        <v>1888</v>
      </c>
      <c r="B24" s="7">
        <v>6626048</v>
      </c>
      <c r="C24" s="7" t="s">
        <v>535</v>
      </c>
      <c r="D24" s="7" t="s">
        <v>203</v>
      </c>
      <c r="E24" s="7" t="s">
        <v>241</v>
      </c>
      <c r="F24" s="7" t="s">
        <v>204</v>
      </c>
      <c r="G24" s="7" t="s">
        <v>1889</v>
      </c>
      <c r="H24" s="16">
        <v>0.45</v>
      </c>
      <c r="I24" s="7" t="s">
        <v>38</v>
      </c>
      <c r="J24" s="7" t="s">
        <v>312</v>
      </c>
      <c r="K24" s="7" t="s">
        <v>1890</v>
      </c>
      <c r="L24" s="16">
        <v>4471.43</v>
      </c>
      <c r="M24" s="16">
        <v>140.35</v>
      </c>
      <c r="N24" s="21">
        <v>6.28</v>
      </c>
      <c r="O24" s="7" t="s">
        <v>665</v>
      </c>
      <c r="P24" s="27">
        <f>N24/'סיכום נכסי ההשקעה'!$B$45</f>
        <v>5.7015912433000617E-7</v>
      </c>
    </row>
    <row r="25" spans="1:16">
      <c r="A25" s="7" t="s">
        <v>1888</v>
      </c>
      <c r="B25" s="7">
        <v>6626162</v>
      </c>
      <c r="C25" s="7" t="s">
        <v>535</v>
      </c>
      <c r="D25" s="7" t="s">
        <v>203</v>
      </c>
      <c r="E25" s="7" t="s">
        <v>241</v>
      </c>
      <c r="F25" s="7" t="s">
        <v>204</v>
      </c>
      <c r="G25" s="7" t="s">
        <v>1891</v>
      </c>
      <c r="H25" s="16">
        <v>0.74</v>
      </c>
      <c r="I25" s="7" t="s">
        <v>38</v>
      </c>
      <c r="J25" s="7" t="s">
        <v>150</v>
      </c>
      <c r="K25" s="7" t="s">
        <v>1792</v>
      </c>
      <c r="L25" s="16">
        <v>150000</v>
      </c>
      <c r="M25" s="16">
        <v>140.9</v>
      </c>
      <c r="N25" s="21">
        <v>211.35</v>
      </c>
      <c r="O25" s="7" t="s">
        <v>1892</v>
      </c>
      <c r="P25" s="27">
        <f>N25/'סיכום נכסי ההשקעה'!$B$45</f>
        <v>1.9188396644450127E-5</v>
      </c>
    </row>
    <row r="26" spans="1:16">
      <c r="A26" s="7" t="s">
        <v>1893</v>
      </c>
      <c r="B26" s="7">
        <v>1093491</v>
      </c>
      <c r="C26" s="7" t="s">
        <v>1894</v>
      </c>
      <c r="D26" s="7" t="s">
        <v>428</v>
      </c>
      <c r="E26" s="7" t="s">
        <v>280</v>
      </c>
      <c r="F26" s="7" t="s">
        <v>204</v>
      </c>
      <c r="G26" s="7" t="s">
        <v>1895</v>
      </c>
      <c r="H26" s="16">
        <v>2.57</v>
      </c>
      <c r="I26" s="7" t="s">
        <v>38</v>
      </c>
      <c r="J26" s="7" t="s">
        <v>334</v>
      </c>
      <c r="K26" s="7" t="s">
        <v>421</v>
      </c>
      <c r="L26" s="16">
        <v>675362.81</v>
      </c>
      <c r="M26" s="16">
        <v>136.84</v>
      </c>
      <c r="N26" s="21">
        <v>924.17</v>
      </c>
      <c r="O26" s="7" t="s">
        <v>1896</v>
      </c>
      <c r="P26" s="27">
        <f>N26/'סיכום נכסי ההשקעה'!$B$45</f>
        <v>8.3905088842685003E-5</v>
      </c>
    </row>
    <row r="27" spans="1:16">
      <c r="A27" s="7" t="s">
        <v>1897</v>
      </c>
      <c r="B27" s="7">
        <v>6000046</v>
      </c>
      <c r="C27" s="7" t="s">
        <v>1898</v>
      </c>
      <c r="D27" s="7" t="s">
        <v>428</v>
      </c>
      <c r="E27" s="7" t="s">
        <v>280</v>
      </c>
      <c r="F27" s="7" t="s">
        <v>204</v>
      </c>
      <c r="G27" s="7" t="s">
        <v>1899</v>
      </c>
      <c r="H27" s="16">
        <v>1.72</v>
      </c>
      <c r="I27" s="7" t="s">
        <v>38</v>
      </c>
      <c r="J27" s="7" t="s">
        <v>312</v>
      </c>
      <c r="K27" s="7" t="s">
        <v>684</v>
      </c>
      <c r="L27" s="16">
        <v>10268200</v>
      </c>
      <c r="M27" s="16">
        <v>133.99</v>
      </c>
      <c r="N27" s="21" t="s">
        <v>1900</v>
      </c>
      <c r="O27" s="7" t="s">
        <v>335</v>
      </c>
      <c r="P27" s="27">
        <f>N27/'סיכום נכסי ההשקעה'!$B$45</f>
        <v>1.2491169569772268E-3</v>
      </c>
    </row>
    <row r="28" spans="1:16">
      <c r="A28" s="7" t="s">
        <v>1901</v>
      </c>
      <c r="B28" s="7">
        <v>6000038</v>
      </c>
      <c r="C28" s="7" t="s">
        <v>1898</v>
      </c>
      <c r="D28" s="7" t="s">
        <v>428</v>
      </c>
      <c r="E28" s="7" t="s">
        <v>280</v>
      </c>
      <c r="F28" s="7" t="s">
        <v>204</v>
      </c>
      <c r="G28" s="7" t="s">
        <v>1902</v>
      </c>
      <c r="H28" s="16">
        <v>1.08</v>
      </c>
      <c r="I28" s="7" t="s">
        <v>38</v>
      </c>
      <c r="J28" s="7" t="s">
        <v>312</v>
      </c>
      <c r="K28" s="7" t="s">
        <v>665</v>
      </c>
      <c r="L28" s="16">
        <v>8178700</v>
      </c>
      <c r="M28" s="16">
        <v>136.56</v>
      </c>
      <c r="N28" s="21" t="s">
        <v>1903</v>
      </c>
      <c r="O28" s="7" t="s">
        <v>1904</v>
      </c>
      <c r="P28" s="27">
        <f>N28/'סיכום נכסי ההשקעה'!$B$45</f>
        <v>1.0140143841704942E-3</v>
      </c>
    </row>
    <row r="29" spans="1:16">
      <c r="A29" s="7" t="s">
        <v>1905</v>
      </c>
      <c r="B29" s="7">
        <v>6021042</v>
      </c>
      <c r="C29" s="7" t="s">
        <v>1906</v>
      </c>
      <c r="D29" s="7" t="s">
        <v>203</v>
      </c>
      <c r="E29" s="7" t="s">
        <v>280</v>
      </c>
      <c r="F29" s="7" t="s">
        <v>204</v>
      </c>
      <c r="G29" s="7" t="s">
        <v>1907</v>
      </c>
      <c r="H29" s="16">
        <v>0.6</v>
      </c>
      <c r="I29" s="7" t="s">
        <v>38</v>
      </c>
      <c r="J29" s="7" t="s">
        <v>1908</v>
      </c>
      <c r="K29" s="7" t="s">
        <v>1890</v>
      </c>
      <c r="L29" s="16">
        <v>500000</v>
      </c>
      <c r="M29" s="16">
        <v>141.25</v>
      </c>
      <c r="N29" s="21">
        <v>706.25</v>
      </c>
      <c r="O29" s="7" t="s">
        <v>1909</v>
      </c>
      <c r="P29" s="27">
        <f>N29/'סיכום נכסי ההשקעה'!$B$45</f>
        <v>6.4120204069755874E-5</v>
      </c>
    </row>
    <row r="30" spans="1:16">
      <c r="A30" s="7" t="s">
        <v>1910</v>
      </c>
      <c r="B30" s="7">
        <v>1088962</v>
      </c>
      <c r="C30" s="7" t="s">
        <v>856</v>
      </c>
      <c r="D30" s="7" t="s">
        <v>322</v>
      </c>
      <c r="E30" s="7" t="s">
        <v>280</v>
      </c>
      <c r="F30" s="7" t="s">
        <v>1911</v>
      </c>
      <c r="G30" s="7" t="s">
        <v>1912</v>
      </c>
      <c r="H30" s="16">
        <v>0.49</v>
      </c>
      <c r="I30" s="7" t="s">
        <v>38</v>
      </c>
      <c r="J30" s="7" t="s">
        <v>471</v>
      </c>
      <c r="K30" s="7" t="s">
        <v>1913</v>
      </c>
      <c r="L30" s="16">
        <v>287807.25</v>
      </c>
      <c r="M30" s="16">
        <v>131.47</v>
      </c>
      <c r="N30" s="21">
        <v>378.38</v>
      </c>
      <c r="O30" s="7" t="s">
        <v>274</v>
      </c>
      <c r="P30" s="27">
        <f>N30/'סיכום נכסי ההשקעה'!$B$45</f>
        <v>3.4352995137577667E-5</v>
      </c>
    </row>
    <row r="31" spans="1:16">
      <c r="A31" s="7" t="s">
        <v>1914</v>
      </c>
      <c r="B31" s="7">
        <v>1103084</v>
      </c>
      <c r="C31" s="7" t="s">
        <v>1915</v>
      </c>
      <c r="D31" s="7" t="s">
        <v>1916</v>
      </c>
      <c r="E31" s="7" t="s">
        <v>280</v>
      </c>
      <c r="F31" s="7" t="s">
        <v>204</v>
      </c>
      <c r="G31" s="7" t="s">
        <v>1917</v>
      </c>
      <c r="H31" s="16">
        <v>5.43</v>
      </c>
      <c r="I31" s="7" t="s">
        <v>38</v>
      </c>
      <c r="J31" s="7" t="s">
        <v>1918</v>
      </c>
      <c r="K31" s="7" t="s">
        <v>1919</v>
      </c>
      <c r="L31" s="16">
        <v>25954859.079999998</v>
      </c>
      <c r="M31" s="16">
        <v>151.72</v>
      </c>
      <c r="N31" s="21" t="s">
        <v>1920</v>
      </c>
      <c r="O31" s="7" t="s">
        <v>1921</v>
      </c>
      <c r="P31" s="27">
        <f>N31/'סיכום נכסי ההשקעה'!$B$45</f>
        <v>3.5751800654212195E-3</v>
      </c>
    </row>
    <row r="32" spans="1:16">
      <c r="A32" s="7" t="s">
        <v>1922</v>
      </c>
      <c r="B32" s="7">
        <v>1099084</v>
      </c>
      <c r="C32" s="7" t="s">
        <v>1923</v>
      </c>
      <c r="D32" s="7" t="s">
        <v>1924</v>
      </c>
      <c r="E32" s="7" t="s">
        <v>280</v>
      </c>
      <c r="F32" s="7" t="s">
        <v>204</v>
      </c>
      <c r="G32" s="7" t="s">
        <v>1925</v>
      </c>
      <c r="H32" s="16">
        <v>3.13</v>
      </c>
      <c r="I32" s="7" t="s">
        <v>38</v>
      </c>
      <c r="J32" s="7" t="s">
        <v>693</v>
      </c>
      <c r="K32" s="7" t="s">
        <v>221</v>
      </c>
      <c r="L32" s="16">
        <v>2101217.59</v>
      </c>
      <c r="M32" s="16">
        <v>138.88</v>
      </c>
      <c r="N32" s="21" t="s">
        <v>1926</v>
      </c>
      <c r="O32" s="7" t="s">
        <v>1927</v>
      </c>
      <c r="P32" s="27">
        <f>N32/'סיכום נכסי ההשקעה'!$B$45</f>
        <v>2.6493968978440988E-4</v>
      </c>
    </row>
    <row r="33" spans="1:16">
      <c r="A33" s="7" t="s">
        <v>1928</v>
      </c>
      <c r="B33" s="7">
        <v>1103159</v>
      </c>
      <c r="C33" s="7" t="s">
        <v>774</v>
      </c>
      <c r="D33" s="7" t="s">
        <v>322</v>
      </c>
      <c r="E33" s="7" t="s">
        <v>280</v>
      </c>
      <c r="F33" s="7" t="s">
        <v>204</v>
      </c>
      <c r="G33" s="7" t="s">
        <v>1929</v>
      </c>
      <c r="H33" s="16">
        <v>1.62</v>
      </c>
      <c r="I33" s="7" t="s">
        <v>38</v>
      </c>
      <c r="J33" s="7" t="s">
        <v>491</v>
      </c>
      <c r="K33" s="7" t="s">
        <v>40</v>
      </c>
      <c r="L33" s="16">
        <v>107266.69</v>
      </c>
      <c r="M33" s="16">
        <v>130.32</v>
      </c>
      <c r="N33" s="21">
        <v>139.79</v>
      </c>
      <c r="O33" s="7" t="s">
        <v>110</v>
      </c>
      <c r="P33" s="27">
        <f>N33/'סיכום נכסי ההשקעה'!$B$45</f>
        <v>1.2691487896511396E-5</v>
      </c>
    </row>
    <row r="34" spans="1:16">
      <c r="A34" s="7" t="s">
        <v>1930</v>
      </c>
      <c r="B34" s="7">
        <v>1094739</v>
      </c>
      <c r="C34" s="7" t="s">
        <v>1931</v>
      </c>
      <c r="D34" s="7" t="s">
        <v>1924</v>
      </c>
      <c r="E34" s="7" t="s">
        <v>280</v>
      </c>
      <c r="F34" s="7" t="s">
        <v>204</v>
      </c>
      <c r="G34" s="7" t="s">
        <v>1932</v>
      </c>
      <c r="H34" s="16">
        <v>2.72</v>
      </c>
      <c r="I34" s="7" t="s">
        <v>38</v>
      </c>
      <c r="J34" s="7" t="s">
        <v>563</v>
      </c>
      <c r="K34" s="7" t="s">
        <v>103</v>
      </c>
      <c r="L34" s="16">
        <v>3133681.93</v>
      </c>
      <c r="M34" s="16">
        <v>140.29</v>
      </c>
      <c r="N34" s="21" t="s">
        <v>1933</v>
      </c>
      <c r="O34" s="7" t="s">
        <v>1548</v>
      </c>
      <c r="P34" s="27">
        <f>N34/'סיכום נכסי ההשקעה'!$B$45</f>
        <v>3.9913317655167934E-4</v>
      </c>
    </row>
    <row r="35" spans="1:16">
      <c r="A35" s="7" t="s">
        <v>1934</v>
      </c>
      <c r="B35" s="7">
        <v>6014179</v>
      </c>
      <c r="C35" s="7" t="s">
        <v>1935</v>
      </c>
      <c r="D35" s="7" t="s">
        <v>203</v>
      </c>
      <c r="E35" s="7" t="s">
        <v>323</v>
      </c>
      <c r="F35" s="7" t="s">
        <v>204</v>
      </c>
      <c r="G35" s="7" t="s">
        <v>1936</v>
      </c>
      <c r="H35" s="16">
        <v>1.1299999999999999</v>
      </c>
      <c r="I35" s="7" t="s">
        <v>38</v>
      </c>
      <c r="J35" s="7" t="s">
        <v>627</v>
      </c>
      <c r="K35" s="7" t="s">
        <v>244</v>
      </c>
      <c r="L35" s="16">
        <v>71480</v>
      </c>
      <c r="M35" s="16">
        <v>129.1</v>
      </c>
      <c r="N35" s="21">
        <v>92.28</v>
      </c>
      <c r="O35" s="7" t="s">
        <v>238</v>
      </c>
      <c r="P35" s="27">
        <f>N35/'סיכום נכסי ההשקעה'!$B$45</f>
        <v>8.378070699549837E-6</v>
      </c>
    </row>
    <row r="36" spans="1:16">
      <c r="A36" s="7" t="s">
        <v>1937</v>
      </c>
      <c r="B36" s="7">
        <v>6000129</v>
      </c>
      <c r="C36" s="7" t="s">
        <v>1898</v>
      </c>
      <c r="D36" s="7" t="s">
        <v>428</v>
      </c>
      <c r="E36" s="7" t="s">
        <v>323</v>
      </c>
      <c r="F36" s="7" t="s">
        <v>204</v>
      </c>
      <c r="G36" s="7" t="s">
        <v>1938</v>
      </c>
      <c r="H36" s="16">
        <v>5.31</v>
      </c>
      <c r="I36" s="7" t="s">
        <v>38</v>
      </c>
      <c r="J36" s="7" t="s">
        <v>150</v>
      </c>
      <c r="K36" s="7" t="s">
        <v>1450</v>
      </c>
      <c r="L36" s="16">
        <v>75200000</v>
      </c>
      <c r="M36" s="16">
        <v>126.27</v>
      </c>
      <c r="N36" s="21" t="s">
        <v>1939</v>
      </c>
      <c r="O36" s="7" t="s">
        <v>1325</v>
      </c>
      <c r="P36" s="27">
        <f>N36/'סיכום נכסי ההשקעה'!$B$45</f>
        <v>8.6209366969937432E-3</v>
      </c>
    </row>
    <row r="37" spans="1:16">
      <c r="A37" s="7" t="s">
        <v>1940</v>
      </c>
      <c r="B37" s="7">
        <v>1090737</v>
      </c>
      <c r="C37" s="7" t="s">
        <v>418</v>
      </c>
      <c r="D37" s="7" t="s">
        <v>296</v>
      </c>
      <c r="E37" s="7" t="s">
        <v>323</v>
      </c>
      <c r="F37" s="7" t="s">
        <v>204</v>
      </c>
      <c r="G37" s="7" t="s">
        <v>1941</v>
      </c>
      <c r="H37" s="16">
        <v>0.02</v>
      </c>
      <c r="I37" s="7" t="s">
        <v>38</v>
      </c>
      <c r="J37" s="7" t="s">
        <v>1942</v>
      </c>
      <c r="K37" s="7" t="s">
        <v>1943</v>
      </c>
      <c r="L37" s="16">
        <v>120000.01</v>
      </c>
      <c r="M37" s="16">
        <v>138.46</v>
      </c>
      <c r="N37" s="21">
        <v>166.15</v>
      </c>
      <c r="O37" s="7" t="s">
        <v>228</v>
      </c>
      <c r="P37" s="27">
        <f>N37/'סיכום נכסי ההשקעה'!$B$45</f>
        <v>1.5084703583985754E-5</v>
      </c>
    </row>
    <row r="38" spans="1:16">
      <c r="A38" s="7" t="s">
        <v>1944</v>
      </c>
      <c r="B38" s="7">
        <v>10915781</v>
      </c>
      <c r="C38" s="7" t="s">
        <v>1945</v>
      </c>
      <c r="D38" s="7" t="s">
        <v>1916</v>
      </c>
      <c r="E38" s="7" t="s">
        <v>443</v>
      </c>
      <c r="F38" s="7" t="s">
        <v>204</v>
      </c>
      <c r="G38" s="7" t="s">
        <v>1946</v>
      </c>
      <c r="H38" s="16">
        <v>2.36</v>
      </c>
      <c r="I38" s="7" t="s">
        <v>38</v>
      </c>
      <c r="J38" s="36">
        <v>6.4500000000000002E-2</v>
      </c>
      <c r="K38" s="7" t="s">
        <v>1947</v>
      </c>
      <c r="L38" s="16">
        <v>1546763.37</v>
      </c>
      <c r="M38" s="16">
        <v>130.41</v>
      </c>
      <c r="N38" s="21">
        <v>2017.14</v>
      </c>
      <c r="O38" s="7" t="s">
        <v>1948</v>
      </c>
      <c r="P38" s="27">
        <f>N38/'סיכום נכסי ההשקעה'!$B$45</f>
        <v>1.8313547389347591E-4</v>
      </c>
    </row>
    <row r="39" spans="1:16">
      <c r="A39" s="7" t="s">
        <v>1888</v>
      </c>
      <c r="B39" s="7">
        <v>6620215</v>
      </c>
      <c r="C39" s="7" t="s">
        <v>535</v>
      </c>
      <c r="D39" s="7" t="s">
        <v>203</v>
      </c>
      <c r="E39" s="7" t="s">
        <v>443</v>
      </c>
      <c r="F39" s="7" t="s">
        <v>204</v>
      </c>
      <c r="G39" s="7" t="s">
        <v>1946</v>
      </c>
      <c r="H39" s="16">
        <v>3.28</v>
      </c>
      <c r="I39" s="7" t="s">
        <v>38</v>
      </c>
      <c r="J39" s="7" t="s">
        <v>1949</v>
      </c>
      <c r="K39" s="7" t="s">
        <v>213</v>
      </c>
      <c r="L39" s="16">
        <v>38125600</v>
      </c>
      <c r="M39" s="16">
        <v>145.22999999999999</v>
      </c>
      <c r="N39" s="21" t="s">
        <v>1950</v>
      </c>
      <c r="O39" s="7" t="s">
        <v>1951</v>
      </c>
      <c r="P39" s="27">
        <f>N39/'סיכום נכסי ההשקעה'!$B$45</f>
        <v>5.0270067490316593E-3</v>
      </c>
    </row>
    <row r="40" spans="1:16">
      <c r="A40" s="7" t="s">
        <v>1952</v>
      </c>
      <c r="B40" s="7">
        <v>6940134</v>
      </c>
      <c r="C40" s="7" t="s">
        <v>1953</v>
      </c>
      <c r="D40" s="7" t="s">
        <v>374</v>
      </c>
      <c r="E40" s="7" t="s">
        <v>547</v>
      </c>
      <c r="F40" s="7" t="s">
        <v>204</v>
      </c>
      <c r="G40" s="7" t="s">
        <v>1954</v>
      </c>
      <c r="H40" s="16">
        <v>0.59</v>
      </c>
      <c r="I40" s="7" t="s">
        <v>38</v>
      </c>
      <c r="J40" s="7" t="s">
        <v>235</v>
      </c>
      <c r="K40" s="7" t="s">
        <v>385</v>
      </c>
      <c r="L40" s="16">
        <v>1787068.98</v>
      </c>
      <c r="M40" s="16">
        <v>125.82</v>
      </c>
      <c r="N40" s="21" t="s">
        <v>1955</v>
      </c>
      <c r="O40" s="7" t="s">
        <v>1956</v>
      </c>
      <c r="P40" s="27">
        <f>N40/'סיכום נכסי ההשקעה'!$B$45</f>
        <v>2.0413966392751203E-4</v>
      </c>
    </row>
    <row r="41" spans="1:16">
      <c r="A41" s="7" t="s">
        <v>1957</v>
      </c>
      <c r="B41" s="7">
        <v>1109198</v>
      </c>
      <c r="C41" s="7" t="s">
        <v>1958</v>
      </c>
      <c r="D41" s="7" t="s">
        <v>322</v>
      </c>
      <c r="E41" s="7" t="s">
        <v>547</v>
      </c>
      <c r="F41" s="7" t="s">
        <v>204</v>
      </c>
      <c r="G41" s="7" t="s">
        <v>1959</v>
      </c>
      <c r="H41" s="16">
        <v>1.27</v>
      </c>
      <c r="I41" s="7" t="s">
        <v>38</v>
      </c>
      <c r="J41" s="7" t="s">
        <v>1960</v>
      </c>
      <c r="K41" s="7" t="s">
        <v>27</v>
      </c>
      <c r="L41" s="16">
        <v>12500004.5</v>
      </c>
      <c r="M41" s="16">
        <v>127.06</v>
      </c>
      <c r="N41" s="21" t="s">
        <v>1961</v>
      </c>
      <c r="O41" s="7" t="s">
        <v>1962</v>
      </c>
      <c r="P41" s="27">
        <f>N41/'סיכום נכסי ההשקעה'!$B$45</f>
        <v>1.4419678334016827E-3</v>
      </c>
    </row>
    <row r="42" spans="1:16">
      <c r="A42" s="7" t="s">
        <v>1963</v>
      </c>
      <c r="B42" s="7">
        <v>2269819</v>
      </c>
      <c r="C42" s="7" t="s">
        <v>1964</v>
      </c>
      <c r="D42" s="7" t="s">
        <v>322</v>
      </c>
      <c r="E42" s="7" t="s">
        <v>547</v>
      </c>
      <c r="F42" s="7" t="s">
        <v>204</v>
      </c>
      <c r="G42" s="7" t="s">
        <v>1965</v>
      </c>
      <c r="H42" s="16">
        <v>0.03</v>
      </c>
      <c r="I42" s="7" t="s">
        <v>38</v>
      </c>
      <c r="J42" s="7" t="s">
        <v>1966</v>
      </c>
      <c r="K42" s="7" t="s">
        <v>91</v>
      </c>
      <c r="L42" s="16">
        <v>225000</v>
      </c>
      <c r="M42" s="16">
        <v>138.25</v>
      </c>
      <c r="N42" s="21">
        <v>311.06</v>
      </c>
      <c r="O42" s="7" t="s">
        <v>1321</v>
      </c>
      <c r="P42" s="27">
        <f>N42/'סיכום נכסי ההשקעה'!$B$45</f>
        <v>2.8241034588231167E-5</v>
      </c>
    </row>
    <row r="43" spans="1:16">
      <c r="A43" s="7" t="s">
        <v>1967</v>
      </c>
      <c r="B43" s="7">
        <v>1098201</v>
      </c>
      <c r="C43" s="7" t="s">
        <v>476</v>
      </c>
      <c r="D43" s="7" t="s">
        <v>374</v>
      </c>
      <c r="E43" s="7" t="s">
        <v>547</v>
      </c>
      <c r="F43" s="7" t="s">
        <v>204</v>
      </c>
      <c r="G43" s="7" t="s">
        <v>1968</v>
      </c>
      <c r="H43" s="16">
        <v>2.82</v>
      </c>
      <c r="I43" s="7" t="s">
        <v>38</v>
      </c>
      <c r="J43" s="7" t="s">
        <v>657</v>
      </c>
      <c r="K43" s="7" t="s">
        <v>1969</v>
      </c>
      <c r="L43" s="16">
        <v>12000000</v>
      </c>
      <c r="M43" s="16">
        <v>129.99</v>
      </c>
      <c r="N43" s="21" t="s">
        <v>1970</v>
      </c>
      <c r="O43" s="7" t="s">
        <v>600</v>
      </c>
      <c r="P43" s="27">
        <f>N43/'סיכום נכסי ההשקעה'!$B$45</f>
        <v>1.4162098962737103E-3</v>
      </c>
    </row>
    <row r="44" spans="1:16">
      <c r="A44" s="7" t="s">
        <v>1971</v>
      </c>
      <c r="B44" s="7">
        <v>1094747</v>
      </c>
      <c r="C44" s="7" t="s">
        <v>1972</v>
      </c>
      <c r="D44" s="7" t="s">
        <v>322</v>
      </c>
      <c r="E44" s="7" t="s">
        <v>614</v>
      </c>
      <c r="F44" s="7" t="s">
        <v>204</v>
      </c>
      <c r="G44" s="7" t="s">
        <v>1973</v>
      </c>
      <c r="H44" s="16">
        <v>2.86</v>
      </c>
      <c r="I44" s="7" t="s">
        <v>38</v>
      </c>
      <c r="J44" s="29" t="s">
        <v>1908</v>
      </c>
      <c r="K44" s="7" t="s">
        <v>1974</v>
      </c>
      <c r="L44" s="16">
        <v>821659.05</v>
      </c>
      <c r="M44" s="16">
        <v>127.42</v>
      </c>
      <c r="N44" s="21" t="s">
        <v>1975</v>
      </c>
      <c r="O44" s="7" t="s">
        <v>365</v>
      </c>
      <c r="P44" s="27">
        <f>N44/'סיכום נכסי ההשקעה'!$B$45</f>
        <v>9.5053152358048296E-5</v>
      </c>
    </row>
    <row r="45" spans="1:16">
      <c r="A45" s="7" t="s">
        <v>1976</v>
      </c>
      <c r="B45" s="7">
        <v>1124908</v>
      </c>
      <c r="C45" s="29" t="s">
        <v>2652</v>
      </c>
      <c r="D45" s="7" t="s">
        <v>322</v>
      </c>
      <c r="E45" s="7" t="s">
        <v>614</v>
      </c>
      <c r="F45" s="7" t="s">
        <v>204</v>
      </c>
      <c r="G45" s="7" t="s">
        <v>1977</v>
      </c>
      <c r="H45" s="16">
        <v>1.37</v>
      </c>
      <c r="I45" s="7" t="s">
        <v>38</v>
      </c>
      <c r="J45" s="7" t="s">
        <v>1978</v>
      </c>
      <c r="K45" s="7" t="s">
        <v>1979</v>
      </c>
      <c r="L45" s="16">
        <v>14362500</v>
      </c>
      <c r="M45" s="16">
        <v>110.24</v>
      </c>
      <c r="N45" s="21" t="s">
        <v>1980</v>
      </c>
      <c r="O45" s="7" t="s">
        <v>1981</v>
      </c>
      <c r="P45" s="27">
        <f>N45/'סיכום נכסי ההשקעה'!$B$45</f>
        <v>1.4374928105930478E-3</v>
      </c>
    </row>
    <row r="46" spans="1:16">
      <c r="A46" s="7" t="s">
        <v>1982</v>
      </c>
      <c r="B46" s="7">
        <v>2590131</v>
      </c>
      <c r="C46" s="7" t="s">
        <v>1983</v>
      </c>
      <c r="D46" s="7" t="s">
        <v>794</v>
      </c>
      <c r="E46" s="7" t="s">
        <v>636</v>
      </c>
      <c r="F46" s="7" t="s">
        <v>204</v>
      </c>
      <c r="G46" s="7" t="s">
        <v>1984</v>
      </c>
      <c r="H46" s="16">
        <v>2.23</v>
      </c>
      <c r="I46" s="7" t="s">
        <v>38</v>
      </c>
      <c r="J46" s="7" t="s">
        <v>683</v>
      </c>
      <c r="K46" s="7" t="s">
        <v>1985</v>
      </c>
      <c r="L46" s="16">
        <v>1294142.8999999999</v>
      </c>
      <c r="M46" s="16">
        <v>127.47</v>
      </c>
      <c r="N46" s="21" t="s">
        <v>1986</v>
      </c>
      <c r="O46" s="7" t="s">
        <v>1987</v>
      </c>
      <c r="P46" s="27">
        <f>N46/'סיכום נכסי ההשקעה'!$B$45</f>
        <v>1.4977027035983304E-4</v>
      </c>
    </row>
    <row r="47" spans="1:16">
      <c r="A47" s="7" t="s">
        <v>1988</v>
      </c>
      <c r="B47" s="7">
        <v>11071681</v>
      </c>
      <c r="C47" s="7" t="s">
        <v>1989</v>
      </c>
      <c r="D47" s="7" t="s">
        <v>322</v>
      </c>
      <c r="E47" s="7" t="s">
        <v>636</v>
      </c>
      <c r="F47" s="7" t="s">
        <v>204</v>
      </c>
      <c r="G47" s="35">
        <v>39254</v>
      </c>
      <c r="H47" s="16">
        <v>1.89</v>
      </c>
      <c r="I47" s="7" t="s">
        <v>38</v>
      </c>
      <c r="J47" s="37">
        <v>7.5039999999999996E-2</v>
      </c>
      <c r="K47" s="7">
        <v>1.0900000000000001</v>
      </c>
      <c r="L47" s="16">
        <v>54302338.799999997</v>
      </c>
      <c r="M47" s="16">
        <v>128.85</v>
      </c>
      <c r="N47" s="21" t="s">
        <v>1990</v>
      </c>
      <c r="O47" s="7" t="s">
        <v>1991</v>
      </c>
      <c r="P47" s="27">
        <f>N47/'סיכום נכסי ההשקעה'!$B$45</f>
        <v>6.3524224363425948E-3</v>
      </c>
    </row>
    <row r="48" spans="1:16">
      <c r="A48" s="7" t="s">
        <v>1992</v>
      </c>
      <c r="B48" s="7">
        <v>1099126</v>
      </c>
      <c r="C48" s="7" t="s">
        <v>876</v>
      </c>
      <c r="D48" s="7" t="s">
        <v>322</v>
      </c>
      <c r="E48" s="7" t="s">
        <v>650</v>
      </c>
      <c r="F48" s="7" t="s">
        <v>204</v>
      </c>
      <c r="G48" s="7" t="s">
        <v>1993</v>
      </c>
      <c r="H48" s="16">
        <v>1.87</v>
      </c>
      <c r="I48" s="7" t="s">
        <v>38</v>
      </c>
      <c r="J48" s="7" t="s">
        <v>1918</v>
      </c>
      <c r="K48" s="7" t="s">
        <v>1994</v>
      </c>
      <c r="L48" s="16">
        <v>4000002.19</v>
      </c>
      <c r="M48" s="16">
        <v>120.1</v>
      </c>
      <c r="N48" s="21" t="s">
        <v>1995</v>
      </c>
      <c r="O48" s="7" t="s">
        <v>1996</v>
      </c>
      <c r="P48" s="27">
        <f>N48/'סיכום נכסי ההשקעה'!$B$45</f>
        <v>4.3615357217855887E-4</v>
      </c>
    </row>
    <row r="49" spans="1:16">
      <c r="A49" s="7" t="s">
        <v>1997</v>
      </c>
      <c r="B49" s="7">
        <v>1094036</v>
      </c>
      <c r="C49" s="7" t="s">
        <v>1989</v>
      </c>
      <c r="D49" s="7" t="s">
        <v>322</v>
      </c>
      <c r="E49" s="7" t="s">
        <v>650</v>
      </c>
      <c r="F49" s="7" t="s">
        <v>1911</v>
      </c>
      <c r="G49" s="7" t="s">
        <v>1998</v>
      </c>
      <c r="H49" s="16">
        <v>0.25</v>
      </c>
      <c r="I49" s="7" t="s">
        <v>38</v>
      </c>
      <c r="J49" s="7" t="s">
        <v>1999</v>
      </c>
      <c r="K49" s="7" t="s">
        <v>2000</v>
      </c>
      <c r="L49" s="16">
        <v>10000002.5</v>
      </c>
      <c r="M49" s="16">
        <v>116.75</v>
      </c>
      <c r="N49" s="21" t="s">
        <v>2001</v>
      </c>
      <c r="O49" s="7" t="s">
        <v>2002</v>
      </c>
      <c r="P49" s="27">
        <f>N49/'סיכום נכסי ההשקעה'!$B$45</f>
        <v>1.0599693911708316E-3</v>
      </c>
    </row>
    <row r="50" spans="1:16">
      <c r="A50" s="7" t="s">
        <v>2003</v>
      </c>
      <c r="B50" s="7">
        <v>3520046</v>
      </c>
      <c r="C50" s="7" t="s">
        <v>2004</v>
      </c>
      <c r="D50" s="7" t="s">
        <v>322</v>
      </c>
      <c r="E50" s="7" t="s">
        <v>670</v>
      </c>
      <c r="F50" s="7" t="s">
        <v>204</v>
      </c>
      <c r="G50" s="7" t="s">
        <v>2005</v>
      </c>
      <c r="H50" s="17">
        <v>0</v>
      </c>
      <c r="I50" s="7" t="s">
        <v>38</v>
      </c>
      <c r="J50" s="7" t="s">
        <v>566</v>
      </c>
      <c r="K50" s="7" t="s">
        <v>2006</v>
      </c>
      <c r="L50" s="16">
        <v>1000000</v>
      </c>
      <c r="M50" s="16">
        <v>5</v>
      </c>
      <c r="N50" s="21">
        <v>50</v>
      </c>
      <c r="O50" s="7" t="s">
        <v>820</v>
      </c>
      <c r="P50" s="27">
        <f>N50/'סיכום נכסי ההשקעה'!$B$45</f>
        <v>4.5394834739650178E-6</v>
      </c>
    </row>
    <row r="51" spans="1:16">
      <c r="A51" s="7" t="s">
        <v>2007</v>
      </c>
      <c r="B51" s="7">
        <v>3780038</v>
      </c>
      <c r="C51" s="7" t="s">
        <v>2008</v>
      </c>
      <c r="D51" s="7" t="s">
        <v>609</v>
      </c>
      <c r="E51" s="7" t="s">
        <v>2009</v>
      </c>
      <c r="F51" s="7" t="s">
        <v>204</v>
      </c>
      <c r="G51" s="7" t="s">
        <v>2010</v>
      </c>
      <c r="H51" s="16">
        <v>1</v>
      </c>
      <c r="I51" s="7" t="s">
        <v>38</v>
      </c>
      <c r="J51" s="7" t="s">
        <v>477</v>
      </c>
      <c r="K51" s="7" t="s">
        <v>2011</v>
      </c>
      <c r="L51" s="16">
        <v>29800.240000000002</v>
      </c>
      <c r="M51" s="16">
        <v>80.31</v>
      </c>
      <c r="N51" s="21">
        <v>23.93</v>
      </c>
      <c r="O51" s="7" t="s">
        <v>142</v>
      </c>
      <c r="P51" s="27">
        <f>N51/'סיכום נכסי ההשקעה'!$B$45</f>
        <v>2.1725967906396574E-6</v>
      </c>
    </row>
    <row r="52" spans="1:16">
      <c r="A52" s="7" t="s">
        <v>2012</v>
      </c>
      <c r="B52" s="7">
        <v>1102855</v>
      </c>
      <c r="C52" s="7" t="s">
        <v>675</v>
      </c>
      <c r="D52" s="7" t="s">
        <v>374</v>
      </c>
      <c r="E52" s="7" t="s">
        <v>2013</v>
      </c>
      <c r="F52" s="7" t="s">
        <v>204</v>
      </c>
      <c r="G52" s="7" t="s">
        <v>2014</v>
      </c>
      <c r="H52" s="16">
        <v>4.4400000000000004</v>
      </c>
      <c r="I52" s="7" t="s">
        <v>38</v>
      </c>
      <c r="J52" s="7" t="s">
        <v>485</v>
      </c>
      <c r="K52" s="30">
        <v>0.29749999999999999</v>
      </c>
      <c r="L52" s="16">
        <v>253153.51</v>
      </c>
      <c r="M52" s="16">
        <v>5</v>
      </c>
      <c r="N52" s="21">
        <v>12.66</v>
      </c>
      <c r="O52" s="17">
        <v>0</v>
      </c>
      <c r="P52" s="27">
        <f>N52/'סיכום נכסי ההשקעה'!$B$45</f>
        <v>1.1493972156079424E-6</v>
      </c>
    </row>
    <row r="53" spans="1:16">
      <c r="A53" s="7" t="s">
        <v>2015</v>
      </c>
      <c r="B53" s="7">
        <v>7505019</v>
      </c>
      <c r="C53" s="7" t="s">
        <v>2016</v>
      </c>
      <c r="D53" s="7" t="s">
        <v>794</v>
      </c>
      <c r="E53" s="7" t="s">
        <v>674</v>
      </c>
      <c r="F53" s="7" t="s">
        <v>204</v>
      </c>
      <c r="G53" s="7" t="s">
        <v>2017</v>
      </c>
      <c r="H53" s="17">
        <v>0</v>
      </c>
      <c r="I53" s="7" t="s">
        <v>38</v>
      </c>
      <c r="J53" s="7" t="s">
        <v>312</v>
      </c>
      <c r="K53" s="7" t="s">
        <v>2018</v>
      </c>
      <c r="L53" s="16">
        <v>4908.3900000000003</v>
      </c>
      <c r="M53" s="17">
        <v>0</v>
      </c>
      <c r="N53" s="21" t="s">
        <v>20</v>
      </c>
      <c r="O53" s="7" t="s">
        <v>43</v>
      </c>
      <c r="P53" s="27">
        <f>N53/'סיכום נכסי ההשקעה'!$B$45</f>
        <v>0</v>
      </c>
    </row>
    <row r="54" spans="1:16">
      <c r="A54" s="7" t="s">
        <v>2019</v>
      </c>
      <c r="B54" s="7">
        <v>7360209</v>
      </c>
      <c r="C54" s="7" t="s">
        <v>2653</v>
      </c>
      <c r="D54" s="7" t="s">
        <v>374</v>
      </c>
      <c r="E54" s="17">
        <v>0</v>
      </c>
      <c r="F54" s="7" t="s">
        <v>2598</v>
      </c>
      <c r="G54" s="7" t="s">
        <v>2020</v>
      </c>
      <c r="H54" s="17">
        <v>0</v>
      </c>
      <c r="I54" s="7" t="s">
        <v>38</v>
      </c>
      <c r="J54" s="17">
        <v>0</v>
      </c>
      <c r="K54" s="17">
        <v>0</v>
      </c>
      <c r="L54" s="16">
        <v>343283.68</v>
      </c>
      <c r="M54" s="17">
        <v>0</v>
      </c>
      <c r="N54" s="21" t="s">
        <v>20</v>
      </c>
      <c r="O54" s="17">
        <v>0</v>
      </c>
      <c r="P54" s="27">
        <f>N54/'סיכום נכסי ההשקעה'!$B$45</f>
        <v>0</v>
      </c>
    </row>
    <row r="55" spans="1:16">
      <c r="A55" s="7" t="s">
        <v>2021</v>
      </c>
      <c r="B55" s="7">
        <v>1100833</v>
      </c>
      <c r="C55" s="7" t="s">
        <v>2022</v>
      </c>
      <c r="D55" s="7" t="s">
        <v>374</v>
      </c>
      <c r="E55" s="7" t="s">
        <v>2013</v>
      </c>
      <c r="F55" s="34" t="s">
        <v>329</v>
      </c>
      <c r="G55" s="17">
        <v>0</v>
      </c>
      <c r="H55" s="16">
        <v>0.39</v>
      </c>
      <c r="I55" s="7" t="s">
        <v>38</v>
      </c>
      <c r="J55" s="7" t="s">
        <v>1949</v>
      </c>
      <c r="K55" s="30">
        <v>6.25E-2</v>
      </c>
      <c r="L55" s="16">
        <v>3169173.6</v>
      </c>
      <c r="M55" s="16">
        <v>6</v>
      </c>
      <c r="N55" s="21">
        <v>190.15</v>
      </c>
      <c r="O55" s="7" t="s">
        <v>610</v>
      </c>
      <c r="P55" s="27">
        <f>N55/'סיכום נכסי ההשקעה'!$B$45</f>
        <v>1.7263655651488963E-5</v>
      </c>
    </row>
    <row r="56" spans="1:16">
      <c r="A56" s="7" t="s">
        <v>2023</v>
      </c>
      <c r="B56" s="7">
        <v>4150090</v>
      </c>
      <c r="C56" s="29" t="s">
        <v>2654</v>
      </c>
      <c r="D56" s="7" t="s">
        <v>322</v>
      </c>
      <c r="E56" s="17">
        <v>0</v>
      </c>
      <c r="F56" s="7" t="s">
        <v>2598</v>
      </c>
      <c r="G56" s="7" t="s">
        <v>2024</v>
      </c>
      <c r="H56" s="16">
        <v>1</v>
      </c>
      <c r="I56" s="7" t="s">
        <v>38</v>
      </c>
      <c r="J56" s="7" t="s">
        <v>134</v>
      </c>
      <c r="K56" s="7" t="s">
        <v>2025</v>
      </c>
      <c r="L56" s="16">
        <v>188386.55</v>
      </c>
      <c r="M56" s="16">
        <v>5.2</v>
      </c>
      <c r="N56" s="21">
        <v>9.8000000000000007</v>
      </c>
      <c r="O56" s="17">
        <v>0</v>
      </c>
      <c r="P56" s="27">
        <f>N56/'סיכום נכסי ההשקעה'!$B$45</f>
        <v>8.8973876089714344E-7</v>
      </c>
    </row>
    <row r="57" spans="1:16">
      <c r="A57" s="7" t="s">
        <v>2026</v>
      </c>
      <c r="B57" s="7">
        <v>1095942</v>
      </c>
      <c r="C57" s="7" t="s">
        <v>2027</v>
      </c>
      <c r="D57" s="7" t="s">
        <v>322</v>
      </c>
      <c r="E57" s="17">
        <v>0</v>
      </c>
      <c r="F57" s="7" t="s">
        <v>2598</v>
      </c>
      <c r="G57" s="7" t="s">
        <v>2028</v>
      </c>
      <c r="H57" s="17">
        <v>0</v>
      </c>
      <c r="I57" s="7" t="s">
        <v>38</v>
      </c>
      <c r="J57" s="7" t="s">
        <v>150</v>
      </c>
      <c r="K57" s="7" t="s">
        <v>2029</v>
      </c>
      <c r="L57" s="16">
        <v>589497.87</v>
      </c>
      <c r="M57" s="16">
        <v>8</v>
      </c>
      <c r="N57" s="21">
        <v>47.16</v>
      </c>
      <c r="O57" s="17">
        <v>0</v>
      </c>
      <c r="P57" s="27">
        <f>N57/'סיכום נכסי ההשקעה'!$B$45</f>
        <v>4.2816408126438044E-6</v>
      </c>
    </row>
    <row r="58" spans="1:16">
      <c r="A58" s="7" t="s">
        <v>2030</v>
      </c>
      <c r="B58" s="7">
        <v>1099969</v>
      </c>
      <c r="C58" s="7" t="s">
        <v>2031</v>
      </c>
      <c r="D58" s="7" t="s">
        <v>322</v>
      </c>
      <c r="E58" s="17">
        <v>0</v>
      </c>
      <c r="F58" s="7" t="s">
        <v>2598</v>
      </c>
      <c r="G58" s="7" t="s">
        <v>2032</v>
      </c>
      <c r="H58" s="16">
        <v>11.23</v>
      </c>
      <c r="I58" s="7" t="s">
        <v>38</v>
      </c>
      <c r="J58" s="7" t="s">
        <v>2033</v>
      </c>
      <c r="K58" s="30">
        <v>2.9600000000000001E-2</v>
      </c>
      <c r="L58" s="16">
        <v>253000</v>
      </c>
      <c r="M58" s="16">
        <v>2</v>
      </c>
      <c r="N58" s="21">
        <v>5.0599999999999996</v>
      </c>
      <c r="O58" s="17">
        <v>0</v>
      </c>
      <c r="P58" s="27">
        <f>N58/'סיכום נכסי ההשקעה'!$B$45</f>
        <v>4.5939572756525972E-7</v>
      </c>
    </row>
    <row r="59" spans="1:16">
      <c r="A59" s="7" t="s">
        <v>2034</v>
      </c>
      <c r="B59" s="7">
        <v>1099944</v>
      </c>
      <c r="C59" s="7" t="s">
        <v>2031</v>
      </c>
      <c r="D59" s="7" t="s">
        <v>322</v>
      </c>
      <c r="E59" s="17">
        <v>0</v>
      </c>
      <c r="F59" s="7" t="s">
        <v>2598</v>
      </c>
      <c r="G59" s="7" t="s">
        <v>2032</v>
      </c>
      <c r="H59" s="16">
        <v>6.2</v>
      </c>
      <c r="I59" s="7" t="s">
        <v>38</v>
      </c>
      <c r="J59" s="7" t="s">
        <v>1949</v>
      </c>
      <c r="K59" s="7" t="s">
        <v>2035</v>
      </c>
      <c r="L59" s="16">
        <v>27947.64</v>
      </c>
      <c r="M59" s="16">
        <v>2</v>
      </c>
      <c r="N59" s="21">
        <v>0.56000000000000005</v>
      </c>
      <c r="O59" s="17">
        <v>0</v>
      </c>
      <c r="P59" s="27">
        <f>N59/'סיכום נכסי ההשקעה'!$B$45</f>
        <v>5.0842214908408202E-8</v>
      </c>
    </row>
    <row r="60" spans="1:16">
      <c r="A60" s="7" t="s">
        <v>2036</v>
      </c>
      <c r="B60" s="7">
        <v>1113562</v>
      </c>
      <c r="C60" s="7" t="s">
        <v>2027</v>
      </c>
      <c r="D60" s="7" t="s">
        <v>322</v>
      </c>
      <c r="E60" s="17">
        <v>0</v>
      </c>
      <c r="F60" s="7" t="s">
        <v>2598</v>
      </c>
      <c r="G60" s="7" t="s">
        <v>2028</v>
      </c>
      <c r="H60" s="17">
        <v>0</v>
      </c>
      <c r="I60" s="7" t="s">
        <v>38</v>
      </c>
      <c r="J60" s="7" t="s">
        <v>150</v>
      </c>
      <c r="K60" s="7" t="s">
        <v>2029</v>
      </c>
      <c r="L60" s="16">
        <v>98249.5</v>
      </c>
      <c r="M60" s="16">
        <v>8</v>
      </c>
      <c r="N60" s="21">
        <v>7.86</v>
      </c>
      <c r="O60" s="17">
        <v>0</v>
      </c>
      <c r="P60" s="27">
        <f>N60/'סיכום נכסי ההשקעה'!$B$45</f>
        <v>7.136068021073008E-7</v>
      </c>
    </row>
    <row r="61" spans="1:16">
      <c r="A61" s="7" t="s">
        <v>2037</v>
      </c>
      <c r="B61" s="7">
        <v>1099951</v>
      </c>
      <c r="C61" s="7" t="s">
        <v>2031</v>
      </c>
      <c r="D61" s="7" t="s">
        <v>322</v>
      </c>
      <c r="E61" s="17">
        <v>0</v>
      </c>
      <c r="F61" s="7" t="s">
        <v>2598</v>
      </c>
      <c r="G61" s="7" t="s">
        <v>2032</v>
      </c>
      <c r="H61" s="16">
        <v>13.59</v>
      </c>
      <c r="I61" s="7" t="s">
        <v>38</v>
      </c>
      <c r="J61" s="7" t="s">
        <v>2033</v>
      </c>
      <c r="K61" s="30">
        <v>7.4999999999999997E-2</v>
      </c>
      <c r="L61" s="16">
        <v>182160</v>
      </c>
      <c r="M61" s="16">
        <v>2</v>
      </c>
      <c r="N61" s="21">
        <v>3.64</v>
      </c>
      <c r="O61" s="17">
        <v>0</v>
      </c>
      <c r="P61" s="27">
        <f>N61/'סיכום נכסי ההשקעה'!$B$45</f>
        <v>3.304743969046533E-7</v>
      </c>
    </row>
    <row r="62" spans="1:16">
      <c r="A62" s="7" t="s">
        <v>2038</v>
      </c>
      <c r="B62" s="7">
        <v>1115096</v>
      </c>
      <c r="C62" s="7" t="s">
        <v>688</v>
      </c>
      <c r="D62" s="7" t="s">
        <v>626</v>
      </c>
      <c r="E62" s="17">
        <v>0</v>
      </c>
      <c r="F62" s="7" t="s">
        <v>2598</v>
      </c>
      <c r="G62" s="7" t="s">
        <v>2039</v>
      </c>
      <c r="H62" s="16">
        <v>0.5</v>
      </c>
      <c r="I62" s="7" t="s">
        <v>38</v>
      </c>
      <c r="J62" s="7" t="s">
        <v>1918</v>
      </c>
      <c r="K62" s="7" t="s">
        <v>2040</v>
      </c>
      <c r="L62" s="16">
        <v>232249.88</v>
      </c>
      <c r="M62" s="16">
        <v>10</v>
      </c>
      <c r="N62" s="21">
        <v>23.23</v>
      </c>
      <c r="O62" s="17">
        <v>0</v>
      </c>
      <c r="P62" s="27">
        <f>N62/'סיכום נכסי ההשקעה'!$B$45</f>
        <v>2.1090440220041469E-6</v>
      </c>
    </row>
    <row r="63" spans="1:16">
      <c r="A63" s="7" t="s">
        <v>2041</v>
      </c>
      <c r="B63" s="7">
        <v>1117548</v>
      </c>
      <c r="C63" s="7" t="s">
        <v>688</v>
      </c>
      <c r="D63" s="7" t="s">
        <v>428</v>
      </c>
      <c r="E63" s="17">
        <v>0</v>
      </c>
      <c r="F63" s="7" t="s">
        <v>2598</v>
      </c>
      <c r="G63" s="7" t="s">
        <v>2042</v>
      </c>
      <c r="H63" s="17">
        <v>0</v>
      </c>
      <c r="I63" s="7" t="s">
        <v>38</v>
      </c>
      <c r="J63" s="7" t="s">
        <v>2043</v>
      </c>
      <c r="K63" s="7" t="s">
        <v>2044</v>
      </c>
      <c r="L63" s="16">
        <v>348881.1</v>
      </c>
      <c r="M63" s="16">
        <v>10</v>
      </c>
      <c r="N63" s="21">
        <v>34.89</v>
      </c>
      <c r="O63" s="17">
        <v>0</v>
      </c>
      <c r="P63" s="27">
        <f>N63/'סיכום נכסי ההשקעה'!$B$45</f>
        <v>3.1676515681327892E-6</v>
      </c>
    </row>
    <row r="64" spans="1:16">
      <c r="A64" s="7" t="s">
        <v>2045</v>
      </c>
      <c r="B64" s="7">
        <v>5490214</v>
      </c>
      <c r="C64" s="7" t="s">
        <v>2655</v>
      </c>
      <c r="D64" s="7" t="s">
        <v>322</v>
      </c>
      <c r="E64" s="17">
        <v>0</v>
      </c>
      <c r="F64" s="7" t="s">
        <v>2598</v>
      </c>
      <c r="G64" s="7" t="s">
        <v>2046</v>
      </c>
      <c r="H64" s="16">
        <v>0.71</v>
      </c>
      <c r="I64" s="7" t="s">
        <v>38</v>
      </c>
      <c r="J64" s="7" t="s">
        <v>84</v>
      </c>
      <c r="K64" s="30">
        <v>0.04</v>
      </c>
      <c r="L64" s="16">
        <v>0.05</v>
      </c>
      <c r="M64" s="16">
        <v>84.67</v>
      </c>
      <c r="N64" s="21" t="s">
        <v>20</v>
      </c>
      <c r="O64" s="17">
        <v>0</v>
      </c>
      <c r="P64" s="27">
        <f>N64/'סיכום נכסי ההשקעה'!$B$45</f>
        <v>0</v>
      </c>
    </row>
    <row r="65" spans="1:16" ht="13.5" thickBot="1">
      <c r="A65" s="6" t="s">
        <v>2047</v>
      </c>
      <c r="B65" s="6"/>
      <c r="C65" s="6"/>
      <c r="D65" s="6"/>
      <c r="E65" s="6"/>
      <c r="F65" s="6"/>
      <c r="G65" s="6"/>
      <c r="H65" s="26">
        <v>5.14</v>
      </c>
      <c r="I65" s="6"/>
      <c r="J65" s="6"/>
      <c r="K65" s="26" t="s">
        <v>2048</v>
      </c>
      <c r="L65" s="22">
        <f>SUM(L20:L64)</f>
        <v>334014981.34000009</v>
      </c>
      <c r="M65" s="6"/>
      <c r="N65" s="22">
        <f>N20+N21+N22+N23+N24+N25+N26+N27+N28+N29+N30+N31+N32+N33+N34+N35+N36+N37+N38+N39+N40+N41+N42+N43+N44+N45+N46+N47+N48+N49+N50+N51+N52+N53+N54+N55+N56+N57+N58+N59+N60+N61+N62+N63+N64</f>
        <v>435920.68999999994</v>
      </c>
      <c r="O65" s="6"/>
      <c r="P65" s="20">
        <f>SUM(P20:P64)</f>
        <v>3.9577095364288536E-2</v>
      </c>
    </row>
    <row r="66" spans="1:16" ht="13.5" thickTop="1"/>
    <row r="67" spans="1:16">
      <c r="A67" s="6" t="s">
        <v>2050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27">
        <f>N67/'סיכום נכסי ההשקעה'!$B$45</f>
        <v>0</v>
      </c>
    </row>
    <row r="68" spans="1:16" ht="13.5" thickBot="1">
      <c r="A68" s="6" t="s">
        <v>2051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19">
        <f>L67</f>
        <v>0</v>
      </c>
      <c r="M68" s="6"/>
      <c r="N68" s="19">
        <f>N67</f>
        <v>0</v>
      </c>
      <c r="O68" s="6"/>
      <c r="P68" s="20">
        <f>P67</f>
        <v>0</v>
      </c>
    </row>
    <row r="69" spans="1:16" ht="13.5" thickTop="1"/>
    <row r="70" spans="1:16">
      <c r="A70" s="6" t="s">
        <v>2052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7" t="s">
        <v>2053</v>
      </c>
      <c r="B71" s="7">
        <v>1124304</v>
      </c>
      <c r="C71" s="7" t="s">
        <v>2054</v>
      </c>
      <c r="D71" s="7" t="s">
        <v>322</v>
      </c>
      <c r="E71" s="7" t="s">
        <v>547</v>
      </c>
      <c r="F71" s="7" t="s">
        <v>204</v>
      </c>
      <c r="G71" s="7" t="s">
        <v>2055</v>
      </c>
      <c r="H71" s="7">
        <v>0.98</v>
      </c>
      <c r="I71" s="7" t="s">
        <v>38</v>
      </c>
      <c r="J71" s="7" t="s">
        <v>2056</v>
      </c>
      <c r="K71" s="7" t="s">
        <v>272</v>
      </c>
      <c r="L71" s="16">
        <v>32500.12</v>
      </c>
      <c r="M71" s="16">
        <v>107.51</v>
      </c>
      <c r="N71" s="21">
        <v>34.94</v>
      </c>
      <c r="O71" s="17">
        <v>0</v>
      </c>
      <c r="P71" s="27">
        <f>N71/'סיכום נכסי ההשקעה'!$B$45</f>
        <v>3.172191051606754E-6</v>
      </c>
    </row>
    <row r="72" spans="1:16">
      <c r="A72" s="7" t="s">
        <v>2057</v>
      </c>
      <c r="B72" s="7">
        <v>25502</v>
      </c>
      <c r="C72" s="7" t="s">
        <v>2058</v>
      </c>
      <c r="D72" s="7" t="s">
        <v>322</v>
      </c>
      <c r="E72" s="7" t="s">
        <v>2013</v>
      </c>
      <c r="F72" s="7" t="s">
        <v>204</v>
      </c>
      <c r="G72" s="7" t="s">
        <v>2059</v>
      </c>
      <c r="H72" s="17">
        <v>0</v>
      </c>
      <c r="I72" s="7" t="s">
        <v>38</v>
      </c>
      <c r="J72" s="7" t="s">
        <v>2060</v>
      </c>
      <c r="K72" s="7" t="s">
        <v>2061</v>
      </c>
      <c r="L72" s="16">
        <v>1000000</v>
      </c>
      <c r="M72" s="17">
        <v>0</v>
      </c>
      <c r="N72" s="17">
        <v>0</v>
      </c>
      <c r="O72" s="7" t="s">
        <v>542</v>
      </c>
      <c r="P72" s="27">
        <f>N72/'סיכום נכסי ההשקעה'!$B$45</f>
        <v>0</v>
      </c>
    </row>
    <row r="73" spans="1:16">
      <c r="A73" s="7" t="s">
        <v>2057</v>
      </c>
      <c r="B73" s="7">
        <v>22178</v>
      </c>
      <c r="C73" s="7" t="s">
        <v>2058</v>
      </c>
      <c r="D73" s="7" t="s">
        <v>322</v>
      </c>
      <c r="E73" s="7" t="s">
        <v>2013</v>
      </c>
      <c r="F73" s="7" t="s">
        <v>204</v>
      </c>
      <c r="G73" s="7" t="s">
        <v>2059</v>
      </c>
      <c r="H73" s="17">
        <v>0</v>
      </c>
      <c r="I73" s="7" t="s">
        <v>38</v>
      </c>
      <c r="J73" s="7" t="s">
        <v>2060</v>
      </c>
      <c r="K73" s="7" t="s">
        <v>2061</v>
      </c>
      <c r="L73" s="16">
        <v>4500500</v>
      </c>
      <c r="M73" s="17">
        <v>0</v>
      </c>
      <c r="N73" s="17">
        <v>0</v>
      </c>
      <c r="O73" s="7" t="s">
        <v>2062</v>
      </c>
      <c r="P73" s="27">
        <f>N73/'סיכום נכסי ההשקעה'!$B$45</f>
        <v>0</v>
      </c>
    </row>
    <row r="74" spans="1:16">
      <c r="A74" s="7" t="s">
        <v>2063</v>
      </c>
      <c r="B74" s="7">
        <v>27581</v>
      </c>
      <c r="C74" s="7" t="s">
        <v>2064</v>
      </c>
      <c r="D74" s="7" t="s">
        <v>2065</v>
      </c>
      <c r="E74" s="7" t="s">
        <v>323</v>
      </c>
      <c r="F74" s="29" t="s">
        <v>1911</v>
      </c>
      <c r="G74" s="7" t="s">
        <v>2066</v>
      </c>
      <c r="H74" s="7">
        <v>1.94</v>
      </c>
      <c r="I74" s="7" t="s">
        <v>26</v>
      </c>
      <c r="J74" s="7" t="s">
        <v>1960</v>
      </c>
      <c r="K74" s="7" t="s">
        <v>1541</v>
      </c>
      <c r="L74" s="16">
        <v>6852042</v>
      </c>
      <c r="M74" s="16">
        <v>420.72</v>
      </c>
      <c r="N74" s="21" t="s">
        <v>2067</v>
      </c>
      <c r="O74" s="7" t="s">
        <v>1304</v>
      </c>
      <c r="P74" s="27">
        <f>N74/'סיכום נכסי ההשקעה'!$B$45</f>
        <v>6.9442203704962974E-4</v>
      </c>
    </row>
    <row r="75" spans="1:16">
      <c r="A75" s="7" t="s">
        <v>2068</v>
      </c>
      <c r="B75" s="7">
        <v>6510069</v>
      </c>
      <c r="C75" s="34" t="s">
        <v>2656</v>
      </c>
      <c r="D75" s="29" t="s">
        <v>2657</v>
      </c>
      <c r="E75" s="29" t="s">
        <v>2598</v>
      </c>
      <c r="F75" s="29" t="s">
        <v>2658</v>
      </c>
      <c r="G75" s="7" t="s">
        <v>2069</v>
      </c>
      <c r="H75" s="7">
        <v>1.02</v>
      </c>
      <c r="I75" s="7" t="s">
        <v>38</v>
      </c>
      <c r="J75" s="7" t="s">
        <v>2070</v>
      </c>
      <c r="K75" s="30">
        <v>9.4E-2</v>
      </c>
      <c r="L75" s="16">
        <v>338858.55</v>
      </c>
      <c r="M75" s="16">
        <v>378.6</v>
      </c>
      <c r="N75" s="21" t="s">
        <v>2071</v>
      </c>
      <c r="O75" s="17">
        <v>0</v>
      </c>
      <c r="P75" s="27">
        <f>N75/'סיכום נכסי ההשקעה'!$B$45</f>
        <v>1.1647497487168922E-4</v>
      </c>
    </row>
    <row r="76" spans="1:16">
      <c r="A76" s="7" t="s">
        <v>2072</v>
      </c>
      <c r="B76" s="7">
        <v>6510044</v>
      </c>
      <c r="C76" s="34" t="s">
        <v>2656</v>
      </c>
      <c r="D76" s="29" t="s">
        <v>2657</v>
      </c>
      <c r="E76" s="29" t="s">
        <v>2598</v>
      </c>
      <c r="F76" s="29" t="s">
        <v>2658</v>
      </c>
      <c r="G76" s="7" t="s">
        <v>2069</v>
      </c>
      <c r="H76" s="7">
        <v>3.61</v>
      </c>
      <c r="I76" s="7" t="s">
        <v>38</v>
      </c>
      <c r="J76" s="7" t="s">
        <v>121</v>
      </c>
      <c r="K76" s="30">
        <v>4.1799999999999997E-2</v>
      </c>
      <c r="L76" s="16">
        <v>1085548.95</v>
      </c>
      <c r="M76" s="16">
        <v>247.96</v>
      </c>
      <c r="N76" s="21">
        <v>2691.76</v>
      </c>
      <c r="O76" s="17">
        <v>0</v>
      </c>
      <c r="P76" s="27">
        <f>N76/'סיכום נכסי ההשקעה'!$B$45</f>
        <v>2.4438400071760154E-4</v>
      </c>
    </row>
    <row r="77" spans="1:16" ht="13.5" thickBot="1">
      <c r="A77" s="6" t="s">
        <v>2073</v>
      </c>
      <c r="B77" s="6"/>
      <c r="C77" s="6"/>
      <c r="D77" s="6"/>
      <c r="E77" s="6"/>
      <c r="F77" s="6"/>
      <c r="G77" s="6"/>
      <c r="H77" s="26">
        <v>2.2200000000000002</v>
      </c>
      <c r="I77" s="6"/>
      <c r="J77" s="6"/>
      <c r="K77" s="20">
        <v>3.7699999999999997E-2</v>
      </c>
      <c r="L77" s="22">
        <f>SUM(L71:L76)</f>
        <v>13809449.620000001</v>
      </c>
      <c r="M77" s="6"/>
      <c r="N77" s="22">
        <f>N71+N72+N73+N74+N75+N76</f>
        <v>11658.3</v>
      </c>
      <c r="O77" s="6"/>
      <c r="P77" s="20">
        <f>SUM(P71:P76)</f>
        <v>1.0584532036905273E-3</v>
      </c>
    </row>
    <row r="78" spans="1:16" ht="13.5" thickTop="1"/>
    <row r="79" spans="1:16">
      <c r="A79" s="6" t="s">
        <v>2074</v>
      </c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27">
        <f>N79/'סיכום נכסי ההשקעה'!$B$45</f>
        <v>0</v>
      </c>
    </row>
    <row r="80" spans="1:16" ht="13.5" thickBot="1">
      <c r="A80" s="6" t="s">
        <v>2075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19">
        <f>L79</f>
        <v>0</v>
      </c>
      <c r="M80" s="6"/>
      <c r="N80" s="19">
        <f>N79</f>
        <v>0</v>
      </c>
      <c r="O80" s="6"/>
      <c r="P80" s="20">
        <f>P79</f>
        <v>0</v>
      </c>
    </row>
    <row r="81" spans="1:16" ht="13.5" thickTop="1"/>
    <row r="82" spans="1:16" ht="13.5" thickBot="1">
      <c r="A82" s="4" t="s">
        <v>2076</v>
      </c>
      <c r="B82" s="4"/>
      <c r="C82" s="4"/>
      <c r="D82" s="4"/>
      <c r="E82" s="4"/>
      <c r="F82" s="4"/>
      <c r="G82" s="4"/>
      <c r="H82" s="28">
        <v>5.05</v>
      </c>
      <c r="I82" s="4"/>
      <c r="J82" s="4"/>
      <c r="K82" s="28" t="s">
        <v>2077</v>
      </c>
      <c r="L82" s="23">
        <f>L65+L68+L77+L80</f>
        <v>347824430.9600001</v>
      </c>
      <c r="M82" s="4"/>
      <c r="N82" s="23">
        <f>N65+N68+N77+N80</f>
        <v>447578.98999999993</v>
      </c>
      <c r="O82" s="4"/>
      <c r="P82" s="24">
        <f>P65+P68+P77+P80</f>
        <v>4.0635548567979067E-2</v>
      </c>
    </row>
    <row r="83" spans="1:16" ht="13.5" thickTop="1"/>
    <row r="85" spans="1:16">
      <c r="A85" s="4" t="s">
        <v>2078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6" t="s">
        <v>2079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27">
        <f>N86/'סיכום נכסי ההשקעה'!$B$45</f>
        <v>0</v>
      </c>
    </row>
    <row r="87" spans="1:16" ht="13.5" thickBot="1">
      <c r="A87" s="6" t="s">
        <v>2080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19">
        <f>L86</f>
        <v>0</v>
      </c>
      <c r="M87" s="6"/>
      <c r="N87" s="19">
        <f>N86</f>
        <v>0</v>
      </c>
      <c r="O87" s="6"/>
      <c r="P87" s="20">
        <f>P86</f>
        <v>0</v>
      </c>
    </row>
    <row r="88" spans="1:16" ht="13.5" thickTop="1"/>
    <row r="89" spans="1:16">
      <c r="A89" s="6" t="s">
        <v>2081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27">
        <f>N89/'סיכום נכסי ההשקעה'!$B$45</f>
        <v>0</v>
      </c>
    </row>
    <row r="90" spans="1:16" ht="13.5" thickBot="1">
      <c r="A90" s="6" t="s">
        <v>2082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19">
        <f>L89</f>
        <v>0</v>
      </c>
      <c r="M90" s="6"/>
      <c r="N90" s="19">
        <f>N89</f>
        <v>0</v>
      </c>
      <c r="O90" s="6"/>
      <c r="P90" s="20">
        <f>P89</f>
        <v>0</v>
      </c>
    </row>
    <row r="91" spans="1:16" ht="13.5" thickTop="1"/>
    <row r="92" spans="1:16" ht="13.5" thickBot="1">
      <c r="A92" s="4" t="s">
        <v>2083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25">
        <f>L87+L90</f>
        <v>0</v>
      </c>
      <c r="M92" s="4"/>
      <c r="N92" s="25">
        <f>N87+N90</f>
        <v>0</v>
      </c>
      <c r="O92" s="4"/>
      <c r="P92" s="24">
        <f>P87+P90</f>
        <v>0</v>
      </c>
    </row>
    <row r="93" spans="1:16" ht="13.5" thickTop="1"/>
    <row r="95" spans="1:16" ht="13.5" thickBot="1">
      <c r="A95" s="4" t="s">
        <v>2084</v>
      </c>
      <c r="B95" s="4"/>
      <c r="C95" s="4"/>
      <c r="D95" s="4"/>
      <c r="E95" s="4"/>
      <c r="F95" s="4"/>
      <c r="G95" s="4"/>
      <c r="H95" s="28">
        <v>5.05</v>
      </c>
      <c r="I95" s="4"/>
      <c r="J95" s="4"/>
      <c r="K95" s="28" t="s">
        <v>2077</v>
      </c>
      <c r="L95" s="23">
        <f>L82+L92</f>
        <v>347824430.9600001</v>
      </c>
      <c r="M95" s="4"/>
      <c r="N95" s="23">
        <f>N82+N92</f>
        <v>447578.98999999993</v>
      </c>
      <c r="O95" s="4"/>
      <c r="P95" s="24">
        <f>P82+P92</f>
        <v>4.0635548567979067E-2</v>
      </c>
    </row>
    <row r="96" spans="1:16" ht="13.5" thickTop="1"/>
    <row r="98" spans="1:16">
      <c r="A98" s="7" t="s">
        <v>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</sheetData>
  <pageMargins left="0.75" right="0.75" top="1" bottom="1" header="0.5" footer="0.5"/>
  <pageSetup paperSize="9" orientation="portrait"/>
  <ignoredErrors>
    <ignoredError sqref="J20:O20 J39:O43 K38:M38 J44:O46 J48:O51 L47:O47 J56:N57 L54 J55 L55:O55 J53:L53 J52 L52:N52 J59:N60 J58 L58:N58 J63:N63 J61 L61:N61 J66:P66 J64 L64:N64 J65:K65 M65 O65 N54 N53:O53 J22:O37 J21:N21 J69:P70 J68:K68 M68 O68 J78:P78 J75 L75:N75 J76 L76:M76 J77 M77 J74:O74 J72:L73 O72:O73 O77 J71:N71 J81:P81 J83:P85 J82:K82 M82 O82 J88:P88 J91:P91 J93:P94 J92:K92 M92 O92 J96:P101 J95:K95 M95 O95 O38 J62:M6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2085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66</v>
      </c>
      <c r="G11" s="4" t="s">
        <v>67</v>
      </c>
      <c r="H11" s="4" t="s">
        <v>1292</v>
      </c>
      <c r="I11" s="4" t="s">
        <v>68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71</v>
      </c>
      <c r="G12" s="5" t="s">
        <v>72</v>
      </c>
      <c r="H12" s="5" t="s">
        <v>15</v>
      </c>
      <c r="I12" s="5" t="s">
        <v>14</v>
      </c>
      <c r="J12" s="5" t="s">
        <v>14</v>
      </c>
    </row>
    <row r="15" spans="1:10">
      <c r="A15" s="4" t="s">
        <v>2086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2087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760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2088</v>
      </c>
      <c r="B20" s="7">
        <v>6511984</v>
      </c>
      <c r="C20" s="7"/>
      <c r="D20" s="7"/>
      <c r="E20" s="7" t="s">
        <v>26</v>
      </c>
      <c r="F20" s="16">
        <v>60760.05</v>
      </c>
      <c r="G20" s="7">
        <v>221.99</v>
      </c>
      <c r="H20" s="7">
        <v>35.79</v>
      </c>
      <c r="I20" s="7" t="s">
        <v>21</v>
      </c>
      <c r="J20" s="27">
        <f>H20/'סיכום נכסי ההשקעה'!$B$45</f>
        <v>3.2493622706641593E-6</v>
      </c>
    </row>
    <row r="21" spans="1:10" ht="13.5" thickBot="1">
      <c r="A21" s="6" t="s">
        <v>894</v>
      </c>
      <c r="B21" s="6"/>
      <c r="C21" s="6"/>
      <c r="D21" s="6"/>
      <c r="E21" s="6"/>
      <c r="F21" s="22">
        <f>F20</f>
        <v>60760.05</v>
      </c>
      <c r="G21" s="6"/>
      <c r="H21" s="26">
        <f>H20</f>
        <v>35.79</v>
      </c>
      <c r="I21" s="6"/>
      <c r="J21" s="20">
        <f>J20</f>
        <v>3.2493622706641593E-6</v>
      </c>
    </row>
    <row r="22" spans="1:10" ht="13.5" thickTop="1"/>
    <row r="23" spans="1:10" ht="13.5" thickBot="1">
      <c r="A23" s="4" t="s">
        <v>2089</v>
      </c>
      <c r="B23" s="4"/>
      <c r="C23" s="4"/>
      <c r="D23" s="4"/>
      <c r="E23" s="4"/>
      <c r="F23" s="23">
        <f>F21</f>
        <v>60760.05</v>
      </c>
      <c r="G23" s="4"/>
      <c r="H23" s="23">
        <f>H21</f>
        <v>35.79</v>
      </c>
      <c r="I23" s="4"/>
      <c r="J23" s="24">
        <f>J21</f>
        <v>3.2493622706641593E-6</v>
      </c>
    </row>
    <row r="24" spans="1:10" ht="13.5" thickTop="1"/>
    <row r="26" spans="1:10">
      <c r="A26" s="4" t="s">
        <v>2090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6" t="s">
        <v>896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27">
        <f>H27/'סיכום נכסי ההשקעה'!$B$45</f>
        <v>0</v>
      </c>
    </row>
    <row r="28" spans="1:10" ht="13.5" thickBot="1">
      <c r="A28" s="6" t="s">
        <v>902</v>
      </c>
      <c r="B28" s="6"/>
      <c r="C28" s="6"/>
      <c r="D28" s="6"/>
      <c r="E28" s="6"/>
      <c r="F28" s="19">
        <f>F27</f>
        <v>0</v>
      </c>
      <c r="G28" s="6"/>
      <c r="H28" s="19">
        <f>H27</f>
        <v>0</v>
      </c>
      <c r="I28" s="6"/>
      <c r="J28" s="20">
        <f>J27</f>
        <v>0</v>
      </c>
    </row>
    <row r="29" spans="1:10" ht="13.5" thickTop="1"/>
    <row r="30" spans="1:10">
      <c r="A30" s="6" t="s">
        <v>903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27">
        <f>H30/'סיכום נכסי ההשקעה'!$B$45</f>
        <v>0</v>
      </c>
    </row>
    <row r="31" spans="1:10" ht="13.5" thickBot="1">
      <c r="A31" s="6" t="s">
        <v>973</v>
      </c>
      <c r="B31" s="6"/>
      <c r="C31" s="6"/>
      <c r="D31" s="6"/>
      <c r="E31" s="6"/>
      <c r="F31" s="19">
        <f>F30</f>
        <v>0</v>
      </c>
      <c r="G31" s="6"/>
      <c r="H31" s="19">
        <f>H30</f>
        <v>0</v>
      </c>
      <c r="I31" s="6"/>
      <c r="J31" s="20">
        <f>J30</f>
        <v>0</v>
      </c>
    </row>
    <row r="32" spans="1:10" ht="13.5" thickTop="1"/>
    <row r="33" spans="1:10" ht="13.5" thickBot="1">
      <c r="A33" s="4" t="s">
        <v>2091</v>
      </c>
      <c r="B33" s="4"/>
      <c r="C33" s="4"/>
      <c r="D33" s="4"/>
      <c r="E33" s="4"/>
      <c r="F33" s="25">
        <f>F28+F31</f>
        <v>0</v>
      </c>
      <c r="G33" s="4"/>
      <c r="H33" s="25">
        <f>H28+H31</f>
        <v>0</v>
      </c>
      <c r="I33" s="4"/>
      <c r="J33" s="24">
        <f>J28+J31</f>
        <v>0</v>
      </c>
    </row>
    <row r="34" spans="1:10" ht="13.5" thickTop="1"/>
    <row r="36" spans="1:10" ht="13.5" thickBot="1">
      <c r="A36" s="4" t="s">
        <v>2092</v>
      </c>
      <c r="B36" s="4"/>
      <c r="C36" s="4"/>
      <c r="D36" s="4"/>
      <c r="E36" s="4"/>
      <c r="F36" s="23">
        <f>F23+F33</f>
        <v>60760.05</v>
      </c>
      <c r="G36" s="4"/>
      <c r="H36" s="23">
        <f>H23+H33</f>
        <v>35.79</v>
      </c>
      <c r="I36" s="4"/>
      <c r="J36" s="24">
        <f>J23+J33</f>
        <v>3.2493622706641593E-6</v>
      </c>
    </row>
    <row r="37" spans="1:10" ht="13.5" thickTop="1"/>
    <row r="39" spans="1:10">
      <c r="A39" s="7" t="s">
        <v>62</v>
      </c>
      <c r="B39" s="7"/>
      <c r="C39" s="7"/>
      <c r="D39" s="7"/>
      <c r="E39" s="7"/>
      <c r="F39" s="7"/>
      <c r="G39" s="7"/>
      <c r="H39" s="7"/>
      <c r="I39" s="7"/>
      <c r="J39" s="7"/>
    </row>
  </sheetData>
  <pageMargins left="0.75" right="0.75" top="1" bottom="1" header="0.5" footer="0.5"/>
  <pageSetup paperSize="9" orientation="portrait"/>
  <ignoredErrors>
    <ignoredError sqref="F22 I22:J22 I20 I21 F24:F26 I24:J26 I23 H29 F29 I29:J29 I28 H32 F32 I32:J32 F34:F35 H34:H35 I34:J35 I33 I3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9"/>
  <sheetViews>
    <sheetView rightToLeft="1" workbookViewId="0"/>
  </sheetViews>
  <sheetFormatPr defaultColWidth="9.140625" defaultRowHeight="12.75"/>
  <cols>
    <col min="1" max="1" width="32.7109375" customWidth="1"/>
    <col min="2" max="2" width="18.7109375" customWidth="1"/>
    <col min="3" max="3" width="28.7109375" bestFit="1" customWidth="1"/>
    <col min="4" max="4" width="12.7109375" customWidth="1"/>
    <col min="5" max="5" width="13.7109375" customWidth="1"/>
    <col min="6" max="6" width="14.7109375" customWidth="1"/>
    <col min="7" max="7" width="17.7109375" customWidth="1"/>
    <col min="8" max="8" width="11.7109375" customWidth="1"/>
    <col min="9" max="9" width="13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2093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64</v>
      </c>
      <c r="G11" s="4" t="s">
        <v>66</v>
      </c>
      <c r="H11" s="4" t="s">
        <v>67</v>
      </c>
      <c r="I11" s="4" t="s">
        <v>1292</v>
      </c>
      <c r="J11" s="4" t="s">
        <v>68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69</v>
      </c>
      <c r="G12" s="5" t="s">
        <v>71</v>
      </c>
      <c r="H12" s="5" t="s">
        <v>72</v>
      </c>
      <c r="I12" s="5" t="s">
        <v>15</v>
      </c>
      <c r="J12" s="5" t="s">
        <v>14</v>
      </c>
      <c r="K12" s="5" t="s">
        <v>14</v>
      </c>
    </row>
    <row r="15" spans="1:11">
      <c r="A15" s="4" t="s">
        <v>2094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2095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2096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8">
        <f>I19/'סיכום נכסי ההשקעה'!$B$45</f>
        <v>0</v>
      </c>
    </row>
    <row r="20" spans="1:11" ht="13.5" thickBot="1">
      <c r="A20" s="6" t="s">
        <v>2097</v>
      </c>
      <c r="B20" s="6"/>
      <c r="C20" s="6"/>
      <c r="D20" s="6"/>
      <c r="E20" s="6"/>
      <c r="F20" s="6"/>
      <c r="G20" s="19">
        <f>G19</f>
        <v>0</v>
      </c>
      <c r="H20" s="6"/>
      <c r="I20" s="19">
        <f>I19</f>
        <v>0</v>
      </c>
      <c r="J20" s="6"/>
      <c r="K20" s="20">
        <f>K19</f>
        <v>0</v>
      </c>
    </row>
    <row r="21" spans="1:11" ht="13.5" thickTop="1"/>
    <row r="22" spans="1:11">
      <c r="A22" s="6" t="s">
        <v>2098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8">
        <f>I22/'סיכום נכסי ההשקעה'!$B$45</f>
        <v>0</v>
      </c>
    </row>
    <row r="23" spans="1:11" ht="13.5" thickBot="1">
      <c r="A23" s="6" t="s">
        <v>2099</v>
      </c>
      <c r="B23" s="6"/>
      <c r="C23" s="6"/>
      <c r="D23" s="6"/>
      <c r="E23" s="6"/>
      <c r="F23" s="6"/>
      <c r="G23" s="19">
        <f>G22</f>
        <v>0</v>
      </c>
      <c r="H23" s="6"/>
      <c r="I23" s="19">
        <f>I22</f>
        <v>0</v>
      </c>
      <c r="J23" s="6"/>
      <c r="K23" s="20">
        <f>K22</f>
        <v>0</v>
      </c>
    </row>
    <row r="24" spans="1:11" ht="13.5" thickTop="1"/>
    <row r="25" spans="1:11">
      <c r="A25" s="6" t="s">
        <v>2100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8">
        <f>I25/'סיכום נכסי ההשקעה'!$B$45</f>
        <v>0</v>
      </c>
    </row>
    <row r="26" spans="1:11" ht="13.5" thickBot="1">
      <c r="A26" s="6" t="s">
        <v>2101</v>
      </c>
      <c r="B26" s="6"/>
      <c r="C26" s="6"/>
      <c r="D26" s="6"/>
      <c r="E26" s="6"/>
      <c r="F26" s="6"/>
      <c r="G26" s="19">
        <f>G25</f>
        <v>0</v>
      </c>
      <c r="H26" s="6"/>
      <c r="I26" s="19">
        <f>I25</f>
        <v>0</v>
      </c>
      <c r="J26" s="6"/>
      <c r="K26" s="20">
        <f>K25</f>
        <v>0</v>
      </c>
    </row>
    <row r="27" spans="1:11" ht="13.5" thickTop="1"/>
    <row r="28" spans="1:11">
      <c r="A28" s="6" t="s">
        <v>2102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7" t="s">
        <v>2103</v>
      </c>
      <c r="B29" s="7">
        <v>60305448</v>
      </c>
      <c r="C29" s="29" t="s">
        <v>2659</v>
      </c>
      <c r="D29" s="7" t="s">
        <v>2104</v>
      </c>
      <c r="E29" s="7" t="s">
        <v>26</v>
      </c>
      <c r="F29" s="35">
        <v>41148</v>
      </c>
      <c r="G29" s="16">
        <v>11141480.6</v>
      </c>
      <c r="H29" s="16">
        <v>491.38</v>
      </c>
      <c r="I29" s="21">
        <v>14525.5</v>
      </c>
      <c r="J29" s="7" t="s">
        <v>137</v>
      </c>
      <c r="K29" s="18">
        <f>I29/'סיכום נכסי ההשקעה'!$B$45</f>
        <v>1.3187653440215772E-3</v>
      </c>
    </row>
    <row r="30" spans="1:11">
      <c r="A30" s="7" t="s">
        <v>2105</v>
      </c>
      <c r="B30" s="7">
        <v>60381886</v>
      </c>
      <c r="C30" s="7" t="s">
        <v>2105</v>
      </c>
      <c r="D30" s="7" t="s">
        <v>2104</v>
      </c>
      <c r="E30" s="7" t="s">
        <v>26</v>
      </c>
      <c r="F30" s="38">
        <v>42072</v>
      </c>
      <c r="G30" s="16">
        <v>1250165.43</v>
      </c>
      <c r="H30" s="16">
        <v>389.04</v>
      </c>
      <c r="I30" s="21" t="s">
        <v>2106</v>
      </c>
      <c r="J30" s="17">
        <v>0</v>
      </c>
      <c r="K30" s="18">
        <f>I30/'סיכום נכסי ההשקעה'!$B$45</f>
        <v>1.1715952897956314E-4</v>
      </c>
    </row>
    <row r="31" spans="1:11">
      <c r="A31" s="7" t="s">
        <v>2107</v>
      </c>
      <c r="B31" s="7">
        <v>60289790</v>
      </c>
      <c r="C31" s="29" t="s">
        <v>2660</v>
      </c>
      <c r="D31" s="7" t="s">
        <v>2104</v>
      </c>
      <c r="E31" s="7" t="s">
        <v>26</v>
      </c>
      <c r="F31" s="35">
        <v>41086</v>
      </c>
      <c r="G31" s="16">
        <v>13340914.470000001</v>
      </c>
      <c r="H31" s="16">
        <v>351.38</v>
      </c>
      <c r="I31" s="21" t="s">
        <v>2108</v>
      </c>
      <c r="J31" s="7" t="s">
        <v>602</v>
      </c>
      <c r="K31" s="18">
        <f>I31/'סיכום נכסי ההשקעה'!$B$45</f>
        <v>1.1292010536322721E-3</v>
      </c>
    </row>
    <row r="32" spans="1:11">
      <c r="A32" s="7" t="s">
        <v>2109</v>
      </c>
      <c r="B32" s="7">
        <v>200265676</v>
      </c>
      <c r="C32" s="7" t="s">
        <v>2109</v>
      </c>
      <c r="D32" s="7" t="s">
        <v>2104</v>
      </c>
      <c r="E32" s="7" t="s">
        <v>38</v>
      </c>
      <c r="F32" s="35">
        <v>40149</v>
      </c>
      <c r="G32" s="16">
        <v>987500</v>
      </c>
      <c r="H32" s="16">
        <v>52.33</v>
      </c>
      <c r="I32" s="21">
        <v>516.76</v>
      </c>
      <c r="J32" s="7" t="s">
        <v>2110</v>
      </c>
      <c r="K32" s="18">
        <f>I32/'סיכום נכסי ההשקעה'!$B$45</f>
        <v>4.6916469600123249E-5</v>
      </c>
    </row>
    <row r="33" spans="1:11">
      <c r="A33" s="7" t="s">
        <v>2111</v>
      </c>
      <c r="B33" s="7">
        <v>200329043</v>
      </c>
      <c r="C33" s="29" t="s">
        <v>2661</v>
      </c>
      <c r="D33" s="7" t="s">
        <v>2104</v>
      </c>
      <c r="E33" s="7" t="s">
        <v>38</v>
      </c>
      <c r="F33" s="35">
        <v>40787</v>
      </c>
      <c r="G33" s="16">
        <v>16543550.890000001</v>
      </c>
      <c r="H33" s="16">
        <v>122.1</v>
      </c>
      <c r="I33" s="21" t="s">
        <v>2112</v>
      </c>
      <c r="J33" s="7" t="s">
        <v>2113</v>
      </c>
      <c r="K33" s="18">
        <f>I33/'סיכום נכסי ההשקעה'!$B$45</f>
        <v>1.8339222707876336E-3</v>
      </c>
    </row>
    <row r="34" spans="1:11" ht="13.5" thickBot="1">
      <c r="A34" s="6" t="s">
        <v>2114</v>
      </c>
      <c r="B34" s="6"/>
      <c r="C34" s="6"/>
      <c r="D34" s="6"/>
      <c r="E34" s="6"/>
      <c r="F34" s="6"/>
      <c r="G34" s="22">
        <f>SUM(G29:G33)</f>
        <v>43263611.390000001</v>
      </c>
      <c r="H34" s="6"/>
      <c r="I34" s="22">
        <f>I29+I30+I31+I32+I33</f>
        <v>48969.94</v>
      </c>
      <c r="J34" s="6"/>
      <c r="K34" s="20">
        <f>SUM(K29:K33)</f>
        <v>4.4459646670211694E-3</v>
      </c>
    </row>
    <row r="35" spans="1:11" ht="13.5" thickTop="1"/>
    <row r="36" spans="1:11" ht="13.5" thickBot="1">
      <c r="A36" s="4" t="s">
        <v>2115</v>
      </c>
      <c r="B36" s="4"/>
      <c r="C36" s="4"/>
      <c r="D36" s="4"/>
      <c r="E36" s="4"/>
      <c r="F36" s="4"/>
      <c r="G36" s="23">
        <f>G20+G23+G26+G34</f>
        <v>43263611.390000001</v>
      </c>
      <c r="H36" s="4"/>
      <c r="I36" s="23">
        <f>I20+I23+I26+I34</f>
        <v>48969.94</v>
      </c>
      <c r="J36" s="4"/>
      <c r="K36" s="24">
        <f>K20+K23+K26+K34</f>
        <v>4.4459646670211694E-3</v>
      </c>
    </row>
    <row r="37" spans="1:11" ht="13.5" thickTop="1"/>
    <row r="39" spans="1:11">
      <c r="A39" s="4" t="s">
        <v>2116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6" t="s">
        <v>2096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8">
        <f>I40/'סיכום נכסי ההשקעה'!$B$45</f>
        <v>0</v>
      </c>
    </row>
    <row r="41" spans="1:11" ht="13.5" thickBot="1">
      <c r="A41" s="6" t="s">
        <v>2097</v>
      </c>
      <c r="B41" s="6"/>
      <c r="C41" s="6"/>
      <c r="D41" s="6"/>
      <c r="E41" s="6"/>
      <c r="F41" s="6"/>
      <c r="G41" s="19">
        <f>G40</f>
        <v>0</v>
      </c>
      <c r="H41" s="6"/>
      <c r="I41" s="19">
        <f>I40</f>
        <v>0</v>
      </c>
      <c r="J41" s="6"/>
      <c r="K41" s="20">
        <f>K40</f>
        <v>0</v>
      </c>
    </row>
    <row r="42" spans="1:11" ht="13.5" thickTop="1"/>
    <row r="43" spans="1:11">
      <c r="A43" s="6" t="s">
        <v>2098</v>
      </c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>
      <c r="A44" s="7" t="s">
        <v>2117</v>
      </c>
      <c r="B44" s="7">
        <v>60353828</v>
      </c>
      <c r="C44" s="29" t="s">
        <v>2662</v>
      </c>
      <c r="D44" s="7" t="s">
        <v>2118</v>
      </c>
      <c r="E44" s="7" t="s">
        <v>26</v>
      </c>
      <c r="F44" s="35">
        <v>41331</v>
      </c>
      <c r="G44" s="16">
        <v>22800192.370000001</v>
      </c>
      <c r="H44" s="16">
        <v>531.54</v>
      </c>
      <c r="I44" s="21" t="s">
        <v>2119</v>
      </c>
      <c r="J44" s="17">
        <v>0</v>
      </c>
      <c r="K44" s="18">
        <f>I44/'סיכום נכסי ההשקעה'!$B$45</f>
        <v>2.9193227562763122E-3</v>
      </c>
    </row>
    <row r="45" spans="1:11">
      <c r="A45" s="7" t="s">
        <v>2120</v>
      </c>
      <c r="B45" s="7">
        <v>60326147</v>
      </c>
      <c r="C45" s="29" t="s">
        <v>2120</v>
      </c>
      <c r="D45" s="7" t="s">
        <v>2118</v>
      </c>
      <c r="E45" s="7" t="s">
        <v>26</v>
      </c>
      <c r="F45" s="35">
        <v>41360</v>
      </c>
      <c r="G45" s="16">
        <v>274458.58</v>
      </c>
      <c r="H45" s="16">
        <v>44614.48</v>
      </c>
      <c r="I45" s="21" t="s">
        <v>2121</v>
      </c>
      <c r="J45" s="17">
        <v>0</v>
      </c>
      <c r="K45" s="18">
        <f>I45/'סיכום נכסי ההשקעה'!$B$45</f>
        <v>2.9495992952542692E-3</v>
      </c>
    </row>
    <row r="46" spans="1:11" ht="13.5" thickBot="1">
      <c r="A46" s="6" t="s">
        <v>2099</v>
      </c>
      <c r="B46" s="6"/>
      <c r="C46" s="6"/>
      <c r="D46" s="6"/>
      <c r="E46" s="6"/>
      <c r="F46" s="6"/>
      <c r="G46" s="22">
        <f>SUM(G44:G45)</f>
        <v>23074650.949999999</v>
      </c>
      <c r="H46" s="6"/>
      <c r="I46" s="22">
        <f>I44+I45</f>
        <v>64643.06</v>
      </c>
      <c r="J46" s="6"/>
      <c r="K46" s="20">
        <f>SUM(K44:K45)</f>
        <v>5.8689220515305814E-3</v>
      </c>
    </row>
    <row r="47" spans="1:11" ht="13.5" thickTop="1"/>
    <row r="48" spans="1:11">
      <c r="A48" s="6" t="s">
        <v>2100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7" t="s">
        <v>2122</v>
      </c>
      <c r="B49" s="7">
        <v>60374568</v>
      </c>
      <c r="C49" s="17">
        <v>0</v>
      </c>
      <c r="D49" s="7" t="s">
        <v>2123</v>
      </c>
      <c r="E49" s="7" t="s">
        <v>26</v>
      </c>
      <c r="F49" s="35">
        <v>41976</v>
      </c>
      <c r="G49" s="16">
        <v>14674111.529999999</v>
      </c>
      <c r="H49" s="16">
        <v>376.9</v>
      </c>
      <c r="I49" s="21" t="s">
        <v>2124</v>
      </c>
      <c r="J49" s="17">
        <v>0</v>
      </c>
      <c r="K49" s="18">
        <f>I49/'סיכום נכסי ההשקעה'!$B$45</f>
        <v>1.3322575968028961E-3</v>
      </c>
    </row>
    <row r="50" spans="1:11">
      <c r="A50" s="7" t="s">
        <v>2125</v>
      </c>
      <c r="B50" s="7">
        <v>60374816</v>
      </c>
      <c r="C50" s="17">
        <v>0</v>
      </c>
      <c r="D50" s="7" t="s">
        <v>2123</v>
      </c>
      <c r="E50" s="7" t="s">
        <v>26</v>
      </c>
      <c r="F50" s="35">
        <v>41977</v>
      </c>
      <c r="G50" s="16">
        <v>25595190.050000001</v>
      </c>
      <c r="H50" s="16">
        <v>376.9</v>
      </c>
      <c r="I50" s="21" t="s">
        <v>2126</v>
      </c>
      <c r="J50" s="17">
        <v>0</v>
      </c>
      <c r="K50" s="18">
        <f>I50/'סיכום נכסי ההשקעה'!$B$45</f>
        <v>2.3237788403598935E-3</v>
      </c>
    </row>
    <row r="51" spans="1:11">
      <c r="A51" s="7" t="s">
        <v>2127</v>
      </c>
      <c r="B51" s="7">
        <v>100239524</v>
      </c>
      <c r="C51" s="7" t="s">
        <v>1989</v>
      </c>
      <c r="D51" s="7" t="s">
        <v>2123</v>
      </c>
      <c r="E51" s="7" t="s">
        <v>26</v>
      </c>
      <c r="F51" s="35">
        <v>39492</v>
      </c>
      <c r="G51" s="16">
        <v>32968182.850000001</v>
      </c>
      <c r="H51" s="16">
        <v>321.23</v>
      </c>
      <c r="I51" s="21" t="s">
        <v>2128</v>
      </c>
      <c r="J51" s="7" t="s">
        <v>2129</v>
      </c>
      <c r="K51" s="18">
        <f>I51/'סיכום נכסי ההשקעה'!$B$45</f>
        <v>2.5510816726616596E-3</v>
      </c>
    </row>
    <row r="52" spans="1:11">
      <c r="A52" s="7" t="s">
        <v>2130</v>
      </c>
      <c r="B52" s="7">
        <v>60335643</v>
      </c>
      <c r="C52" s="17">
        <v>0</v>
      </c>
      <c r="D52" s="7" t="s">
        <v>2123</v>
      </c>
      <c r="E52" s="7" t="s">
        <v>750</v>
      </c>
      <c r="F52" s="35">
        <v>41480</v>
      </c>
      <c r="G52" s="16">
        <v>9677502.3800000008</v>
      </c>
      <c r="H52" s="16">
        <v>667.19</v>
      </c>
      <c r="I52" s="21" t="s">
        <v>2131</v>
      </c>
      <c r="J52" s="17">
        <v>0</v>
      </c>
      <c r="K52" s="18">
        <f>I52/'סיכום נכסי ההשקעה'!$B$45</f>
        <v>9.8917160691087318E-4</v>
      </c>
    </row>
    <row r="53" spans="1:11">
      <c r="A53" s="7" t="s">
        <v>2132</v>
      </c>
      <c r="B53" s="7" t="s">
        <v>2132</v>
      </c>
      <c r="C53" s="29" t="s">
        <v>2663</v>
      </c>
      <c r="D53" s="7" t="s">
        <v>2123</v>
      </c>
      <c r="E53" s="7" t="s">
        <v>26</v>
      </c>
      <c r="F53" s="35">
        <v>41008</v>
      </c>
      <c r="G53" s="16">
        <v>22254228.07</v>
      </c>
      <c r="H53" s="16">
        <v>357.55</v>
      </c>
      <c r="I53" s="21" t="s">
        <v>2133</v>
      </c>
      <c r="J53" s="7" t="s">
        <v>259</v>
      </c>
      <c r="K53" s="18">
        <f>I53/'סיכום נכסי ההשקעה'!$B$45</f>
        <v>1.9167215414560607E-3</v>
      </c>
    </row>
    <row r="54" spans="1:11">
      <c r="A54" s="7" t="s">
        <v>2134</v>
      </c>
      <c r="B54" s="7" t="s">
        <v>2135</v>
      </c>
      <c r="C54" s="29" t="s">
        <v>2134</v>
      </c>
      <c r="D54" s="7" t="s">
        <v>2123</v>
      </c>
      <c r="E54" s="7" t="s">
        <v>26</v>
      </c>
      <c r="F54" s="35">
        <v>41814</v>
      </c>
      <c r="G54" s="16">
        <v>24772800.890000001</v>
      </c>
      <c r="H54" s="16">
        <v>350.56</v>
      </c>
      <c r="I54" s="21" t="s">
        <v>2136</v>
      </c>
      <c r="J54" s="17">
        <v>0</v>
      </c>
      <c r="K54" s="18">
        <f>I54/'סיכום נכסי ההשקעה'!$B$45</f>
        <v>2.091951050931279E-3</v>
      </c>
    </row>
    <row r="55" spans="1:11">
      <c r="A55" s="7" t="s">
        <v>2137</v>
      </c>
      <c r="B55" s="7">
        <v>60310729</v>
      </c>
      <c r="C55" s="17">
        <v>0</v>
      </c>
      <c r="D55" s="7" t="s">
        <v>2123</v>
      </c>
      <c r="E55" s="7" t="s">
        <v>26</v>
      </c>
      <c r="F55" s="35">
        <v>41171</v>
      </c>
      <c r="G55" s="16">
        <v>8876130.6799999997</v>
      </c>
      <c r="H55" s="16">
        <v>465.4</v>
      </c>
      <c r="I55" s="21" t="s">
        <v>2138</v>
      </c>
      <c r="J55" s="17">
        <v>0</v>
      </c>
      <c r="K55" s="18">
        <f>I55/'סיכום נכסי ההשקעה'!$B$45</f>
        <v>9.950920012576183E-4</v>
      </c>
    </row>
    <row r="56" spans="1:11" ht="13.5" thickBot="1">
      <c r="A56" s="6" t="s">
        <v>2101</v>
      </c>
      <c r="B56" s="6"/>
      <c r="C56" s="6"/>
      <c r="D56" s="6"/>
      <c r="E56" s="6"/>
      <c r="F56" s="6"/>
      <c r="G56" s="22">
        <f>SUM(G49:G55)</f>
        <v>138818146.44999999</v>
      </c>
      <c r="H56" s="6"/>
      <c r="I56" s="22">
        <f>I49+I50+I51+I52+I53+I54+I55</f>
        <v>134377.12</v>
      </c>
      <c r="J56" s="6"/>
      <c r="K56" s="20">
        <f>SUM(K49:K55)</f>
        <v>1.2200054310380279E-2</v>
      </c>
    </row>
    <row r="57" spans="1:11" ht="13.5" thickTop="1"/>
    <row r="58" spans="1:11">
      <c r="A58" s="6" t="s">
        <v>2102</v>
      </c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>
      <c r="A59" s="7" t="s">
        <v>2140</v>
      </c>
      <c r="B59" s="7">
        <v>60616067</v>
      </c>
      <c r="C59" s="7" t="s">
        <v>2140</v>
      </c>
      <c r="D59" s="7" t="s">
        <v>2104</v>
      </c>
      <c r="E59" s="7" t="s">
        <v>26</v>
      </c>
      <c r="F59" s="38">
        <v>42082</v>
      </c>
      <c r="G59" s="16">
        <v>6991580.8200000003</v>
      </c>
      <c r="H59" s="16">
        <v>362.92</v>
      </c>
      <c r="I59" s="21" t="s">
        <v>2141</v>
      </c>
      <c r="J59" s="17">
        <v>0</v>
      </c>
      <c r="K59" s="18">
        <f>I59/'סיכום נכסי ההשקעה'!$B$45</f>
        <v>6.112205681454094E-4</v>
      </c>
    </row>
    <row r="60" spans="1:11">
      <c r="A60" s="7" t="s">
        <v>2142</v>
      </c>
      <c r="B60" s="7">
        <v>60317799</v>
      </c>
      <c r="C60" s="29" t="s">
        <v>2664</v>
      </c>
      <c r="D60" s="7" t="s">
        <v>2104</v>
      </c>
      <c r="E60" s="7" t="s">
        <v>26</v>
      </c>
      <c r="F60" s="35">
        <v>41249</v>
      </c>
      <c r="G60" s="16">
        <v>85746948.719999999</v>
      </c>
      <c r="H60" s="16">
        <v>422.74</v>
      </c>
      <c r="I60" s="21" t="s">
        <v>2143</v>
      </c>
      <c r="J60" s="7" t="s">
        <v>1022</v>
      </c>
      <c r="K60" s="18">
        <f>I60/'סיכום נכסי ההשקעה'!$B$45</f>
        <v>8.7318653309569425E-3</v>
      </c>
    </row>
    <row r="61" spans="1:11" ht="13.5" thickBot="1">
      <c r="A61" s="6" t="s">
        <v>2114</v>
      </c>
      <c r="B61" s="6"/>
      <c r="C61" s="6"/>
      <c r="D61" s="6"/>
      <c r="E61" s="6"/>
      <c r="F61" s="6"/>
      <c r="G61" s="22">
        <f>SUM(G59:G60)</f>
        <v>92738529.539999992</v>
      </c>
      <c r="H61" s="6"/>
      <c r="I61" s="22">
        <f>I59+I60</f>
        <v>102909.13</v>
      </c>
      <c r="J61" s="6"/>
      <c r="K61" s="20">
        <f>SUM(K59:K60)</f>
        <v>9.3430858991023526E-3</v>
      </c>
    </row>
    <row r="62" spans="1:11" ht="13.5" thickTop="1"/>
    <row r="63" spans="1:11" ht="13.5" thickBot="1">
      <c r="A63" s="4" t="s">
        <v>2144</v>
      </c>
      <c r="B63" s="4"/>
      <c r="C63" s="4"/>
      <c r="D63" s="4"/>
      <c r="E63" s="4"/>
      <c r="F63" s="4"/>
      <c r="G63" s="23">
        <f>G41+G46+G56+G61</f>
        <v>254631326.93999997</v>
      </c>
      <c r="H63" s="4"/>
      <c r="I63" s="23">
        <f>I41+I46+I56+I61</f>
        <v>301929.31</v>
      </c>
      <c r="J63" s="4"/>
      <c r="K63" s="24">
        <f>K41+K46+K56+K61</f>
        <v>2.7412062261013212E-2</v>
      </c>
    </row>
    <row r="64" spans="1:11" ht="13.5" thickTop="1"/>
    <row r="66" spans="1:11" ht="13.5" thickBot="1">
      <c r="A66" s="4" t="s">
        <v>2145</v>
      </c>
      <c r="B66" s="4"/>
      <c r="C66" s="4"/>
      <c r="D66" s="4"/>
      <c r="E66" s="4"/>
      <c r="F66" s="4"/>
      <c r="G66" s="23">
        <f>G36+G63</f>
        <v>297894938.32999998</v>
      </c>
      <c r="H66" s="4"/>
      <c r="I66" s="23">
        <f>I36+I63</f>
        <v>350899.25</v>
      </c>
      <c r="J66" s="4"/>
      <c r="K66" s="24">
        <f>K36+K63</f>
        <v>3.1858026928034383E-2</v>
      </c>
    </row>
    <row r="67" spans="1:11" ht="13.5" thickTop="1"/>
    <row r="69" spans="1:11">
      <c r="A69" s="7" t="s">
        <v>62</v>
      </c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pageMargins left="0.75" right="0.75" top="1" bottom="1" header="0.5" footer="0.5"/>
  <pageSetup paperSize="9" orientation="portrait"/>
  <ignoredErrors>
    <ignoredError sqref="G21:K21 H20 J20 G24:K24 G27:K28 G42:K43 G35:K35 H34 J34 G31:J33 G30:I30 G29:H29 G37:K39 H36 J36 G47:K48 H46 J46 G44:I45 G57:K58 H56 J56 G51:J51 G49:I50 G53:J53 G52:I52 G54:I55 G62:K62 H61 J61 G60:J60 G59:I59 G64:K65 H63 J63 G67:K70 H66 J66 J29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2146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64</v>
      </c>
      <c r="G11" s="4" t="s">
        <v>66</v>
      </c>
      <c r="H11" s="4" t="s">
        <v>67</v>
      </c>
      <c r="I11" s="4" t="s">
        <v>1292</v>
      </c>
      <c r="J11" s="4" t="s">
        <v>68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69</v>
      </c>
      <c r="G12" s="5" t="s">
        <v>71</v>
      </c>
      <c r="H12" s="5" t="s">
        <v>72</v>
      </c>
      <c r="I12" s="5" t="s">
        <v>15</v>
      </c>
      <c r="J12" s="5" t="s">
        <v>14</v>
      </c>
      <c r="K12" s="5" t="s">
        <v>14</v>
      </c>
    </row>
    <row r="15" spans="1:11">
      <c r="A15" s="4" t="s">
        <v>2147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2148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1231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8">
        <f>I19/'סיכום נכסי ההשקעה'!$B$45</f>
        <v>0</v>
      </c>
    </row>
    <row r="20" spans="1:11" ht="13.5" thickBot="1">
      <c r="A20" s="6" t="s">
        <v>1234</v>
      </c>
      <c r="B20" s="6"/>
      <c r="C20" s="6"/>
      <c r="D20" s="6"/>
      <c r="E20" s="6"/>
      <c r="F20" s="6"/>
      <c r="G20" s="19">
        <f>G19</f>
        <v>0</v>
      </c>
      <c r="H20" s="6"/>
      <c r="I20" s="19">
        <f>I19</f>
        <v>0</v>
      </c>
      <c r="J20" s="6"/>
      <c r="K20" s="20">
        <f>K19</f>
        <v>0</v>
      </c>
    </row>
    <row r="21" spans="1:11" ht="13.5" thickTop="1"/>
    <row r="22" spans="1:11" ht="13.5" thickBot="1">
      <c r="A22" s="4" t="s">
        <v>2149</v>
      </c>
      <c r="B22" s="4"/>
      <c r="C22" s="4"/>
      <c r="D22" s="4"/>
      <c r="E22" s="4"/>
      <c r="F22" s="4"/>
      <c r="G22" s="25">
        <f>G20</f>
        <v>0</v>
      </c>
      <c r="H22" s="4"/>
      <c r="I22" s="25">
        <f>I20</f>
        <v>0</v>
      </c>
      <c r="J22" s="4"/>
      <c r="K22" s="24">
        <f>K20</f>
        <v>0</v>
      </c>
    </row>
    <row r="23" spans="1:11" ht="13.5" thickTop="1"/>
    <row r="25" spans="1:11">
      <c r="A25" s="4" t="s">
        <v>2150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1235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8">
        <f>I26/'סיכום נכסי ההשקעה'!$B$45</f>
        <v>0</v>
      </c>
    </row>
    <row r="27" spans="1:11" ht="13.5" thickBot="1">
      <c r="A27" s="6" t="s">
        <v>1236</v>
      </c>
      <c r="B27" s="6"/>
      <c r="C27" s="6"/>
      <c r="D27" s="6"/>
      <c r="E27" s="6"/>
      <c r="F27" s="6"/>
      <c r="G27" s="19">
        <f>G26</f>
        <v>0</v>
      </c>
      <c r="H27" s="6"/>
      <c r="I27" s="19">
        <f>I26</f>
        <v>0</v>
      </c>
      <c r="J27" s="6"/>
      <c r="K27" s="20">
        <f>K26</f>
        <v>0</v>
      </c>
    </row>
    <row r="28" spans="1:11" ht="13.5" thickTop="1"/>
    <row r="29" spans="1:11" ht="13.5" thickBot="1">
      <c r="A29" s="4" t="s">
        <v>2151</v>
      </c>
      <c r="B29" s="4"/>
      <c r="C29" s="4"/>
      <c r="D29" s="4"/>
      <c r="E29" s="4"/>
      <c r="F29" s="4"/>
      <c r="G29" s="25">
        <f>G27</f>
        <v>0</v>
      </c>
      <c r="H29" s="4"/>
      <c r="I29" s="25">
        <f>I27</f>
        <v>0</v>
      </c>
      <c r="J29" s="4"/>
      <c r="K29" s="24">
        <f>K27</f>
        <v>0</v>
      </c>
    </row>
    <row r="30" spans="1:11" ht="13.5" thickTop="1"/>
    <row r="32" spans="1:11" ht="13.5" thickBot="1">
      <c r="A32" s="4" t="s">
        <v>2152</v>
      </c>
      <c r="B32" s="4"/>
      <c r="C32" s="4"/>
      <c r="D32" s="4"/>
      <c r="E32" s="4"/>
      <c r="F32" s="4"/>
      <c r="G32" s="25">
        <f>G22+G29</f>
        <v>0</v>
      </c>
      <c r="H32" s="4"/>
      <c r="I32" s="25">
        <f>I22+I29</f>
        <v>0</v>
      </c>
      <c r="J32" s="4"/>
      <c r="K32" s="24">
        <f>K22+K29</f>
        <v>0</v>
      </c>
    </row>
    <row r="33" spans="1:11" ht="13.5" thickTop="1"/>
    <row r="35" spans="1:11">
      <c r="A35" s="7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</sheetData>
  <pageMargins left="0.75" right="0.75" top="1" bottom="1" header="0.5" footer="0.5"/>
  <pageSetup paperSize="9" orientation="portrait"/>
  <ignoredErrors>
    <ignoredError sqref="G21:K21 H20 J20 G28:K28 G23:K25 H22 J22 G30:K31 H29 J29 H32 J32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2153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178</v>
      </c>
      <c r="E11" s="4" t="s">
        <v>64</v>
      </c>
      <c r="F11" s="4" t="s">
        <v>9</v>
      </c>
      <c r="G11" s="4" t="s">
        <v>66</v>
      </c>
      <c r="H11" s="4" t="s">
        <v>67</v>
      </c>
      <c r="I11" s="4" t="s">
        <v>1292</v>
      </c>
      <c r="J11" s="4" t="s">
        <v>68</v>
      </c>
      <c r="K11" s="4" t="s">
        <v>13</v>
      </c>
    </row>
    <row r="12" spans="1:11">
      <c r="A12" s="5"/>
      <c r="B12" s="5"/>
      <c r="C12" s="5"/>
      <c r="D12" s="5"/>
      <c r="E12" s="5" t="s">
        <v>69</v>
      </c>
      <c r="F12" s="5"/>
      <c r="G12" s="5" t="s">
        <v>71</v>
      </c>
      <c r="H12" s="5" t="s">
        <v>72</v>
      </c>
      <c r="I12" s="5" t="s">
        <v>15</v>
      </c>
      <c r="J12" s="5" t="s">
        <v>14</v>
      </c>
      <c r="K12" s="5" t="s">
        <v>14</v>
      </c>
    </row>
    <row r="15" spans="1:11">
      <c r="A15" s="4" t="s">
        <v>2154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2155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2156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8">
        <f>I19/'סיכום נכסי ההשקעה'!$B$45</f>
        <v>0</v>
      </c>
    </row>
    <row r="20" spans="1:11" ht="13.5" thickBot="1">
      <c r="A20" s="6" t="s">
        <v>2157</v>
      </c>
      <c r="B20" s="6"/>
      <c r="C20" s="6"/>
      <c r="D20" s="6"/>
      <c r="E20" s="6"/>
      <c r="F20" s="6"/>
      <c r="G20" s="19">
        <f>G19</f>
        <v>0</v>
      </c>
      <c r="H20" s="6"/>
      <c r="I20" s="19">
        <f>I19</f>
        <v>0</v>
      </c>
      <c r="J20" s="6"/>
      <c r="K20" s="20">
        <f>K19</f>
        <v>0</v>
      </c>
    </row>
    <row r="21" spans="1:11" ht="13.5" thickTop="1"/>
    <row r="22" spans="1:11">
      <c r="A22" s="6" t="s">
        <v>2158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8">
        <f>I22/'סיכום נכסי ההשקעה'!$B$45</f>
        <v>0</v>
      </c>
    </row>
    <row r="23" spans="1:11" ht="13.5" thickBot="1">
      <c r="A23" s="6" t="s">
        <v>2159</v>
      </c>
      <c r="B23" s="6"/>
      <c r="C23" s="6"/>
      <c r="D23" s="6"/>
      <c r="E23" s="6"/>
      <c r="F23" s="6"/>
      <c r="G23" s="19">
        <f>G22</f>
        <v>0</v>
      </c>
      <c r="H23" s="6"/>
      <c r="I23" s="19">
        <f>I22</f>
        <v>0</v>
      </c>
      <c r="J23" s="6"/>
      <c r="K23" s="20">
        <f>K22</f>
        <v>0</v>
      </c>
    </row>
    <row r="24" spans="1:11" ht="13.5" thickTop="1"/>
    <row r="25" spans="1:11">
      <c r="A25" s="6" t="s">
        <v>2160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8">
        <f>I25/'סיכום נכסי ההשקעה'!$B$45</f>
        <v>0</v>
      </c>
    </row>
    <row r="26" spans="1:11" ht="13.5" thickBot="1">
      <c r="A26" s="6" t="s">
        <v>2161</v>
      </c>
      <c r="B26" s="6"/>
      <c r="C26" s="6"/>
      <c r="D26" s="6"/>
      <c r="E26" s="6"/>
      <c r="F26" s="6"/>
      <c r="G26" s="19">
        <f>G25</f>
        <v>0</v>
      </c>
      <c r="H26" s="6"/>
      <c r="I26" s="19">
        <f>I25</f>
        <v>0</v>
      </c>
      <c r="J26" s="6"/>
      <c r="K26" s="20">
        <f>K25</f>
        <v>0</v>
      </c>
    </row>
    <row r="27" spans="1:11" ht="13.5" thickTop="1"/>
    <row r="28" spans="1:11">
      <c r="A28" s="6" t="s">
        <v>2162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8">
        <f>I28/'סיכום נכסי ההשקעה'!$B$45</f>
        <v>0</v>
      </c>
    </row>
    <row r="29" spans="1:11" ht="13.5" thickBot="1">
      <c r="A29" s="6" t="s">
        <v>2163</v>
      </c>
      <c r="B29" s="6"/>
      <c r="C29" s="6"/>
      <c r="D29" s="6"/>
      <c r="E29" s="6"/>
      <c r="F29" s="6"/>
      <c r="G29" s="19">
        <f>G28</f>
        <v>0</v>
      </c>
      <c r="H29" s="6"/>
      <c r="I29" s="19">
        <f>I28</f>
        <v>0</v>
      </c>
      <c r="J29" s="6"/>
      <c r="K29" s="20">
        <f>K28</f>
        <v>0</v>
      </c>
    </row>
    <row r="30" spans="1:11" ht="13.5" thickTop="1"/>
    <row r="31" spans="1:11">
      <c r="A31" s="6" t="s">
        <v>2164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8">
        <f>I31/'סיכום נכסי ההשקעה'!$B$45</f>
        <v>0</v>
      </c>
    </row>
    <row r="32" spans="1:11" ht="13.5" thickBot="1">
      <c r="A32" s="6" t="s">
        <v>2165</v>
      </c>
      <c r="B32" s="6"/>
      <c r="C32" s="6"/>
      <c r="D32" s="6"/>
      <c r="E32" s="6"/>
      <c r="F32" s="6"/>
      <c r="G32" s="19">
        <f>G31</f>
        <v>0</v>
      </c>
      <c r="H32" s="6"/>
      <c r="I32" s="19">
        <f>I31</f>
        <v>0</v>
      </c>
      <c r="J32" s="6"/>
      <c r="K32" s="20">
        <f>K31</f>
        <v>0</v>
      </c>
    </row>
    <row r="33" spans="1:11" ht="13.5" thickTop="1"/>
    <row r="34" spans="1:11" ht="13.5" thickBot="1">
      <c r="A34" s="4" t="s">
        <v>2166</v>
      </c>
      <c r="B34" s="4"/>
      <c r="C34" s="4"/>
      <c r="D34" s="4"/>
      <c r="E34" s="4"/>
      <c r="F34" s="4"/>
      <c r="G34" s="25">
        <f>G20+G23+G26+G29+G32</f>
        <v>0</v>
      </c>
      <c r="H34" s="4"/>
      <c r="I34" s="25">
        <f>I20+I23+I26+I29+I32</f>
        <v>0</v>
      </c>
      <c r="J34" s="4"/>
      <c r="K34" s="24">
        <f>K20+K23+K26+K29+K32</f>
        <v>0</v>
      </c>
    </row>
    <row r="35" spans="1:11" ht="13.5" thickTop="1"/>
    <row r="37" spans="1:11">
      <c r="A37" s="4" t="s">
        <v>2167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2156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8">
        <f>I38/'סיכום נכסי ההשקעה'!$B$45</f>
        <v>0</v>
      </c>
    </row>
    <row r="39" spans="1:11" ht="13.5" thickBot="1">
      <c r="A39" s="6" t="s">
        <v>2157</v>
      </c>
      <c r="B39" s="6"/>
      <c r="C39" s="6"/>
      <c r="D39" s="6"/>
      <c r="E39" s="6"/>
      <c r="F39" s="6"/>
      <c r="G39" s="19">
        <f>G38</f>
        <v>0</v>
      </c>
      <c r="H39" s="6"/>
      <c r="I39" s="19">
        <f>I38</f>
        <v>0</v>
      </c>
      <c r="J39" s="6"/>
      <c r="K39" s="20">
        <f>K38</f>
        <v>0</v>
      </c>
    </row>
    <row r="40" spans="1:11" ht="13.5" thickTop="1"/>
    <row r="41" spans="1:11">
      <c r="A41" s="6" t="s">
        <v>2168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8">
        <f>I41/'סיכום נכסי ההשקעה'!$B$45</f>
        <v>0</v>
      </c>
    </row>
    <row r="42" spans="1:11" ht="13.5" thickBot="1">
      <c r="A42" s="6" t="s">
        <v>2169</v>
      </c>
      <c r="B42" s="6"/>
      <c r="C42" s="6"/>
      <c r="D42" s="6"/>
      <c r="E42" s="6"/>
      <c r="F42" s="6"/>
      <c r="G42" s="19">
        <f>G41</f>
        <v>0</v>
      </c>
      <c r="H42" s="6"/>
      <c r="I42" s="19">
        <f>I41</f>
        <v>0</v>
      </c>
      <c r="J42" s="6"/>
      <c r="K42" s="20">
        <f>K41</f>
        <v>0</v>
      </c>
    </row>
    <row r="43" spans="1:11" ht="13.5" thickTop="1"/>
    <row r="44" spans="1:11">
      <c r="A44" s="6" t="s">
        <v>2162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8">
        <f>I44/'סיכום נכסי ההשקעה'!$B$45</f>
        <v>0</v>
      </c>
    </row>
    <row r="45" spans="1:11" ht="13.5" thickBot="1">
      <c r="A45" s="6" t="s">
        <v>2163</v>
      </c>
      <c r="B45" s="6"/>
      <c r="C45" s="6"/>
      <c r="D45" s="6"/>
      <c r="E45" s="6"/>
      <c r="F45" s="6"/>
      <c r="G45" s="19">
        <f>G44</f>
        <v>0</v>
      </c>
      <c r="H45" s="6"/>
      <c r="I45" s="19">
        <f>I44</f>
        <v>0</v>
      </c>
      <c r="J45" s="6"/>
      <c r="K45" s="20">
        <f>K44</f>
        <v>0</v>
      </c>
    </row>
    <row r="46" spans="1:11" ht="13.5" thickTop="1"/>
    <row r="47" spans="1:11">
      <c r="A47" s="6" t="s">
        <v>2170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8">
        <f>I47/'סיכום נכסי ההשקעה'!$B$45</f>
        <v>0</v>
      </c>
    </row>
    <row r="48" spans="1:11" ht="13.5" thickBot="1">
      <c r="A48" s="6" t="s">
        <v>2171</v>
      </c>
      <c r="B48" s="6"/>
      <c r="C48" s="6"/>
      <c r="D48" s="6"/>
      <c r="E48" s="6"/>
      <c r="F48" s="6"/>
      <c r="G48" s="19">
        <f>G47</f>
        <v>0</v>
      </c>
      <c r="H48" s="6"/>
      <c r="I48" s="19">
        <f>I47</f>
        <v>0</v>
      </c>
      <c r="J48" s="6"/>
      <c r="K48" s="20">
        <f>K47</f>
        <v>0</v>
      </c>
    </row>
    <row r="49" spans="1:11" ht="13.5" thickTop="1"/>
    <row r="50" spans="1:11">
      <c r="A50" s="6" t="s">
        <v>2164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8">
        <f>I50/'סיכום נכסי ההשקעה'!$B$45</f>
        <v>0</v>
      </c>
    </row>
    <row r="51" spans="1:11" ht="13.5" thickBot="1">
      <c r="A51" s="6" t="s">
        <v>2165</v>
      </c>
      <c r="B51" s="6"/>
      <c r="C51" s="6"/>
      <c r="D51" s="6"/>
      <c r="E51" s="6"/>
      <c r="F51" s="6"/>
      <c r="G51" s="19">
        <f>G50</f>
        <v>0</v>
      </c>
      <c r="H51" s="6"/>
      <c r="I51" s="19">
        <f>I50</f>
        <v>0</v>
      </c>
      <c r="J51" s="6"/>
      <c r="K51" s="20">
        <f>K50</f>
        <v>0</v>
      </c>
    </row>
    <row r="52" spans="1:11" ht="13.5" thickTop="1"/>
    <row r="53" spans="1:11" ht="13.5" thickBot="1">
      <c r="A53" s="4" t="s">
        <v>2172</v>
      </c>
      <c r="B53" s="4"/>
      <c r="C53" s="4"/>
      <c r="D53" s="4"/>
      <c r="E53" s="4"/>
      <c r="F53" s="4"/>
      <c r="G53" s="25">
        <f>G39+G42+G45+G48+G51</f>
        <v>0</v>
      </c>
      <c r="H53" s="4"/>
      <c r="I53" s="25">
        <f>I39+I42+I45+I48+I51</f>
        <v>0</v>
      </c>
      <c r="J53" s="4"/>
      <c r="K53" s="24">
        <f>K39+K42+K45+K48+K51</f>
        <v>0</v>
      </c>
    </row>
    <row r="54" spans="1:11" ht="13.5" thickTop="1"/>
    <row r="56" spans="1:11" ht="13.5" thickBot="1">
      <c r="A56" s="4" t="s">
        <v>2173</v>
      </c>
      <c r="B56" s="4"/>
      <c r="C56" s="4"/>
      <c r="D56" s="4"/>
      <c r="E56" s="4"/>
      <c r="F56" s="4"/>
      <c r="G56" s="25">
        <f>G34+G53</f>
        <v>0</v>
      </c>
      <c r="H56" s="4"/>
      <c r="I56" s="25">
        <f>I34+I53</f>
        <v>0</v>
      </c>
      <c r="J56" s="4"/>
      <c r="K56" s="24">
        <f>K34+K53</f>
        <v>0</v>
      </c>
    </row>
    <row r="57" spans="1:11" ht="13.5" thickTop="1"/>
    <row r="59" spans="1:11">
      <c r="A59" s="7" t="s">
        <v>62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</sheetData>
  <pageMargins left="0.75" right="0.75" top="1" bottom="1" header="0.5" footer="0.5"/>
  <pageSetup paperSize="9" orientation="portrait"/>
  <ignoredErrors>
    <ignoredError sqref="G21:K21 G52:K52 H20 J20 G24:K24 G27:K27 G30:K30 G33:K33 G40:K40 G43:K43 G46:K46 G35:K37 H34 J34 G54:K55 H53 J53 H56 J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workbookViewId="0">
      <selection activeCell="B19" sqref="B19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customWidth="1"/>
    <col min="8" max="8" width="16.7109375" customWidth="1"/>
    <col min="9" max="9" width="13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5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18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8">
        <f>I19/'סיכום נכסי ההשקעה'!$B$45</f>
        <v>0</v>
      </c>
    </row>
    <row r="20" spans="1:10" ht="13.5" thickBot="1">
      <c r="A20" s="6" t="s">
        <v>19</v>
      </c>
      <c r="B20" s="6"/>
      <c r="C20" s="6"/>
      <c r="D20" s="6"/>
      <c r="E20" s="6"/>
      <c r="F20" s="6"/>
      <c r="G20" s="6"/>
      <c r="H20" s="6"/>
      <c r="I20" s="19">
        <f>I19</f>
        <v>0</v>
      </c>
      <c r="J20" s="20">
        <f>J19</f>
        <v>0</v>
      </c>
    </row>
    <row r="21" spans="1:10" ht="13.5" thickTop="1"/>
    <row r="22" spans="1:10">
      <c r="A22" s="6" t="s">
        <v>22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23</v>
      </c>
      <c r="B23" s="7">
        <v>1000280</v>
      </c>
      <c r="C23" s="7" t="s">
        <v>24</v>
      </c>
      <c r="D23" s="7" t="s">
        <v>25</v>
      </c>
      <c r="E23" s="17">
        <v>0</v>
      </c>
      <c r="F23" s="7" t="s">
        <v>26</v>
      </c>
      <c r="G23" s="17">
        <v>0</v>
      </c>
      <c r="H23" s="17">
        <v>0</v>
      </c>
      <c r="I23" s="21">
        <v>98853.4</v>
      </c>
      <c r="J23" s="18">
        <f>I23/'סיכום נכסי ההשקעה'!$B$45</f>
        <v>8.9748675129050683E-3</v>
      </c>
    </row>
    <row r="24" spans="1:10">
      <c r="A24" s="7" t="s">
        <v>28</v>
      </c>
      <c r="B24" s="7">
        <v>1000371</v>
      </c>
      <c r="C24" s="7" t="s">
        <v>24</v>
      </c>
      <c r="D24" s="7" t="s">
        <v>25</v>
      </c>
      <c r="E24" s="17">
        <v>0</v>
      </c>
      <c r="F24" s="7" t="s">
        <v>29</v>
      </c>
      <c r="G24" s="17">
        <v>0</v>
      </c>
      <c r="H24" s="17">
        <v>0</v>
      </c>
      <c r="I24" s="21" t="s">
        <v>30</v>
      </c>
      <c r="J24" s="18">
        <f>I24/'סיכום נכסי ההשקעה'!$B$45</f>
        <v>-2.1604872645245082E-3</v>
      </c>
    </row>
    <row r="25" spans="1:10">
      <c r="A25" s="7" t="s">
        <v>32</v>
      </c>
      <c r="B25" s="7" t="s">
        <v>33</v>
      </c>
      <c r="C25" s="7" t="s">
        <v>34</v>
      </c>
      <c r="D25" s="7" t="s">
        <v>25</v>
      </c>
      <c r="E25" s="17">
        <v>0</v>
      </c>
      <c r="F25" s="7" t="s">
        <v>29</v>
      </c>
      <c r="G25" s="17">
        <v>0</v>
      </c>
      <c r="H25" s="17">
        <v>0</v>
      </c>
      <c r="I25" s="21" t="s">
        <v>20</v>
      </c>
      <c r="J25" s="18">
        <f>I25/'סיכום נכסי ההשקעה'!$B$45</f>
        <v>0</v>
      </c>
    </row>
    <row r="26" spans="1:10" ht="13.5" thickBot="1">
      <c r="A26" s="6" t="s">
        <v>35</v>
      </c>
      <c r="B26" s="6"/>
      <c r="C26" s="6"/>
      <c r="D26" s="6"/>
      <c r="E26" s="6"/>
      <c r="F26" s="6"/>
      <c r="G26" s="6"/>
      <c r="H26" s="6"/>
      <c r="I26" s="22">
        <f>I23+I24+I25</f>
        <v>75056.78</v>
      </c>
      <c r="J26" s="20">
        <f>SUM(J23:J25)</f>
        <v>6.8143802483805601E-3</v>
      </c>
    </row>
    <row r="27" spans="1:10" ht="13.5" thickTop="1"/>
    <row r="28" spans="1:10">
      <c r="A28" s="6" t="s">
        <v>36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7" t="s">
        <v>2597</v>
      </c>
      <c r="B29" s="7" t="s">
        <v>37</v>
      </c>
      <c r="C29" s="7" t="s">
        <v>34</v>
      </c>
      <c r="D29" s="7" t="s">
        <v>25</v>
      </c>
      <c r="E29" s="17">
        <v>0</v>
      </c>
      <c r="F29" s="7" t="s">
        <v>38</v>
      </c>
      <c r="G29" s="18">
        <v>1E-4</v>
      </c>
      <c r="H29" s="17">
        <v>0</v>
      </c>
      <c r="I29" s="21" t="s">
        <v>39</v>
      </c>
      <c r="J29" s="18">
        <f>I29/'סיכום נכסי ההשקעה'!$B$45</f>
        <v>3.5083398028538639E-4</v>
      </c>
    </row>
    <row r="30" spans="1:10">
      <c r="A30" s="7" t="s">
        <v>41</v>
      </c>
      <c r="B30" s="7">
        <v>10020</v>
      </c>
      <c r="C30" s="7" t="s">
        <v>24</v>
      </c>
      <c r="D30" s="7" t="s">
        <v>25</v>
      </c>
      <c r="E30" s="17">
        <v>0</v>
      </c>
      <c r="F30" s="7" t="s">
        <v>38</v>
      </c>
      <c r="G30" s="18">
        <v>2.0000000000000001E-4</v>
      </c>
      <c r="H30" s="17">
        <v>0</v>
      </c>
      <c r="I30" s="21" t="s">
        <v>42</v>
      </c>
      <c r="J30" s="18">
        <f>I30/'סיכום נכסי ההשקעה'!$B$45</f>
        <v>1.1354283170618572E-3</v>
      </c>
    </row>
    <row r="31" spans="1:10">
      <c r="A31" s="7" t="s">
        <v>44</v>
      </c>
      <c r="B31" s="7">
        <v>10010</v>
      </c>
      <c r="C31" s="7" t="s">
        <v>24</v>
      </c>
      <c r="D31" s="7" t="s">
        <v>25</v>
      </c>
      <c r="E31" s="17">
        <v>0</v>
      </c>
      <c r="F31" s="7" t="s">
        <v>38</v>
      </c>
      <c r="G31" s="18">
        <v>2.0000000000000001E-4</v>
      </c>
      <c r="H31" s="17">
        <v>0</v>
      </c>
      <c r="I31" s="21" t="s">
        <v>45</v>
      </c>
      <c r="J31" s="18">
        <f>I31/'סיכום נכסי ההשקעה'!$B$45</f>
        <v>1.5969394439259846E-3</v>
      </c>
    </row>
    <row r="32" spans="1:10" ht="13.5" thickBot="1">
      <c r="A32" s="6" t="s">
        <v>47</v>
      </c>
      <c r="B32" s="6"/>
      <c r="C32" s="6"/>
      <c r="D32" s="6"/>
      <c r="E32" s="6"/>
      <c r="F32" s="6"/>
      <c r="G32" s="6"/>
      <c r="H32" s="6"/>
      <c r="I32" s="22">
        <f>I29+I30+I31</f>
        <v>33959.83</v>
      </c>
      <c r="J32" s="20">
        <f>SUM(J29:J31)</f>
        <v>3.0832017412732284E-3</v>
      </c>
    </row>
    <row r="33" spans="1:10" ht="13.5" thickTop="1"/>
    <row r="34" spans="1:10">
      <c r="A34" s="6" t="s">
        <v>49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8">
        <f>I34/'סיכום נכסי ההשקעה'!$B$45</f>
        <v>0</v>
      </c>
    </row>
    <row r="35" spans="1:10" ht="13.5" thickBot="1">
      <c r="A35" s="6" t="s">
        <v>50</v>
      </c>
      <c r="B35" s="6"/>
      <c r="C35" s="6"/>
      <c r="D35" s="6"/>
      <c r="E35" s="6"/>
      <c r="F35" s="6"/>
      <c r="G35" s="6"/>
      <c r="H35" s="6"/>
      <c r="I35" s="19">
        <f>I34</f>
        <v>0</v>
      </c>
      <c r="J35" s="20">
        <f>J34</f>
        <v>0</v>
      </c>
    </row>
    <row r="36" spans="1:10" ht="13.5" thickTop="1"/>
    <row r="37" spans="1:10">
      <c r="A37" s="6" t="s">
        <v>51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8">
        <f>I37/'סיכום נכסי ההשקעה'!$B$45</f>
        <v>0</v>
      </c>
    </row>
    <row r="38" spans="1:10" ht="13.5" thickBot="1">
      <c r="A38" s="6" t="s">
        <v>52</v>
      </c>
      <c r="B38" s="6"/>
      <c r="C38" s="6"/>
      <c r="D38" s="6"/>
      <c r="E38" s="6"/>
      <c r="F38" s="6"/>
      <c r="G38" s="6"/>
      <c r="H38" s="6"/>
      <c r="I38" s="19">
        <f>I37</f>
        <v>0</v>
      </c>
      <c r="J38" s="20">
        <f>J37</f>
        <v>0</v>
      </c>
    </row>
    <row r="39" spans="1:10" ht="13.5" thickTop="1"/>
    <row r="40" spans="1:10">
      <c r="A40" s="6" t="s">
        <v>53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8">
        <f>I40/'סיכום נכסי ההשקעה'!$B$45</f>
        <v>0</v>
      </c>
    </row>
    <row r="41" spans="1:10" ht="13.5" thickBot="1">
      <c r="A41" s="6" t="s">
        <v>54</v>
      </c>
      <c r="B41" s="6"/>
      <c r="C41" s="6"/>
      <c r="D41" s="6"/>
      <c r="E41" s="6"/>
      <c r="F41" s="6"/>
      <c r="G41" s="6"/>
      <c r="H41" s="6"/>
      <c r="I41" s="19">
        <f>I40</f>
        <v>0</v>
      </c>
      <c r="J41" s="20">
        <f>J40</f>
        <v>0</v>
      </c>
    </row>
    <row r="42" spans="1:10" ht="13.5" thickTop="1"/>
    <row r="43" spans="1:10">
      <c r="A43" s="6" t="s">
        <v>55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8">
        <f>I43/'סיכום נכסי ההשקעה'!$B$45</f>
        <v>0</v>
      </c>
    </row>
    <row r="44" spans="1:10" ht="13.5" thickBot="1">
      <c r="A44" s="6" t="s">
        <v>56</v>
      </c>
      <c r="B44" s="6"/>
      <c r="C44" s="6"/>
      <c r="D44" s="6"/>
      <c r="E44" s="6"/>
      <c r="F44" s="6"/>
      <c r="G44" s="6"/>
      <c r="H44" s="6"/>
      <c r="I44" s="19">
        <f>I43</f>
        <v>0</v>
      </c>
      <c r="J44" s="20">
        <f>J43</f>
        <v>0</v>
      </c>
    </row>
    <row r="45" spans="1:10" ht="13.5" thickTop="1"/>
    <row r="46" spans="1:10" ht="13.5" thickBot="1">
      <c r="A46" s="4" t="s">
        <v>57</v>
      </c>
      <c r="B46" s="4"/>
      <c r="C46" s="4"/>
      <c r="D46" s="4"/>
      <c r="E46" s="4"/>
      <c r="F46" s="4"/>
      <c r="G46" s="4"/>
      <c r="H46" s="4"/>
      <c r="I46" s="23">
        <f>I20+I26+I32+I35+I38+I41+I44</f>
        <v>109016.61</v>
      </c>
      <c r="J46" s="24">
        <f>J20+J26+J32+J35+J38+J41+J44</f>
        <v>9.8975819896537885E-3</v>
      </c>
    </row>
    <row r="47" spans="1:10" ht="13.5" thickTop="1"/>
    <row r="49" spans="1:10">
      <c r="A49" s="4" t="s">
        <v>59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6" t="s">
        <v>22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8">
        <f>I50/'סיכום נכסי ההשקעה'!$B$45</f>
        <v>0</v>
      </c>
    </row>
    <row r="51" spans="1:10" ht="13.5" thickBot="1">
      <c r="A51" s="6" t="s">
        <v>35</v>
      </c>
      <c r="B51" s="6"/>
      <c r="C51" s="6"/>
      <c r="D51" s="6"/>
      <c r="E51" s="6"/>
      <c r="F51" s="6"/>
      <c r="G51" s="6"/>
      <c r="H51" s="6"/>
      <c r="I51" s="19">
        <f>I50</f>
        <v>0</v>
      </c>
      <c r="J51" s="20">
        <f>J50</f>
        <v>0</v>
      </c>
    </row>
    <row r="52" spans="1:10" ht="13.5" thickTop="1"/>
    <row r="53" spans="1:10">
      <c r="A53" s="6" t="s">
        <v>55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8">
        <f>I53/'סיכום נכסי ההשקעה'!$B$45</f>
        <v>0</v>
      </c>
    </row>
    <row r="54" spans="1:10" ht="13.5" thickBot="1">
      <c r="A54" s="6" t="s">
        <v>56</v>
      </c>
      <c r="B54" s="6"/>
      <c r="C54" s="6"/>
      <c r="D54" s="6"/>
      <c r="E54" s="6"/>
      <c r="F54" s="6"/>
      <c r="G54" s="6"/>
      <c r="H54" s="6"/>
      <c r="I54" s="19">
        <f>I53</f>
        <v>0</v>
      </c>
      <c r="J54" s="20">
        <f>J53</f>
        <v>0</v>
      </c>
    </row>
    <row r="55" spans="1:10" ht="13.5" thickTop="1"/>
    <row r="56" spans="1:10" ht="13.5" thickBot="1">
      <c r="A56" s="4" t="s">
        <v>60</v>
      </c>
      <c r="B56" s="4"/>
      <c r="C56" s="4"/>
      <c r="D56" s="4"/>
      <c r="E56" s="4"/>
      <c r="F56" s="4"/>
      <c r="G56" s="4"/>
      <c r="H56" s="4"/>
      <c r="I56" s="25">
        <f>I51+I54</f>
        <v>0</v>
      </c>
      <c r="J56" s="24">
        <f>J51+J54</f>
        <v>0</v>
      </c>
    </row>
    <row r="57" spans="1:10" ht="13.5" thickTop="1"/>
    <row r="59" spans="1:10" ht="13.5" thickBot="1">
      <c r="A59" s="4" t="s">
        <v>61</v>
      </c>
      <c r="B59" s="4"/>
      <c r="C59" s="4"/>
      <c r="D59" s="4"/>
      <c r="E59" s="4"/>
      <c r="F59" s="4"/>
      <c r="G59" s="4"/>
      <c r="H59" s="4"/>
      <c r="I59" s="23">
        <f>I46+I56</f>
        <v>109016.61</v>
      </c>
      <c r="J59" s="24">
        <f>J46+J56</f>
        <v>9.8975819896537885E-3</v>
      </c>
    </row>
    <row r="60" spans="1:10" ht="13.5" thickTop="1"/>
    <row r="62" spans="1:10">
      <c r="A62" s="7" t="s">
        <v>62</v>
      </c>
      <c r="B62" s="7"/>
      <c r="C62" s="7"/>
      <c r="D62" s="7"/>
      <c r="E62" s="7"/>
      <c r="F62" s="7"/>
      <c r="G62" s="7"/>
      <c r="H62" s="7"/>
      <c r="I62" s="7"/>
      <c r="J62" s="7"/>
    </row>
  </sheetData>
  <pageMargins left="0.75" right="0.75" top="1" bottom="1" header="0.5" footer="0.5"/>
  <pageSetup paperSize="9" orientation="portrait"/>
  <ignoredErrors>
    <ignoredError sqref="I21:J22 I27:J28 I24:I25 I33:J33 I29:I31 I36:J36 I39:J39 I42:J42 I45:J45 I52:J52 I55:J55 I47:J49 I57:J58 I60:J6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3.7109375" customWidth="1"/>
    <col min="4" max="4" width="11.7109375" customWidth="1"/>
    <col min="5" max="5" width="14.7109375" customWidth="1"/>
    <col min="6" max="6" width="11.7109375" customWidth="1"/>
    <col min="7" max="7" width="17.7109375" customWidth="1"/>
    <col min="8" max="8" width="9.7109375" customWidth="1"/>
    <col min="9" max="9" width="13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2174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178</v>
      </c>
      <c r="E11" s="4" t="s">
        <v>64</v>
      </c>
      <c r="F11" s="4" t="s">
        <v>9</v>
      </c>
      <c r="G11" s="4" t="s">
        <v>66</v>
      </c>
      <c r="H11" s="4" t="s">
        <v>67</v>
      </c>
      <c r="I11" s="4" t="s">
        <v>1292</v>
      </c>
      <c r="J11" s="4" t="s">
        <v>13</v>
      </c>
    </row>
    <row r="12" spans="1:10">
      <c r="A12" s="5"/>
      <c r="B12" s="5"/>
      <c r="C12" s="5"/>
      <c r="D12" s="5"/>
      <c r="E12" s="5" t="s">
        <v>69</v>
      </c>
      <c r="F12" s="5"/>
      <c r="G12" s="5" t="s">
        <v>71</v>
      </c>
      <c r="H12" s="5" t="s">
        <v>72</v>
      </c>
      <c r="I12" s="5" t="s">
        <v>15</v>
      </c>
      <c r="J12" s="5" t="s">
        <v>14</v>
      </c>
    </row>
    <row r="15" spans="1:10">
      <c r="A15" s="4" t="s">
        <v>2175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2176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2177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8">
        <f>I19/'סיכום נכסי ההשקעה'!$B$45</f>
        <v>0</v>
      </c>
    </row>
    <row r="20" spans="1:10" ht="13.5" thickBot="1">
      <c r="A20" s="6" t="s">
        <v>2178</v>
      </c>
      <c r="B20" s="6"/>
      <c r="C20" s="6"/>
      <c r="D20" s="6"/>
      <c r="E20" s="6"/>
      <c r="F20" s="6"/>
      <c r="G20" s="19">
        <f>G19</f>
        <v>0</v>
      </c>
      <c r="H20" s="6"/>
      <c r="I20" s="19">
        <f>I19</f>
        <v>0</v>
      </c>
      <c r="J20" s="20">
        <f>J19</f>
        <v>0</v>
      </c>
    </row>
    <row r="21" spans="1:10" ht="13.5" thickTop="1"/>
    <row r="22" spans="1:10">
      <c r="A22" s="6" t="s">
        <v>2179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2180</v>
      </c>
      <c r="B23" s="7">
        <v>9927522</v>
      </c>
      <c r="C23" s="7" t="s">
        <v>442</v>
      </c>
      <c r="D23" s="17">
        <v>0</v>
      </c>
      <c r="E23" s="7" t="s">
        <v>2181</v>
      </c>
      <c r="F23" s="7" t="s">
        <v>38</v>
      </c>
      <c r="G23" s="16">
        <v>-69200000</v>
      </c>
      <c r="H23" s="16">
        <v>-5.2</v>
      </c>
      <c r="I23" s="21">
        <v>3596.52</v>
      </c>
      <c r="J23" s="18">
        <f>I23/'סיכום נכסי ההשקעה'!$B$45</f>
        <v>3.2652686207569327E-4</v>
      </c>
    </row>
    <row r="24" spans="1:10">
      <c r="A24" s="7" t="s">
        <v>2182</v>
      </c>
      <c r="B24" s="7">
        <v>9927523</v>
      </c>
      <c r="C24" s="7" t="s">
        <v>442</v>
      </c>
      <c r="D24" s="17">
        <v>0</v>
      </c>
      <c r="E24" s="7" t="s">
        <v>2181</v>
      </c>
      <c r="F24" s="7" t="s">
        <v>38</v>
      </c>
      <c r="G24" s="16">
        <v>-23240000</v>
      </c>
      <c r="H24" s="16">
        <v>-9.06</v>
      </c>
      <c r="I24" s="21" t="s">
        <v>2183</v>
      </c>
      <c r="J24" s="18">
        <f>I24/'סיכום נכסי ההשקעה'!$B$45</f>
        <v>1.9112405691095954E-4</v>
      </c>
    </row>
    <row r="25" spans="1:10">
      <c r="A25" s="7" t="s">
        <v>2184</v>
      </c>
      <c r="B25" s="7">
        <v>9927512</v>
      </c>
      <c r="C25" s="7" t="s">
        <v>535</v>
      </c>
      <c r="D25" s="17">
        <v>0</v>
      </c>
      <c r="E25" s="7" t="s">
        <v>2185</v>
      </c>
      <c r="F25" s="7" t="s">
        <v>38</v>
      </c>
      <c r="G25" s="16">
        <v>-4020000</v>
      </c>
      <c r="H25" s="16">
        <v>-0.06</v>
      </c>
      <c r="I25" s="21">
        <v>2.58</v>
      </c>
      <c r="J25" s="18">
        <f>I25/'סיכום נכסי ההשקעה'!$B$45</f>
        <v>2.3423734725659492E-7</v>
      </c>
    </row>
    <row r="26" spans="1:10" ht="13.5" thickBot="1">
      <c r="A26" s="6" t="s">
        <v>2186</v>
      </c>
      <c r="B26" s="6"/>
      <c r="C26" s="6"/>
      <c r="D26" s="6"/>
      <c r="E26" s="6"/>
      <c r="F26" s="6"/>
      <c r="G26" s="22">
        <f>SUM(G23:G25)</f>
        <v>-96460000</v>
      </c>
      <c r="H26" s="6"/>
      <c r="I26" s="22">
        <f>I23+I24+I25</f>
        <v>5704.23</v>
      </c>
      <c r="J26" s="26" t="s">
        <v>141</v>
      </c>
    </row>
    <row r="27" spans="1:10" ht="13.5" thickTop="1"/>
    <row r="28" spans="1:10">
      <c r="A28" s="6" t="s">
        <v>2187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7" t="s">
        <v>2188</v>
      </c>
      <c r="B29" s="7">
        <v>200101012</v>
      </c>
      <c r="C29" s="17">
        <v>0</v>
      </c>
      <c r="D29" s="17">
        <v>0</v>
      </c>
      <c r="E29" s="7" t="s">
        <v>1494</v>
      </c>
      <c r="F29" s="7" t="s">
        <v>38</v>
      </c>
      <c r="G29" s="16">
        <v>-7089762.8300000001</v>
      </c>
      <c r="H29" s="16">
        <v>472.66</v>
      </c>
      <c r="I29" s="21" t="s">
        <v>2189</v>
      </c>
      <c r="J29" s="18">
        <f>I29/'סיכום נכסי ההשקעה'!$B$45</f>
        <v>-3.0424126664662628E-3</v>
      </c>
    </row>
    <row r="30" spans="1:10">
      <c r="A30" s="7" t="s">
        <v>2190</v>
      </c>
      <c r="B30" s="7">
        <v>200245215</v>
      </c>
      <c r="C30" s="17">
        <v>0</v>
      </c>
      <c r="D30" s="17">
        <v>0</v>
      </c>
      <c r="E30" s="7" t="s">
        <v>2191</v>
      </c>
      <c r="F30" s="7" t="s">
        <v>38</v>
      </c>
      <c r="G30" s="16">
        <v>24015972.18</v>
      </c>
      <c r="H30" s="16">
        <v>132.05000000000001</v>
      </c>
      <c r="I30" s="21" t="s">
        <v>2192</v>
      </c>
      <c r="J30" s="18">
        <f>I30/'סיכום נכסי ההשקעה'!$B$45</f>
        <v>2.8791210906308779E-3</v>
      </c>
    </row>
    <row r="31" spans="1:10" ht="13.5" thickBot="1">
      <c r="A31" s="6" t="s">
        <v>2193</v>
      </c>
      <c r="B31" s="6"/>
      <c r="C31" s="6"/>
      <c r="D31" s="6"/>
      <c r="E31" s="6"/>
      <c r="F31" s="6"/>
      <c r="G31" s="22">
        <f>SUM(G29:G30)</f>
        <v>16926209.350000001</v>
      </c>
      <c r="H31" s="6"/>
      <c r="I31" s="22">
        <f>I29+I30</f>
        <v>-1798.5699999999961</v>
      </c>
      <c r="J31" s="20">
        <f>SUM(J29:J30)</f>
        <v>-1.6329157583538489E-4</v>
      </c>
    </row>
    <row r="32" spans="1:10" ht="13.5" thickTop="1"/>
    <row r="33" spans="1:10">
      <c r="A33" s="6" t="s">
        <v>2194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8">
        <f>I33/'סיכום נכסי ההשקעה'!$B$45</f>
        <v>0</v>
      </c>
    </row>
    <row r="34" spans="1:10" ht="13.5" thickBot="1">
      <c r="A34" s="6" t="s">
        <v>2195</v>
      </c>
      <c r="B34" s="6"/>
      <c r="C34" s="6"/>
      <c r="D34" s="6"/>
      <c r="E34" s="6"/>
      <c r="F34" s="6"/>
      <c r="G34" s="19">
        <f>G33</f>
        <v>0</v>
      </c>
      <c r="H34" s="6"/>
      <c r="I34" s="19">
        <f>I33</f>
        <v>0</v>
      </c>
      <c r="J34" s="20">
        <f>J33</f>
        <v>0</v>
      </c>
    </row>
    <row r="35" spans="1:10" ht="13.5" thickTop="1"/>
    <row r="36" spans="1:10">
      <c r="A36" s="6" t="s">
        <v>2196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8">
        <f>I36/'סיכום נכסי ההשקעה'!$B$45</f>
        <v>0</v>
      </c>
    </row>
    <row r="37" spans="1:10" ht="13.5" thickBot="1">
      <c r="A37" s="6" t="s">
        <v>2197</v>
      </c>
      <c r="B37" s="6"/>
      <c r="C37" s="6"/>
      <c r="D37" s="6"/>
      <c r="E37" s="6"/>
      <c r="F37" s="6"/>
      <c r="G37" s="19">
        <f>G36</f>
        <v>0</v>
      </c>
      <c r="H37" s="6"/>
      <c r="I37" s="19">
        <f>I36</f>
        <v>0</v>
      </c>
      <c r="J37" s="20">
        <f>J36</f>
        <v>0</v>
      </c>
    </row>
    <row r="38" spans="1:10" ht="13.5" thickTop="1"/>
    <row r="39" spans="1:10" ht="13.5" thickBot="1">
      <c r="A39" s="4" t="s">
        <v>2198</v>
      </c>
      <c r="B39" s="4"/>
      <c r="C39" s="4"/>
      <c r="D39" s="4"/>
      <c r="E39" s="4"/>
      <c r="F39" s="4"/>
      <c r="G39" s="23">
        <f>G20+G26+G31+G34+G37</f>
        <v>-79533790.650000006</v>
      </c>
      <c r="H39" s="4"/>
      <c r="I39" s="23">
        <f>I20+I26+I31+I34+I37</f>
        <v>3905.6600000000035</v>
      </c>
      <c r="J39" s="24">
        <f>J20+J26+J31+J34+J37</f>
        <v>3.3670842416461512E-4</v>
      </c>
    </row>
    <row r="40" spans="1:10" ht="13.5" thickTop="1"/>
    <row r="42" spans="1:10">
      <c r="A42" s="4" t="s">
        <v>2199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6" t="s">
        <v>2177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8">
        <f>I43/'סיכום נכסי ההשקעה'!$B$45</f>
        <v>0</v>
      </c>
    </row>
    <row r="44" spans="1:10" ht="13.5" thickBot="1">
      <c r="A44" s="6" t="s">
        <v>2178</v>
      </c>
      <c r="B44" s="6"/>
      <c r="C44" s="6"/>
      <c r="D44" s="6"/>
      <c r="E44" s="6"/>
      <c r="F44" s="6"/>
      <c r="G44" s="19">
        <f>G43</f>
        <v>0</v>
      </c>
      <c r="H44" s="6"/>
      <c r="I44" s="19">
        <f>I43</f>
        <v>0</v>
      </c>
      <c r="J44" s="20">
        <f>J43</f>
        <v>0</v>
      </c>
    </row>
    <row r="45" spans="1:10" ht="13.5" thickTop="1"/>
    <row r="46" spans="1:10">
      <c r="A46" s="6" t="s">
        <v>2200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8">
        <f>I46/'סיכום נכסי ההשקעה'!$B$45</f>
        <v>0</v>
      </c>
    </row>
    <row r="47" spans="1:10" ht="13.5" thickBot="1">
      <c r="A47" s="6" t="s">
        <v>2201</v>
      </c>
      <c r="B47" s="6"/>
      <c r="C47" s="6"/>
      <c r="D47" s="6"/>
      <c r="E47" s="6"/>
      <c r="F47" s="6"/>
      <c r="G47" s="19">
        <f>G46</f>
        <v>0</v>
      </c>
      <c r="H47" s="6"/>
      <c r="I47" s="19">
        <f>I46</f>
        <v>0</v>
      </c>
      <c r="J47" s="20">
        <f>J46</f>
        <v>0</v>
      </c>
    </row>
    <row r="48" spans="1:10" ht="13.5" thickTop="1"/>
    <row r="49" spans="1:10">
      <c r="A49" s="6" t="s">
        <v>2194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8">
        <f>I49/'סיכום נכסי ההשקעה'!$B$45</f>
        <v>0</v>
      </c>
    </row>
    <row r="50" spans="1:10" ht="13.5" thickBot="1">
      <c r="A50" s="6" t="s">
        <v>2195</v>
      </c>
      <c r="B50" s="6"/>
      <c r="C50" s="6"/>
      <c r="D50" s="6"/>
      <c r="E50" s="6"/>
      <c r="F50" s="6"/>
      <c r="G50" s="19">
        <f>G49</f>
        <v>0</v>
      </c>
      <c r="H50" s="6"/>
      <c r="I50" s="19">
        <f>I49</f>
        <v>0</v>
      </c>
      <c r="J50" s="20">
        <f>J49</f>
        <v>0</v>
      </c>
    </row>
    <row r="51" spans="1:10" ht="13.5" thickTop="1"/>
    <row r="52" spans="1:10">
      <c r="A52" s="6" t="s">
        <v>2196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8">
        <f>I52/'סיכום נכסי ההשקעה'!$B$45</f>
        <v>0</v>
      </c>
    </row>
    <row r="53" spans="1:10" ht="13.5" thickBot="1">
      <c r="A53" s="6" t="s">
        <v>2197</v>
      </c>
      <c r="B53" s="6"/>
      <c r="C53" s="6"/>
      <c r="D53" s="6"/>
      <c r="E53" s="6"/>
      <c r="F53" s="6"/>
      <c r="G53" s="19">
        <f>G52</f>
        <v>0</v>
      </c>
      <c r="H53" s="6"/>
      <c r="I53" s="19">
        <f>I52</f>
        <v>0</v>
      </c>
      <c r="J53" s="20">
        <f>J52</f>
        <v>0</v>
      </c>
    </row>
    <row r="54" spans="1:10" ht="13.5" thickTop="1"/>
    <row r="55" spans="1:10" ht="13.5" thickBot="1">
      <c r="A55" s="4" t="s">
        <v>2202</v>
      </c>
      <c r="B55" s="4"/>
      <c r="C55" s="4"/>
      <c r="D55" s="4"/>
      <c r="E55" s="4"/>
      <c r="F55" s="4"/>
      <c r="G55" s="25">
        <f>G44+G47+G50+G53</f>
        <v>0</v>
      </c>
      <c r="H55" s="4"/>
      <c r="I55" s="25">
        <f>I44+I47+I50+I53</f>
        <v>0</v>
      </c>
      <c r="J55" s="24">
        <f>J44+J47+J50+J53</f>
        <v>0</v>
      </c>
    </row>
    <row r="56" spans="1:10" ht="13.5" thickTop="1"/>
    <row r="58" spans="1:10" ht="13.5" thickBot="1">
      <c r="A58" s="4" t="s">
        <v>2203</v>
      </c>
      <c r="B58" s="4"/>
      <c r="C58" s="4"/>
      <c r="D58" s="4"/>
      <c r="E58" s="4"/>
      <c r="F58" s="4"/>
      <c r="G58" s="23">
        <f>G39+G55</f>
        <v>-79533790.650000006</v>
      </c>
      <c r="H58" s="4"/>
      <c r="I58" s="23">
        <f>I39+I55</f>
        <v>3905.6600000000035</v>
      </c>
      <c r="J58" s="24">
        <f>J39+J55</f>
        <v>3.3670842416461512E-4</v>
      </c>
    </row>
    <row r="59" spans="1:10" ht="13.5" thickTop="1"/>
    <row r="61" spans="1:10">
      <c r="A61" s="7" t="s">
        <v>62</v>
      </c>
      <c r="B61" s="7"/>
      <c r="C61" s="7"/>
      <c r="D61" s="7"/>
      <c r="E61" s="7"/>
      <c r="F61" s="7"/>
      <c r="G61" s="7"/>
      <c r="H61" s="7"/>
      <c r="I61" s="7"/>
      <c r="J61" s="7"/>
    </row>
  </sheetData>
  <pageMargins left="0.75" right="0.75" top="1" bottom="1" header="0.5" footer="0.5"/>
  <pageSetup paperSize="9" orientation="portrait"/>
  <ignoredErrors>
    <ignoredError sqref="G21:J22 G45:J45 H20 G27:J28 H26 J26 G24:I25 G32:J32 H31 G29:I30 G35:J35 G38:J38 G48:J48 G51:J51 G54:J54 G40:J41 H39 G56:J57 H55 H58 G23:H23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7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2204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1269</v>
      </c>
      <c r="E11" s="4" t="s">
        <v>7</v>
      </c>
      <c r="F11" s="4" t="s">
        <v>8</v>
      </c>
      <c r="G11" s="4" t="s">
        <v>64</v>
      </c>
      <c r="H11" s="4" t="s">
        <v>65</v>
      </c>
      <c r="I11" s="4" t="s">
        <v>9</v>
      </c>
      <c r="J11" s="4" t="s">
        <v>10</v>
      </c>
      <c r="K11" s="4" t="s">
        <v>11</v>
      </c>
      <c r="L11" s="4" t="s">
        <v>66</v>
      </c>
      <c r="M11" s="4" t="s">
        <v>67</v>
      </c>
      <c r="N11" s="4" t="s">
        <v>1292</v>
      </c>
      <c r="O11" s="4" t="s">
        <v>68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69</v>
      </c>
      <c r="H12" s="5" t="s">
        <v>70</v>
      </c>
      <c r="I12" s="5"/>
      <c r="J12" s="5" t="s">
        <v>14</v>
      </c>
      <c r="K12" s="5" t="s">
        <v>14</v>
      </c>
      <c r="L12" s="5" t="s">
        <v>71</v>
      </c>
      <c r="M12" s="5" t="s">
        <v>72</v>
      </c>
      <c r="N12" s="5" t="s">
        <v>15</v>
      </c>
      <c r="O12" s="5" t="s">
        <v>14</v>
      </c>
      <c r="P12" s="5" t="s">
        <v>14</v>
      </c>
    </row>
    <row r="15" spans="1:16">
      <c r="A15" s="4" t="s">
        <v>2205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2206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1272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2207</v>
      </c>
      <c r="B20" s="7">
        <v>1116037</v>
      </c>
      <c r="C20" s="7" t="s">
        <v>1280</v>
      </c>
      <c r="D20" s="7" t="s">
        <v>1281</v>
      </c>
      <c r="E20" s="17">
        <v>0</v>
      </c>
      <c r="F20" s="17">
        <v>0</v>
      </c>
      <c r="G20" s="17">
        <v>0</v>
      </c>
      <c r="H20" s="17">
        <v>0</v>
      </c>
      <c r="I20" s="7" t="s">
        <v>38</v>
      </c>
      <c r="J20" s="17">
        <v>0</v>
      </c>
      <c r="K20" s="17">
        <v>0</v>
      </c>
      <c r="L20" s="16">
        <v>732796.64</v>
      </c>
      <c r="M20" s="16">
        <v>101</v>
      </c>
      <c r="N20" s="16">
        <v>740.12</v>
      </c>
      <c r="O20" s="7" t="s">
        <v>92</v>
      </c>
      <c r="P20" s="27">
        <f>N20/'סיכום נכסי ההשקעה'!$B$45</f>
        <v>6.7195250175019775E-5</v>
      </c>
    </row>
    <row r="21" spans="1:16" ht="13.5" thickBot="1">
      <c r="A21" s="6" t="s">
        <v>1273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22">
        <f>L20</f>
        <v>732796.64</v>
      </c>
      <c r="M21" s="6"/>
      <c r="N21" s="22">
        <f>N20</f>
        <v>740.12</v>
      </c>
      <c r="O21" s="6"/>
      <c r="P21" s="20">
        <f>P20</f>
        <v>6.7195250175019775E-5</v>
      </c>
    </row>
    <row r="22" spans="1:16" ht="13.5" thickTop="1"/>
    <row r="23" spans="1:16">
      <c r="A23" s="6" t="s">
        <v>1274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27">
        <f>N23/'סיכום נכסי ההשקעה'!$B$45</f>
        <v>0</v>
      </c>
    </row>
    <row r="24" spans="1:16" ht="13.5" thickBot="1">
      <c r="A24" s="6" t="s">
        <v>1275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19">
        <f>L23</f>
        <v>0</v>
      </c>
      <c r="M24" s="6"/>
      <c r="N24" s="19">
        <f>N23</f>
        <v>0</v>
      </c>
      <c r="O24" s="6"/>
      <c r="P24" s="20">
        <f>P23</f>
        <v>0</v>
      </c>
    </row>
    <row r="25" spans="1:16" ht="13.5" thickTop="1"/>
    <row r="26" spans="1:16">
      <c r="A26" s="6" t="s">
        <v>1276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27">
        <f>N26/'סיכום נכסי ההשקעה'!$B$45</f>
        <v>0</v>
      </c>
    </row>
    <row r="27" spans="1:16" ht="13.5" thickBot="1">
      <c r="A27" s="6" t="s">
        <v>1277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19">
        <f>L26</f>
        <v>0</v>
      </c>
      <c r="M27" s="6"/>
      <c r="N27" s="19">
        <f>N26</f>
        <v>0</v>
      </c>
      <c r="O27" s="6"/>
      <c r="P27" s="20">
        <f>P26</f>
        <v>0</v>
      </c>
    </row>
    <row r="28" spans="1:16" ht="13.5" thickTop="1"/>
    <row r="29" spans="1:16">
      <c r="A29" s="6" t="s">
        <v>1278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27">
        <f>N29/'סיכום נכסי ההשקעה'!$B$45</f>
        <v>0</v>
      </c>
    </row>
    <row r="30" spans="1:16" ht="13.5" thickBot="1">
      <c r="A30" s="6" t="s">
        <v>1282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19">
        <f>L29</f>
        <v>0</v>
      </c>
      <c r="M30" s="6"/>
      <c r="N30" s="19">
        <f>N29</f>
        <v>0</v>
      </c>
      <c r="O30" s="6"/>
      <c r="P30" s="20">
        <f>P29</f>
        <v>0</v>
      </c>
    </row>
    <row r="31" spans="1:16" ht="13.5" thickTop="1"/>
    <row r="32" spans="1:16">
      <c r="A32" s="6" t="s">
        <v>1283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27">
        <f>N32/'סיכום נכסי ההשקעה'!$B$45</f>
        <v>0</v>
      </c>
    </row>
    <row r="33" spans="1:16" ht="13.5" thickBot="1">
      <c r="A33" s="6" t="s">
        <v>1284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19">
        <f>L32</f>
        <v>0</v>
      </c>
      <c r="M33" s="6"/>
      <c r="N33" s="19">
        <f>N32</f>
        <v>0</v>
      </c>
      <c r="O33" s="6"/>
      <c r="P33" s="20">
        <f>P32</f>
        <v>0</v>
      </c>
    </row>
    <row r="34" spans="1:16" ht="13.5" thickTop="1"/>
    <row r="35" spans="1:16">
      <c r="A35" s="6" t="s">
        <v>1285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27">
        <f>N35/'סיכום נכסי ההשקעה'!$B$45</f>
        <v>0</v>
      </c>
    </row>
    <row r="36" spans="1:16" ht="13.5" thickBot="1">
      <c r="A36" s="6" t="s">
        <v>1286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19">
        <f>L35</f>
        <v>0</v>
      </c>
      <c r="M36" s="6"/>
      <c r="N36" s="19">
        <f>N35</f>
        <v>0</v>
      </c>
      <c r="O36" s="6"/>
      <c r="P36" s="20">
        <f>P35</f>
        <v>0</v>
      </c>
    </row>
    <row r="37" spans="1:16" ht="13.5" thickTop="1"/>
    <row r="38" spans="1:16" ht="13.5" thickBot="1">
      <c r="A38" s="4" t="s">
        <v>2208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23">
        <f>L21+L24+L27+L30+L33+L36</f>
        <v>732796.64</v>
      </c>
      <c r="M38" s="4"/>
      <c r="N38" s="23">
        <f>N21+N24+N27+N30+N33+N36</f>
        <v>740.12</v>
      </c>
      <c r="O38" s="4"/>
      <c r="P38" s="24">
        <f>P21+P24+P27+P30+P33+P36</f>
        <v>6.7195250175019775E-5</v>
      </c>
    </row>
    <row r="39" spans="1:16" ht="13.5" thickTop="1"/>
    <row r="41" spans="1:16">
      <c r="A41" s="4" t="s">
        <v>2209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6" t="s">
        <v>1272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27">
        <f>N42/'סיכום נכסי ההשקעה'!$B$45</f>
        <v>0</v>
      </c>
    </row>
    <row r="43" spans="1:16" ht="13.5" thickBot="1">
      <c r="A43" s="6" t="s">
        <v>1273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19">
        <f>L42</f>
        <v>0</v>
      </c>
      <c r="M43" s="6"/>
      <c r="N43" s="19">
        <f>N42</f>
        <v>0</v>
      </c>
      <c r="O43" s="6"/>
      <c r="P43" s="20">
        <f>P42</f>
        <v>0</v>
      </c>
    </row>
    <row r="44" spans="1:16" ht="13.5" thickTop="1"/>
    <row r="45" spans="1:16">
      <c r="A45" s="6" t="s">
        <v>1274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27">
        <f>N45/'סיכום נכסי ההשקעה'!$B$45</f>
        <v>0</v>
      </c>
    </row>
    <row r="46" spans="1:16" ht="13.5" thickBot="1">
      <c r="A46" s="6" t="s">
        <v>1275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19">
        <f>L45</f>
        <v>0</v>
      </c>
      <c r="M46" s="6"/>
      <c r="N46" s="19">
        <f>N45</f>
        <v>0</v>
      </c>
      <c r="O46" s="6"/>
      <c r="P46" s="20">
        <f>P45</f>
        <v>0</v>
      </c>
    </row>
    <row r="47" spans="1:16" ht="13.5" thickTop="1"/>
    <row r="48" spans="1:16">
      <c r="A48" s="6" t="s">
        <v>1276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27">
        <f>N48/'סיכום נכסי ההשקעה'!$B$45</f>
        <v>0</v>
      </c>
    </row>
    <row r="49" spans="1:16" ht="13.5" thickBot="1">
      <c r="A49" s="6" t="s">
        <v>1277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19">
        <f>L48</f>
        <v>0</v>
      </c>
      <c r="M49" s="6"/>
      <c r="N49" s="19">
        <f>N48</f>
        <v>0</v>
      </c>
      <c r="O49" s="6"/>
      <c r="P49" s="20">
        <f>P48</f>
        <v>0</v>
      </c>
    </row>
    <row r="50" spans="1:16" ht="13.5" thickTop="1"/>
    <row r="51" spans="1:16">
      <c r="A51" s="6" t="s">
        <v>1278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27">
        <f>N51/'סיכום נכסי ההשקעה'!$B$45</f>
        <v>0</v>
      </c>
    </row>
    <row r="52" spans="1:16" ht="13.5" thickBot="1">
      <c r="A52" s="6" t="s">
        <v>1282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19">
        <f>L51</f>
        <v>0</v>
      </c>
      <c r="M52" s="6"/>
      <c r="N52" s="19">
        <f>N51</f>
        <v>0</v>
      </c>
      <c r="O52" s="6"/>
      <c r="P52" s="20">
        <f>P51</f>
        <v>0</v>
      </c>
    </row>
    <row r="53" spans="1:16" ht="13.5" thickTop="1"/>
    <row r="54" spans="1:16">
      <c r="A54" s="6" t="s">
        <v>1283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27">
        <f>N54/'סיכום נכסי ההשקעה'!$B$45</f>
        <v>0</v>
      </c>
    </row>
    <row r="55" spans="1:16" ht="13.5" thickBot="1">
      <c r="A55" s="6" t="s">
        <v>1284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19">
        <f>L54</f>
        <v>0</v>
      </c>
      <c r="M55" s="6"/>
      <c r="N55" s="19">
        <f>N54</f>
        <v>0</v>
      </c>
      <c r="O55" s="6"/>
      <c r="P55" s="20">
        <f>P54</f>
        <v>0</v>
      </c>
    </row>
    <row r="56" spans="1:16" ht="13.5" thickTop="1"/>
    <row r="57" spans="1:16">
      <c r="A57" s="6" t="s">
        <v>1285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27">
        <f>N57/'סיכום נכסי ההשקעה'!$B$45</f>
        <v>0</v>
      </c>
    </row>
    <row r="58" spans="1:16" ht="13.5" thickBot="1">
      <c r="A58" s="6" t="s">
        <v>1286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19">
        <f>L57</f>
        <v>0</v>
      </c>
      <c r="M58" s="6"/>
      <c r="N58" s="19">
        <f>N57</f>
        <v>0</v>
      </c>
      <c r="O58" s="6"/>
      <c r="P58" s="20">
        <f>P57</f>
        <v>0</v>
      </c>
    </row>
    <row r="59" spans="1:16" ht="13.5" thickTop="1"/>
    <row r="60" spans="1:16" ht="13.5" thickBot="1">
      <c r="A60" s="4" t="s">
        <v>2210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25">
        <f>L43+L46+L49+L52+L55+L58</f>
        <v>0</v>
      </c>
      <c r="M60" s="4"/>
      <c r="N60" s="25">
        <f>N43+N46+N49+N52+N55+N58</f>
        <v>0</v>
      </c>
      <c r="O60" s="4"/>
      <c r="P60" s="24">
        <f>P43+P46+P49+P52+P55+P58</f>
        <v>0</v>
      </c>
    </row>
    <row r="61" spans="1:16" ht="13.5" thickTop="1"/>
    <row r="63" spans="1:16" ht="13.5" thickBot="1">
      <c r="A63" s="4" t="s">
        <v>2211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23">
        <f>L38+L60</f>
        <v>732796.64</v>
      </c>
      <c r="M63" s="4"/>
      <c r="N63" s="23">
        <f>N38+N60</f>
        <v>740.12</v>
      </c>
      <c r="O63" s="4"/>
      <c r="P63" s="24">
        <f>P38+P60</f>
        <v>6.7195250175019775E-5</v>
      </c>
    </row>
    <row r="64" spans="1:16" ht="13.5" thickTop="1"/>
    <row r="66" spans="1:16">
      <c r="A66" s="7" t="s">
        <v>62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</sheetData>
  <pageMargins left="0.75" right="0.75" top="1" bottom="1" header="0.5" footer="0.5"/>
  <pageSetup paperSize="9" orientation="portrait"/>
  <ignoredErrors>
    <ignoredError sqref="L22 O22:P22 N25 O20 O21 L25 O25:P25 O24 N28 L28 O28:P28 N31 L31 O31:P31 N34 L34 O34:P34 N37 L37 O37:P37 O38 L61:P62 M60 O60 M63 O63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9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32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2212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65</v>
      </c>
      <c r="G11" s="4" t="s">
        <v>9</v>
      </c>
      <c r="H11" s="4" t="s">
        <v>10</v>
      </c>
      <c r="I11" s="4" t="s">
        <v>11</v>
      </c>
      <c r="J11" s="4" t="s">
        <v>66</v>
      </c>
      <c r="K11" s="4" t="s">
        <v>67</v>
      </c>
      <c r="L11" s="4" t="s">
        <v>1292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70</v>
      </c>
      <c r="G12" s="5"/>
      <c r="H12" s="5" t="s">
        <v>14</v>
      </c>
      <c r="I12" s="5" t="s">
        <v>14</v>
      </c>
      <c r="J12" s="5" t="s">
        <v>71</v>
      </c>
      <c r="K12" s="5" t="s">
        <v>72</v>
      </c>
      <c r="L12" s="5" t="s">
        <v>15</v>
      </c>
      <c r="M12" s="5" t="s">
        <v>14</v>
      </c>
    </row>
    <row r="15" spans="1:13">
      <c r="A15" s="4" t="s">
        <v>2212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2213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2214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7" t="s">
        <v>2215</v>
      </c>
      <c r="B20" s="7">
        <v>1000002</v>
      </c>
      <c r="C20" s="7" t="s">
        <v>2215</v>
      </c>
      <c r="D20" s="17">
        <v>0</v>
      </c>
      <c r="E20" s="17">
        <v>0</v>
      </c>
      <c r="F20" s="16">
        <v>2.1</v>
      </c>
      <c r="G20" s="7" t="s">
        <v>38</v>
      </c>
      <c r="H20" s="39">
        <v>1.7100000000000001E-2</v>
      </c>
      <c r="I20" s="30">
        <v>2.5999999999999999E-3</v>
      </c>
      <c r="J20" s="16">
        <v>4323265.01</v>
      </c>
      <c r="K20" s="16">
        <v>100</v>
      </c>
      <c r="L20" s="21" t="s">
        <v>2216</v>
      </c>
      <c r="M20" s="27">
        <f>L20/'סיכום נכסי ההשקעה'!$B$45</f>
        <v>3.9250825436977488E-4</v>
      </c>
    </row>
    <row r="21" spans="1:13" ht="13.5" thickBot="1">
      <c r="A21" s="6" t="s">
        <v>2217</v>
      </c>
      <c r="B21" s="6"/>
      <c r="C21" s="6"/>
      <c r="D21" s="6"/>
      <c r="E21" s="6"/>
      <c r="F21" s="6"/>
      <c r="G21" s="6"/>
      <c r="H21" s="6"/>
      <c r="I21" s="6"/>
      <c r="J21" s="22">
        <f>J20</f>
        <v>4323265.01</v>
      </c>
      <c r="K21" s="6"/>
      <c r="L21" s="22" t="str">
        <f>L20</f>
        <v>4,323.27</v>
      </c>
      <c r="M21" s="20">
        <f>M20</f>
        <v>3.9250825436977488E-4</v>
      </c>
    </row>
    <row r="22" spans="1:13" ht="13.5" thickTop="1"/>
    <row r="23" spans="1:13">
      <c r="A23" s="6" t="s">
        <v>2218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27">
        <f>L23/'סיכום נכסי ההשקעה'!$B$45</f>
        <v>0</v>
      </c>
    </row>
    <row r="24" spans="1:13" ht="13.5" thickBot="1">
      <c r="A24" s="6" t="s">
        <v>2219</v>
      </c>
      <c r="B24" s="6"/>
      <c r="C24" s="6"/>
      <c r="D24" s="6"/>
      <c r="E24" s="6"/>
      <c r="F24" s="6"/>
      <c r="G24" s="6"/>
      <c r="H24" s="6"/>
      <c r="I24" s="6"/>
      <c r="J24" s="19">
        <f>J23</f>
        <v>0</v>
      </c>
      <c r="K24" s="6"/>
      <c r="L24" s="19">
        <f>L23</f>
        <v>0</v>
      </c>
      <c r="M24" s="20">
        <f>M23</f>
        <v>0</v>
      </c>
    </row>
    <row r="25" spans="1:13" ht="13.5" thickTop="1"/>
    <row r="26" spans="1:13">
      <c r="A26" s="6" t="s">
        <v>2220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27">
        <f>L26/'סיכום נכסי ההשקעה'!$B$45</f>
        <v>0</v>
      </c>
    </row>
    <row r="27" spans="1:13" ht="13.5" thickBot="1">
      <c r="A27" s="6" t="s">
        <v>2221</v>
      </c>
      <c r="B27" s="6"/>
      <c r="C27" s="6"/>
      <c r="D27" s="6"/>
      <c r="E27" s="6"/>
      <c r="F27" s="6"/>
      <c r="G27" s="6"/>
      <c r="H27" s="6"/>
      <c r="I27" s="6"/>
      <c r="J27" s="19">
        <f>J26</f>
        <v>0</v>
      </c>
      <c r="K27" s="6"/>
      <c r="L27" s="19">
        <f>L26</f>
        <v>0</v>
      </c>
      <c r="M27" s="20">
        <f>M26</f>
        <v>0</v>
      </c>
    </row>
    <row r="28" spans="1:13" ht="13.5" thickTop="1"/>
    <row r="29" spans="1:13">
      <c r="A29" s="6" t="s">
        <v>2222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7" t="s">
        <v>2223</v>
      </c>
      <c r="B30" s="7">
        <v>60330933</v>
      </c>
      <c r="C30" s="7" t="s">
        <v>811</v>
      </c>
      <c r="D30" s="7" t="s">
        <v>280</v>
      </c>
      <c r="E30" s="7" t="s">
        <v>204</v>
      </c>
      <c r="F30" s="16">
        <v>0.71</v>
      </c>
      <c r="G30" s="7" t="s">
        <v>38</v>
      </c>
      <c r="H30" s="7" t="s">
        <v>2224</v>
      </c>
      <c r="I30" s="30">
        <v>2.7699999999999999E-2</v>
      </c>
      <c r="J30" s="16">
        <v>4303069.66</v>
      </c>
      <c r="K30" s="16">
        <v>390.43</v>
      </c>
      <c r="L30" s="21" t="s">
        <v>2225</v>
      </c>
      <c r="M30" s="27">
        <f>L30/'סיכום נכסי ההשקעה'!$B$45</f>
        <v>1.5253127499836802E-3</v>
      </c>
    </row>
    <row r="31" spans="1:13">
      <c r="A31" s="7" t="s">
        <v>2226</v>
      </c>
      <c r="B31" s="7">
        <v>8261018</v>
      </c>
      <c r="C31" s="7" t="s">
        <v>2227</v>
      </c>
      <c r="D31" s="7" t="s">
        <v>280</v>
      </c>
      <c r="E31" s="7" t="s">
        <v>204</v>
      </c>
      <c r="F31" s="16">
        <v>5.39</v>
      </c>
      <c r="G31" s="7" t="s">
        <v>38</v>
      </c>
      <c r="H31" s="7" t="s">
        <v>2228</v>
      </c>
      <c r="I31" s="7" t="s">
        <v>2229</v>
      </c>
      <c r="J31" s="16">
        <v>771559.86</v>
      </c>
      <c r="K31" s="16">
        <v>148.88999999999999</v>
      </c>
      <c r="L31" s="21" t="s">
        <v>2230</v>
      </c>
      <c r="M31" s="27">
        <f>L31/'סיכום נכסי ההשקעה'!$B$45</f>
        <v>1.0429735650443065E-4</v>
      </c>
    </row>
    <row r="32" spans="1:13">
      <c r="A32" s="7" t="s">
        <v>2231</v>
      </c>
      <c r="B32" s="7">
        <v>8261109</v>
      </c>
      <c r="C32" s="7" t="s">
        <v>2227</v>
      </c>
      <c r="D32" s="7" t="s">
        <v>280</v>
      </c>
      <c r="E32" s="7" t="s">
        <v>204</v>
      </c>
      <c r="F32" s="16">
        <v>5.39</v>
      </c>
      <c r="G32" s="7" t="s">
        <v>38</v>
      </c>
      <c r="H32" s="7" t="s">
        <v>2228</v>
      </c>
      <c r="I32" s="7" t="s">
        <v>2229</v>
      </c>
      <c r="J32" s="16">
        <v>929953.65</v>
      </c>
      <c r="K32" s="16">
        <v>145.97999999999999</v>
      </c>
      <c r="L32" s="21" t="s">
        <v>2232</v>
      </c>
      <c r="M32" s="27">
        <f>L32/'סיכום נכסי ההשקעה'!$B$45</f>
        <v>1.2325151580162418E-4</v>
      </c>
    </row>
    <row r="33" spans="1:13">
      <c r="A33" s="7" t="s">
        <v>2233</v>
      </c>
      <c r="B33" s="7">
        <v>8261117</v>
      </c>
      <c r="C33" s="7" t="s">
        <v>2227</v>
      </c>
      <c r="D33" s="7" t="s">
        <v>280</v>
      </c>
      <c r="E33" s="7" t="s">
        <v>204</v>
      </c>
      <c r="F33" s="16">
        <v>5.39</v>
      </c>
      <c r="G33" s="7" t="s">
        <v>38</v>
      </c>
      <c r="H33" s="7" t="s">
        <v>2228</v>
      </c>
      <c r="I33" s="7" t="s">
        <v>2229</v>
      </c>
      <c r="J33" s="16">
        <v>689496.94</v>
      </c>
      <c r="K33" s="16">
        <v>143.44999999999999</v>
      </c>
      <c r="L33" s="21">
        <v>989.08</v>
      </c>
      <c r="M33" s="27">
        <f>L33/'סיכום נכסי ההשקעה'!$B$45</f>
        <v>8.9798246288586391E-5</v>
      </c>
    </row>
    <row r="34" spans="1:13">
      <c r="A34" s="7" t="s">
        <v>2234</v>
      </c>
      <c r="B34" s="7">
        <v>8261125</v>
      </c>
      <c r="C34" s="7" t="s">
        <v>2227</v>
      </c>
      <c r="D34" s="7" t="s">
        <v>280</v>
      </c>
      <c r="E34" s="7" t="s">
        <v>204</v>
      </c>
      <c r="F34" s="16">
        <v>5.39</v>
      </c>
      <c r="G34" s="7" t="s">
        <v>38</v>
      </c>
      <c r="H34" s="7" t="s">
        <v>2228</v>
      </c>
      <c r="I34" s="7" t="s">
        <v>2229</v>
      </c>
      <c r="J34" s="16">
        <v>536525.46</v>
      </c>
      <c r="K34" s="16">
        <v>139.27000000000001</v>
      </c>
      <c r="L34" s="21">
        <v>747.22</v>
      </c>
      <c r="M34" s="27">
        <f>L34/'סיכום נכסי ההשקעה'!$B$45</f>
        <v>6.783985682832281E-5</v>
      </c>
    </row>
    <row r="35" spans="1:13">
      <c r="A35" s="7" t="s">
        <v>2235</v>
      </c>
      <c r="B35" s="7">
        <v>8261133</v>
      </c>
      <c r="C35" s="7" t="s">
        <v>2227</v>
      </c>
      <c r="D35" s="7" t="s">
        <v>280</v>
      </c>
      <c r="E35" s="7" t="s">
        <v>204</v>
      </c>
      <c r="F35" s="16">
        <v>5.39</v>
      </c>
      <c r="G35" s="7" t="s">
        <v>38</v>
      </c>
      <c r="H35" s="7" t="s">
        <v>2228</v>
      </c>
      <c r="I35" s="7" t="s">
        <v>2229</v>
      </c>
      <c r="J35" s="16">
        <v>667500.68999999994</v>
      </c>
      <c r="K35" s="16">
        <v>137.09</v>
      </c>
      <c r="L35" s="21">
        <v>915.08</v>
      </c>
      <c r="M35" s="27">
        <f>L35/'סיכום נכסי ההשקעה'!$B$45</f>
        <v>8.3079810747118172E-5</v>
      </c>
    </row>
    <row r="36" spans="1:13">
      <c r="A36" s="7" t="s">
        <v>2236</v>
      </c>
      <c r="B36" s="7">
        <v>8261141</v>
      </c>
      <c r="C36" s="7" t="s">
        <v>2227</v>
      </c>
      <c r="D36" s="7" t="s">
        <v>280</v>
      </c>
      <c r="E36" s="7" t="s">
        <v>204</v>
      </c>
      <c r="F36" s="16">
        <v>5.39</v>
      </c>
      <c r="G36" s="7" t="s">
        <v>38</v>
      </c>
      <c r="H36" s="7" t="s">
        <v>2228</v>
      </c>
      <c r="I36" s="7" t="s">
        <v>2229</v>
      </c>
      <c r="J36" s="16">
        <v>642786.1</v>
      </c>
      <c r="K36" s="16">
        <v>136.84</v>
      </c>
      <c r="L36" s="21">
        <v>879.59</v>
      </c>
      <c r="M36" s="27">
        <f>L36/'סיכום נכסי ההשקעה'!$B$45</f>
        <v>7.9857685377297794E-5</v>
      </c>
    </row>
    <row r="37" spans="1:13">
      <c r="A37" s="7" t="s">
        <v>2237</v>
      </c>
      <c r="B37" s="7">
        <v>8261158</v>
      </c>
      <c r="C37" s="7" t="s">
        <v>2227</v>
      </c>
      <c r="D37" s="7" t="s">
        <v>280</v>
      </c>
      <c r="E37" s="7" t="s">
        <v>204</v>
      </c>
      <c r="F37" s="16">
        <v>5.39</v>
      </c>
      <c r="G37" s="7" t="s">
        <v>38</v>
      </c>
      <c r="H37" s="7" t="s">
        <v>2228</v>
      </c>
      <c r="I37" s="7" t="s">
        <v>2229</v>
      </c>
      <c r="J37" s="16">
        <v>566344.19999999995</v>
      </c>
      <c r="K37" s="16">
        <v>136.43</v>
      </c>
      <c r="L37" s="21">
        <v>772.66</v>
      </c>
      <c r="M37" s="27">
        <f>L37/'סיכום נכסי ההשקעה'!$B$45</f>
        <v>7.01495460198762E-5</v>
      </c>
    </row>
    <row r="38" spans="1:13">
      <c r="A38" s="7" t="s">
        <v>2238</v>
      </c>
      <c r="B38" s="7">
        <v>8261166</v>
      </c>
      <c r="C38" s="7" t="s">
        <v>2227</v>
      </c>
      <c r="D38" s="7" t="s">
        <v>280</v>
      </c>
      <c r="E38" s="7" t="s">
        <v>204</v>
      </c>
      <c r="F38" s="16">
        <v>5.39</v>
      </c>
      <c r="G38" s="7" t="s">
        <v>38</v>
      </c>
      <c r="H38" s="7" t="s">
        <v>2228</v>
      </c>
      <c r="I38" s="7" t="s">
        <v>2229</v>
      </c>
      <c r="J38" s="16">
        <v>587157.03</v>
      </c>
      <c r="K38" s="16">
        <v>137.1</v>
      </c>
      <c r="L38" s="21">
        <v>804.99</v>
      </c>
      <c r="M38" s="27">
        <f>L38/'סיכום נכסי ההשקעה'!$B$45</f>
        <v>7.3084776034141983E-5</v>
      </c>
    </row>
    <row r="39" spans="1:13">
      <c r="A39" s="7" t="s">
        <v>2239</v>
      </c>
      <c r="B39" s="7">
        <v>8261174</v>
      </c>
      <c r="C39" s="7" t="s">
        <v>2227</v>
      </c>
      <c r="D39" s="7" t="s">
        <v>280</v>
      </c>
      <c r="E39" s="7" t="s">
        <v>204</v>
      </c>
      <c r="F39" s="16">
        <v>5.39</v>
      </c>
      <c r="G39" s="7" t="s">
        <v>38</v>
      </c>
      <c r="H39" s="7" t="s">
        <v>2228</v>
      </c>
      <c r="I39" s="7" t="s">
        <v>2229</v>
      </c>
      <c r="J39" s="16">
        <v>416507.38</v>
      </c>
      <c r="K39" s="16">
        <v>138.6</v>
      </c>
      <c r="L39" s="21">
        <v>577.28</v>
      </c>
      <c r="M39" s="27">
        <f>L39/'סיכום נכסי ההשקעה'!$B$45</f>
        <v>5.2411060397010503E-5</v>
      </c>
    </row>
    <row r="40" spans="1:13">
      <c r="A40" s="7" t="s">
        <v>2240</v>
      </c>
      <c r="B40" s="7">
        <v>8261182</v>
      </c>
      <c r="C40" s="7" t="s">
        <v>2227</v>
      </c>
      <c r="D40" s="7" t="s">
        <v>280</v>
      </c>
      <c r="E40" s="7" t="s">
        <v>204</v>
      </c>
      <c r="F40" s="16">
        <v>5.39</v>
      </c>
      <c r="G40" s="7" t="s">
        <v>38</v>
      </c>
      <c r="H40" s="7" t="s">
        <v>2228</v>
      </c>
      <c r="I40" s="7" t="s">
        <v>2229</v>
      </c>
      <c r="J40" s="16">
        <v>251017.51</v>
      </c>
      <c r="K40" s="16">
        <v>139.57</v>
      </c>
      <c r="L40" s="21">
        <v>350.35</v>
      </c>
      <c r="M40" s="27">
        <f>L40/'סיכום נכסי ההשקעה'!$B$45</f>
        <v>3.1808160702072876E-5</v>
      </c>
    </row>
    <row r="41" spans="1:13">
      <c r="A41" s="7" t="s">
        <v>2241</v>
      </c>
      <c r="B41" s="7">
        <v>8261190</v>
      </c>
      <c r="C41" s="7" t="s">
        <v>2227</v>
      </c>
      <c r="D41" s="7" t="s">
        <v>280</v>
      </c>
      <c r="E41" s="7" t="s">
        <v>204</v>
      </c>
      <c r="F41" s="16">
        <v>5.39</v>
      </c>
      <c r="G41" s="7" t="s">
        <v>38</v>
      </c>
      <c r="H41" s="7" t="s">
        <v>2228</v>
      </c>
      <c r="I41" s="7" t="s">
        <v>2229</v>
      </c>
      <c r="J41" s="16">
        <v>252409.62</v>
      </c>
      <c r="K41" s="16">
        <v>139.99</v>
      </c>
      <c r="L41" s="21">
        <v>353.35</v>
      </c>
      <c r="M41" s="27">
        <f>L41/'סיכום נכסי ההשקעה'!$B$45</f>
        <v>3.2080529710510777E-5</v>
      </c>
    </row>
    <row r="42" spans="1:13">
      <c r="A42" s="7" t="s">
        <v>2242</v>
      </c>
      <c r="B42" s="7">
        <v>8261026</v>
      </c>
      <c r="C42" s="7" t="s">
        <v>2227</v>
      </c>
      <c r="D42" s="7" t="s">
        <v>280</v>
      </c>
      <c r="E42" s="7" t="s">
        <v>204</v>
      </c>
      <c r="F42" s="16">
        <v>5.39</v>
      </c>
      <c r="G42" s="7" t="s">
        <v>38</v>
      </c>
      <c r="H42" s="7" t="s">
        <v>2228</v>
      </c>
      <c r="I42" s="7" t="s">
        <v>2229</v>
      </c>
      <c r="J42" s="16">
        <v>29690.3</v>
      </c>
      <c r="K42" s="16">
        <v>148.19</v>
      </c>
      <c r="L42" s="21">
        <v>44</v>
      </c>
      <c r="M42" s="27">
        <f>L42/'סיכום נכסי ההשקעה'!$B$45</f>
        <v>3.9947454570892155E-6</v>
      </c>
    </row>
    <row r="43" spans="1:13">
      <c r="A43" s="7" t="s">
        <v>2243</v>
      </c>
      <c r="B43" s="7">
        <v>8261034</v>
      </c>
      <c r="C43" s="7" t="s">
        <v>2227</v>
      </c>
      <c r="D43" s="7" t="s">
        <v>280</v>
      </c>
      <c r="E43" s="7" t="s">
        <v>204</v>
      </c>
      <c r="F43" s="16">
        <v>5.39</v>
      </c>
      <c r="G43" s="7" t="s">
        <v>38</v>
      </c>
      <c r="H43" s="7" t="s">
        <v>2228</v>
      </c>
      <c r="I43" s="7" t="s">
        <v>2244</v>
      </c>
      <c r="J43" s="16">
        <v>334037.03000000003</v>
      </c>
      <c r="K43" s="16">
        <v>149.59</v>
      </c>
      <c r="L43" s="21">
        <v>499.69</v>
      </c>
      <c r="M43" s="27">
        <f>L43/'סיכום נכסי ההשקעה'!$B$45</f>
        <v>4.5366689942111593E-5</v>
      </c>
    </row>
    <row r="44" spans="1:13">
      <c r="A44" s="7" t="s">
        <v>2245</v>
      </c>
      <c r="B44" s="7">
        <v>8261042</v>
      </c>
      <c r="C44" s="7" t="s">
        <v>2227</v>
      </c>
      <c r="D44" s="7" t="s">
        <v>280</v>
      </c>
      <c r="E44" s="7" t="s">
        <v>204</v>
      </c>
      <c r="F44" s="16">
        <v>5.39</v>
      </c>
      <c r="G44" s="7" t="s">
        <v>38</v>
      </c>
      <c r="H44" s="7" t="s">
        <v>2228</v>
      </c>
      <c r="I44" s="7" t="s">
        <v>2229</v>
      </c>
      <c r="J44" s="16">
        <v>382800.21</v>
      </c>
      <c r="K44" s="16">
        <v>148.05000000000001</v>
      </c>
      <c r="L44" s="21">
        <v>566.74</v>
      </c>
      <c r="M44" s="27">
        <f>L44/'סיכום נכסי ההשקעה'!$B$45</f>
        <v>5.1454137280698683E-5</v>
      </c>
    </row>
    <row r="45" spans="1:13">
      <c r="A45" s="7" t="s">
        <v>2246</v>
      </c>
      <c r="B45" s="7">
        <v>8261059</v>
      </c>
      <c r="C45" s="7" t="s">
        <v>2227</v>
      </c>
      <c r="D45" s="7" t="s">
        <v>280</v>
      </c>
      <c r="E45" s="7" t="s">
        <v>204</v>
      </c>
      <c r="F45" s="16">
        <v>5.39</v>
      </c>
      <c r="G45" s="7" t="s">
        <v>38</v>
      </c>
      <c r="H45" s="7" t="s">
        <v>2228</v>
      </c>
      <c r="I45" s="7" t="s">
        <v>2229</v>
      </c>
      <c r="J45" s="16">
        <v>446724.07</v>
      </c>
      <c r="K45" s="16">
        <v>148.05000000000001</v>
      </c>
      <c r="L45" s="21">
        <v>661.37</v>
      </c>
      <c r="M45" s="27">
        <f>L45/'סיכום נכסי ההשקעה'!$B$45</f>
        <v>6.004556370352487E-5</v>
      </c>
    </row>
    <row r="46" spans="1:13">
      <c r="A46" s="7" t="s">
        <v>2247</v>
      </c>
      <c r="B46" s="7">
        <v>8261067</v>
      </c>
      <c r="C46" s="7" t="s">
        <v>2227</v>
      </c>
      <c r="D46" s="7" t="s">
        <v>280</v>
      </c>
      <c r="E46" s="7" t="s">
        <v>204</v>
      </c>
      <c r="F46" s="16">
        <v>5.39</v>
      </c>
      <c r="G46" s="7" t="s">
        <v>38</v>
      </c>
      <c r="H46" s="7" t="s">
        <v>2228</v>
      </c>
      <c r="I46" s="7" t="s">
        <v>2229</v>
      </c>
      <c r="J46" s="16">
        <v>452892.28</v>
      </c>
      <c r="K46" s="16">
        <v>148.05000000000001</v>
      </c>
      <c r="L46" s="21">
        <v>670.51</v>
      </c>
      <c r="M46" s="27">
        <f>L46/'סיכום נכסי ההשקעה'!$B$45</f>
        <v>6.0875381282565676E-5</v>
      </c>
    </row>
    <row r="47" spans="1:13">
      <c r="A47" s="7" t="s">
        <v>2248</v>
      </c>
      <c r="B47" s="7">
        <v>8261075</v>
      </c>
      <c r="C47" s="7" t="s">
        <v>2227</v>
      </c>
      <c r="D47" s="7" t="s">
        <v>280</v>
      </c>
      <c r="E47" s="7" t="s">
        <v>204</v>
      </c>
      <c r="F47" s="16">
        <v>5.39</v>
      </c>
      <c r="G47" s="7" t="s">
        <v>38</v>
      </c>
      <c r="H47" s="7" t="s">
        <v>2228</v>
      </c>
      <c r="I47" s="7" t="s">
        <v>2229</v>
      </c>
      <c r="J47" s="16">
        <v>425369.37</v>
      </c>
      <c r="K47" s="16">
        <v>149.21</v>
      </c>
      <c r="L47" s="21">
        <v>634.69000000000005</v>
      </c>
      <c r="M47" s="27">
        <f>L47/'סיכום נכסי ההשקעה'!$B$45</f>
        <v>5.7623295321817145E-5</v>
      </c>
    </row>
    <row r="48" spans="1:13">
      <c r="A48" s="7" t="s">
        <v>2249</v>
      </c>
      <c r="B48" s="7">
        <v>8261083</v>
      </c>
      <c r="C48" s="7" t="s">
        <v>2227</v>
      </c>
      <c r="D48" s="7" t="s">
        <v>280</v>
      </c>
      <c r="E48" s="7" t="s">
        <v>204</v>
      </c>
      <c r="F48" s="16">
        <v>5.39</v>
      </c>
      <c r="G48" s="7" t="s">
        <v>38</v>
      </c>
      <c r="H48" s="7" t="s">
        <v>2228</v>
      </c>
      <c r="I48" s="7" t="s">
        <v>2229</v>
      </c>
      <c r="J48" s="16">
        <v>108033.71</v>
      </c>
      <c r="K48" s="16">
        <v>147</v>
      </c>
      <c r="L48" s="21">
        <v>158.81</v>
      </c>
      <c r="M48" s="27">
        <f>L48/'סיכום נכסי ההשקעה'!$B$45</f>
        <v>1.4418307410007689E-5</v>
      </c>
    </row>
    <row r="49" spans="1:13">
      <c r="A49" s="7" t="s">
        <v>2250</v>
      </c>
      <c r="B49" s="7">
        <v>8261091</v>
      </c>
      <c r="C49" s="7" t="s">
        <v>2227</v>
      </c>
      <c r="D49" s="7" t="s">
        <v>280</v>
      </c>
      <c r="E49" s="7" t="s">
        <v>204</v>
      </c>
      <c r="F49" s="16">
        <v>5.39</v>
      </c>
      <c r="G49" s="7" t="s">
        <v>38</v>
      </c>
      <c r="H49" s="7" t="s">
        <v>2228</v>
      </c>
      <c r="I49" s="7" t="s">
        <v>2229</v>
      </c>
      <c r="J49" s="16">
        <v>1400147.19</v>
      </c>
      <c r="K49" s="16">
        <v>145.56</v>
      </c>
      <c r="L49" s="21" t="s">
        <v>2251</v>
      </c>
      <c r="M49" s="27">
        <f>L49/'סיכום נכסי ההשקעה'!$B$45</f>
        <v>1.8503388588228807E-4</v>
      </c>
    </row>
    <row r="50" spans="1:13">
      <c r="A50" s="7" t="s">
        <v>2252</v>
      </c>
      <c r="B50" s="7">
        <v>200075422</v>
      </c>
      <c r="C50" s="7" t="s">
        <v>2227</v>
      </c>
      <c r="D50" s="7" t="s">
        <v>280</v>
      </c>
      <c r="E50" s="7" t="s">
        <v>204</v>
      </c>
      <c r="F50" s="16">
        <v>5.37</v>
      </c>
      <c r="G50" s="7" t="s">
        <v>38</v>
      </c>
      <c r="H50" s="7" t="s">
        <v>2253</v>
      </c>
      <c r="I50" s="7" t="s">
        <v>2254</v>
      </c>
      <c r="J50" s="16">
        <v>667500.77</v>
      </c>
      <c r="K50" s="16">
        <v>148.51</v>
      </c>
      <c r="L50" s="21">
        <v>991.3</v>
      </c>
      <c r="M50" s="27">
        <f>L50/'סיכום נכסי ההשקעה'!$B$45</f>
        <v>8.9999799354830432E-5</v>
      </c>
    </row>
    <row r="51" spans="1:13">
      <c r="A51" s="7" t="s">
        <v>2255</v>
      </c>
      <c r="B51" s="7">
        <v>200075596</v>
      </c>
      <c r="C51" s="7" t="s">
        <v>2227</v>
      </c>
      <c r="D51" s="7" t="s">
        <v>280</v>
      </c>
      <c r="E51" s="7" t="s">
        <v>204</v>
      </c>
      <c r="F51" s="16">
        <v>5.37</v>
      </c>
      <c r="G51" s="7" t="s">
        <v>38</v>
      </c>
      <c r="H51" s="7" t="s">
        <v>2253</v>
      </c>
      <c r="I51" s="7" t="s">
        <v>2254</v>
      </c>
      <c r="J51" s="16">
        <v>642786.35</v>
      </c>
      <c r="K51" s="16">
        <v>148.22999999999999</v>
      </c>
      <c r="L51" s="21">
        <v>952.8</v>
      </c>
      <c r="M51" s="27">
        <f>L51/'סיכום נכסי ההשקעה'!$B$45</f>
        <v>8.6504397079877372E-5</v>
      </c>
    </row>
    <row r="52" spans="1:13">
      <c r="A52" s="7" t="s">
        <v>2256</v>
      </c>
      <c r="B52" s="7">
        <v>200074276</v>
      </c>
      <c r="C52" s="7" t="s">
        <v>2227</v>
      </c>
      <c r="D52" s="7" t="s">
        <v>280</v>
      </c>
      <c r="E52" s="7" t="s">
        <v>204</v>
      </c>
      <c r="F52" s="16">
        <v>5.37</v>
      </c>
      <c r="G52" s="7" t="s">
        <v>38</v>
      </c>
      <c r="H52" s="7" t="s">
        <v>2253</v>
      </c>
      <c r="I52" s="7" t="s">
        <v>2254</v>
      </c>
      <c r="J52" s="16">
        <v>771559.81</v>
      </c>
      <c r="K52" s="16">
        <v>161.29</v>
      </c>
      <c r="L52" s="21" t="s">
        <v>2257</v>
      </c>
      <c r="M52" s="27">
        <f>L52/'סיכום נכסי ההשקעה'!$B$45</f>
        <v>1.1298320418351532E-4</v>
      </c>
    </row>
    <row r="53" spans="1:13">
      <c r="A53" s="7" t="s">
        <v>2258</v>
      </c>
      <c r="B53" s="7">
        <v>200075182</v>
      </c>
      <c r="C53" s="7" t="s">
        <v>2227</v>
      </c>
      <c r="D53" s="7" t="s">
        <v>280</v>
      </c>
      <c r="E53" s="7" t="s">
        <v>204</v>
      </c>
      <c r="F53" s="16">
        <v>5.38</v>
      </c>
      <c r="G53" s="7" t="s">
        <v>38</v>
      </c>
      <c r="H53" s="7" t="s">
        <v>2259</v>
      </c>
      <c r="I53" s="7" t="s">
        <v>2260</v>
      </c>
      <c r="J53" s="16">
        <v>929953.6</v>
      </c>
      <c r="K53" s="16">
        <v>158.13999999999999</v>
      </c>
      <c r="L53" s="21" t="s">
        <v>2261</v>
      </c>
      <c r="M53" s="27">
        <f>L53/'סיכום נכסי ההשקעה'!$B$45</f>
        <v>1.3351801162634347E-4</v>
      </c>
    </row>
    <row r="54" spans="1:13">
      <c r="A54" s="7" t="s">
        <v>2262</v>
      </c>
      <c r="B54" s="7">
        <v>200075265</v>
      </c>
      <c r="C54" s="7" t="s">
        <v>2227</v>
      </c>
      <c r="D54" s="7" t="s">
        <v>280</v>
      </c>
      <c r="E54" s="7" t="s">
        <v>204</v>
      </c>
      <c r="F54" s="16">
        <v>5.37</v>
      </c>
      <c r="G54" s="7" t="s">
        <v>38</v>
      </c>
      <c r="H54" s="7" t="s">
        <v>2253</v>
      </c>
      <c r="I54" s="7" t="s">
        <v>2254</v>
      </c>
      <c r="J54" s="16">
        <v>689497.09</v>
      </c>
      <c r="K54" s="16">
        <v>155.38999999999999</v>
      </c>
      <c r="L54" s="21" t="s">
        <v>2263</v>
      </c>
      <c r="M54" s="27">
        <f>L54/'סיכום נכסי ההשקעה'!$B$45</f>
        <v>9.7272959776817199E-5</v>
      </c>
    </row>
    <row r="55" spans="1:13">
      <c r="A55" s="7" t="s">
        <v>2264</v>
      </c>
      <c r="B55" s="7">
        <v>200075349</v>
      </c>
      <c r="C55" s="7" t="s">
        <v>2227</v>
      </c>
      <c r="D55" s="7" t="s">
        <v>280</v>
      </c>
      <c r="E55" s="7" t="s">
        <v>204</v>
      </c>
      <c r="F55" s="16">
        <v>5.37</v>
      </c>
      <c r="G55" s="7" t="s">
        <v>38</v>
      </c>
      <c r="H55" s="7" t="s">
        <v>2253</v>
      </c>
      <c r="I55" s="7" t="s">
        <v>2254</v>
      </c>
      <c r="J55" s="16">
        <v>536525.6</v>
      </c>
      <c r="K55" s="16">
        <v>150.88</v>
      </c>
      <c r="L55" s="21">
        <v>809.51</v>
      </c>
      <c r="M55" s="27">
        <f>L55/'סיכום נכסי ההשקעה'!$B$45</f>
        <v>7.3495145340188425E-5</v>
      </c>
    </row>
    <row r="56" spans="1:13">
      <c r="A56" s="7" t="s">
        <v>2265</v>
      </c>
      <c r="B56" s="7">
        <v>200075679</v>
      </c>
      <c r="C56" s="7" t="s">
        <v>2227</v>
      </c>
      <c r="D56" s="7" t="s">
        <v>280</v>
      </c>
      <c r="E56" s="7" t="s">
        <v>204</v>
      </c>
      <c r="F56" s="16">
        <v>5.37</v>
      </c>
      <c r="G56" s="7" t="s">
        <v>38</v>
      </c>
      <c r="H56" s="7" t="s">
        <v>2253</v>
      </c>
      <c r="I56" s="7" t="s">
        <v>2254</v>
      </c>
      <c r="J56" s="16">
        <v>566344.03</v>
      </c>
      <c r="K56" s="16">
        <v>147.79</v>
      </c>
      <c r="L56" s="21">
        <v>837</v>
      </c>
      <c r="M56" s="27">
        <f>L56/'סיכום נכסי ההשקעה'!$B$45</f>
        <v>7.5990953354174395E-5</v>
      </c>
    </row>
    <row r="57" spans="1:13">
      <c r="A57" s="7" t="s">
        <v>2266</v>
      </c>
      <c r="B57" s="7">
        <v>200075752</v>
      </c>
      <c r="C57" s="7" t="s">
        <v>2227</v>
      </c>
      <c r="D57" s="7" t="s">
        <v>280</v>
      </c>
      <c r="E57" s="7" t="s">
        <v>204</v>
      </c>
      <c r="F57" s="16">
        <v>5.37</v>
      </c>
      <c r="G57" s="7" t="s">
        <v>38</v>
      </c>
      <c r="H57" s="7" t="s">
        <v>2253</v>
      </c>
      <c r="I57" s="7" t="s">
        <v>2254</v>
      </c>
      <c r="J57" s="16">
        <v>587157.23</v>
      </c>
      <c r="K57" s="16">
        <v>148.51</v>
      </c>
      <c r="L57" s="21">
        <v>871.99</v>
      </c>
      <c r="M57" s="27">
        <f>L57/'סיכום נכסי ההשקעה'!$B$45</f>
        <v>7.9167683889255118E-5</v>
      </c>
    </row>
    <row r="58" spans="1:13">
      <c r="A58" s="7" t="s">
        <v>2267</v>
      </c>
      <c r="B58" s="7">
        <v>200075836</v>
      </c>
      <c r="C58" s="7" t="s">
        <v>2227</v>
      </c>
      <c r="D58" s="7" t="s">
        <v>280</v>
      </c>
      <c r="E58" s="7" t="s">
        <v>204</v>
      </c>
      <c r="F58" s="16">
        <v>5.37</v>
      </c>
      <c r="G58" s="7" t="s">
        <v>38</v>
      </c>
      <c r="H58" s="7" t="s">
        <v>2253</v>
      </c>
      <c r="I58" s="7" t="s">
        <v>2254</v>
      </c>
      <c r="J58" s="16">
        <v>416507.55</v>
      </c>
      <c r="K58" s="16">
        <v>150.13999999999999</v>
      </c>
      <c r="L58" s="21">
        <v>625.34</v>
      </c>
      <c r="M58" s="27">
        <f>L58/'סיכום נכסי ההשקעה'!$B$45</f>
        <v>5.6774411912185685E-5</v>
      </c>
    </row>
    <row r="59" spans="1:13">
      <c r="A59" s="7" t="s">
        <v>2268</v>
      </c>
      <c r="B59" s="7">
        <v>200075919</v>
      </c>
      <c r="C59" s="7" t="s">
        <v>2227</v>
      </c>
      <c r="D59" s="7" t="s">
        <v>280</v>
      </c>
      <c r="E59" s="7" t="s">
        <v>204</v>
      </c>
      <c r="F59" s="16">
        <v>5.37</v>
      </c>
      <c r="G59" s="7" t="s">
        <v>38</v>
      </c>
      <c r="H59" s="7" t="s">
        <v>2253</v>
      </c>
      <c r="I59" s="7" t="s">
        <v>2254</v>
      </c>
      <c r="J59" s="16">
        <v>251017.55</v>
      </c>
      <c r="K59" s="16">
        <v>151.19999999999999</v>
      </c>
      <c r="L59" s="21">
        <v>379.54</v>
      </c>
      <c r="M59" s="27">
        <f>L59/'סיכום נכסי ההשקעה'!$B$45</f>
        <v>3.4458311154173656E-5</v>
      </c>
    </row>
    <row r="60" spans="1:13">
      <c r="A60" s="7" t="s">
        <v>2269</v>
      </c>
      <c r="B60" s="7">
        <v>200076099</v>
      </c>
      <c r="C60" s="7" t="s">
        <v>2227</v>
      </c>
      <c r="D60" s="7" t="s">
        <v>280</v>
      </c>
      <c r="E60" s="7" t="s">
        <v>204</v>
      </c>
      <c r="F60" s="16">
        <v>5.37</v>
      </c>
      <c r="G60" s="7" t="s">
        <v>38</v>
      </c>
      <c r="H60" s="7" t="s">
        <v>2253</v>
      </c>
      <c r="I60" s="7" t="s">
        <v>2254</v>
      </c>
      <c r="J60" s="16">
        <v>252409.46</v>
      </c>
      <c r="K60" s="16">
        <v>151.65</v>
      </c>
      <c r="L60" s="21">
        <v>382.78</v>
      </c>
      <c r="M60" s="27">
        <f>L60/'סיכום נכסי ההשקעה'!$B$45</f>
        <v>3.4752469683286583E-5</v>
      </c>
    </row>
    <row r="61" spans="1:13">
      <c r="A61" s="7" t="s">
        <v>2270</v>
      </c>
      <c r="B61" s="7">
        <v>200074359</v>
      </c>
      <c r="C61" s="7" t="s">
        <v>2227</v>
      </c>
      <c r="D61" s="7" t="s">
        <v>280</v>
      </c>
      <c r="E61" s="7" t="s">
        <v>204</v>
      </c>
      <c r="F61" s="16">
        <v>5.37</v>
      </c>
      <c r="G61" s="7" t="s">
        <v>38</v>
      </c>
      <c r="H61" s="7" t="s">
        <v>2253</v>
      </c>
      <c r="I61" s="7" t="s">
        <v>2254</v>
      </c>
      <c r="J61" s="16">
        <v>29690.23</v>
      </c>
      <c r="K61" s="16">
        <v>160.53</v>
      </c>
      <c r="L61" s="21">
        <v>47.66</v>
      </c>
      <c r="M61" s="27">
        <f>L61/'סיכום נכסי ההשקעה'!$B$45</f>
        <v>4.327035647383454E-6</v>
      </c>
    </row>
    <row r="62" spans="1:13">
      <c r="A62" s="7" t="s">
        <v>2271</v>
      </c>
      <c r="B62" s="7">
        <v>200074508</v>
      </c>
      <c r="C62" s="7" t="s">
        <v>2227</v>
      </c>
      <c r="D62" s="7" t="s">
        <v>280</v>
      </c>
      <c r="E62" s="7" t="s">
        <v>204</v>
      </c>
      <c r="F62" s="16">
        <v>5.37</v>
      </c>
      <c r="G62" s="7" t="s">
        <v>38</v>
      </c>
      <c r="H62" s="7" t="s">
        <v>2253</v>
      </c>
      <c r="I62" s="7" t="s">
        <v>2254</v>
      </c>
      <c r="J62" s="16">
        <v>382800.44</v>
      </c>
      <c r="K62" s="16">
        <v>160.38</v>
      </c>
      <c r="L62" s="21">
        <v>613.92999999999995</v>
      </c>
      <c r="M62" s="27">
        <f>L62/'סיכום נכסי ההשקעה'!$B$45</f>
        <v>5.5738501783426856E-5</v>
      </c>
    </row>
    <row r="63" spans="1:13">
      <c r="A63" s="7" t="s">
        <v>2272</v>
      </c>
      <c r="B63" s="7">
        <v>200074680</v>
      </c>
      <c r="C63" s="7" t="s">
        <v>2227</v>
      </c>
      <c r="D63" s="7" t="s">
        <v>280</v>
      </c>
      <c r="E63" s="7" t="s">
        <v>204</v>
      </c>
      <c r="F63" s="16">
        <v>5.37</v>
      </c>
      <c r="G63" s="7" t="s">
        <v>38</v>
      </c>
      <c r="H63" s="7" t="s">
        <v>2253</v>
      </c>
      <c r="I63" s="7" t="s">
        <v>2254</v>
      </c>
      <c r="J63" s="16">
        <v>446724.31</v>
      </c>
      <c r="K63" s="16">
        <v>160.38</v>
      </c>
      <c r="L63" s="21">
        <v>716.46</v>
      </c>
      <c r="M63" s="27">
        <f>L63/'סיכום נכסי ההשקעה'!$B$45</f>
        <v>6.5047166595139528E-5</v>
      </c>
    </row>
    <row r="64" spans="1:13">
      <c r="A64" s="7" t="s">
        <v>2273</v>
      </c>
      <c r="B64" s="7">
        <v>200074920</v>
      </c>
      <c r="C64" s="7" t="s">
        <v>2227</v>
      </c>
      <c r="D64" s="7" t="s">
        <v>280</v>
      </c>
      <c r="E64" s="7" t="s">
        <v>204</v>
      </c>
      <c r="F64" s="16">
        <v>5.37</v>
      </c>
      <c r="G64" s="7" t="s">
        <v>38</v>
      </c>
      <c r="H64" s="7" t="s">
        <v>2253</v>
      </c>
      <c r="I64" s="7" t="s">
        <v>2254</v>
      </c>
      <c r="J64" s="16">
        <v>108033.91</v>
      </c>
      <c r="K64" s="16">
        <v>159.24</v>
      </c>
      <c r="L64" s="21">
        <v>172.03</v>
      </c>
      <c r="M64" s="27">
        <f>L64/'סיכום נכסי ההשקעה'!$B$45</f>
        <v>1.561854684052404E-5</v>
      </c>
    </row>
    <row r="65" spans="1:13">
      <c r="A65" s="7" t="s">
        <v>2274</v>
      </c>
      <c r="B65" s="7">
        <v>200075000</v>
      </c>
      <c r="C65" s="7" t="s">
        <v>2227</v>
      </c>
      <c r="D65" s="7" t="s">
        <v>280</v>
      </c>
      <c r="E65" s="7" t="s">
        <v>204</v>
      </c>
      <c r="F65" s="16">
        <v>5.37</v>
      </c>
      <c r="G65" s="7" t="s">
        <v>38</v>
      </c>
      <c r="H65" s="7" t="s">
        <v>2253</v>
      </c>
      <c r="I65" s="7" t="s">
        <v>2254</v>
      </c>
      <c r="J65" s="16">
        <v>1400147.18</v>
      </c>
      <c r="K65" s="16">
        <v>157.68</v>
      </c>
      <c r="L65" s="21" t="s">
        <v>2275</v>
      </c>
      <c r="M65" s="27">
        <f>L65/'סיכום נכסי ההשקעה'!$B$45</f>
        <v>2.0044089279292534E-4</v>
      </c>
    </row>
    <row r="66" spans="1:13">
      <c r="A66" s="7" t="s">
        <v>2276</v>
      </c>
      <c r="B66" s="7">
        <v>200074763</v>
      </c>
      <c r="C66" s="7" t="s">
        <v>2227</v>
      </c>
      <c r="D66" s="7" t="s">
        <v>280</v>
      </c>
      <c r="E66" s="7" t="s">
        <v>204</v>
      </c>
      <c r="F66" s="16">
        <v>5.37</v>
      </c>
      <c r="G66" s="7" t="s">
        <v>38</v>
      </c>
      <c r="H66" s="7" t="s">
        <v>2253</v>
      </c>
      <c r="I66" s="7" t="s">
        <v>2254</v>
      </c>
      <c r="J66" s="16">
        <v>452892.51</v>
      </c>
      <c r="K66" s="16">
        <v>160.38</v>
      </c>
      <c r="L66" s="21">
        <v>726.35</v>
      </c>
      <c r="M66" s="27">
        <f>L66/'סיכום נכסי ההשקעה'!$B$45</f>
        <v>6.5945076426289809E-5</v>
      </c>
    </row>
    <row r="67" spans="1:13">
      <c r="A67" s="7" t="s">
        <v>2277</v>
      </c>
      <c r="B67" s="7">
        <v>200074847</v>
      </c>
      <c r="C67" s="7" t="s">
        <v>2227</v>
      </c>
      <c r="D67" s="7" t="s">
        <v>280</v>
      </c>
      <c r="E67" s="7" t="s">
        <v>204</v>
      </c>
      <c r="F67" s="16">
        <v>5.37</v>
      </c>
      <c r="G67" s="7" t="s">
        <v>38</v>
      </c>
      <c r="H67" s="7" t="s">
        <v>2253</v>
      </c>
      <c r="I67" s="7" t="s">
        <v>2254</v>
      </c>
      <c r="J67" s="16">
        <v>425369.21</v>
      </c>
      <c r="K67" s="16">
        <v>161.63999999999999</v>
      </c>
      <c r="L67" s="21">
        <v>687.57</v>
      </c>
      <c r="M67" s="27">
        <f>L67/'סיכום נכסי ההשקעה'!$B$45</f>
        <v>6.2424253043882544E-5</v>
      </c>
    </row>
    <row r="68" spans="1:13">
      <c r="A68" s="7" t="s">
        <v>2278</v>
      </c>
      <c r="B68" s="7">
        <v>200074433</v>
      </c>
      <c r="C68" s="7" t="s">
        <v>2227</v>
      </c>
      <c r="D68" s="7" t="s">
        <v>280</v>
      </c>
      <c r="E68" s="7" t="s">
        <v>204</v>
      </c>
      <c r="F68" s="16">
        <v>5.37</v>
      </c>
      <c r="G68" s="7" t="s">
        <v>38</v>
      </c>
      <c r="H68" s="7" t="s">
        <v>2253</v>
      </c>
      <c r="I68" s="7" t="s">
        <v>2254</v>
      </c>
      <c r="J68" s="16">
        <v>334037.21999999997</v>
      </c>
      <c r="K68" s="16">
        <v>162.05000000000001</v>
      </c>
      <c r="L68" s="21">
        <v>541.30999999999995</v>
      </c>
      <c r="M68" s="27">
        <f>L68/'סיכום נכסי ההשקעה'!$B$45</f>
        <v>4.9145355985840067E-5</v>
      </c>
    </row>
    <row r="69" spans="1:13">
      <c r="A69" s="7" t="s">
        <v>2279</v>
      </c>
      <c r="B69" s="7">
        <v>60388832</v>
      </c>
      <c r="C69" s="7" t="s">
        <v>2665</v>
      </c>
      <c r="D69" s="7" t="s">
        <v>280</v>
      </c>
      <c r="E69" s="7" t="s">
        <v>204</v>
      </c>
      <c r="F69" s="16">
        <v>9.35</v>
      </c>
      <c r="G69" s="7" t="s">
        <v>38</v>
      </c>
      <c r="H69" s="7" t="s">
        <v>2070</v>
      </c>
      <c r="I69" s="30">
        <v>4.6699999999999998E-2</v>
      </c>
      <c r="J69" s="16">
        <v>1117395.82</v>
      </c>
      <c r="K69" s="16">
        <v>363.6</v>
      </c>
      <c r="L69" s="21" t="s">
        <v>2280</v>
      </c>
      <c r="M69" s="27">
        <f>L69/'סיכום נכסי ההשקעה'!$B$45</f>
        <v>3.6886026916050149E-4</v>
      </c>
    </row>
    <row r="70" spans="1:13">
      <c r="A70" s="7" t="s">
        <v>2281</v>
      </c>
      <c r="B70" s="7">
        <v>200370021</v>
      </c>
      <c r="C70" s="7" t="s">
        <v>2665</v>
      </c>
      <c r="D70" s="7" t="s">
        <v>280</v>
      </c>
      <c r="E70" s="7" t="s">
        <v>204</v>
      </c>
      <c r="F70" s="16">
        <v>0.64</v>
      </c>
      <c r="G70" s="7" t="s">
        <v>38</v>
      </c>
      <c r="H70" s="7" t="s">
        <v>396</v>
      </c>
      <c r="I70" s="7" t="s">
        <v>2282</v>
      </c>
      <c r="J70" s="16">
        <v>1808735.74</v>
      </c>
      <c r="K70" s="16">
        <v>105.62</v>
      </c>
      <c r="L70" s="21" t="s">
        <v>2283</v>
      </c>
      <c r="M70" s="27">
        <f>L70/'סיכום נכסי ההשקעה'!$B$45</f>
        <v>1.7344367667656061E-4</v>
      </c>
    </row>
    <row r="71" spans="1:13">
      <c r="A71" s="7" t="s">
        <v>2284</v>
      </c>
      <c r="B71" s="7">
        <v>200373090</v>
      </c>
      <c r="C71" s="7" t="s">
        <v>2665</v>
      </c>
      <c r="D71" s="7" t="s">
        <v>280</v>
      </c>
      <c r="E71" s="7" t="s">
        <v>204</v>
      </c>
      <c r="F71" s="16">
        <v>1.1399999999999999</v>
      </c>
      <c r="G71" s="7" t="s">
        <v>38</v>
      </c>
      <c r="H71" s="7" t="s">
        <v>2285</v>
      </c>
      <c r="I71" s="7" t="s">
        <v>2286</v>
      </c>
      <c r="J71" s="16">
        <v>4483067.49</v>
      </c>
      <c r="K71" s="16">
        <v>103.71</v>
      </c>
      <c r="L71" s="21" t="s">
        <v>2287</v>
      </c>
      <c r="M71" s="27">
        <f>L71/'סיכום נכסי ההשקעה'!$B$45</f>
        <v>4.2211658138036426E-4</v>
      </c>
    </row>
    <row r="72" spans="1:13">
      <c r="A72" s="7" t="s">
        <v>2288</v>
      </c>
      <c r="B72" s="7">
        <v>200373330</v>
      </c>
      <c r="C72" s="7" t="s">
        <v>2665</v>
      </c>
      <c r="D72" s="7" t="s">
        <v>280</v>
      </c>
      <c r="E72" s="7" t="s">
        <v>204</v>
      </c>
      <c r="F72" s="16">
        <v>1.1599999999999999</v>
      </c>
      <c r="G72" s="7" t="s">
        <v>38</v>
      </c>
      <c r="H72" s="7" t="s">
        <v>2285</v>
      </c>
      <c r="I72" s="7" t="s">
        <v>2289</v>
      </c>
      <c r="J72" s="16">
        <v>3989982.36</v>
      </c>
      <c r="K72" s="16">
        <v>99.54</v>
      </c>
      <c r="L72" s="21" t="s">
        <v>2290</v>
      </c>
      <c r="M72" s="27">
        <f>L72/'סיכום נכסי ההשקעה'!$B$45</f>
        <v>3.6058297499407367E-4</v>
      </c>
    </row>
    <row r="73" spans="1:13">
      <c r="A73" s="7" t="s">
        <v>2291</v>
      </c>
      <c r="B73" s="7">
        <v>200373827</v>
      </c>
      <c r="C73" s="7" t="s">
        <v>2665</v>
      </c>
      <c r="D73" s="7" t="s">
        <v>280</v>
      </c>
      <c r="E73" s="7" t="s">
        <v>204</v>
      </c>
      <c r="F73" s="16">
        <v>1.1599999999999999</v>
      </c>
      <c r="G73" s="7" t="s">
        <v>38</v>
      </c>
      <c r="H73" s="7" t="s">
        <v>2285</v>
      </c>
      <c r="I73" s="7" t="s">
        <v>2292</v>
      </c>
      <c r="J73" s="16">
        <v>4083086.46</v>
      </c>
      <c r="K73" s="16">
        <v>96.5</v>
      </c>
      <c r="L73" s="21" t="s">
        <v>2293</v>
      </c>
      <c r="M73" s="27">
        <f>L73/'סיכום נכסי ההשקעה'!$B$45</f>
        <v>3.5772763988894962E-4</v>
      </c>
    </row>
    <row r="74" spans="1:13">
      <c r="A74" s="7" t="s">
        <v>2294</v>
      </c>
      <c r="B74" s="7">
        <v>200373900</v>
      </c>
      <c r="C74" s="7" t="s">
        <v>2665</v>
      </c>
      <c r="D74" s="7" t="s">
        <v>280</v>
      </c>
      <c r="E74" s="7" t="s">
        <v>204</v>
      </c>
      <c r="F74" s="16">
        <v>1.1399999999999999</v>
      </c>
      <c r="G74" s="7" t="s">
        <v>38</v>
      </c>
      <c r="H74" s="7" t="s">
        <v>717</v>
      </c>
      <c r="I74" s="7" t="s">
        <v>2295</v>
      </c>
      <c r="J74" s="16">
        <v>3492212.15</v>
      </c>
      <c r="K74" s="16">
        <v>94.07</v>
      </c>
      <c r="L74" s="21" t="s">
        <v>2296</v>
      </c>
      <c r="M74" s="27">
        <f>L74/'סיכום נכסי ההשקעה'!$B$45</f>
        <v>2.9825495899983914E-4</v>
      </c>
    </row>
    <row r="75" spans="1:13">
      <c r="A75" s="7" t="s">
        <v>2297</v>
      </c>
      <c r="B75" s="7">
        <v>200637502</v>
      </c>
      <c r="C75" s="7" t="s">
        <v>2665</v>
      </c>
      <c r="D75" s="7" t="s">
        <v>280</v>
      </c>
      <c r="E75" s="7" t="s">
        <v>204</v>
      </c>
      <c r="F75" s="16">
        <v>0.73</v>
      </c>
      <c r="G75" s="7" t="s">
        <v>38</v>
      </c>
      <c r="H75" s="7" t="s">
        <v>717</v>
      </c>
      <c r="I75" s="30">
        <v>1.7000000000000001E-2</v>
      </c>
      <c r="J75" s="16">
        <v>3592589.93</v>
      </c>
      <c r="K75" s="16">
        <v>100</v>
      </c>
      <c r="L75" s="21" t="s">
        <v>2298</v>
      </c>
      <c r="M75" s="27">
        <f>L75/'סיכום נכסי ההשקעה'!$B$45</f>
        <v>3.2617005867463967E-4</v>
      </c>
    </row>
    <row r="76" spans="1:13">
      <c r="A76" s="7" t="s">
        <v>2299</v>
      </c>
      <c r="B76" s="7">
        <v>200370369</v>
      </c>
      <c r="C76" s="7" t="s">
        <v>2665</v>
      </c>
      <c r="D76" s="7" t="s">
        <v>280</v>
      </c>
      <c r="E76" s="7" t="s">
        <v>204</v>
      </c>
      <c r="F76" s="16">
        <v>9.75</v>
      </c>
      <c r="G76" s="7" t="s">
        <v>38</v>
      </c>
      <c r="H76" s="7" t="s">
        <v>396</v>
      </c>
      <c r="I76" s="30">
        <v>4.6399999999999997E-2</v>
      </c>
      <c r="J76" s="16">
        <v>3895635.02</v>
      </c>
      <c r="K76" s="16">
        <v>102.18</v>
      </c>
      <c r="L76" s="21" t="s">
        <v>2300</v>
      </c>
      <c r="M76" s="27">
        <f>L76/'סיכום נכסי ההשקעה'!$B$45</f>
        <v>3.613937267425238E-4</v>
      </c>
    </row>
    <row r="77" spans="1:13">
      <c r="A77" s="7" t="s">
        <v>2301</v>
      </c>
      <c r="B77" s="7">
        <v>200370773</v>
      </c>
      <c r="C77" s="7" t="s">
        <v>2665</v>
      </c>
      <c r="D77" s="7" t="s">
        <v>280</v>
      </c>
      <c r="E77" s="7" t="s">
        <v>204</v>
      </c>
      <c r="F77" s="16">
        <v>0.05</v>
      </c>
      <c r="G77" s="7" t="s">
        <v>38</v>
      </c>
      <c r="H77" s="7" t="s">
        <v>396</v>
      </c>
      <c r="I77" s="30">
        <v>4.8099999999999997E-2</v>
      </c>
      <c r="J77" s="16">
        <v>4317413.5199999996</v>
      </c>
      <c r="K77" s="16">
        <v>100.57</v>
      </c>
      <c r="L77" s="21" t="s">
        <v>2302</v>
      </c>
      <c r="M77" s="27">
        <f>L77/'סיכום נכסי ההשקעה'!$B$45</f>
        <v>3.9421056067251176E-4</v>
      </c>
    </row>
    <row r="78" spans="1:13">
      <c r="A78" s="7" t="s">
        <v>2303</v>
      </c>
      <c r="B78" s="7">
        <v>200371276</v>
      </c>
      <c r="C78" s="7" t="s">
        <v>2665</v>
      </c>
      <c r="D78" s="7" t="s">
        <v>280</v>
      </c>
      <c r="E78" s="7" t="s">
        <v>204</v>
      </c>
      <c r="F78" s="16">
        <v>0.72</v>
      </c>
      <c r="G78" s="7" t="s">
        <v>38</v>
      </c>
      <c r="H78" s="7" t="s">
        <v>396</v>
      </c>
      <c r="I78" s="30">
        <v>4.6199999999999998E-2</v>
      </c>
      <c r="J78" s="16">
        <v>4434130.57</v>
      </c>
      <c r="K78" s="16">
        <v>102.41</v>
      </c>
      <c r="L78" s="21" t="s">
        <v>2304</v>
      </c>
      <c r="M78" s="27">
        <f>L78/'סיכום נכסי ההשקעה'!$B$45</f>
        <v>4.1227498120880807E-4</v>
      </c>
    </row>
    <row r="79" spans="1:13">
      <c r="A79" s="7" t="s">
        <v>2305</v>
      </c>
      <c r="B79" s="7">
        <v>200371433</v>
      </c>
      <c r="C79" s="7" t="s">
        <v>2665</v>
      </c>
      <c r="D79" s="7" t="s">
        <v>280</v>
      </c>
      <c r="E79" s="7" t="s">
        <v>204</v>
      </c>
      <c r="F79" s="16">
        <v>0.95</v>
      </c>
      <c r="G79" s="7" t="s">
        <v>38</v>
      </c>
      <c r="H79" s="7" t="s">
        <v>2285</v>
      </c>
      <c r="I79" s="30">
        <v>4.87E-2</v>
      </c>
      <c r="J79" s="16">
        <v>3239096.66</v>
      </c>
      <c r="K79" s="16">
        <v>100.09</v>
      </c>
      <c r="L79" s="21" t="s">
        <v>2306</v>
      </c>
      <c r="M79" s="27">
        <f>L79/'סיכום נכסי ההשקעה'!$B$45</f>
        <v>2.9434101634858654E-4</v>
      </c>
    </row>
    <row r="80" spans="1:13">
      <c r="A80" s="7" t="s">
        <v>2307</v>
      </c>
      <c r="B80" s="7">
        <v>200371920</v>
      </c>
      <c r="C80" s="7" t="s">
        <v>2665</v>
      </c>
      <c r="D80" s="7" t="s">
        <v>280</v>
      </c>
      <c r="E80" s="7" t="s">
        <v>204</v>
      </c>
      <c r="F80" s="16">
        <v>1.47</v>
      </c>
      <c r="G80" s="7" t="s">
        <v>38</v>
      </c>
      <c r="H80" s="7" t="s">
        <v>2285</v>
      </c>
      <c r="I80" s="7" t="s">
        <v>2139</v>
      </c>
      <c r="J80" s="16">
        <v>3576293.01</v>
      </c>
      <c r="K80" s="16">
        <v>101.23</v>
      </c>
      <c r="L80" s="21" t="s">
        <v>2308</v>
      </c>
      <c r="M80" s="27">
        <f>L80/'סיכום נכסי ההשקעה'!$B$45</f>
        <v>3.2868402462252151E-4</v>
      </c>
    </row>
    <row r="81" spans="1:13">
      <c r="A81" s="7" t="s">
        <v>2309</v>
      </c>
      <c r="B81" s="7">
        <v>200372183</v>
      </c>
      <c r="C81" s="7" t="s">
        <v>2665</v>
      </c>
      <c r="D81" s="7" t="s">
        <v>280</v>
      </c>
      <c r="E81" s="7" t="s">
        <v>204</v>
      </c>
      <c r="F81" s="16">
        <v>0.06</v>
      </c>
      <c r="G81" s="7" t="s">
        <v>38</v>
      </c>
      <c r="H81" s="7" t="s">
        <v>2285</v>
      </c>
      <c r="I81" s="30">
        <v>4.8899999999999999E-2</v>
      </c>
      <c r="J81" s="16">
        <v>3698338.04</v>
      </c>
      <c r="K81" s="16">
        <v>99.87</v>
      </c>
      <c r="L81" s="21" t="s">
        <v>2310</v>
      </c>
      <c r="M81" s="27">
        <f>L81/'סיכום נכסי ההשקעה'!$B$45</f>
        <v>3.3533436791188023E-4</v>
      </c>
    </row>
    <row r="82" spans="1:13">
      <c r="A82" s="7" t="s">
        <v>2311</v>
      </c>
      <c r="B82" s="7">
        <v>200372597</v>
      </c>
      <c r="C82" s="7" t="s">
        <v>2665</v>
      </c>
      <c r="D82" s="7" t="s">
        <v>280</v>
      </c>
      <c r="E82" s="7" t="s">
        <v>204</v>
      </c>
      <c r="F82" s="16">
        <v>1.1200000000000001</v>
      </c>
      <c r="G82" s="7" t="s">
        <v>38</v>
      </c>
      <c r="H82" s="7" t="s">
        <v>2285</v>
      </c>
      <c r="I82" s="7" t="s">
        <v>2312</v>
      </c>
      <c r="J82" s="16">
        <v>3894040.3</v>
      </c>
      <c r="K82" s="16">
        <v>100.51</v>
      </c>
      <c r="L82" s="21" t="s">
        <v>2313</v>
      </c>
      <c r="M82" s="27">
        <f>L82/'סיכום נכסי ההשקעה'!$B$45</f>
        <v>3.5534168737503364E-4</v>
      </c>
    </row>
    <row r="83" spans="1:13">
      <c r="A83" s="7" t="s">
        <v>2314</v>
      </c>
      <c r="B83" s="7">
        <v>200372753</v>
      </c>
      <c r="C83" s="7" t="s">
        <v>2665</v>
      </c>
      <c r="D83" s="7" t="s">
        <v>280</v>
      </c>
      <c r="E83" s="7" t="s">
        <v>204</v>
      </c>
      <c r="F83" s="16">
        <v>1.1100000000000001</v>
      </c>
      <c r="G83" s="7" t="s">
        <v>38</v>
      </c>
      <c r="H83" s="7" t="s">
        <v>2285</v>
      </c>
      <c r="I83" s="7" t="s">
        <v>1657</v>
      </c>
      <c r="J83" s="16">
        <v>3705710.25</v>
      </c>
      <c r="K83" s="16">
        <v>104.52</v>
      </c>
      <c r="L83" s="21" t="s">
        <v>2315</v>
      </c>
      <c r="M83" s="27">
        <f>L83/'סיכום נכסי ההשקעה'!$B$45</f>
        <v>3.5164745572392091E-4</v>
      </c>
    </row>
    <row r="84" spans="1:13">
      <c r="A84" s="7" t="s">
        <v>2316</v>
      </c>
      <c r="B84" s="7">
        <v>1500586</v>
      </c>
      <c r="C84" s="7" t="s">
        <v>2227</v>
      </c>
      <c r="D84" s="7" t="s">
        <v>323</v>
      </c>
      <c r="E84" s="7" t="s">
        <v>1911</v>
      </c>
      <c r="F84" s="16">
        <v>6.37</v>
      </c>
      <c r="G84" s="7" t="s">
        <v>38</v>
      </c>
      <c r="H84" s="7" t="s">
        <v>2317</v>
      </c>
      <c r="I84" s="7" t="s">
        <v>2318</v>
      </c>
      <c r="J84" s="16">
        <v>6813329.6500000004</v>
      </c>
      <c r="K84" s="16">
        <v>143.24</v>
      </c>
      <c r="L84" s="21" t="s">
        <v>2319</v>
      </c>
      <c r="M84" s="27">
        <f>L84/'סיכום נכסי ההשקעה'!$B$45</f>
        <v>8.8605360821297861E-4</v>
      </c>
    </row>
    <row r="85" spans="1:13">
      <c r="A85" s="7" t="s">
        <v>2320</v>
      </c>
      <c r="B85" s="7">
        <v>10006171</v>
      </c>
      <c r="C85" s="7" t="s">
        <v>2227</v>
      </c>
      <c r="D85" s="7" t="s">
        <v>323</v>
      </c>
      <c r="E85" s="7" t="s">
        <v>204</v>
      </c>
      <c r="F85" s="16">
        <v>2.66</v>
      </c>
      <c r="G85" s="7" t="s">
        <v>38</v>
      </c>
      <c r="H85" s="7" t="s">
        <v>2321</v>
      </c>
      <c r="I85" s="30">
        <v>1.23E-2</v>
      </c>
      <c r="J85" s="16">
        <v>221392.02</v>
      </c>
      <c r="K85" s="16">
        <v>147.5</v>
      </c>
      <c r="L85" s="21">
        <v>326.55</v>
      </c>
      <c r="M85" s="27">
        <f>L85/'סיכום נכסי ההשקעה'!$B$45</f>
        <v>2.9647366568465529E-5</v>
      </c>
    </row>
    <row r="86" spans="1:13">
      <c r="A86" s="7" t="s">
        <v>2322</v>
      </c>
      <c r="B86" s="7">
        <v>200695757</v>
      </c>
      <c r="C86" s="29" t="s">
        <v>2666</v>
      </c>
      <c r="D86" s="7" t="s">
        <v>323</v>
      </c>
      <c r="E86" s="7" t="s">
        <v>204</v>
      </c>
      <c r="F86" s="16">
        <v>2.2400000000000002</v>
      </c>
      <c r="G86" s="7" t="s">
        <v>38</v>
      </c>
      <c r="H86" s="7" t="s">
        <v>2323</v>
      </c>
      <c r="I86" s="7" t="s">
        <v>2324</v>
      </c>
      <c r="J86" s="16">
        <v>15990290.439999999</v>
      </c>
      <c r="K86" s="16">
        <v>102.12</v>
      </c>
      <c r="L86" s="21" t="s">
        <v>2325</v>
      </c>
      <c r="M86" s="27">
        <f>L86/'סיכום נכסי ההשקעה'!$B$45</f>
        <v>1.4825299340349497E-3</v>
      </c>
    </row>
    <row r="87" spans="1:13">
      <c r="A87" s="7" t="s">
        <v>2326</v>
      </c>
      <c r="B87" s="7">
        <v>200006955</v>
      </c>
      <c r="C87" s="29" t="s">
        <v>2666</v>
      </c>
      <c r="D87" s="7" t="s">
        <v>323</v>
      </c>
      <c r="E87" s="7" t="s">
        <v>204</v>
      </c>
      <c r="F87" s="16">
        <v>1.65</v>
      </c>
      <c r="G87" s="7" t="s">
        <v>38</v>
      </c>
      <c r="H87" s="7" t="s">
        <v>2327</v>
      </c>
      <c r="I87" s="7" t="s">
        <v>347</v>
      </c>
      <c r="J87" s="16">
        <v>10523615.460000001</v>
      </c>
      <c r="K87" s="16">
        <v>102.17</v>
      </c>
      <c r="L87" s="21" t="s">
        <v>2328</v>
      </c>
      <c r="M87" s="27">
        <f>L87/'סיכום נכסי ההשקעה'!$B$45</f>
        <v>9.7616871044804774E-4</v>
      </c>
    </row>
    <row r="88" spans="1:13">
      <c r="A88" s="7" t="s">
        <v>2329</v>
      </c>
      <c r="B88" s="7">
        <v>200537108</v>
      </c>
      <c r="C88" s="29" t="s">
        <v>2667</v>
      </c>
      <c r="D88" s="7" t="s">
        <v>443</v>
      </c>
      <c r="E88" s="7" t="s">
        <v>204</v>
      </c>
      <c r="F88" s="16">
        <v>7.55</v>
      </c>
      <c r="G88" s="7" t="s">
        <v>38</v>
      </c>
      <c r="H88" s="7" t="s">
        <v>2330</v>
      </c>
      <c r="I88" s="7" t="s">
        <v>1437</v>
      </c>
      <c r="J88" s="16">
        <v>96934913</v>
      </c>
      <c r="K88" s="16">
        <v>93.22</v>
      </c>
      <c r="L88" s="21" t="s">
        <v>2331</v>
      </c>
      <c r="M88" s="27">
        <f>L88/'סיכום נכסי ההשקעה'!$B$45</f>
        <v>8.2040023899472569E-3</v>
      </c>
    </row>
    <row r="89" spans="1:13">
      <c r="A89" s="7" t="s">
        <v>2332</v>
      </c>
      <c r="B89" s="7">
        <v>200062701</v>
      </c>
      <c r="C89" s="7" t="s">
        <v>2227</v>
      </c>
      <c r="D89" s="7" t="s">
        <v>547</v>
      </c>
      <c r="E89" s="7" t="s">
        <v>204</v>
      </c>
      <c r="F89" s="16">
        <v>5.18</v>
      </c>
      <c r="G89" s="7" t="s">
        <v>38</v>
      </c>
      <c r="H89" s="7" t="s">
        <v>2056</v>
      </c>
      <c r="I89" s="7" t="s">
        <v>501</v>
      </c>
      <c r="J89" s="16">
        <v>4018824</v>
      </c>
      <c r="K89" s="16">
        <v>144.24</v>
      </c>
      <c r="L89" s="21" t="s">
        <v>2333</v>
      </c>
      <c r="M89" s="27">
        <f>L89/'סיכום נכסי ההשקעה'!$B$45</f>
        <v>5.2628501655413429E-4</v>
      </c>
    </row>
    <row r="90" spans="1:13">
      <c r="A90" s="7" t="s">
        <v>2334</v>
      </c>
      <c r="B90" s="7">
        <v>200234573</v>
      </c>
      <c r="C90" s="29" t="s">
        <v>2668</v>
      </c>
      <c r="D90" s="7" t="s">
        <v>547</v>
      </c>
      <c r="E90" s="7" t="s">
        <v>204</v>
      </c>
      <c r="F90" s="16">
        <v>3.56</v>
      </c>
      <c r="G90" s="7" t="s">
        <v>38</v>
      </c>
      <c r="H90" s="7" t="s">
        <v>408</v>
      </c>
      <c r="I90" s="7" t="s">
        <v>1441</v>
      </c>
      <c r="J90" s="16">
        <v>3239495.21</v>
      </c>
      <c r="K90" s="16">
        <v>101.15</v>
      </c>
      <c r="L90" s="21" t="s">
        <v>2335</v>
      </c>
      <c r="M90" s="27">
        <f>L90/'סיכום נכסי ההשקעה'!$B$45</f>
        <v>2.9749504946629743E-4</v>
      </c>
    </row>
    <row r="91" spans="1:13">
      <c r="A91" s="7" t="s">
        <v>2336</v>
      </c>
      <c r="B91" s="7">
        <v>200234409</v>
      </c>
      <c r="C91" s="29" t="s">
        <v>2668</v>
      </c>
      <c r="D91" s="7" t="s">
        <v>547</v>
      </c>
      <c r="E91" s="7" t="s">
        <v>204</v>
      </c>
      <c r="F91" s="16">
        <v>2.83</v>
      </c>
      <c r="G91" s="7" t="s">
        <v>38</v>
      </c>
      <c r="H91" s="7" t="s">
        <v>408</v>
      </c>
      <c r="I91" s="7" t="s">
        <v>2337</v>
      </c>
      <c r="J91" s="16">
        <v>186808.17</v>
      </c>
      <c r="K91" s="16">
        <v>102.65</v>
      </c>
      <c r="L91" s="21">
        <v>191.76</v>
      </c>
      <c r="M91" s="27">
        <f>L91/'סיכום נכסי ההשקעה'!$B$45</f>
        <v>1.7409827019350635E-5</v>
      </c>
    </row>
    <row r="92" spans="1:13">
      <c r="A92" s="7" t="s">
        <v>2338</v>
      </c>
      <c r="B92" s="7">
        <v>200239523</v>
      </c>
      <c r="C92" s="29" t="s">
        <v>2668</v>
      </c>
      <c r="D92" s="7" t="s">
        <v>547</v>
      </c>
      <c r="E92" s="7" t="s">
        <v>204</v>
      </c>
      <c r="F92" s="16">
        <v>2.83</v>
      </c>
      <c r="G92" s="7" t="s">
        <v>38</v>
      </c>
      <c r="H92" s="7" t="s">
        <v>423</v>
      </c>
      <c r="I92" s="7" t="s">
        <v>2339</v>
      </c>
      <c r="J92" s="16">
        <v>405364.22</v>
      </c>
      <c r="K92" s="16">
        <v>102.1</v>
      </c>
      <c r="L92" s="21">
        <v>413.88</v>
      </c>
      <c r="M92" s="27">
        <f>L92/'סיכום נכסי ההשקעה'!$B$45</f>
        <v>3.7576028404092826E-5</v>
      </c>
    </row>
    <row r="93" spans="1:13">
      <c r="A93" s="7" t="s">
        <v>2340</v>
      </c>
      <c r="B93" s="7">
        <v>200276079</v>
      </c>
      <c r="C93" s="29" t="s">
        <v>2668</v>
      </c>
      <c r="D93" s="7" t="s">
        <v>547</v>
      </c>
      <c r="E93" s="7" t="s">
        <v>204</v>
      </c>
      <c r="F93" s="16">
        <v>2.83</v>
      </c>
      <c r="G93" s="7" t="s">
        <v>38</v>
      </c>
      <c r="H93" s="7" t="s">
        <v>423</v>
      </c>
      <c r="I93" s="7" t="s">
        <v>1306</v>
      </c>
      <c r="J93" s="16">
        <v>1233302.33</v>
      </c>
      <c r="K93" s="16">
        <v>101.18</v>
      </c>
      <c r="L93" s="21">
        <v>1247.8499999999999</v>
      </c>
      <c r="M93" s="27">
        <f>L93/'סיכום נכסי ההשקעה'!$B$45</f>
        <v>1.1329188905974493E-4</v>
      </c>
    </row>
    <row r="94" spans="1:13">
      <c r="A94" s="7" t="s">
        <v>2341</v>
      </c>
      <c r="B94" s="7">
        <v>200391316</v>
      </c>
      <c r="C94" s="29" t="s">
        <v>2669</v>
      </c>
      <c r="D94" s="7" t="s">
        <v>614</v>
      </c>
      <c r="E94" s="7" t="s">
        <v>204</v>
      </c>
      <c r="F94" s="16">
        <v>6.18</v>
      </c>
      <c r="G94" s="7" t="s">
        <v>38</v>
      </c>
      <c r="H94" s="7" t="s">
        <v>2342</v>
      </c>
      <c r="I94" s="7" t="s">
        <v>244</v>
      </c>
      <c r="J94" s="16">
        <v>31190562.379999999</v>
      </c>
      <c r="K94" s="16">
        <v>119.94</v>
      </c>
      <c r="L94" s="21" t="s">
        <v>2343</v>
      </c>
      <c r="M94" s="27">
        <f>L94/'סיכום נכסי ההשקעה'!$B$45</f>
        <v>3.396437903633847E-3</v>
      </c>
    </row>
    <row r="95" spans="1:13">
      <c r="A95" s="7" t="s">
        <v>2344</v>
      </c>
      <c r="B95" s="7">
        <v>200391076</v>
      </c>
      <c r="C95" s="29" t="s">
        <v>2670</v>
      </c>
      <c r="D95" s="7" t="s">
        <v>650</v>
      </c>
      <c r="E95" s="7" t="s">
        <v>204</v>
      </c>
      <c r="F95" s="16">
        <v>7.27</v>
      </c>
      <c r="G95" s="7" t="s">
        <v>38</v>
      </c>
      <c r="H95" s="7" t="s">
        <v>1949</v>
      </c>
      <c r="I95" s="7" t="s">
        <v>2345</v>
      </c>
      <c r="J95" s="16">
        <v>1144333.3400000001</v>
      </c>
      <c r="K95" s="16">
        <v>128.12</v>
      </c>
      <c r="L95" s="21" t="s">
        <v>2346</v>
      </c>
      <c r="M95" s="27">
        <f>L95/'סיכום נכסי ההשקעה'!$B$45</f>
        <v>1.3310855021699181E-4</v>
      </c>
    </row>
    <row r="96" spans="1:13">
      <c r="A96" s="7" t="s">
        <v>2347</v>
      </c>
      <c r="B96" s="7">
        <v>200398592</v>
      </c>
      <c r="C96" s="29" t="s">
        <v>2670</v>
      </c>
      <c r="D96" s="7" t="s">
        <v>650</v>
      </c>
      <c r="E96" s="7" t="s">
        <v>204</v>
      </c>
      <c r="F96" s="16">
        <v>7.44</v>
      </c>
      <c r="G96" s="7" t="s">
        <v>38</v>
      </c>
      <c r="H96" s="7" t="s">
        <v>84</v>
      </c>
      <c r="I96" s="7" t="s">
        <v>2348</v>
      </c>
      <c r="J96" s="16">
        <v>587514.76</v>
      </c>
      <c r="K96" s="16">
        <v>106.92</v>
      </c>
      <c r="L96" s="21">
        <v>628.16999999999996</v>
      </c>
      <c r="M96" s="27">
        <f>L96/'סיכום נכסי ההשקעה'!$B$45</f>
        <v>5.7031346676812098E-5</v>
      </c>
    </row>
    <row r="97" spans="1:13">
      <c r="A97" s="7" t="s">
        <v>2349</v>
      </c>
      <c r="B97" s="7">
        <v>200399418</v>
      </c>
      <c r="C97" s="29" t="s">
        <v>2670</v>
      </c>
      <c r="D97" s="7" t="s">
        <v>650</v>
      </c>
      <c r="E97" s="7" t="s">
        <v>204</v>
      </c>
      <c r="F97" s="16">
        <v>7.2</v>
      </c>
      <c r="G97" s="7" t="s">
        <v>38</v>
      </c>
      <c r="H97" s="7" t="s">
        <v>84</v>
      </c>
      <c r="I97" s="7" t="s">
        <v>2350</v>
      </c>
      <c r="J97" s="16">
        <v>350365.48</v>
      </c>
      <c r="K97" s="16">
        <v>103.79</v>
      </c>
      <c r="L97" s="21">
        <v>363.64</v>
      </c>
      <c r="M97" s="27">
        <f>L97/'סיכום נכסי ההשקעה'!$B$45</f>
        <v>3.3014755409452777E-5</v>
      </c>
    </row>
    <row r="98" spans="1:13">
      <c r="A98" s="7" t="s">
        <v>2351</v>
      </c>
      <c r="B98" s="7">
        <v>200399583</v>
      </c>
      <c r="C98" s="29" t="s">
        <v>2670</v>
      </c>
      <c r="D98" s="7" t="s">
        <v>650</v>
      </c>
      <c r="E98" s="7" t="s">
        <v>204</v>
      </c>
      <c r="F98" s="16">
        <v>7.07</v>
      </c>
      <c r="G98" s="7" t="s">
        <v>38</v>
      </c>
      <c r="H98" s="7" t="s">
        <v>84</v>
      </c>
      <c r="I98" s="7" t="s">
        <v>1490</v>
      </c>
      <c r="J98" s="16">
        <v>419106.62</v>
      </c>
      <c r="K98" s="16">
        <v>99.9</v>
      </c>
      <c r="L98" s="21">
        <v>418.69</v>
      </c>
      <c r="M98" s="27">
        <f>L98/'סיכום נכסי ההשקעה'!$B$45</f>
        <v>3.8012726714288262E-5</v>
      </c>
    </row>
    <row r="99" spans="1:13">
      <c r="A99" s="7" t="s">
        <v>2352</v>
      </c>
      <c r="B99" s="7">
        <v>200391647</v>
      </c>
      <c r="C99" s="29" t="s">
        <v>2670</v>
      </c>
      <c r="D99" s="7" t="s">
        <v>650</v>
      </c>
      <c r="E99" s="7" t="s">
        <v>204</v>
      </c>
      <c r="F99" s="16">
        <v>7.2</v>
      </c>
      <c r="G99" s="7" t="s">
        <v>38</v>
      </c>
      <c r="H99" s="7" t="s">
        <v>1949</v>
      </c>
      <c r="I99" s="7" t="s">
        <v>414</v>
      </c>
      <c r="J99" s="16">
        <v>1423013.28</v>
      </c>
      <c r="K99" s="16">
        <v>125.64</v>
      </c>
      <c r="L99" s="21" t="s">
        <v>2353</v>
      </c>
      <c r="M99" s="27">
        <f>L99/'סיכום נכסי ההשקעה'!$B$45</f>
        <v>1.6232012637195671E-4</v>
      </c>
    </row>
    <row r="100" spans="1:13">
      <c r="A100" s="7" t="s">
        <v>2354</v>
      </c>
      <c r="B100" s="7">
        <v>200397016</v>
      </c>
      <c r="C100" s="29" t="s">
        <v>2670</v>
      </c>
      <c r="D100" s="7" t="s">
        <v>650</v>
      </c>
      <c r="E100" s="7" t="s">
        <v>204</v>
      </c>
      <c r="F100" s="16">
        <v>6.6</v>
      </c>
      <c r="G100" s="7" t="s">
        <v>38</v>
      </c>
      <c r="H100" s="7" t="s">
        <v>1949</v>
      </c>
      <c r="I100" s="7" t="s">
        <v>1042</v>
      </c>
      <c r="J100" s="16">
        <v>370292.51</v>
      </c>
      <c r="K100" s="16">
        <v>103.64</v>
      </c>
      <c r="L100" s="21">
        <v>383.77</v>
      </c>
      <c r="M100" s="27">
        <f>L100/'סיכום נכסי ההשקעה'!$B$45</f>
        <v>3.484235145607109E-5</v>
      </c>
    </row>
    <row r="101" spans="1:13">
      <c r="A101" s="7" t="s">
        <v>2355</v>
      </c>
      <c r="B101" s="7">
        <v>200397354</v>
      </c>
      <c r="C101" s="29" t="s">
        <v>2670</v>
      </c>
      <c r="D101" s="7" t="s">
        <v>650</v>
      </c>
      <c r="E101" s="7" t="s">
        <v>204</v>
      </c>
      <c r="F101" s="16">
        <v>6.54</v>
      </c>
      <c r="G101" s="7" t="s">
        <v>38</v>
      </c>
      <c r="H101" s="7" t="s">
        <v>1949</v>
      </c>
      <c r="I101" s="7" t="s">
        <v>2356</v>
      </c>
      <c r="J101" s="16">
        <v>368463.86</v>
      </c>
      <c r="K101" s="16">
        <v>101.62</v>
      </c>
      <c r="L101" s="21">
        <v>374.43</v>
      </c>
      <c r="M101" s="27">
        <f>L101/'סיכום נכסי ההשקעה'!$B$45</f>
        <v>3.3994375943134432E-5</v>
      </c>
    </row>
    <row r="102" spans="1:13">
      <c r="A102" s="7" t="s">
        <v>2357</v>
      </c>
      <c r="B102" s="7">
        <v>200394955</v>
      </c>
      <c r="C102" s="29" t="s">
        <v>2670</v>
      </c>
      <c r="D102" s="7" t="s">
        <v>650</v>
      </c>
      <c r="E102" s="7" t="s">
        <v>204</v>
      </c>
      <c r="F102" s="16">
        <v>6.72</v>
      </c>
      <c r="G102" s="7" t="s">
        <v>38</v>
      </c>
      <c r="H102" s="7" t="s">
        <v>1949</v>
      </c>
      <c r="I102" s="7" t="s">
        <v>2358</v>
      </c>
      <c r="J102" s="16">
        <v>623373.94999999995</v>
      </c>
      <c r="K102" s="16">
        <v>107.43</v>
      </c>
      <c r="L102" s="21">
        <v>669.69</v>
      </c>
      <c r="M102" s="27">
        <f>L102/'סיכום נכסי ההשקעה'!$B$45</f>
        <v>6.0800933753592656E-5</v>
      </c>
    </row>
    <row r="103" spans="1:13">
      <c r="A103" s="7" t="s">
        <v>2359</v>
      </c>
      <c r="B103" s="7">
        <v>200395861</v>
      </c>
      <c r="C103" s="29" t="s">
        <v>2670</v>
      </c>
      <c r="D103" s="7" t="s">
        <v>650</v>
      </c>
      <c r="E103" s="7" t="s">
        <v>204</v>
      </c>
      <c r="F103" s="16">
        <v>6.68</v>
      </c>
      <c r="G103" s="7" t="s">
        <v>38</v>
      </c>
      <c r="H103" s="7" t="s">
        <v>1949</v>
      </c>
      <c r="I103" s="7" t="s">
        <v>2360</v>
      </c>
      <c r="J103" s="16">
        <v>421445.85</v>
      </c>
      <c r="K103" s="16">
        <v>106.17</v>
      </c>
      <c r="L103" s="21">
        <v>447.45</v>
      </c>
      <c r="M103" s="27">
        <f>L103/'סיכום נכסי ההשקעה'!$B$45</f>
        <v>4.0623837608512938E-5</v>
      </c>
    </row>
    <row r="104" spans="1:13">
      <c r="A104" s="7" t="s">
        <v>2361</v>
      </c>
      <c r="B104" s="7">
        <v>200392710</v>
      </c>
      <c r="C104" s="29" t="s">
        <v>2670</v>
      </c>
      <c r="D104" s="7" t="s">
        <v>650</v>
      </c>
      <c r="E104" s="7" t="s">
        <v>204</v>
      </c>
      <c r="F104" s="16">
        <v>7.11</v>
      </c>
      <c r="G104" s="7" t="s">
        <v>38</v>
      </c>
      <c r="H104" s="7" t="s">
        <v>1949</v>
      </c>
      <c r="I104" s="7" t="s">
        <v>2362</v>
      </c>
      <c r="J104" s="16">
        <v>209451.89</v>
      </c>
      <c r="K104" s="16">
        <v>122.23</v>
      </c>
      <c r="L104" s="21">
        <v>256.01</v>
      </c>
      <c r="M104" s="27">
        <f>L104/'סיכום נכסי ההשקעה'!$B$45</f>
        <v>2.3243063283395682E-5</v>
      </c>
    </row>
    <row r="105" spans="1:13">
      <c r="A105" s="7" t="s">
        <v>2363</v>
      </c>
      <c r="B105" s="7">
        <v>200394203</v>
      </c>
      <c r="C105" s="29" t="s">
        <v>2670</v>
      </c>
      <c r="D105" s="7" t="s">
        <v>650</v>
      </c>
      <c r="E105" s="7" t="s">
        <v>204</v>
      </c>
      <c r="F105" s="16">
        <v>6.98</v>
      </c>
      <c r="G105" s="7" t="s">
        <v>38</v>
      </c>
      <c r="H105" s="7" t="s">
        <v>1949</v>
      </c>
      <c r="I105" s="7" t="s">
        <v>2364</v>
      </c>
      <c r="J105" s="16">
        <v>385065.54</v>
      </c>
      <c r="K105" s="16">
        <v>116.28</v>
      </c>
      <c r="L105" s="21">
        <v>447.75</v>
      </c>
      <c r="M105" s="27">
        <f>L105/'סיכום נכסי ההשקעה'!$B$45</f>
        <v>4.0651074509356734E-5</v>
      </c>
    </row>
    <row r="106" spans="1:13">
      <c r="A106" s="7" t="s">
        <v>2365</v>
      </c>
      <c r="B106" s="7">
        <v>200501203</v>
      </c>
      <c r="C106" s="29" t="s">
        <v>2670</v>
      </c>
      <c r="D106" s="7" t="s">
        <v>650</v>
      </c>
      <c r="E106" s="7" t="s">
        <v>204</v>
      </c>
      <c r="F106" s="16">
        <v>7.02</v>
      </c>
      <c r="G106" s="7" t="s">
        <v>38</v>
      </c>
      <c r="H106" s="7" t="s">
        <v>1949</v>
      </c>
      <c r="I106" s="7" t="s">
        <v>2366</v>
      </c>
      <c r="J106" s="16">
        <v>77373.52</v>
      </c>
      <c r="K106" s="16">
        <v>118.4</v>
      </c>
      <c r="L106" s="21">
        <v>91.61</v>
      </c>
      <c r="M106" s="27">
        <f>L106/'סיכום נכסי ההשקעה'!$B$45</f>
        <v>8.3172416209987047E-6</v>
      </c>
    </row>
    <row r="107" spans="1:13">
      <c r="A107" s="7" t="s">
        <v>2367</v>
      </c>
      <c r="B107" s="7">
        <v>200398915</v>
      </c>
      <c r="C107" s="29" t="s">
        <v>2670</v>
      </c>
      <c r="D107" s="7" t="s">
        <v>650</v>
      </c>
      <c r="E107" s="7" t="s">
        <v>204</v>
      </c>
      <c r="F107" s="16">
        <v>7.28</v>
      </c>
      <c r="G107" s="7" t="s">
        <v>38</v>
      </c>
      <c r="H107" s="7" t="s">
        <v>84</v>
      </c>
      <c r="I107" s="7" t="s">
        <v>2368</v>
      </c>
      <c r="J107" s="16">
        <v>351513.7</v>
      </c>
      <c r="K107" s="16">
        <v>106.98</v>
      </c>
      <c r="L107" s="21">
        <v>376.05</v>
      </c>
      <c r="M107" s="27">
        <f>L107/'סיכום נכסי ההשקעה'!$B$45</f>
        <v>3.4141455207690895E-5</v>
      </c>
    </row>
    <row r="108" spans="1:13">
      <c r="A108" s="7" t="s">
        <v>2369</v>
      </c>
      <c r="B108" s="7">
        <v>200392975</v>
      </c>
      <c r="C108" s="29" t="s">
        <v>2670</v>
      </c>
      <c r="D108" s="7" t="s">
        <v>650</v>
      </c>
      <c r="E108" s="7" t="s">
        <v>204</v>
      </c>
      <c r="F108" s="16">
        <v>6.89</v>
      </c>
      <c r="G108" s="7" t="s">
        <v>38</v>
      </c>
      <c r="H108" s="7" t="s">
        <v>1949</v>
      </c>
      <c r="I108" s="7" t="s">
        <v>2049</v>
      </c>
      <c r="J108" s="16">
        <v>506164.52</v>
      </c>
      <c r="K108" s="16">
        <v>113.03</v>
      </c>
      <c r="L108" s="21">
        <v>572.12</v>
      </c>
      <c r="M108" s="27">
        <f>L108/'סיכום נכסי ההשקעה'!$B$45</f>
        <v>5.1942585702497317E-5</v>
      </c>
    </row>
    <row r="109" spans="1:13">
      <c r="A109" s="7" t="s">
        <v>2370</v>
      </c>
      <c r="B109" s="7">
        <v>200391985</v>
      </c>
      <c r="C109" s="29" t="s">
        <v>2670</v>
      </c>
      <c r="D109" s="7" t="s">
        <v>650</v>
      </c>
      <c r="E109" s="7" t="s">
        <v>204</v>
      </c>
      <c r="F109" s="16">
        <v>7.11</v>
      </c>
      <c r="G109" s="7" t="s">
        <v>38</v>
      </c>
      <c r="H109" s="7" t="s">
        <v>1949</v>
      </c>
      <c r="I109" s="7" t="s">
        <v>2371</v>
      </c>
      <c r="J109" s="16">
        <v>105649.21</v>
      </c>
      <c r="K109" s="16">
        <v>122.42</v>
      </c>
      <c r="L109" s="21">
        <v>129.33000000000001</v>
      </c>
      <c r="M109" s="27">
        <f>L109/'סיכום נכסי ההשקעה'!$B$45</f>
        <v>1.1741827953757915E-5</v>
      </c>
    </row>
    <row r="110" spans="1:13">
      <c r="A110" s="7" t="s">
        <v>2372</v>
      </c>
      <c r="B110" s="7">
        <v>200394385</v>
      </c>
      <c r="C110" s="29" t="s">
        <v>2671</v>
      </c>
      <c r="D110" s="7" t="s">
        <v>650</v>
      </c>
      <c r="E110" s="7" t="s">
        <v>204</v>
      </c>
      <c r="F110" s="16">
        <v>6.87</v>
      </c>
      <c r="G110" s="7" t="s">
        <v>38</v>
      </c>
      <c r="H110" s="7" t="s">
        <v>1949</v>
      </c>
      <c r="I110" s="7" t="s">
        <v>2373</v>
      </c>
      <c r="J110" s="16">
        <v>902142.69</v>
      </c>
      <c r="K110" s="16">
        <v>112.43</v>
      </c>
      <c r="L110" s="21" t="s">
        <v>2374</v>
      </c>
      <c r="M110" s="27">
        <f>L110/'סיכום נכסי ההשקעה'!$B$45</f>
        <v>9.2086145959464755E-5</v>
      </c>
    </row>
    <row r="111" spans="1:13">
      <c r="A111" s="7" t="s">
        <v>2375</v>
      </c>
      <c r="B111" s="7">
        <v>200501120</v>
      </c>
      <c r="C111" s="29" t="s">
        <v>2671</v>
      </c>
      <c r="D111" s="7" t="s">
        <v>650</v>
      </c>
      <c r="E111" s="7" t="s">
        <v>204</v>
      </c>
      <c r="F111" s="16">
        <v>7.01</v>
      </c>
      <c r="G111" s="7" t="s">
        <v>38</v>
      </c>
      <c r="H111" s="7" t="s">
        <v>1949</v>
      </c>
      <c r="I111" s="7" t="s">
        <v>1299</v>
      </c>
      <c r="J111" s="16">
        <v>154746.97</v>
      </c>
      <c r="K111" s="16">
        <v>117.97</v>
      </c>
      <c r="L111" s="21">
        <v>182.55</v>
      </c>
      <c r="M111" s="27">
        <f>L111/'סיכום נכסי ההשקעה'!$B$45</f>
        <v>1.6573654163446281E-5</v>
      </c>
    </row>
    <row r="112" spans="1:13">
      <c r="A112" s="7" t="s">
        <v>2376</v>
      </c>
      <c r="B112" s="7">
        <v>200392140</v>
      </c>
      <c r="C112" s="29" t="s">
        <v>2671</v>
      </c>
      <c r="D112" s="7" t="s">
        <v>650</v>
      </c>
      <c r="E112" s="7" t="s">
        <v>204</v>
      </c>
      <c r="F112" s="16">
        <v>7.19</v>
      </c>
      <c r="G112" s="7" t="s">
        <v>38</v>
      </c>
      <c r="H112" s="7" t="s">
        <v>1949</v>
      </c>
      <c r="I112" s="7" t="s">
        <v>620</v>
      </c>
      <c r="J112" s="16">
        <v>3898965.31</v>
      </c>
      <c r="K112" s="16">
        <v>125.04</v>
      </c>
      <c r="L112" s="21" t="s">
        <v>2377</v>
      </c>
      <c r="M112" s="27">
        <f>L112/'סיכום נכסי ההשקעה'!$B$45</f>
        <v>4.4262415192234864E-4</v>
      </c>
    </row>
    <row r="113" spans="1:13">
      <c r="A113" s="7" t="s">
        <v>2378</v>
      </c>
      <c r="B113" s="7">
        <v>200396695</v>
      </c>
      <c r="C113" s="29" t="s">
        <v>2671</v>
      </c>
      <c r="D113" s="7" t="s">
        <v>650</v>
      </c>
      <c r="E113" s="7" t="s">
        <v>204</v>
      </c>
      <c r="F113" s="16">
        <v>6.59</v>
      </c>
      <c r="G113" s="7" t="s">
        <v>38</v>
      </c>
      <c r="H113" s="7" t="s">
        <v>1949</v>
      </c>
      <c r="I113" s="7" t="s">
        <v>2379</v>
      </c>
      <c r="J113" s="16">
        <v>370292.51</v>
      </c>
      <c r="K113" s="16">
        <v>103.3</v>
      </c>
      <c r="L113" s="21">
        <v>382.51</v>
      </c>
      <c r="M113" s="27">
        <f>L113/'סיכום נכסי ההשקעה'!$B$45</f>
        <v>3.4727956472527179E-5</v>
      </c>
    </row>
    <row r="114" spans="1:13">
      <c r="A114" s="7" t="s">
        <v>2380</v>
      </c>
      <c r="B114" s="7">
        <v>200396935</v>
      </c>
      <c r="C114" s="29" t="s">
        <v>2671</v>
      </c>
      <c r="D114" s="7" t="s">
        <v>650</v>
      </c>
      <c r="E114" s="7" t="s">
        <v>204</v>
      </c>
      <c r="F114" s="16">
        <v>6.53</v>
      </c>
      <c r="G114" s="7" t="s">
        <v>38</v>
      </c>
      <c r="H114" s="7" t="s">
        <v>1949</v>
      </c>
      <c r="I114" s="7" t="s">
        <v>2381</v>
      </c>
      <c r="J114" s="16">
        <v>1252777.1299999999</v>
      </c>
      <c r="K114" s="16">
        <v>101.32</v>
      </c>
      <c r="L114" s="21" t="s">
        <v>2382</v>
      </c>
      <c r="M114" s="27">
        <f>L114/'סיכום נכסי ההשקעה'!$B$45</f>
        <v>1.1524023536677073E-4</v>
      </c>
    </row>
    <row r="115" spans="1:13">
      <c r="A115" s="7" t="s">
        <v>2383</v>
      </c>
      <c r="B115" s="7">
        <v>200395945</v>
      </c>
      <c r="C115" s="29" t="s">
        <v>2671</v>
      </c>
      <c r="D115" s="7" t="s">
        <v>650</v>
      </c>
      <c r="E115" s="7" t="s">
        <v>204</v>
      </c>
      <c r="F115" s="16">
        <v>6.67</v>
      </c>
      <c r="G115" s="7" t="s">
        <v>38</v>
      </c>
      <c r="H115" s="7" t="s">
        <v>1949</v>
      </c>
      <c r="I115" s="7" t="s">
        <v>2384</v>
      </c>
      <c r="J115" s="16">
        <v>396654.93</v>
      </c>
      <c r="K115" s="16">
        <v>105.82</v>
      </c>
      <c r="L115" s="21">
        <v>419.74</v>
      </c>
      <c r="M115" s="27">
        <f>L115/'סיכום נכסי ההשקעה'!$B$45</f>
        <v>3.8108055867241526E-5</v>
      </c>
    </row>
    <row r="116" spans="1:13">
      <c r="A116" s="7" t="s">
        <v>2385</v>
      </c>
      <c r="B116" s="7">
        <v>200501955</v>
      </c>
      <c r="C116" s="29" t="s">
        <v>2671</v>
      </c>
      <c r="D116" s="7" t="s">
        <v>650</v>
      </c>
      <c r="E116" s="7" t="s">
        <v>204</v>
      </c>
      <c r="F116" s="16">
        <v>7.28</v>
      </c>
      <c r="G116" s="7" t="s">
        <v>38</v>
      </c>
      <c r="H116" s="7" t="s">
        <v>84</v>
      </c>
      <c r="I116" s="7" t="s">
        <v>2386</v>
      </c>
      <c r="J116" s="16">
        <v>468678.12</v>
      </c>
      <c r="K116" s="16">
        <v>106.87</v>
      </c>
      <c r="L116" s="21">
        <v>500.88</v>
      </c>
      <c r="M116" s="27">
        <f>L116/'סיכום נכסי ההשקעה'!$B$45</f>
        <v>4.547472964879196E-5</v>
      </c>
    </row>
    <row r="117" spans="1:13">
      <c r="A117" s="7" t="s">
        <v>2387</v>
      </c>
      <c r="B117" s="7">
        <v>200398188</v>
      </c>
      <c r="C117" s="29" t="s">
        <v>2671</v>
      </c>
      <c r="D117" s="7" t="s">
        <v>650</v>
      </c>
      <c r="E117" s="7" t="s">
        <v>204</v>
      </c>
      <c r="F117" s="16">
        <v>7.44</v>
      </c>
      <c r="G117" s="7" t="s">
        <v>38</v>
      </c>
      <c r="H117" s="7" t="s">
        <v>84</v>
      </c>
      <c r="I117" s="7" t="s">
        <v>2388</v>
      </c>
      <c r="J117" s="16">
        <v>1175029.5</v>
      </c>
      <c r="K117" s="16">
        <v>106.81</v>
      </c>
      <c r="L117" s="21" t="s">
        <v>2389</v>
      </c>
      <c r="M117" s="27">
        <f>L117/'סיכום נכסי ההשקעה'!$B$45</f>
        <v>1.139455746799959E-4</v>
      </c>
    </row>
    <row r="118" spans="1:13">
      <c r="A118" s="7" t="s">
        <v>2390</v>
      </c>
      <c r="B118" s="7">
        <v>200502292</v>
      </c>
      <c r="C118" s="29" t="s">
        <v>2671</v>
      </c>
      <c r="D118" s="7" t="s">
        <v>650</v>
      </c>
      <c r="E118" s="7" t="s">
        <v>204</v>
      </c>
      <c r="F118" s="16">
        <v>7.2</v>
      </c>
      <c r="G118" s="7" t="s">
        <v>38</v>
      </c>
      <c r="H118" s="7" t="s">
        <v>84</v>
      </c>
      <c r="I118" s="7" t="s">
        <v>2350</v>
      </c>
      <c r="J118" s="16">
        <v>420438.57</v>
      </c>
      <c r="K118" s="16">
        <v>103.77</v>
      </c>
      <c r="L118" s="21">
        <v>436.29</v>
      </c>
      <c r="M118" s="27">
        <f>L118/'סיכום נכסי ההשקעה'!$B$45</f>
        <v>3.961062489712395E-5</v>
      </c>
    </row>
    <row r="119" spans="1:13">
      <c r="A119" s="7" t="s">
        <v>2391</v>
      </c>
      <c r="B119" s="7">
        <v>200394047</v>
      </c>
      <c r="C119" s="29" t="s">
        <v>2671</v>
      </c>
      <c r="D119" s="7" t="s">
        <v>650</v>
      </c>
      <c r="E119" s="7" t="s">
        <v>204</v>
      </c>
      <c r="F119" s="16">
        <v>7.09</v>
      </c>
      <c r="G119" s="7" t="s">
        <v>38</v>
      </c>
      <c r="H119" s="7" t="s">
        <v>1949</v>
      </c>
      <c r="I119" s="7" t="s">
        <v>272</v>
      </c>
      <c r="J119" s="16">
        <v>261815.05</v>
      </c>
      <c r="K119" s="16">
        <v>121.68</v>
      </c>
      <c r="L119" s="21">
        <v>318.58</v>
      </c>
      <c r="M119" s="27">
        <f>L119/'סיכום נכסי ההשקעה'!$B$45</f>
        <v>2.8923772902715503E-5</v>
      </c>
    </row>
    <row r="120" spans="1:13">
      <c r="A120" s="7" t="s">
        <v>2392</v>
      </c>
      <c r="B120" s="7">
        <v>200395291</v>
      </c>
      <c r="C120" s="29" t="s">
        <v>2671</v>
      </c>
      <c r="D120" s="7" t="s">
        <v>650</v>
      </c>
      <c r="E120" s="7" t="s">
        <v>204</v>
      </c>
      <c r="F120" s="16">
        <v>6.71</v>
      </c>
      <c r="G120" s="7" t="s">
        <v>38</v>
      </c>
      <c r="H120" s="7" t="s">
        <v>1949</v>
      </c>
      <c r="I120" s="7" t="s">
        <v>2393</v>
      </c>
      <c r="J120" s="16">
        <v>1371422.65</v>
      </c>
      <c r="K120" s="16">
        <v>107.05</v>
      </c>
      <c r="L120" s="21" t="s">
        <v>2394</v>
      </c>
      <c r="M120" s="27">
        <f>L120/'סיכום נכסי ההשקעה'!$B$45</f>
        <v>1.3328922165925562E-4</v>
      </c>
    </row>
    <row r="121" spans="1:13">
      <c r="A121" s="7" t="s">
        <v>2395</v>
      </c>
      <c r="B121" s="7">
        <v>200390995</v>
      </c>
      <c r="C121" s="29" t="s">
        <v>2671</v>
      </c>
      <c r="D121" s="7" t="s">
        <v>650</v>
      </c>
      <c r="E121" s="7" t="s">
        <v>204</v>
      </c>
      <c r="F121" s="16">
        <v>7.25</v>
      </c>
      <c r="G121" s="7" t="s">
        <v>38</v>
      </c>
      <c r="H121" s="7" t="s">
        <v>1949</v>
      </c>
      <c r="I121" s="7" t="s">
        <v>2396</v>
      </c>
      <c r="J121" s="16">
        <v>1729888.28</v>
      </c>
      <c r="K121" s="16">
        <v>127.4</v>
      </c>
      <c r="L121" s="21" t="s">
        <v>2397</v>
      </c>
      <c r="M121" s="27">
        <f>L121/'סיכום נכסי ההשקעה'!$B$45</f>
        <v>2.0008953677204047E-4</v>
      </c>
    </row>
    <row r="122" spans="1:13">
      <c r="A122" s="7" t="s">
        <v>2398</v>
      </c>
      <c r="B122" s="7">
        <v>200502375</v>
      </c>
      <c r="C122" s="29" t="s">
        <v>2671</v>
      </c>
      <c r="D122" s="7" t="s">
        <v>650</v>
      </c>
      <c r="E122" s="7" t="s">
        <v>204</v>
      </c>
      <c r="F122" s="16">
        <v>7.08</v>
      </c>
      <c r="G122" s="7" t="s">
        <v>38</v>
      </c>
      <c r="H122" s="7" t="s">
        <v>84</v>
      </c>
      <c r="I122" s="7" t="s">
        <v>2399</v>
      </c>
      <c r="J122" s="16">
        <v>1629859.07</v>
      </c>
      <c r="K122" s="16">
        <v>100</v>
      </c>
      <c r="L122" s="21" t="s">
        <v>2400</v>
      </c>
      <c r="M122" s="27">
        <f>L122/'סיכום נכסי ההשקעה'!$B$45</f>
        <v>1.4797445069753245E-4</v>
      </c>
    </row>
    <row r="123" spans="1:13">
      <c r="A123" s="7" t="s">
        <v>2401</v>
      </c>
      <c r="B123" s="7">
        <v>200393882</v>
      </c>
      <c r="C123" s="29" t="s">
        <v>2671</v>
      </c>
      <c r="D123" s="7" t="s">
        <v>650</v>
      </c>
      <c r="E123" s="7" t="s">
        <v>204</v>
      </c>
      <c r="F123" s="16">
        <v>7.1</v>
      </c>
      <c r="G123" s="7" t="s">
        <v>38</v>
      </c>
      <c r="H123" s="7" t="s">
        <v>1949</v>
      </c>
      <c r="I123" s="7" t="s">
        <v>2402</v>
      </c>
      <c r="J123" s="16">
        <v>211298.34</v>
      </c>
      <c r="K123" s="16">
        <v>121.93</v>
      </c>
      <c r="L123" s="21">
        <v>257.64</v>
      </c>
      <c r="M123" s="27">
        <f>L123/'סיכום נכסי ההשקעה'!$B$45</f>
        <v>2.3391050444646941E-5</v>
      </c>
    </row>
    <row r="124" spans="1:13">
      <c r="A124" s="7" t="s">
        <v>2403</v>
      </c>
      <c r="B124" s="7">
        <v>200394120</v>
      </c>
      <c r="C124" s="29" t="s">
        <v>2671</v>
      </c>
      <c r="D124" s="7" t="s">
        <v>650</v>
      </c>
      <c r="E124" s="7" t="s">
        <v>204</v>
      </c>
      <c r="F124" s="16">
        <v>6.97</v>
      </c>
      <c r="G124" s="7" t="s">
        <v>38</v>
      </c>
      <c r="H124" s="7" t="s">
        <v>1949</v>
      </c>
      <c r="I124" s="7" t="s">
        <v>2404</v>
      </c>
      <c r="J124" s="16">
        <v>385065.54</v>
      </c>
      <c r="K124" s="16">
        <v>115.84</v>
      </c>
      <c r="L124" s="21">
        <v>446.06</v>
      </c>
      <c r="M124" s="27">
        <f>L124/'סיכום נכסי ההשקעה'!$B$45</f>
        <v>4.0497639967936712E-5</v>
      </c>
    </row>
    <row r="125" spans="1:13">
      <c r="A125" s="7" t="s">
        <v>2405</v>
      </c>
      <c r="B125" s="7">
        <v>200377059</v>
      </c>
      <c r="C125" s="29" t="s">
        <v>2672</v>
      </c>
      <c r="D125" s="17">
        <v>0</v>
      </c>
      <c r="E125" s="7" t="s">
        <v>2598</v>
      </c>
      <c r="F125" s="16">
        <v>2.81</v>
      </c>
      <c r="G125" s="7" t="s">
        <v>38</v>
      </c>
      <c r="H125" s="7" t="s">
        <v>134</v>
      </c>
      <c r="I125" s="7" t="s">
        <v>1042</v>
      </c>
      <c r="J125" s="16">
        <v>7494763.1500000004</v>
      </c>
      <c r="K125" s="16">
        <v>100.66</v>
      </c>
      <c r="L125" s="21" t="s">
        <v>2406</v>
      </c>
      <c r="M125" s="27">
        <f>L125/'סיכום נכסי ההשקעה'!$B$45</f>
        <v>6.8493814817582204E-4</v>
      </c>
    </row>
    <row r="126" spans="1:13">
      <c r="A126" s="7" t="s">
        <v>2407</v>
      </c>
      <c r="B126" s="7">
        <v>200378040</v>
      </c>
      <c r="C126" s="29" t="s">
        <v>2672</v>
      </c>
      <c r="D126" s="17">
        <v>0</v>
      </c>
      <c r="E126" s="7" t="s">
        <v>2598</v>
      </c>
      <c r="F126" s="16">
        <v>3.98</v>
      </c>
      <c r="G126" s="7" t="s">
        <v>38</v>
      </c>
      <c r="H126" s="7" t="s">
        <v>2408</v>
      </c>
      <c r="I126" s="7" t="s">
        <v>2409</v>
      </c>
      <c r="J126" s="16">
        <v>5396229.46</v>
      </c>
      <c r="K126" s="16">
        <v>102.85</v>
      </c>
      <c r="L126" s="21" t="s">
        <v>2410</v>
      </c>
      <c r="M126" s="27">
        <f>L126/'סיכום נכסי ההשקעה'!$B$45</f>
        <v>5.0388448140350659E-4</v>
      </c>
    </row>
    <row r="127" spans="1:13">
      <c r="A127" s="7" t="s">
        <v>2411</v>
      </c>
      <c r="B127" s="7">
        <v>200081776</v>
      </c>
      <c r="C127" s="7" t="s">
        <v>1964</v>
      </c>
      <c r="D127" s="17">
        <v>0</v>
      </c>
      <c r="E127" s="7" t="s">
        <v>2598</v>
      </c>
      <c r="F127" s="16">
        <v>5.32</v>
      </c>
      <c r="G127" s="7" t="s">
        <v>38</v>
      </c>
      <c r="H127" s="7" t="s">
        <v>444</v>
      </c>
      <c r="I127" s="7" t="s">
        <v>2412</v>
      </c>
      <c r="J127" s="16">
        <v>13478415.189999999</v>
      </c>
      <c r="K127" s="16">
        <v>116.56</v>
      </c>
      <c r="L127" s="21" t="s">
        <v>2413</v>
      </c>
      <c r="M127" s="27">
        <f>L127/'סיכום נכסי ההשקעה'!$B$45</f>
        <v>1.4263456549743795E-3</v>
      </c>
    </row>
    <row r="128" spans="1:13">
      <c r="A128" s="7" t="s">
        <v>2414</v>
      </c>
      <c r="B128" s="7">
        <v>200081933</v>
      </c>
      <c r="C128" s="7" t="s">
        <v>1964</v>
      </c>
      <c r="D128" s="17">
        <v>0</v>
      </c>
      <c r="E128" s="7" t="s">
        <v>2598</v>
      </c>
      <c r="F128" s="16">
        <v>5.17</v>
      </c>
      <c r="G128" s="7" t="s">
        <v>38</v>
      </c>
      <c r="H128" s="7" t="s">
        <v>444</v>
      </c>
      <c r="I128" s="7" t="s">
        <v>2415</v>
      </c>
      <c r="J128" s="16">
        <v>3922674.09</v>
      </c>
      <c r="K128" s="16">
        <v>109.33</v>
      </c>
      <c r="L128" s="21" t="s">
        <v>2416</v>
      </c>
      <c r="M128" s="27">
        <f>L128/'סיכום נכסי ההשקעה'!$B$45</f>
        <v>3.893660239090962E-4</v>
      </c>
    </row>
    <row r="129" spans="1:13">
      <c r="A129" s="7" t="s">
        <v>2417</v>
      </c>
      <c r="B129" s="7">
        <v>200081859</v>
      </c>
      <c r="C129" s="7" t="s">
        <v>1964</v>
      </c>
      <c r="D129" s="17">
        <v>0</v>
      </c>
      <c r="E129" s="7" t="s">
        <v>2598</v>
      </c>
      <c r="F129" s="16">
        <v>5.31</v>
      </c>
      <c r="G129" s="7" t="s">
        <v>38</v>
      </c>
      <c r="H129" s="7" t="s">
        <v>444</v>
      </c>
      <c r="I129" s="7" t="s">
        <v>664</v>
      </c>
      <c r="J129" s="16">
        <v>3995239.43</v>
      </c>
      <c r="K129" s="16">
        <v>114.13</v>
      </c>
      <c r="L129" s="21" t="s">
        <v>2418</v>
      </c>
      <c r="M129" s="27">
        <f>L129/'סיכום נכסי ההשקעה'!$B$45</f>
        <v>4.139800112016294E-4</v>
      </c>
    </row>
    <row r="130" spans="1:13" ht="13.5" thickBot="1">
      <c r="A130" s="6" t="s">
        <v>2419</v>
      </c>
      <c r="B130" s="6"/>
      <c r="C130" s="6"/>
      <c r="D130" s="6"/>
      <c r="E130" s="6"/>
      <c r="F130" s="26">
        <v>4.8099999999999996</v>
      </c>
      <c r="G130" s="6"/>
      <c r="H130" s="6"/>
      <c r="I130" s="20">
        <v>2.9399999999999999E-2</v>
      </c>
      <c r="J130" s="22">
        <f>SUM(J30:J129)</f>
        <v>304430124.51999992</v>
      </c>
      <c r="K130" s="6"/>
      <c r="L130" s="22">
        <f>L30+L31+L32+L33+L34+L35+L36+L37+L38+L39+L40+L41+L42+L43+L44+L45+L46+L47+L48+L49+L50+L51+L52+L53+L54+L55+L56+L57+L58+L59+L60+L61+L62+L63+L64+L65+L66+L67+L68+L69+L70+L71+L72+L73+L74+L75+L76+L77+L78+L79+L80+L81+L82+L83+L84+L85+L86+L87+L88+L89+L90+L91+L92+L93+L94+L95+L96+L97+L98+L99+L100+L101+L102+L103+L104+L105+L106+L107+L108+L109+L110+L111+L112+L113+L114+L115+L116+L117+L118+L119+L120+L121+L122+L123+L124+L125+L126+L127+L128+L129</f>
        <v>341531.44</v>
      </c>
      <c r="M130" s="20">
        <f>SUM(M30:M129)</f>
        <v>3.1007526554389493E-2</v>
      </c>
    </row>
    <row r="131" spans="1:13" ht="13.5" thickTop="1"/>
    <row r="132" spans="1:13">
      <c r="A132" s="6" t="s">
        <v>2420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27">
        <f>L132/'סיכום נכסי ההשקעה'!$B$45</f>
        <v>0</v>
      </c>
    </row>
    <row r="133" spans="1:13" ht="13.5" thickBot="1">
      <c r="A133" s="6" t="s">
        <v>2421</v>
      </c>
      <c r="B133" s="6"/>
      <c r="C133" s="6"/>
      <c r="D133" s="6"/>
      <c r="E133" s="6"/>
      <c r="F133" s="6"/>
      <c r="G133" s="6"/>
      <c r="H133" s="6"/>
      <c r="I133" s="6"/>
      <c r="J133" s="19">
        <f>J132</f>
        <v>0</v>
      </c>
      <c r="K133" s="6"/>
      <c r="L133" s="19">
        <f>L132</f>
        <v>0</v>
      </c>
      <c r="M133" s="20">
        <f>M132</f>
        <v>0</v>
      </c>
    </row>
    <row r="134" spans="1:13" ht="13.5" thickTop="1"/>
    <row r="135" spans="1:13">
      <c r="A135" s="6" t="s">
        <v>2422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27">
        <f>L135/'סיכום נכסי ההשקעה'!$B$45</f>
        <v>0</v>
      </c>
    </row>
    <row r="136" spans="1:13" ht="13.5" thickBot="1">
      <c r="A136" s="6" t="s">
        <v>2423</v>
      </c>
      <c r="B136" s="6"/>
      <c r="C136" s="6"/>
      <c r="D136" s="6"/>
      <c r="E136" s="6"/>
      <c r="F136" s="6"/>
      <c r="G136" s="6"/>
      <c r="H136" s="6"/>
      <c r="I136" s="6"/>
      <c r="J136" s="19">
        <f>J135</f>
        <v>0</v>
      </c>
      <c r="K136" s="6"/>
      <c r="L136" s="19">
        <f>L135</f>
        <v>0</v>
      </c>
      <c r="M136" s="20">
        <f>M135</f>
        <v>0</v>
      </c>
    </row>
    <row r="137" spans="1:13" ht="13.5" thickTop="1"/>
    <row r="138" spans="1:13">
      <c r="A138" s="6" t="s">
        <v>2424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27">
        <f>L138/'סיכום נכסי ההשקעה'!$B$45</f>
        <v>0</v>
      </c>
    </row>
    <row r="139" spans="1:13" ht="13.5" thickBot="1">
      <c r="A139" s="6" t="s">
        <v>2425</v>
      </c>
      <c r="B139" s="6"/>
      <c r="C139" s="6"/>
      <c r="D139" s="6"/>
      <c r="E139" s="6"/>
      <c r="F139" s="6"/>
      <c r="G139" s="6"/>
      <c r="H139" s="6"/>
      <c r="I139" s="6"/>
      <c r="J139" s="19">
        <f>J138</f>
        <v>0</v>
      </c>
      <c r="K139" s="6"/>
      <c r="L139" s="19">
        <f>L138</f>
        <v>0</v>
      </c>
      <c r="M139" s="20">
        <f>M138</f>
        <v>0</v>
      </c>
    </row>
    <row r="140" spans="1:13" ht="13.5" thickTop="1"/>
    <row r="141" spans="1:13">
      <c r="A141" s="6" t="s">
        <v>2426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27">
        <f>L141/'סיכום נכסי ההשקעה'!$B$45</f>
        <v>0</v>
      </c>
    </row>
    <row r="142" spans="1:13" ht="13.5" thickBot="1">
      <c r="A142" s="6" t="s">
        <v>2427</v>
      </c>
      <c r="B142" s="6"/>
      <c r="C142" s="6"/>
      <c r="D142" s="6"/>
      <c r="E142" s="6"/>
      <c r="F142" s="6"/>
      <c r="G142" s="6"/>
      <c r="H142" s="6"/>
      <c r="I142" s="6"/>
      <c r="J142" s="19">
        <f>J141</f>
        <v>0</v>
      </c>
      <c r="K142" s="6"/>
      <c r="L142" s="19">
        <f>L141</f>
        <v>0</v>
      </c>
      <c r="M142" s="20">
        <f>M141</f>
        <v>0</v>
      </c>
    </row>
    <row r="143" spans="1:13" ht="13.5" thickTop="1"/>
    <row r="144" spans="1:13">
      <c r="A144" s="6" t="s">
        <v>2428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>
      <c r="A145" s="7" t="s">
        <v>2429</v>
      </c>
      <c r="B145" s="7">
        <v>200274660</v>
      </c>
      <c r="C145" s="7" t="s">
        <v>786</v>
      </c>
      <c r="D145" s="7" t="s">
        <v>241</v>
      </c>
      <c r="E145" s="7" t="s">
        <v>204</v>
      </c>
      <c r="F145" s="7">
        <v>1.23</v>
      </c>
      <c r="G145" s="7" t="s">
        <v>38</v>
      </c>
      <c r="H145" s="7" t="s">
        <v>121</v>
      </c>
      <c r="I145" s="7" t="s">
        <v>1002</v>
      </c>
      <c r="J145" s="16">
        <v>88163488</v>
      </c>
      <c r="K145" s="16">
        <v>102.35</v>
      </c>
      <c r="L145" s="21" t="s">
        <v>2430</v>
      </c>
      <c r="M145" s="27">
        <f>L145/'סיכום נכסי ההשקעה'!$B$45</f>
        <v>8.1924357860555953E-3</v>
      </c>
    </row>
    <row r="146" spans="1:13">
      <c r="A146" s="7" t="s">
        <v>2431</v>
      </c>
      <c r="B146" s="7">
        <v>100285147</v>
      </c>
      <c r="C146" s="7" t="s">
        <v>2432</v>
      </c>
      <c r="D146" s="7" t="s">
        <v>280</v>
      </c>
      <c r="E146" s="7" t="s">
        <v>204</v>
      </c>
      <c r="F146" s="7">
        <v>3.73</v>
      </c>
      <c r="G146" s="7" t="s">
        <v>38</v>
      </c>
      <c r="H146" s="7" t="s">
        <v>344</v>
      </c>
      <c r="I146" s="7" t="s">
        <v>483</v>
      </c>
      <c r="J146" s="16">
        <v>14991896.640000001</v>
      </c>
      <c r="K146" s="16">
        <v>117.74</v>
      </c>
      <c r="L146" s="21" t="s">
        <v>2433</v>
      </c>
      <c r="M146" s="27">
        <f>L146/'סיכום נכסי ההשקעה'!$B$45</f>
        <v>1.6025702192270909E-3</v>
      </c>
    </row>
    <row r="147" spans="1:13">
      <c r="A147" s="7" t="s">
        <v>2434</v>
      </c>
      <c r="B147" s="7">
        <v>100285063</v>
      </c>
      <c r="C147" s="7" t="s">
        <v>2432</v>
      </c>
      <c r="D147" s="7" t="s">
        <v>280</v>
      </c>
      <c r="E147" s="7" t="s">
        <v>204</v>
      </c>
      <c r="F147" s="7">
        <v>3.71</v>
      </c>
      <c r="G147" s="7" t="s">
        <v>38</v>
      </c>
      <c r="H147" s="7" t="s">
        <v>444</v>
      </c>
      <c r="I147" s="7" t="s">
        <v>2435</v>
      </c>
      <c r="J147" s="16">
        <v>24182400</v>
      </c>
      <c r="K147" s="16">
        <v>114.64</v>
      </c>
      <c r="L147" s="21" t="s">
        <v>2436</v>
      </c>
      <c r="M147" s="27">
        <f>L147/'סיכום נכסי ההשקעה'!$B$45</f>
        <v>2.5169610990779488E-3</v>
      </c>
    </row>
    <row r="148" spans="1:13">
      <c r="A148" s="7" t="s">
        <v>2437</v>
      </c>
      <c r="B148" s="7">
        <v>60388824</v>
      </c>
      <c r="C148" s="29" t="s">
        <v>2673</v>
      </c>
      <c r="D148" s="7" t="s">
        <v>547</v>
      </c>
      <c r="E148" s="7" t="s">
        <v>204</v>
      </c>
      <c r="F148" s="7">
        <v>4.33</v>
      </c>
      <c r="G148" s="7" t="s">
        <v>26</v>
      </c>
      <c r="H148" s="7" t="s">
        <v>235</v>
      </c>
      <c r="I148" s="7" t="s">
        <v>2438</v>
      </c>
      <c r="J148" s="16">
        <v>18784885.960000001</v>
      </c>
      <c r="K148" s="16">
        <v>102.18</v>
      </c>
      <c r="L148" s="21" t="s">
        <v>2439</v>
      </c>
      <c r="M148" s="27">
        <f>L148/'סיכום נכסי ההשקעה'!$B$45</f>
        <v>1.7426532318534829E-3</v>
      </c>
    </row>
    <row r="149" spans="1:13">
      <c r="A149" s="7" t="s">
        <v>2440</v>
      </c>
      <c r="B149" s="7">
        <v>200337954</v>
      </c>
      <c r="C149" s="7" t="s">
        <v>2441</v>
      </c>
      <c r="D149" s="7" t="s">
        <v>547</v>
      </c>
      <c r="E149" s="7" t="s">
        <v>204</v>
      </c>
      <c r="F149" s="7">
        <v>3.67</v>
      </c>
      <c r="G149" s="7" t="s">
        <v>38</v>
      </c>
      <c r="H149" s="7" t="s">
        <v>566</v>
      </c>
      <c r="I149" s="7" t="s">
        <v>274</v>
      </c>
      <c r="J149" s="16">
        <v>26848903.010000002</v>
      </c>
      <c r="K149" s="16">
        <v>123.59</v>
      </c>
      <c r="L149" s="21" t="s">
        <v>2442</v>
      </c>
      <c r="M149" s="27">
        <f>L149/'סיכום נכסי ההשקעה'!$B$45</f>
        <v>3.0126336548770526E-3</v>
      </c>
    </row>
    <row r="150" spans="1:13">
      <c r="A150" s="7" t="s">
        <v>2443</v>
      </c>
      <c r="B150" s="7">
        <v>200367563</v>
      </c>
      <c r="C150" s="29" t="s">
        <v>2674</v>
      </c>
      <c r="D150" s="7" t="s">
        <v>2444</v>
      </c>
      <c r="E150" s="7" t="s">
        <v>204</v>
      </c>
      <c r="F150" s="7">
        <v>2.83</v>
      </c>
      <c r="G150" s="7" t="s">
        <v>38</v>
      </c>
      <c r="H150" s="7" t="s">
        <v>2445</v>
      </c>
      <c r="I150" s="7" t="s">
        <v>1356</v>
      </c>
      <c r="J150" s="16">
        <v>2041423.87</v>
      </c>
      <c r="K150" s="16">
        <v>103.66</v>
      </c>
      <c r="L150" s="21" t="s">
        <v>2446</v>
      </c>
      <c r="M150" s="27">
        <f>L150/'סיכום נכסי ההשקעה'!$B$45</f>
        <v>1.9212365117192662E-4</v>
      </c>
    </row>
    <row r="151" spans="1:13">
      <c r="A151" s="7" t="s">
        <v>2443</v>
      </c>
      <c r="B151" s="7">
        <v>1102342</v>
      </c>
      <c r="C151" s="29" t="s">
        <v>2674</v>
      </c>
      <c r="D151" s="7" t="s">
        <v>2444</v>
      </c>
      <c r="E151" s="7" t="s">
        <v>204</v>
      </c>
      <c r="F151" s="7">
        <v>2.82</v>
      </c>
      <c r="G151" s="7" t="s">
        <v>38</v>
      </c>
      <c r="H151" s="7" t="s">
        <v>2445</v>
      </c>
      <c r="I151" s="30">
        <v>4.4999999999999998E-2</v>
      </c>
      <c r="J151" s="16">
        <v>6804746.21</v>
      </c>
      <c r="K151" s="16">
        <v>102.35</v>
      </c>
      <c r="L151" s="21" t="s">
        <v>2447</v>
      </c>
      <c r="M151" s="27">
        <f>L151/'סיכום נכסי ההשקעה'!$B$45</f>
        <v>6.3231917943570393E-4</v>
      </c>
    </row>
    <row r="152" spans="1:13" ht="13.5" thickBot="1">
      <c r="A152" s="6" t="s">
        <v>2448</v>
      </c>
      <c r="B152" s="6"/>
      <c r="C152" s="6"/>
      <c r="D152" s="6"/>
      <c r="E152" s="6"/>
      <c r="F152" s="26">
        <v>2.58</v>
      </c>
      <c r="G152" s="6"/>
      <c r="H152" s="6"/>
      <c r="I152" s="33">
        <v>1.9900000000000001E-2</v>
      </c>
      <c r="J152" s="22">
        <f>SUM(J145:J151)</f>
        <v>181817743.69</v>
      </c>
      <c r="K152" s="6"/>
      <c r="L152" s="22">
        <f>L145++L146+L147+L148+L149+L150+L151</f>
        <v>197067.54</v>
      </c>
      <c r="M152" s="20">
        <f>SUM(M145:M151)</f>
        <v>1.7891696821698805E-2</v>
      </c>
    </row>
    <row r="153" spans="1:13" ht="13.5" thickTop="1"/>
    <row r="154" spans="1:13" ht="13.5" thickBot="1">
      <c r="A154" s="4" t="s">
        <v>2449</v>
      </c>
      <c r="B154" s="4"/>
      <c r="C154" s="4"/>
      <c r="D154" s="4"/>
      <c r="E154" s="4"/>
      <c r="F154" s="28">
        <v>4.01</v>
      </c>
      <c r="G154" s="4"/>
      <c r="H154" s="4"/>
      <c r="I154" s="40">
        <v>2.58E-2</v>
      </c>
      <c r="J154" s="23">
        <f>J21+J24+J27+J130+J133+J136+J139+J142+J152</f>
        <v>490571133.21999991</v>
      </c>
      <c r="K154" s="4"/>
      <c r="L154" s="23">
        <f>L21+L24+L27+L130+L133+L136+L139+L142+L152</f>
        <v>542922.25</v>
      </c>
      <c r="M154" s="24">
        <f>M21+M24+M27+M130+M133+M136+M139+M142+M152</f>
        <v>4.9291731630458073E-2</v>
      </c>
    </row>
    <row r="155" spans="1:13" ht="13.5" thickTop="1"/>
    <row r="157" spans="1:13">
      <c r="A157" s="4" t="s">
        <v>2450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6" t="s">
        <v>2451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27">
        <f>L158/'סיכום נכסי ההשקעה'!$B$45</f>
        <v>0</v>
      </c>
    </row>
    <row r="159" spans="1:13" ht="13.5" thickBot="1">
      <c r="A159" s="6" t="s">
        <v>2452</v>
      </c>
      <c r="B159" s="6"/>
      <c r="C159" s="6"/>
      <c r="D159" s="6"/>
      <c r="E159" s="6"/>
      <c r="F159" s="6"/>
      <c r="G159" s="6"/>
      <c r="H159" s="6"/>
      <c r="I159" s="6"/>
      <c r="J159" s="19">
        <f>J158</f>
        <v>0</v>
      </c>
      <c r="K159" s="6"/>
      <c r="L159" s="19">
        <f>L158</f>
        <v>0</v>
      </c>
      <c r="M159" s="20">
        <f>M158</f>
        <v>0</v>
      </c>
    </row>
    <row r="160" spans="1:13" ht="13.5" thickTop="1"/>
    <row r="161" spans="1:13">
      <c r="A161" s="6" t="s">
        <v>2453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27">
        <f>L161/'סיכום נכסי ההשקעה'!$B$45</f>
        <v>0</v>
      </c>
    </row>
    <row r="162" spans="1:13" ht="13.5" thickBot="1">
      <c r="A162" s="6" t="s">
        <v>2454</v>
      </c>
      <c r="B162" s="6"/>
      <c r="C162" s="6"/>
      <c r="D162" s="6"/>
      <c r="E162" s="6"/>
      <c r="F162" s="6"/>
      <c r="G162" s="6"/>
      <c r="H162" s="6"/>
      <c r="I162" s="6"/>
      <c r="J162" s="19">
        <f>J161</f>
        <v>0</v>
      </c>
      <c r="K162" s="6"/>
      <c r="L162" s="19">
        <f>L161</f>
        <v>0</v>
      </c>
      <c r="M162" s="20">
        <f>M161</f>
        <v>0</v>
      </c>
    </row>
    <row r="163" spans="1:13" ht="13.5" thickTop="1"/>
    <row r="164" spans="1:13">
      <c r="A164" s="6" t="s">
        <v>2455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>
      <c r="A165" s="7" t="s">
        <v>2456</v>
      </c>
      <c r="B165" s="7">
        <v>60615184</v>
      </c>
      <c r="C165" s="29" t="s">
        <v>2675</v>
      </c>
      <c r="D165" s="7" t="s">
        <v>323</v>
      </c>
      <c r="E165" s="7" t="s">
        <v>730</v>
      </c>
      <c r="F165" s="7">
        <v>4.01</v>
      </c>
      <c r="G165" s="7" t="s">
        <v>38</v>
      </c>
      <c r="H165" s="7" t="s">
        <v>2457</v>
      </c>
      <c r="I165" s="30">
        <v>6.3200000000000006E-2</v>
      </c>
      <c r="J165" s="16">
        <v>3633299.22</v>
      </c>
      <c r="K165" s="16">
        <v>375.73</v>
      </c>
      <c r="L165" s="21" t="s">
        <v>2458</v>
      </c>
      <c r="M165" s="27">
        <f>L165/'סיכום נכסי ההשקעה'!$B$45</f>
        <v>1.2394106334131948E-3</v>
      </c>
    </row>
    <row r="166" spans="1:13">
      <c r="A166" s="7" t="s">
        <v>2459</v>
      </c>
      <c r="B166" s="7">
        <v>60615515</v>
      </c>
      <c r="C166" s="29" t="s">
        <v>2675</v>
      </c>
      <c r="D166" s="7" t="s">
        <v>323</v>
      </c>
      <c r="E166" s="7" t="s">
        <v>730</v>
      </c>
      <c r="F166" s="7">
        <v>2.61</v>
      </c>
      <c r="G166" s="7" t="s">
        <v>38</v>
      </c>
      <c r="H166" s="7" t="s">
        <v>2460</v>
      </c>
      <c r="I166" s="30">
        <v>5.6399999999999999E-2</v>
      </c>
      <c r="J166" s="16">
        <v>2732223.62</v>
      </c>
      <c r="K166" s="16">
        <v>380.07</v>
      </c>
      <c r="L166" s="21" t="s">
        <v>2461</v>
      </c>
      <c r="M166" s="27">
        <f>L166/'סיכום נכסי ההשקעה'!$B$45</f>
        <v>9.4278262529042466E-4</v>
      </c>
    </row>
    <row r="167" spans="1:13">
      <c r="A167" s="7" t="s">
        <v>2462</v>
      </c>
      <c r="B167" s="7">
        <v>60615192</v>
      </c>
      <c r="C167" s="29" t="s">
        <v>2675</v>
      </c>
      <c r="D167" s="7" t="s">
        <v>323</v>
      </c>
      <c r="E167" s="7" t="s">
        <v>730</v>
      </c>
      <c r="F167" s="7">
        <v>1.83</v>
      </c>
      <c r="G167" s="7" t="s">
        <v>38</v>
      </c>
      <c r="H167" s="7" t="s">
        <v>2457</v>
      </c>
      <c r="I167" s="30">
        <v>5.4600000000000003E-2</v>
      </c>
      <c r="J167" s="16">
        <v>510074.8</v>
      </c>
      <c r="K167" s="16">
        <v>377.47</v>
      </c>
      <c r="L167" s="21" t="s">
        <v>2463</v>
      </c>
      <c r="M167" s="27">
        <f>L167/'סיכום נכסי ההשקעה'!$B$45</f>
        <v>1.7480279802866572E-4</v>
      </c>
    </row>
    <row r="168" spans="1:13" ht="13.5" thickBot="1">
      <c r="A168" s="6" t="s">
        <v>2464</v>
      </c>
      <c r="B168" s="6"/>
      <c r="C168" s="6"/>
      <c r="D168" s="6"/>
      <c r="E168" s="6"/>
      <c r="F168" s="6">
        <v>3.29</v>
      </c>
      <c r="G168" s="6"/>
      <c r="H168" s="6"/>
      <c r="I168" s="20">
        <v>5.9799999999999999E-2</v>
      </c>
      <c r="J168" s="22">
        <f>SUM(J165:J167)</f>
        <v>6875597.6399999997</v>
      </c>
      <c r="K168" s="6"/>
      <c r="L168" s="22">
        <f>L165+L166+L167</f>
        <v>25961.06</v>
      </c>
      <c r="M168" s="20">
        <f>SUM(M165:M167)</f>
        <v>2.3569960567322852E-3</v>
      </c>
    </row>
    <row r="169" spans="1:13" ht="13.5" thickTop="1"/>
    <row r="170" spans="1:13">
      <c r="A170" s="6" t="s">
        <v>2465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27">
        <f>L170/'סיכום נכסי ההשקעה'!$B$45</f>
        <v>0</v>
      </c>
    </row>
    <row r="171" spans="1:13" ht="13.5" thickBot="1">
      <c r="A171" s="6" t="s">
        <v>2466</v>
      </c>
      <c r="B171" s="6"/>
      <c r="C171" s="6"/>
      <c r="D171" s="6"/>
      <c r="E171" s="6"/>
      <c r="F171" s="6"/>
      <c r="G171" s="6"/>
      <c r="H171" s="6"/>
      <c r="I171" s="6"/>
      <c r="J171" s="19">
        <f>J170</f>
        <v>0</v>
      </c>
      <c r="K171" s="6"/>
      <c r="L171" s="19">
        <f>L170</f>
        <v>0</v>
      </c>
      <c r="M171" s="20">
        <f>M170</f>
        <v>0</v>
      </c>
    </row>
    <row r="172" spans="1:13" ht="13.5" thickTop="1"/>
    <row r="173" spans="1:13" ht="13.5" thickBot="1">
      <c r="A173" s="4" t="s">
        <v>2467</v>
      </c>
      <c r="B173" s="4"/>
      <c r="C173" s="4"/>
      <c r="D173" s="4"/>
      <c r="E173" s="4"/>
      <c r="F173" s="28">
        <v>3.29</v>
      </c>
      <c r="G173" s="4"/>
      <c r="H173" s="4"/>
      <c r="I173" s="41">
        <v>5.9799999999999999E-2</v>
      </c>
      <c r="J173" s="23">
        <f>J159+J162+J168+J171</f>
        <v>6875597.6399999997</v>
      </c>
      <c r="K173" s="4"/>
      <c r="L173" s="23">
        <f>L159+L162+L168+L171</f>
        <v>25961.06</v>
      </c>
      <c r="M173" s="24">
        <f>M159+M162+M168+M171</f>
        <v>2.3569960567322852E-3</v>
      </c>
    </row>
    <row r="174" spans="1:13" ht="13.5" thickTop="1"/>
    <row r="176" spans="1:13" ht="13.5" thickBot="1">
      <c r="A176" s="4" t="s">
        <v>2468</v>
      </c>
      <c r="B176" s="4"/>
      <c r="C176" s="4"/>
      <c r="D176" s="4"/>
      <c r="E176" s="4"/>
      <c r="F176" s="28">
        <v>3.98</v>
      </c>
      <c r="G176" s="4"/>
      <c r="H176" s="4"/>
      <c r="I176" s="40">
        <v>2.7300000000000001E-2</v>
      </c>
      <c r="J176" s="23">
        <f>J154+J173</f>
        <v>497446730.8599999</v>
      </c>
      <c r="K176" s="4"/>
      <c r="L176" s="23">
        <f>L154+L173</f>
        <v>568883.31000000006</v>
      </c>
      <c r="M176" s="24">
        <f>M154+M173</f>
        <v>5.1648727687190359E-2</v>
      </c>
    </row>
    <row r="177" spans="1:13" ht="13.5" thickTop="1"/>
    <row r="179" spans="1:13">
      <c r="A179" s="7" t="s">
        <v>62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</sheetData>
  <pageMargins left="0.75" right="0.75" top="1" bottom="1" header="0.5" footer="0.5"/>
  <pageSetup paperSize="9" orientation="portrait" r:id="rId1"/>
  <ignoredErrors>
    <ignoredError sqref="J22 L20 M131 L30:L49 J30:J129 H180:L181 H31:I68 K30:K131 L22:M22 J25 L25:M25 J28:J29 L28:M29 H30 H70:I74 H69 H80:I80 H75 H76 H77 H78 H79 H82:I84 H81 H86:I129 H85 J131 L131 H131:I131 H130 M134 K134 J134 L134 H134:I134 M137 K137 J137 L137 H137:I137 M140 K140 J140 L140 H140:I140 M143:M144 K143:K157 J143:J151 L143:L151 H143:I150 H153:I153 H151 J153 L153 H152 M153 H155:I157 H154 J155:J157 L155:L157 M155:M157 K160 H160:I160 J160 L160 M160 K163:K169 H163:I164 J163:J167 L163:L167 M163:M164 K172:K179 H172:I172 J172 L172 M172 H169:I169 H165 H166:H167 J169 L169 M169 H168 H174:I175 H173 J174:J175 L174:L175 M174:M175 H177:I179 H176 J177:J179 L177:L179 M177:M179 L112:L129 L110 L94:L108 L51:L61 L63:L92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workbookViewId="0"/>
  </sheetViews>
  <sheetFormatPr defaultColWidth="9.140625" defaultRowHeight="12.75"/>
  <cols>
    <col min="1" max="1" width="27.7109375" customWidth="1"/>
    <col min="2" max="2" width="14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2469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65</v>
      </c>
      <c r="G11" s="4" t="s">
        <v>9</v>
      </c>
      <c r="H11" s="4" t="s">
        <v>10</v>
      </c>
      <c r="I11" s="4" t="s">
        <v>11</v>
      </c>
      <c r="J11" s="4" t="s">
        <v>66</v>
      </c>
      <c r="K11" s="4" t="s">
        <v>67</v>
      </c>
      <c r="L11" s="4" t="s">
        <v>1292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70</v>
      </c>
      <c r="G12" s="5"/>
      <c r="H12" s="5" t="s">
        <v>14</v>
      </c>
      <c r="I12" s="5" t="s">
        <v>14</v>
      </c>
      <c r="J12" s="5" t="s">
        <v>71</v>
      </c>
      <c r="K12" s="5" t="s">
        <v>72</v>
      </c>
      <c r="L12" s="5" t="s">
        <v>15</v>
      </c>
      <c r="M12" s="5" t="s">
        <v>14</v>
      </c>
    </row>
    <row r="15" spans="1:13">
      <c r="A15" s="4" t="s">
        <v>2469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2470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2471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7" t="s">
        <v>2472</v>
      </c>
      <c r="B20" s="7" t="s">
        <v>2473</v>
      </c>
      <c r="C20" s="7" t="s">
        <v>2474</v>
      </c>
      <c r="D20" s="7" t="s">
        <v>25</v>
      </c>
      <c r="E20" s="7" t="s">
        <v>204</v>
      </c>
      <c r="F20" s="16">
        <v>0.01</v>
      </c>
      <c r="G20" s="7" t="s">
        <v>38</v>
      </c>
      <c r="H20" s="7" t="s">
        <v>2475</v>
      </c>
      <c r="I20" s="7" t="s">
        <v>1890</v>
      </c>
      <c r="J20" s="16">
        <v>9624.7199999999993</v>
      </c>
      <c r="K20" s="16">
        <v>133.79</v>
      </c>
      <c r="L20" s="21">
        <v>12.88</v>
      </c>
      <c r="M20" s="27">
        <f>L20/'סיכום נכסי ההשקעה'!$B$45</f>
        <v>1.1693709428933885E-6</v>
      </c>
    </row>
    <row r="21" spans="1:13">
      <c r="A21" s="7" t="s">
        <v>2472</v>
      </c>
      <c r="B21" s="7" t="s">
        <v>2476</v>
      </c>
      <c r="C21" s="7" t="s">
        <v>2474</v>
      </c>
      <c r="D21" s="7" t="s">
        <v>25</v>
      </c>
      <c r="E21" s="7" t="s">
        <v>204</v>
      </c>
      <c r="F21" s="16">
        <v>0.57999999999999996</v>
      </c>
      <c r="G21" s="7" t="s">
        <v>38</v>
      </c>
      <c r="H21" s="7" t="s">
        <v>344</v>
      </c>
      <c r="I21" s="7" t="s">
        <v>2477</v>
      </c>
      <c r="J21" s="16">
        <v>37738.129999999997</v>
      </c>
      <c r="K21" s="16">
        <v>169.72</v>
      </c>
      <c r="L21" s="21">
        <v>64.05</v>
      </c>
      <c r="M21" s="27">
        <f>L21/'סיכום נכסי ההשקעה'!$B$45</f>
        <v>5.8150783301491875E-6</v>
      </c>
    </row>
    <row r="22" spans="1:13">
      <c r="A22" s="7" t="s">
        <v>2478</v>
      </c>
      <c r="B22" s="7" t="s">
        <v>2479</v>
      </c>
      <c r="C22" s="7" t="s">
        <v>535</v>
      </c>
      <c r="D22" s="7" t="s">
        <v>25</v>
      </c>
      <c r="E22" s="7" t="s">
        <v>204</v>
      </c>
      <c r="F22" s="16">
        <v>0.56000000000000005</v>
      </c>
      <c r="G22" s="7" t="s">
        <v>38</v>
      </c>
      <c r="H22" s="7" t="s">
        <v>485</v>
      </c>
      <c r="I22" s="7" t="s">
        <v>2480</v>
      </c>
      <c r="J22" s="16">
        <v>34582.74</v>
      </c>
      <c r="K22" s="16">
        <v>169.36</v>
      </c>
      <c r="L22" s="21">
        <v>58.57</v>
      </c>
      <c r="M22" s="27">
        <f>L22/'סיכום נכסי ההשקעה'!$B$45</f>
        <v>5.3175509414026214E-6</v>
      </c>
    </row>
    <row r="23" spans="1:13">
      <c r="A23" s="7" t="s">
        <v>2481</v>
      </c>
      <c r="B23" s="7" t="s">
        <v>2482</v>
      </c>
      <c r="C23" s="7" t="s">
        <v>2483</v>
      </c>
      <c r="D23" s="7" t="s">
        <v>323</v>
      </c>
      <c r="E23" s="7" t="s">
        <v>204</v>
      </c>
      <c r="F23" s="16">
        <v>1.9</v>
      </c>
      <c r="G23" s="7" t="s">
        <v>38</v>
      </c>
      <c r="H23" s="7" t="s">
        <v>134</v>
      </c>
      <c r="I23" s="7" t="s">
        <v>371</v>
      </c>
      <c r="J23" s="16">
        <v>1333333.71</v>
      </c>
      <c r="K23" s="16">
        <v>140.26</v>
      </c>
      <c r="L23" s="21" t="s">
        <v>2484</v>
      </c>
      <c r="M23" s="27">
        <f>L23/'סיכום נכסי ההשקעה'!$B$45</f>
        <v>1.6978848458332397E-4</v>
      </c>
    </row>
    <row r="24" spans="1:13" ht="13.5" thickBot="1">
      <c r="A24" s="6" t="s">
        <v>2485</v>
      </c>
      <c r="B24" s="6"/>
      <c r="C24" s="6"/>
      <c r="D24" s="6"/>
      <c r="E24" s="6"/>
      <c r="F24" s="26">
        <v>1.8</v>
      </c>
      <c r="G24" s="6"/>
      <c r="H24" s="6"/>
      <c r="I24" s="26" t="s">
        <v>287</v>
      </c>
      <c r="J24" s="22">
        <f>SUM(J20:J23)</f>
        <v>1415279.3</v>
      </c>
      <c r="K24" s="6"/>
      <c r="L24" s="22">
        <f>L20+L21+L22+L23</f>
        <v>2005.63</v>
      </c>
      <c r="M24" s="20">
        <f>SUM(M20:M23)</f>
        <v>1.8209048479776916E-4</v>
      </c>
    </row>
    <row r="25" spans="1:13" ht="13.5" thickTop="1"/>
    <row r="26" spans="1:13">
      <c r="A26" s="6" t="s">
        <v>2486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27">
        <f>L26/'סיכום נכסי ההשקעה'!$B$45</f>
        <v>0</v>
      </c>
    </row>
    <row r="27" spans="1:13" ht="13.5" thickBot="1">
      <c r="A27" s="6" t="s">
        <v>2487</v>
      </c>
      <c r="B27" s="6"/>
      <c r="C27" s="6"/>
      <c r="D27" s="6"/>
      <c r="E27" s="6"/>
      <c r="F27" s="6"/>
      <c r="G27" s="6"/>
      <c r="H27" s="6"/>
      <c r="I27" s="6"/>
      <c r="J27" s="19">
        <f>J26</f>
        <v>0</v>
      </c>
      <c r="K27" s="6"/>
      <c r="L27" s="19">
        <f>L26</f>
        <v>0</v>
      </c>
      <c r="M27" s="20">
        <f>M26</f>
        <v>0</v>
      </c>
    </row>
    <row r="28" spans="1:13" ht="13.5" thickTop="1"/>
    <row r="29" spans="1:13">
      <c r="A29" s="6" t="s">
        <v>2488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27">
        <f>L29/'סיכום נכסי ההשקעה'!$B$45</f>
        <v>0</v>
      </c>
    </row>
    <row r="30" spans="1:13" ht="13.5" thickBot="1">
      <c r="A30" s="6" t="s">
        <v>2489</v>
      </c>
      <c r="B30" s="6"/>
      <c r="C30" s="6"/>
      <c r="D30" s="6"/>
      <c r="E30" s="6"/>
      <c r="F30" s="6"/>
      <c r="G30" s="6"/>
      <c r="H30" s="6"/>
      <c r="I30" s="6"/>
      <c r="J30" s="19">
        <f>J29</f>
        <v>0</v>
      </c>
      <c r="K30" s="6"/>
      <c r="L30" s="19">
        <f>L29</f>
        <v>0</v>
      </c>
      <c r="M30" s="20">
        <f>M29</f>
        <v>0</v>
      </c>
    </row>
    <row r="31" spans="1:13" ht="13.5" thickTop="1"/>
    <row r="32" spans="1:13">
      <c r="A32" s="6" t="s">
        <v>2490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27">
        <f>L32/'סיכום נכסי ההשקעה'!$B$45</f>
        <v>0</v>
      </c>
    </row>
    <row r="33" spans="1:13" ht="13.5" thickBot="1">
      <c r="A33" s="6" t="s">
        <v>2491</v>
      </c>
      <c r="B33" s="6"/>
      <c r="C33" s="6"/>
      <c r="D33" s="6"/>
      <c r="E33" s="6"/>
      <c r="F33" s="6"/>
      <c r="G33" s="6"/>
      <c r="H33" s="6"/>
      <c r="I33" s="6"/>
      <c r="J33" s="19">
        <f>J32</f>
        <v>0</v>
      </c>
      <c r="K33" s="6"/>
      <c r="L33" s="19">
        <f>L32</f>
        <v>0</v>
      </c>
      <c r="M33" s="20">
        <f>M32</f>
        <v>0</v>
      </c>
    </row>
    <row r="34" spans="1:13" ht="13.5" thickTop="1"/>
    <row r="35" spans="1:13">
      <c r="A35" s="6" t="s">
        <v>2492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27">
        <f>L35/'סיכום נכסי ההשקעה'!$B$45</f>
        <v>0</v>
      </c>
    </row>
    <row r="36" spans="1:13" ht="13.5" thickBot="1">
      <c r="A36" s="6" t="s">
        <v>2493</v>
      </c>
      <c r="B36" s="6"/>
      <c r="C36" s="6"/>
      <c r="D36" s="6"/>
      <c r="E36" s="6"/>
      <c r="F36" s="6"/>
      <c r="G36" s="6"/>
      <c r="H36" s="6"/>
      <c r="I36" s="6"/>
      <c r="J36" s="19">
        <f>J35</f>
        <v>0</v>
      </c>
      <c r="K36" s="6"/>
      <c r="L36" s="19">
        <f>L35</f>
        <v>0</v>
      </c>
      <c r="M36" s="20">
        <f>M35</f>
        <v>0</v>
      </c>
    </row>
    <row r="37" spans="1:13" ht="13.5" thickTop="1"/>
    <row r="38" spans="1:13" ht="13.5" thickBot="1">
      <c r="A38" s="4" t="s">
        <v>2494</v>
      </c>
      <c r="B38" s="4"/>
      <c r="C38" s="4"/>
      <c r="D38" s="4"/>
      <c r="E38" s="4"/>
      <c r="F38" s="28">
        <v>1.8</v>
      </c>
      <c r="G38" s="4"/>
      <c r="H38" s="4"/>
      <c r="I38" s="28" t="s">
        <v>287</v>
      </c>
      <c r="J38" s="23">
        <f>J24+J27+J30+J33+J36</f>
        <v>1415279.3</v>
      </c>
      <c r="K38" s="4"/>
      <c r="L38" s="23">
        <f>L24+L27+L30+L33+L36</f>
        <v>2005.63</v>
      </c>
      <c r="M38" s="24">
        <f>M24+M27+M30+M33+M36</f>
        <v>1.8209048479776916E-4</v>
      </c>
    </row>
    <row r="39" spans="1:13" ht="13.5" thickTop="1"/>
    <row r="41" spans="1:13">
      <c r="A41" s="4" t="s">
        <v>2495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6" t="s">
        <v>2495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27">
        <f>L42/'סיכום נכסי ההשקעה'!$B$45</f>
        <v>0</v>
      </c>
    </row>
    <row r="43" spans="1:13" ht="13.5" thickBot="1">
      <c r="A43" s="6" t="s">
        <v>2496</v>
      </c>
      <c r="B43" s="6"/>
      <c r="C43" s="6"/>
      <c r="D43" s="6"/>
      <c r="E43" s="6"/>
      <c r="F43" s="6"/>
      <c r="G43" s="6"/>
      <c r="H43" s="6"/>
      <c r="I43" s="6"/>
      <c r="J43" s="19">
        <f>J42</f>
        <v>0</v>
      </c>
      <c r="K43" s="6"/>
      <c r="L43" s="19">
        <f>L42</f>
        <v>0</v>
      </c>
      <c r="M43" s="20">
        <f>M42</f>
        <v>0</v>
      </c>
    </row>
    <row r="44" spans="1:13" ht="13.5" thickTop="1"/>
    <row r="45" spans="1:13" ht="13.5" thickBot="1">
      <c r="A45" s="4" t="s">
        <v>2496</v>
      </c>
      <c r="B45" s="4"/>
      <c r="C45" s="4"/>
      <c r="D45" s="4"/>
      <c r="E45" s="4"/>
      <c r="F45" s="4"/>
      <c r="G45" s="4"/>
      <c r="H45" s="4"/>
      <c r="I45" s="4"/>
      <c r="J45" s="25">
        <f>J43</f>
        <v>0</v>
      </c>
      <c r="K45" s="4"/>
      <c r="L45" s="25">
        <f>L43</f>
        <v>0</v>
      </c>
      <c r="M45" s="24">
        <f>M43</f>
        <v>0</v>
      </c>
    </row>
    <row r="46" spans="1:13" ht="13.5" thickTop="1"/>
    <row r="48" spans="1:13" ht="13.5" thickBot="1">
      <c r="A48" s="4" t="s">
        <v>2497</v>
      </c>
      <c r="B48" s="4"/>
      <c r="C48" s="4"/>
      <c r="D48" s="4"/>
      <c r="E48" s="4"/>
      <c r="F48" s="28">
        <v>1.8</v>
      </c>
      <c r="G48" s="4"/>
      <c r="H48" s="4"/>
      <c r="I48" s="28" t="s">
        <v>287</v>
      </c>
      <c r="J48" s="23">
        <f>J38+J45</f>
        <v>1415279.3</v>
      </c>
      <c r="K48" s="4"/>
      <c r="L48" s="23">
        <f>L38+L45</f>
        <v>2005.63</v>
      </c>
      <c r="M48" s="24">
        <f>M38+M45</f>
        <v>1.8209048479776916E-4</v>
      </c>
    </row>
    <row r="49" spans="1:13" ht="13.5" thickTop="1"/>
    <row r="51" spans="1:13">
      <c r="A51" s="7" t="s">
        <v>62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</sheetData>
  <pageMargins left="0.75" right="0.75" top="1" bottom="1" header="0.5" footer="0.5"/>
  <pageSetup paperSize="9" orientation="portrait"/>
  <ignoredErrors>
    <ignoredError sqref="H21:L23 H25:M25 H24:I24 K24 H20:L20 H28:M28 H27:I27 K27 H31:M31 H34:M34 H37:M37 H44:M44 H39:M41 H38:I38 K38 H46:M47 H45:I45 K45 H49:M55 H48:I48 K4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21.7109375" customWidth="1"/>
    <col min="4" max="4" width="12.7109375" customWidth="1"/>
    <col min="5" max="5" width="30.7109375" customWidth="1"/>
    <col min="6" max="6" width="12.7109375" customWidth="1"/>
    <col min="7" max="7" width="20.7109375" customWidth="1"/>
  </cols>
  <sheetData>
    <row r="2" spans="1:7" ht="18">
      <c r="A2" s="1" t="s">
        <v>0</v>
      </c>
    </row>
    <row r="4" spans="1:7" ht="18">
      <c r="A4" s="1" t="s">
        <v>2498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2499</v>
      </c>
      <c r="D11" s="4" t="s">
        <v>2500</v>
      </c>
      <c r="E11" s="4" t="s">
        <v>2501</v>
      </c>
      <c r="F11" s="4" t="s">
        <v>1292</v>
      </c>
      <c r="G11" s="4" t="s">
        <v>13</v>
      </c>
    </row>
    <row r="12" spans="1:7">
      <c r="A12" s="5"/>
      <c r="B12" s="5"/>
      <c r="C12" s="5"/>
      <c r="D12" s="5"/>
      <c r="E12" s="5" t="s">
        <v>70</v>
      </c>
      <c r="F12" s="5" t="s">
        <v>15</v>
      </c>
      <c r="G12" s="5" t="s">
        <v>14</v>
      </c>
    </row>
    <row r="15" spans="1:7">
      <c r="A15" s="4" t="s">
        <v>2498</v>
      </c>
      <c r="B15" s="4"/>
      <c r="C15" s="4"/>
      <c r="D15" s="4"/>
      <c r="E15" s="4"/>
      <c r="F15" s="4"/>
      <c r="G15" s="4"/>
    </row>
    <row r="18" spans="1:7">
      <c r="A18" s="4" t="s">
        <v>2502</v>
      </c>
      <c r="B18" s="4"/>
      <c r="C18" s="4"/>
      <c r="D18" s="4"/>
      <c r="E18" s="4"/>
      <c r="F18" s="4"/>
      <c r="G18" s="4"/>
    </row>
    <row r="19" spans="1:7">
      <c r="A19" s="6" t="s">
        <v>2503</v>
      </c>
      <c r="B19" s="6"/>
      <c r="C19" s="6"/>
      <c r="D19" s="6"/>
      <c r="E19" s="6"/>
      <c r="F19" s="6"/>
      <c r="G19" s="6"/>
    </row>
    <row r="20" spans="1:7">
      <c r="A20" s="7" t="s">
        <v>2504</v>
      </c>
      <c r="B20" s="7">
        <v>200351054</v>
      </c>
      <c r="C20" s="7" t="s">
        <v>2676</v>
      </c>
      <c r="D20" s="7" t="s">
        <v>2505</v>
      </c>
      <c r="E20" s="42">
        <v>0</v>
      </c>
      <c r="F20" s="21" t="s">
        <v>2506</v>
      </c>
      <c r="G20" s="27">
        <f>F20/'סיכום נכסי ההשקעה'!$B$45</f>
        <v>1.7028265275429979E-3</v>
      </c>
    </row>
    <row r="21" spans="1:7">
      <c r="A21" s="7" t="s">
        <v>2507</v>
      </c>
      <c r="B21" s="7">
        <v>200335552</v>
      </c>
      <c r="C21" s="7" t="s">
        <v>2676</v>
      </c>
      <c r="D21" s="7" t="s">
        <v>2505</v>
      </c>
      <c r="E21" s="42">
        <v>0</v>
      </c>
      <c r="F21" s="21" t="s">
        <v>2508</v>
      </c>
      <c r="G21" s="27">
        <f>F21/'סיכום נכסי ההשקעה'!$B$45</f>
        <v>1.5515046617317636E-3</v>
      </c>
    </row>
    <row r="22" spans="1:7" ht="13.5" thickBot="1">
      <c r="A22" s="6" t="s">
        <v>2509</v>
      </c>
      <c r="B22" s="6"/>
      <c r="C22" s="6"/>
      <c r="D22" s="6"/>
      <c r="E22" s="6"/>
      <c r="F22" s="22">
        <f>F20+F21</f>
        <v>35844.729999999996</v>
      </c>
      <c r="G22" s="20">
        <f>G20+G21</f>
        <v>3.2543311892747617E-3</v>
      </c>
    </row>
    <row r="23" spans="1:7" ht="13.5" thickTop="1"/>
    <row r="24" spans="1:7">
      <c r="A24" s="6" t="s">
        <v>2510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27">
        <f>F24/'סיכום נכסי ההשקעה'!$B$45</f>
        <v>0</v>
      </c>
    </row>
    <row r="25" spans="1:7" ht="13.5" thickBot="1">
      <c r="A25" s="6" t="s">
        <v>2511</v>
      </c>
      <c r="B25" s="6"/>
      <c r="C25" s="6"/>
      <c r="D25" s="6"/>
      <c r="E25" s="6"/>
      <c r="F25" s="19">
        <f>F24</f>
        <v>0</v>
      </c>
      <c r="G25" s="20">
        <f>G24</f>
        <v>0</v>
      </c>
    </row>
    <row r="26" spans="1:7" ht="13.5" thickTop="1"/>
    <row r="27" spans="1:7" ht="13.5" thickBot="1">
      <c r="A27" s="4" t="s">
        <v>2512</v>
      </c>
      <c r="B27" s="4"/>
      <c r="C27" s="4"/>
      <c r="D27" s="4"/>
      <c r="E27" s="4"/>
      <c r="F27" s="23">
        <f>F22+F25</f>
        <v>35844.729999999996</v>
      </c>
      <c r="G27" s="24">
        <f>G22+G25</f>
        <v>3.2543311892747617E-3</v>
      </c>
    </row>
    <row r="28" spans="1:7" ht="13.5" thickTop="1"/>
    <row r="30" spans="1:7">
      <c r="A30" s="4" t="s">
        <v>2513</v>
      </c>
      <c r="B30" s="4"/>
      <c r="C30" s="4"/>
      <c r="D30" s="4"/>
      <c r="E30" s="4"/>
      <c r="F30" s="4"/>
      <c r="G30" s="4"/>
    </row>
    <row r="31" spans="1:7">
      <c r="A31" s="6" t="s">
        <v>2514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27">
        <f>F31/'סיכום נכסי ההשקעה'!$B$45</f>
        <v>0</v>
      </c>
    </row>
    <row r="32" spans="1:7" ht="13.5" thickBot="1">
      <c r="A32" s="6" t="s">
        <v>2515</v>
      </c>
      <c r="B32" s="6"/>
      <c r="C32" s="6"/>
      <c r="D32" s="6"/>
      <c r="E32" s="6"/>
      <c r="F32" s="19">
        <f>F31</f>
        <v>0</v>
      </c>
      <c r="G32" s="20">
        <f>G31</f>
        <v>0</v>
      </c>
    </row>
    <row r="33" spans="1:7" ht="13.5" thickTop="1"/>
    <row r="34" spans="1:7">
      <c r="A34" s="6" t="s">
        <v>2516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27">
        <f>F34/'סיכום נכסי ההשקעה'!$B$45</f>
        <v>0</v>
      </c>
    </row>
    <row r="35" spans="1:7" ht="13.5" thickBot="1">
      <c r="A35" s="6" t="s">
        <v>2517</v>
      </c>
      <c r="B35" s="6"/>
      <c r="C35" s="6"/>
      <c r="D35" s="6"/>
      <c r="E35" s="6"/>
      <c r="F35" s="19">
        <f>F34</f>
        <v>0</v>
      </c>
      <c r="G35" s="20">
        <f>G34</f>
        <v>0</v>
      </c>
    </row>
    <row r="36" spans="1:7" ht="13.5" thickTop="1"/>
    <row r="37" spans="1:7" ht="13.5" thickBot="1">
      <c r="A37" s="4" t="s">
        <v>2518</v>
      </c>
      <c r="B37" s="4"/>
      <c r="C37" s="4"/>
      <c r="D37" s="4"/>
      <c r="E37" s="4"/>
      <c r="F37" s="25">
        <f>F32+F35</f>
        <v>0</v>
      </c>
      <c r="G37" s="24">
        <f>G32+G35</f>
        <v>0</v>
      </c>
    </row>
    <row r="38" spans="1:7" ht="13.5" thickTop="1"/>
    <row r="40" spans="1:7" ht="13.5" thickBot="1">
      <c r="A40" s="4" t="s">
        <v>2519</v>
      </c>
      <c r="B40" s="4"/>
      <c r="C40" s="4"/>
      <c r="D40" s="4"/>
      <c r="E40" s="4"/>
      <c r="F40" s="23">
        <f>F27+F37</f>
        <v>35844.729999999996</v>
      </c>
      <c r="G40" s="24">
        <f>G27+G37</f>
        <v>3.2543311892747617E-3</v>
      </c>
    </row>
    <row r="41" spans="1:7" ht="13.5" thickTop="1"/>
    <row r="43" spans="1:7">
      <c r="A43" s="7" t="s">
        <v>62</v>
      </c>
      <c r="B43" s="7"/>
      <c r="C43" s="7"/>
      <c r="D43" s="7"/>
      <c r="E43" s="7"/>
      <c r="F43" s="7"/>
      <c r="G43" s="7"/>
    </row>
  </sheetData>
  <pageMargins left="0.75" right="0.75" top="1" bottom="1" header="0.5" footer="0.5"/>
  <pageSetup paperSize="9" orientation="portrait"/>
  <ignoredErrors>
    <ignoredError sqref="F21 F23:G23 F20 F26:G26 F28:G30 F33:G33 F36:G36 F38:G39 F41:G4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2520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1292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2520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2521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2521</v>
      </c>
      <c r="B19" s="6"/>
      <c r="C19" s="6"/>
      <c r="D19" s="6"/>
      <c r="E19" s="6"/>
      <c r="F19" s="6"/>
      <c r="G19" s="6"/>
      <c r="H19" s="6"/>
      <c r="I19" s="6"/>
    </row>
    <row r="20" spans="1:9">
      <c r="A20" s="31" t="s">
        <v>2677</v>
      </c>
      <c r="B20" s="43">
        <v>0</v>
      </c>
      <c r="C20" s="43" t="s">
        <v>2678</v>
      </c>
      <c r="D20" s="43" t="s">
        <v>2679</v>
      </c>
      <c r="E20" s="44">
        <v>0</v>
      </c>
      <c r="F20" s="44">
        <v>0</v>
      </c>
      <c r="G20" s="44">
        <v>0</v>
      </c>
      <c r="H20" s="21">
        <v>194070.39</v>
      </c>
      <c r="I20" s="27">
        <f>H20/'סיכום נכסי ההשקעה'!$B$45</f>
        <v>1.7619586563818918E-2</v>
      </c>
    </row>
    <row r="21" spans="1:9">
      <c r="A21" s="31" t="s">
        <v>2680</v>
      </c>
      <c r="B21" s="43">
        <v>0</v>
      </c>
      <c r="C21" s="43" t="s">
        <v>2678</v>
      </c>
      <c r="D21" s="43" t="s">
        <v>2679</v>
      </c>
      <c r="E21" s="44">
        <v>0</v>
      </c>
      <c r="F21" s="44">
        <v>0</v>
      </c>
      <c r="G21" s="44">
        <v>0</v>
      </c>
      <c r="H21" s="21">
        <v>-2495</v>
      </c>
      <c r="I21" s="27">
        <f>H21/'סיכום נכסי ההשקעה'!$B$45</f>
        <v>-2.2652022535085437E-4</v>
      </c>
    </row>
    <row r="22" spans="1:9" ht="13.5" thickBot="1">
      <c r="A22" s="6" t="s">
        <v>2522</v>
      </c>
      <c r="B22" s="6"/>
      <c r="C22" s="6"/>
      <c r="D22" s="6"/>
      <c r="E22" s="6"/>
      <c r="F22" s="6"/>
      <c r="G22" s="6"/>
      <c r="H22" s="22">
        <f>H20+H21</f>
        <v>191575.39</v>
      </c>
      <c r="I22" s="20">
        <f>I20+I21</f>
        <v>1.7393066338468065E-2</v>
      </c>
    </row>
    <row r="23" spans="1:9" ht="13.5" thickTop="1"/>
    <row r="24" spans="1:9" ht="13.5" thickBot="1">
      <c r="A24" s="4" t="s">
        <v>2522</v>
      </c>
      <c r="B24" s="4"/>
      <c r="C24" s="4"/>
      <c r="D24" s="4"/>
      <c r="E24" s="4"/>
      <c r="F24" s="4"/>
      <c r="G24" s="4"/>
      <c r="H24" s="23">
        <f>H22</f>
        <v>191575.39</v>
      </c>
      <c r="I24" s="24">
        <f>I22</f>
        <v>1.7393066338468065E-2</v>
      </c>
    </row>
    <row r="25" spans="1:9" ht="13.5" thickTop="1"/>
    <row r="27" spans="1:9">
      <c r="A27" s="4" t="s">
        <v>2523</v>
      </c>
      <c r="B27" s="4"/>
      <c r="C27" s="4"/>
      <c r="D27" s="4"/>
      <c r="E27" s="4"/>
      <c r="F27" s="4"/>
      <c r="G27" s="4"/>
      <c r="H27" s="4"/>
      <c r="I27" s="4"/>
    </row>
    <row r="28" spans="1:9">
      <c r="A28" s="6" t="s">
        <v>2523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27">
        <f>H28/'סיכום נכסי ההשקעה'!$B$45</f>
        <v>0</v>
      </c>
    </row>
    <row r="29" spans="1:9" ht="13.5" thickBot="1">
      <c r="A29" s="6" t="s">
        <v>2524</v>
      </c>
      <c r="B29" s="6"/>
      <c r="C29" s="6"/>
      <c r="D29" s="6"/>
      <c r="E29" s="6"/>
      <c r="F29" s="6"/>
      <c r="G29" s="6"/>
      <c r="H29" s="19">
        <f>H28</f>
        <v>0</v>
      </c>
      <c r="I29" s="20">
        <f>I28</f>
        <v>0</v>
      </c>
    </row>
    <row r="30" spans="1:9" ht="13.5" thickTop="1"/>
    <row r="31" spans="1:9" ht="13.5" thickBot="1">
      <c r="A31" s="4" t="s">
        <v>2524</v>
      </c>
      <c r="B31" s="4"/>
      <c r="C31" s="4"/>
      <c r="D31" s="4"/>
      <c r="E31" s="4"/>
      <c r="F31" s="4"/>
      <c r="G31" s="4"/>
      <c r="H31" s="25">
        <f>H29</f>
        <v>0</v>
      </c>
      <c r="I31" s="40">
        <f>I29</f>
        <v>0</v>
      </c>
    </row>
    <row r="32" spans="1:9" ht="13.5" thickTop="1"/>
    <row r="34" spans="1:9" ht="13.5" thickBot="1">
      <c r="A34" s="4" t="s">
        <v>2525</v>
      </c>
      <c r="B34" s="4"/>
      <c r="C34" s="4"/>
      <c r="D34" s="4"/>
      <c r="E34" s="4"/>
      <c r="F34" s="4"/>
      <c r="G34" s="4"/>
      <c r="H34" s="23">
        <f>H24+H31</f>
        <v>191575.39</v>
      </c>
      <c r="I34" s="24">
        <f>I24+I31</f>
        <v>1.7393066338468065E-2</v>
      </c>
    </row>
    <row r="35" spans="1:9" ht="13.5" thickTop="1"/>
    <row r="37" spans="1:9">
      <c r="A37" s="7" t="s">
        <v>62</v>
      </c>
      <c r="B37" s="7"/>
      <c r="C37" s="7"/>
      <c r="D37" s="7"/>
      <c r="E37" s="7"/>
      <c r="F37" s="7"/>
      <c r="G37" s="7"/>
      <c r="H37" s="7"/>
      <c r="I37" s="7"/>
    </row>
  </sheetData>
  <pageMargins left="0.75" right="0.75" top="1" bottom="1" header="0.5" footer="0.5"/>
  <pageSetup paperSize="9" orientation="portrait"/>
  <ignoredErrors>
    <ignoredError sqref="H23:I23 H25:I27 H30:I30 H32:I33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rightToLeft="1" workbookViewId="0">
      <selection activeCell="C24" sqref="C24"/>
    </sheetView>
  </sheetViews>
  <sheetFormatPr defaultColWidth="9.140625" defaultRowHeight="12.75"/>
  <cols>
    <col min="1" max="1" width="38.7109375" customWidth="1"/>
    <col min="2" max="2" width="12.7109375" customWidth="1"/>
    <col min="3" max="3" width="28.7109375" bestFit="1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2526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2527</v>
      </c>
      <c r="E11" s="4" t="s">
        <v>1292</v>
      </c>
    </row>
    <row r="12" spans="1:5">
      <c r="A12" s="5"/>
      <c r="B12" s="5"/>
      <c r="C12" s="5"/>
      <c r="D12" s="5" t="s">
        <v>69</v>
      </c>
      <c r="E12" s="5" t="s">
        <v>15</v>
      </c>
    </row>
    <row r="15" spans="1:5">
      <c r="A15" s="4" t="s">
        <v>2528</v>
      </c>
      <c r="B15" s="4"/>
      <c r="C15" s="4"/>
      <c r="D15" s="4"/>
      <c r="E15" s="4"/>
    </row>
    <row r="18" spans="1:5">
      <c r="A18" s="4" t="s">
        <v>2529</v>
      </c>
      <c r="B18" s="4"/>
      <c r="C18" s="4"/>
      <c r="D18" s="4"/>
      <c r="E18" s="4"/>
    </row>
    <row r="19" spans="1:5">
      <c r="A19" s="6" t="s">
        <v>2530</v>
      </c>
      <c r="B19" s="6"/>
      <c r="C19" s="6"/>
      <c r="D19" s="6"/>
      <c r="E19" s="6"/>
    </row>
    <row r="20" spans="1:5">
      <c r="A20" s="7" t="s">
        <v>2103</v>
      </c>
      <c r="B20" s="7">
        <v>60305448</v>
      </c>
      <c r="C20" s="29" t="s">
        <v>2659</v>
      </c>
      <c r="D20" s="35">
        <v>41148</v>
      </c>
      <c r="E20" s="21">
        <v>13063.04</v>
      </c>
    </row>
    <row r="21" spans="1:5">
      <c r="A21" s="7" t="s">
        <v>2105</v>
      </c>
      <c r="B21" s="7">
        <v>60381886</v>
      </c>
      <c r="C21" s="7" t="s">
        <v>2105</v>
      </c>
      <c r="D21" s="38">
        <v>42072</v>
      </c>
      <c r="E21" s="21">
        <v>2882.61</v>
      </c>
    </row>
    <row r="22" spans="1:5">
      <c r="A22" s="7" t="s">
        <v>2107</v>
      </c>
      <c r="B22" s="7">
        <v>60289790</v>
      </c>
      <c r="C22" s="29" t="s">
        <v>2660</v>
      </c>
      <c r="D22" s="35">
        <v>41086</v>
      </c>
      <c r="E22" s="21">
        <v>7580.81</v>
      </c>
    </row>
    <row r="23" spans="1:5">
      <c r="A23" s="7" t="s">
        <v>2109</v>
      </c>
      <c r="B23" s="7">
        <v>200265676</v>
      </c>
      <c r="C23" s="7" t="s">
        <v>2109</v>
      </c>
      <c r="D23" s="35">
        <v>40149</v>
      </c>
      <c r="E23" s="21">
        <v>47.11</v>
      </c>
    </row>
    <row r="24" spans="1:5" ht="13.5" thickBot="1">
      <c r="A24" s="6" t="s">
        <v>2531</v>
      </c>
      <c r="B24" s="6"/>
      <c r="C24" s="6"/>
      <c r="D24" s="6"/>
      <c r="E24" s="22">
        <f>SUM(E20:E23)</f>
        <v>23573.570000000003</v>
      </c>
    </row>
    <row r="25" spans="1:5" ht="13.5" thickTop="1"/>
    <row r="26" spans="1:5" ht="13.5" thickBot="1">
      <c r="A26" s="4" t="s">
        <v>2532</v>
      </c>
      <c r="B26" s="4"/>
      <c r="C26" s="4"/>
      <c r="D26" s="4"/>
      <c r="E26" s="23">
        <f>E24</f>
        <v>23573.570000000003</v>
      </c>
    </row>
    <row r="27" spans="1:5" ht="13.5" thickTop="1"/>
    <row r="29" spans="1:5">
      <c r="A29" s="4" t="s">
        <v>2533</v>
      </c>
      <c r="B29" s="4"/>
      <c r="C29" s="4"/>
      <c r="D29" s="4"/>
      <c r="E29" s="4"/>
    </row>
    <row r="30" spans="1:5">
      <c r="A30" s="6" t="s">
        <v>2534</v>
      </c>
      <c r="B30" s="6"/>
      <c r="C30" s="6"/>
      <c r="D30" s="6"/>
      <c r="E30" s="6"/>
    </row>
    <row r="31" spans="1:5">
      <c r="A31" s="7" t="s">
        <v>2127</v>
      </c>
      <c r="B31" s="7">
        <v>100239524</v>
      </c>
      <c r="C31" s="7" t="s">
        <v>1989</v>
      </c>
      <c r="D31" s="35">
        <v>39492</v>
      </c>
      <c r="E31" s="21">
        <v>2837.32</v>
      </c>
    </row>
    <row r="32" spans="1:5">
      <c r="A32" s="7" t="s">
        <v>2134</v>
      </c>
      <c r="B32" s="7">
        <v>60358561</v>
      </c>
      <c r="C32" s="29" t="s">
        <v>2134</v>
      </c>
      <c r="D32" s="35">
        <v>41814</v>
      </c>
      <c r="E32" s="21">
        <v>4391.72</v>
      </c>
    </row>
    <row r="33" spans="1:5">
      <c r="A33" s="7" t="s">
        <v>2140</v>
      </c>
      <c r="B33" s="7">
        <v>60616067</v>
      </c>
      <c r="C33" s="7" t="s">
        <v>2140</v>
      </c>
      <c r="D33" s="38">
        <v>42082</v>
      </c>
      <c r="E33" s="21">
        <v>20168.07</v>
      </c>
    </row>
    <row r="34" spans="1:5">
      <c r="A34" s="7" t="s">
        <v>2142</v>
      </c>
      <c r="B34" s="7">
        <v>60317799</v>
      </c>
      <c r="C34" s="29" t="s">
        <v>2664</v>
      </c>
      <c r="D34" s="35">
        <v>41249</v>
      </c>
      <c r="E34" s="21">
        <v>56061.67</v>
      </c>
    </row>
    <row r="35" spans="1:5" ht="13.5" thickBot="1">
      <c r="A35" s="6" t="s">
        <v>2535</v>
      </c>
      <c r="B35" s="6"/>
      <c r="C35" s="6"/>
      <c r="D35" s="6"/>
      <c r="E35" s="22">
        <f>SUM(E31:E34)</f>
        <v>83458.78</v>
      </c>
    </row>
    <row r="36" spans="1:5" ht="13.5" thickTop="1"/>
    <row r="37" spans="1:5" ht="13.5" thickBot="1">
      <c r="A37" s="4" t="s">
        <v>2536</v>
      </c>
      <c r="B37" s="4"/>
      <c r="C37" s="4"/>
      <c r="D37" s="4"/>
      <c r="E37" s="23">
        <f>E35</f>
        <v>83458.78</v>
      </c>
    </row>
    <row r="38" spans="1:5" ht="13.5" thickTop="1"/>
    <row r="40" spans="1:5" ht="13.5" thickBot="1">
      <c r="A40" s="4" t="s">
        <v>2537</v>
      </c>
      <c r="B40" s="4"/>
      <c r="C40" s="4"/>
      <c r="D40" s="4"/>
      <c r="E40" s="23">
        <f>E26+E37</f>
        <v>107032.35</v>
      </c>
    </row>
    <row r="41" spans="1:5" ht="13.5" thickTop="1"/>
    <row r="43" spans="1:5">
      <c r="A43" s="7" t="s">
        <v>62</v>
      </c>
      <c r="B43" s="7"/>
      <c r="C43" s="7"/>
      <c r="D43" s="7"/>
      <c r="E43" s="7"/>
    </row>
  </sheetData>
  <pageMargins left="0.75" right="0.75" top="1" bottom="1" header="0.5" footer="0.5"/>
  <pageSetup paperSize="9" orientation="portrait"/>
  <ignoredErrors>
    <ignoredError sqref="E36 E25 E27:E30 E38:E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20.7109375" customWidth="1"/>
    <col min="11" max="11" width="9.7109375" customWidth="1"/>
    <col min="12" max="12" width="15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63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64</v>
      </c>
      <c r="F11" s="4" t="s">
        <v>65</v>
      </c>
      <c r="G11" s="4" t="s">
        <v>9</v>
      </c>
      <c r="H11" s="4" t="s">
        <v>10</v>
      </c>
      <c r="I11" s="4" t="s">
        <v>11</v>
      </c>
      <c r="J11" s="4" t="s">
        <v>66</v>
      </c>
      <c r="K11" s="4" t="s">
        <v>67</v>
      </c>
      <c r="L11" s="4" t="s">
        <v>12</v>
      </c>
      <c r="M11" s="4" t="s">
        <v>68</v>
      </c>
      <c r="N11" s="4" t="s">
        <v>13</v>
      </c>
    </row>
    <row r="12" spans="1:14">
      <c r="A12" s="5"/>
      <c r="B12" s="5"/>
      <c r="C12" s="5"/>
      <c r="D12" s="5"/>
      <c r="E12" s="5" t="s">
        <v>69</v>
      </c>
      <c r="F12" s="5" t="s">
        <v>70</v>
      </c>
      <c r="G12" s="5"/>
      <c r="H12" s="5" t="s">
        <v>14</v>
      </c>
      <c r="I12" s="5" t="s">
        <v>14</v>
      </c>
      <c r="J12" s="5" t="s">
        <v>71</v>
      </c>
      <c r="K12" s="5" t="s">
        <v>72</v>
      </c>
      <c r="L12" s="5" t="s">
        <v>15</v>
      </c>
      <c r="M12" s="5" t="s">
        <v>14</v>
      </c>
      <c r="N12" s="5" t="s">
        <v>14</v>
      </c>
    </row>
    <row r="15" spans="1:14">
      <c r="A15" s="4" t="s">
        <v>73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74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75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76</v>
      </c>
      <c r="B20" s="7">
        <v>1128081</v>
      </c>
      <c r="C20" s="7" t="s">
        <v>77</v>
      </c>
      <c r="D20" s="17">
        <v>0</v>
      </c>
      <c r="E20" s="17">
        <v>0</v>
      </c>
      <c r="F20" s="7">
        <v>7.69</v>
      </c>
      <c r="G20" s="7" t="s">
        <v>38</v>
      </c>
      <c r="H20" s="7" t="s">
        <v>78</v>
      </c>
      <c r="I20" s="7" t="s">
        <v>79</v>
      </c>
      <c r="J20" s="16">
        <v>49532705</v>
      </c>
      <c r="K20" s="16">
        <v>111.82</v>
      </c>
      <c r="L20" s="21" t="s">
        <v>80</v>
      </c>
      <c r="M20" s="7" t="s">
        <v>81</v>
      </c>
      <c r="N20" s="27">
        <f>L20/'סיכום נכסי ההשקעה'!$B$45</f>
        <v>5.0286100945946639E-3</v>
      </c>
    </row>
    <row r="21" spans="1:14">
      <c r="A21" s="7" t="s">
        <v>83</v>
      </c>
      <c r="B21" s="7">
        <v>9590332</v>
      </c>
      <c r="C21" s="7" t="s">
        <v>77</v>
      </c>
      <c r="D21" s="17">
        <v>0</v>
      </c>
      <c r="E21" s="17">
        <v>0</v>
      </c>
      <c r="F21" s="7">
        <v>5.43</v>
      </c>
      <c r="G21" s="7" t="s">
        <v>38</v>
      </c>
      <c r="H21" s="7" t="s">
        <v>84</v>
      </c>
      <c r="I21" s="7" t="s">
        <v>85</v>
      </c>
      <c r="J21" s="16">
        <v>138104671</v>
      </c>
      <c r="K21" s="16">
        <v>165.1</v>
      </c>
      <c r="L21" s="21" t="s">
        <v>86</v>
      </c>
      <c r="M21" s="7" t="s">
        <v>27</v>
      </c>
      <c r="N21" s="27">
        <f>L21/'סיכום נכסי ההשקעה'!$B$45</f>
        <v>2.070102607760755E-2</v>
      </c>
    </row>
    <row r="22" spans="1:14">
      <c r="A22" s="7" t="s">
        <v>88</v>
      </c>
      <c r="B22" s="7">
        <v>9590431</v>
      </c>
      <c r="C22" s="7" t="s">
        <v>77</v>
      </c>
      <c r="D22" s="17">
        <v>0</v>
      </c>
      <c r="E22" s="17">
        <v>0</v>
      </c>
      <c r="F22" s="7">
        <v>7.76</v>
      </c>
      <c r="G22" s="7" t="s">
        <v>38</v>
      </c>
      <c r="H22" s="7" t="s">
        <v>84</v>
      </c>
      <c r="I22" s="7" t="s">
        <v>89</v>
      </c>
      <c r="J22" s="16">
        <v>44826300</v>
      </c>
      <c r="K22" s="16">
        <v>162.82</v>
      </c>
      <c r="L22" s="21" t="s">
        <v>90</v>
      </c>
      <c r="M22" s="7" t="s">
        <v>91</v>
      </c>
      <c r="N22" s="27">
        <f>L22/'סיכום נכסי ההשקעה'!$B$45</f>
        <v>6.626391158756721E-3</v>
      </c>
    </row>
    <row r="23" spans="1:14">
      <c r="A23" s="7" t="s">
        <v>93</v>
      </c>
      <c r="B23" s="7">
        <v>1125905</v>
      </c>
      <c r="C23" s="7" t="s">
        <v>77</v>
      </c>
      <c r="D23" s="17">
        <v>0</v>
      </c>
      <c r="E23" s="17">
        <v>0</v>
      </c>
      <c r="F23" s="7">
        <v>1.88</v>
      </c>
      <c r="G23" s="7" t="s">
        <v>38</v>
      </c>
      <c r="H23" s="7" t="s">
        <v>94</v>
      </c>
      <c r="I23" s="7" t="s">
        <v>95</v>
      </c>
      <c r="J23" s="16">
        <v>98046246</v>
      </c>
      <c r="K23" s="16">
        <v>106.63</v>
      </c>
      <c r="L23" s="21" t="s">
        <v>96</v>
      </c>
      <c r="M23" s="7" t="s">
        <v>97</v>
      </c>
      <c r="N23" s="27">
        <f>L23/'סיכום נכסי ההשקעה'!$B$45</f>
        <v>9.4917612460482647E-3</v>
      </c>
    </row>
    <row r="24" spans="1:14">
      <c r="A24" s="7" t="s">
        <v>99</v>
      </c>
      <c r="B24" s="7">
        <v>1124056</v>
      </c>
      <c r="C24" s="7" t="s">
        <v>77</v>
      </c>
      <c r="D24" s="17">
        <v>0</v>
      </c>
      <c r="E24" s="17">
        <v>0</v>
      </c>
      <c r="F24" s="7">
        <v>6.61</v>
      </c>
      <c r="G24" s="7" t="s">
        <v>38</v>
      </c>
      <c r="H24" s="7" t="s">
        <v>100</v>
      </c>
      <c r="I24" s="7" t="s">
        <v>101</v>
      </c>
      <c r="J24" s="16">
        <v>81734573</v>
      </c>
      <c r="K24" s="16">
        <v>122.29</v>
      </c>
      <c r="L24" s="21" t="s">
        <v>102</v>
      </c>
      <c r="M24" s="7" t="s">
        <v>103</v>
      </c>
      <c r="N24" s="27">
        <f>L24/'סיכום נכסי ההשקעה'!$B$45</f>
        <v>9.0747188992950992E-3</v>
      </c>
    </row>
    <row r="25" spans="1:14">
      <c r="A25" s="7" t="s">
        <v>105</v>
      </c>
      <c r="B25" s="7">
        <v>1108927</v>
      </c>
      <c r="C25" s="7" t="s">
        <v>77</v>
      </c>
      <c r="D25" s="17">
        <v>0</v>
      </c>
      <c r="E25" s="17">
        <v>0</v>
      </c>
      <c r="F25" s="7">
        <v>2.7</v>
      </c>
      <c r="G25" s="7" t="s">
        <v>38</v>
      </c>
      <c r="H25" s="7" t="s">
        <v>106</v>
      </c>
      <c r="I25" s="7" t="s">
        <v>107</v>
      </c>
      <c r="J25" s="16">
        <v>1427577</v>
      </c>
      <c r="K25" s="16">
        <v>131.33000000000001</v>
      </c>
      <c r="L25" s="21" t="s">
        <v>108</v>
      </c>
      <c r="M25" s="7" t="s">
        <v>109</v>
      </c>
      <c r="N25" s="27">
        <f>L25/'סיכום נכסי ההשקעה'!$B$45</f>
        <v>1.7021610392657145E-4</v>
      </c>
    </row>
    <row r="26" spans="1:14">
      <c r="A26" s="7" t="s">
        <v>111</v>
      </c>
      <c r="B26" s="7">
        <v>1097708</v>
      </c>
      <c r="C26" s="7" t="s">
        <v>77</v>
      </c>
      <c r="D26" s="17">
        <v>0</v>
      </c>
      <c r="E26" s="17">
        <v>0</v>
      </c>
      <c r="F26" s="7">
        <v>15.78</v>
      </c>
      <c r="G26" s="7" t="s">
        <v>38</v>
      </c>
      <c r="H26" s="7" t="s">
        <v>84</v>
      </c>
      <c r="I26" s="7" t="s">
        <v>112</v>
      </c>
      <c r="J26" s="16">
        <v>632676069</v>
      </c>
      <c r="K26" s="16">
        <v>175.75</v>
      </c>
      <c r="L26" s="21" t="s">
        <v>113</v>
      </c>
      <c r="M26" s="7" t="s">
        <v>114</v>
      </c>
      <c r="N26" s="27">
        <f>L26/'סיכום נכסי ההשקעה'!$B$45</f>
        <v>0.10095159285481667</v>
      </c>
    </row>
    <row r="27" spans="1:14">
      <c r="A27" s="7" t="s">
        <v>115</v>
      </c>
      <c r="B27" s="7">
        <v>1120583</v>
      </c>
      <c r="C27" s="7" t="s">
        <v>77</v>
      </c>
      <c r="D27" s="17">
        <v>0</v>
      </c>
      <c r="E27" s="17">
        <v>0</v>
      </c>
      <c r="F27" s="7">
        <v>19.57</v>
      </c>
      <c r="G27" s="7" t="s">
        <v>38</v>
      </c>
      <c r="H27" s="7" t="s">
        <v>100</v>
      </c>
      <c r="I27" s="7" t="s">
        <v>116</v>
      </c>
      <c r="J27" s="16">
        <v>96559091</v>
      </c>
      <c r="K27" s="16">
        <v>137.69999999999999</v>
      </c>
      <c r="L27" s="21" t="s">
        <v>117</v>
      </c>
      <c r="M27" s="7" t="s">
        <v>118</v>
      </c>
      <c r="N27" s="27">
        <f>L27/'סיכום נכסי ההשקעה'!$B$45</f>
        <v>1.2071564230649701E-2</v>
      </c>
    </row>
    <row r="28" spans="1:14">
      <c r="A28" s="7" t="s">
        <v>120</v>
      </c>
      <c r="B28" s="7">
        <v>1114750</v>
      </c>
      <c r="C28" s="7" t="s">
        <v>77</v>
      </c>
      <c r="D28" s="17">
        <v>0</v>
      </c>
      <c r="E28" s="17">
        <v>0</v>
      </c>
      <c r="F28" s="7">
        <v>4.0199999999999996</v>
      </c>
      <c r="G28" s="7" t="s">
        <v>38</v>
      </c>
      <c r="H28" s="7" t="s">
        <v>121</v>
      </c>
      <c r="I28" s="7" t="s">
        <v>122</v>
      </c>
      <c r="J28" s="16">
        <v>78514334</v>
      </c>
      <c r="K28" s="16">
        <v>127.9</v>
      </c>
      <c r="L28" s="21" t="s">
        <v>123</v>
      </c>
      <c r="M28" s="7" t="s">
        <v>103</v>
      </c>
      <c r="N28" s="27">
        <f>L28/'סיכום נכסי ההשקעה'!$B$45</f>
        <v>9.11708317486753E-3</v>
      </c>
    </row>
    <row r="29" spans="1:14" ht="13.5" thickBot="1">
      <c r="A29" s="6" t="s">
        <v>124</v>
      </c>
      <c r="B29" s="6"/>
      <c r="C29" s="6"/>
      <c r="D29" s="6"/>
      <c r="E29" s="6"/>
      <c r="F29" s="26">
        <v>12.39</v>
      </c>
      <c r="G29" s="6"/>
      <c r="H29" s="6"/>
      <c r="I29" s="26" t="s">
        <v>27</v>
      </c>
      <c r="J29" s="22">
        <f>SUM(J20:J28)</f>
        <v>1221421566</v>
      </c>
      <c r="K29" s="6"/>
      <c r="L29" s="22">
        <f>L20+L21+L22+L23+L24+L25+L26+L27+L28</f>
        <v>1908069.1099999999</v>
      </c>
      <c r="M29" s="6"/>
      <c r="N29" s="20">
        <f>SUM(N20:N28)</f>
        <v>0.17323296384056278</v>
      </c>
    </row>
    <row r="30" spans="1:14" ht="13.5" thickTop="1"/>
    <row r="31" spans="1:14">
      <c r="A31" s="6" t="s">
        <v>125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7" t="s">
        <v>126</v>
      </c>
      <c r="B32" s="7">
        <v>8151219</v>
      </c>
      <c r="C32" s="7" t="s">
        <v>77</v>
      </c>
      <c r="D32" s="17">
        <v>0</v>
      </c>
      <c r="E32" s="17">
        <v>0</v>
      </c>
      <c r="F32" s="7">
        <v>0.42</v>
      </c>
      <c r="G32" s="7" t="s">
        <v>38</v>
      </c>
      <c r="H32" s="7"/>
      <c r="I32" s="7" t="s">
        <v>127</v>
      </c>
      <c r="J32" s="16">
        <v>99551</v>
      </c>
      <c r="K32" s="16">
        <v>99.95</v>
      </c>
      <c r="L32" s="21">
        <v>99.5</v>
      </c>
      <c r="M32" s="7" t="s">
        <v>21</v>
      </c>
      <c r="N32" s="27">
        <f>L32/'סיכום נכסי ההשקעה'!$B$45</f>
        <v>9.0335721131903844E-6</v>
      </c>
    </row>
    <row r="33" spans="1:14">
      <c r="A33" s="7" t="s">
        <v>128</v>
      </c>
      <c r="B33" s="7">
        <v>8160210</v>
      </c>
      <c r="C33" s="7" t="s">
        <v>77</v>
      </c>
      <c r="D33" s="17">
        <v>0</v>
      </c>
      <c r="E33" s="17">
        <v>0</v>
      </c>
      <c r="F33" s="7">
        <v>0.6</v>
      </c>
      <c r="G33" s="7" t="s">
        <v>38</v>
      </c>
      <c r="H33" s="7"/>
      <c r="I33" s="7" t="s">
        <v>129</v>
      </c>
      <c r="J33" s="16">
        <v>489448</v>
      </c>
      <c r="K33" s="16">
        <v>99.9</v>
      </c>
      <c r="L33" s="21">
        <v>488.96</v>
      </c>
      <c r="M33" s="7" t="s">
        <v>21</v>
      </c>
      <c r="N33" s="27">
        <f>L33/'סיכום נכסי ההשקעה'!$B$45</f>
        <v>4.4392516788598695E-5</v>
      </c>
    </row>
    <row r="34" spans="1:14">
      <c r="A34" s="7" t="s">
        <v>130</v>
      </c>
      <c r="B34" s="7">
        <v>8150914</v>
      </c>
      <c r="C34" s="7" t="s">
        <v>77</v>
      </c>
      <c r="D34" s="17">
        <v>0</v>
      </c>
      <c r="E34" s="17">
        <v>0</v>
      </c>
      <c r="F34" s="7">
        <v>0.18</v>
      </c>
      <c r="G34" s="7" t="s">
        <v>38</v>
      </c>
      <c r="H34" s="7"/>
      <c r="I34" s="7" t="s">
        <v>43</v>
      </c>
      <c r="J34" s="16">
        <v>2797517</v>
      </c>
      <c r="K34" s="16">
        <v>99.98</v>
      </c>
      <c r="L34" s="21" t="s">
        <v>131</v>
      </c>
      <c r="M34" s="7" t="s">
        <v>110</v>
      </c>
      <c r="N34" s="27">
        <f>L34/'סיכום נכסי ההשקעה'!$B$45</f>
        <v>2.5393507394682393E-4</v>
      </c>
    </row>
    <row r="35" spans="1:14">
      <c r="A35" s="7" t="s">
        <v>133</v>
      </c>
      <c r="B35" s="7">
        <v>1123272</v>
      </c>
      <c r="C35" s="7" t="s">
        <v>77</v>
      </c>
      <c r="D35" s="17">
        <v>0</v>
      </c>
      <c r="E35" s="17">
        <v>0</v>
      </c>
      <c r="F35" s="7">
        <v>5.71</v>
      </c>
      <c r="G35" s="7" t="s">
        <v>38</v>
      </c>
      <c r="H35" s="7" t="s">
        <v>134</v>
      </c>
      <c r="I35" s="7" t="s">
        <v>135</v>
      </c>
      <c r="J35" s="16">
        <v>30840000</v>
      </c>
      <c r="K35" s="16">
        <v>125.27</v>
      </c>
      <c r="L35" s="21" t="s">
        <v>136</v>
      </c>
      <c r="M35" s="7" t="s">
        <v>129</v>
      </c>
      <c r="N35" s="27">
        <f>L35/'סיכום נכסי ההשקעה'!$B$45</f>
        <v>3.5075018142045693E-3</v>
      </c>
    </row>
    <row r="36" spans="1:14">
      <c r="A36" s="7" t="s">
        <v>138</v>
      </c>
      <c r="B36" s="7">
        <v>1125400</v>
      </c>
      <c r="C36" s="7" t="s">
        <v>77</v>
      </c>
      <c r="D36" s="17">
        <v>0</v>
      </c>
      <c r="E36" s="17">
        <v>0</v>
      </c>
      <c r="F36" s="7">
        <v>15.82</v>
      </c>
      <c r="G36" s="7" t="s">
        <v>38</v>
      </c>
      <c r="H36" s="7" t="s">
        <v>134</v>
      </c>
      <c r="I36" s="7" t="s">
        <v>139</v>
      </c>
      <c r="J36" s="16">
        <v>5370000</v>
      </c>
      <c r="K36" s="16">
        <v>133.41</v>
      </c>
      <c r="L36" s="21" t="s">
        <v>140</v>
      </c>
      <c r="M36" s="7" t="s">
        <v>141</v>
      </c>
      <c r="N36" s="27">
        <f>L36/'סיכום נכסי ההשקעה'!$B$45</f>
        <v>6.5042808691004523E-4</v>
      </c>
    </row>
    <row r="37" spans="1:14">
      <c r="A37" s="7" t="s">
        <v>143</v>
      </c>
      <c r="B37" s="7">
        <v>1126747</v>
      </c>
      <c r="C37" s="7" t="s">
        <v>77</v>
      </c>
      <c r="D37" s="17">
        <v>0</v>
      </c>
      <c r="E37" s="17">
        <v>0</v>
      </c>
      <c r="F37" s="7">
        <v>6.79</v>
      </c>
      <c r="G37" s="7" t="s">
        <v>38</v>
      </c>
      <c r="H37" s="7" t="s">
        <v>144</v>
      </c>
      <c r="I37" s="7" t="s">
        <v>145</v>
      </c>
      <c r="J37" s="16">
        <v>148715</v>
      </c>
      <c r="K37" s="16">
        <v>116</v>
      </c>
      <c r="L37" s="21">
        <v>172.51</v>
      </c>
      <c r="M37" s="7" t="s">
        <v>21</v>
      </c>
      <c r="N37" s="27">
        <f>L37/'סיכום נכסי ההשקעה'!$B$45</f>
        <v>1.5662125881874101E-5</v>
      </c>
    </row>
    <row r="38" spans="1:14">
      <c r="A38" s="7" t="s">
        <v>146</v>
      </c>
      <c r="B38" s="7">
        <v>1101575</v>
      </c>
      <c r="C38" s="7" t="s">
        <v>77</v>
      </c>
      <c r="D38" s="17">
        <v>0</v>
      </c>
      <c r="E38" s="17">
        <v>0</v>
      </c>
      <c r="F38" s="7">
        <v>1.62</v>
      </c>
      <c r="G38" s="7" t="s">
        <v>38</v>
      </c>
      <c r="H38" s="7" t="s">
        <v>134</v>
      </c>
      <c r="I38" s="7" t="s">
        <v>147</v>
      </c>
      <c r="J38" s="16">
        <v>30550000</v>
      </c>
      <c r="K38" s="16">
        <v>110.58</v>
      </c>
      <c r="L38" s="21" t="s">
        <v>148</v>
      </c>
      <c r="M38" s="7" t="s">
        <v>129</v>
      </c>
      <c r="N38" s="27">
        <f>L38/'סיכום נכסי ההשקעה'!$B$45</f>
        <v>3.0670738643869258E-3</v>
      </c>
    </row>
    <row r="39" spans="1:14">
      <c r="A39" s="7" t="s">
        <v>149</v>
      </c>
      <c r="B39" s="7">
        <v>1110907</v>
      </c>
      <c r="C39" s="7" t="s">
        <v>77</v>
      </c>
      <c r="D39" s="17">
        <v>0</v>
      </c>
      <c r="E39" s="17">
        <v>0</v>
      </c>
      <c r="F39" s="7">
        <v>3.37</v>
      </c>
      <c r="G39" s="7" t="s">
        <v>38</v>
      </c>
      <c r="H39" s="7" t="s">
        <v>150</v>
      </c>
      <c r="I39" s="7" t="s">
        <v>151</v>
      </c>
      <c r="J39" s="16">
        <v>54411812</v>
      </c>
      <c r="K39" s="16">
        <v>120.59</v>
      </c>
      <c r="L39" s="21" t="s">
        <v>152</v>
      </c>
      <c r="M39" s="7" t="s">
        <v>153</v>
      </c>
      <c r="N39" s="27">
        <f>L39/'סיכום נכסי ההשקעה'!$B$45</f>
        <v>5.9571823208181881E-3</v>
      </c>
    </row>
    <row r="40" spans="1:14">
      <c r="A40" s="7" t="s">
        <v>155</v>
      </c>
      <c r="B40" s="7">
        <v>1099456</v>
      </c>
      <c r="C40" s="7" t="s">
        <v>77</v>
      </c>
      <c r="D40" s="17">
        <v>0</v>
      </c>
      <c r="E40" s="17">
        <v>0</v>
      </c>
      <c r="F40" s="7">
        <v>8.6300000000000008</v>
      </c>
      <c r="G40" s="7" t="s">
        <v>38</v>
      </c>
      <c r="H40" s="7" t="s">
        <v>156</v>
      </c>
      <c r="I40" s="7" t="s">
        <v>157</v>
      </c>
      <c r="J40" s="16">
        <v>191944000</v>
      </c>
      <c r="K40" s="16">
        <v>138.94999999999999</v>
      </c>
      <c r="L40" s="21" t="s">
        <v>158</v>
      </c>
      <c r="M40" s="7" t="s">
        <v>159</v>
      </c>
      <c r="N40" s="27">
        <f>L40/'סיכום נכסי ההשקעה'!$B$45</f>
        <v>2.421416683818348E-2</v>
      </c>
    </row>
    <row r="41" spans="1:14">
      <c r="A41" s="7" t="s">
        <v>160</v>
      </c>
      <c r="B41" s="7">
        <v>1122019</v>
      </c>
      <c r="C41" s="7" t="s">
        <v>77</v>
      </c>
      <c r="D41" s="17">
        <v>0</v>
      </c>
      <c r="E41" s="17">
        <v>0</v>
      </c>
      <c r="F41" s="7">
        <v>1.1299999999999999</v>
      </c>
      <c r="G41" s="7" t="s">
        <v>38</v>
      </c>
      <c r="H41" s="7" t="s">
        <v>144</v>
      </c>
      <c r="I41" s="7" t="s">
        <v>161</v>
      </c>
      <c r="J41" s="16">
        <v>5010821</v>
      </c>
      <c r="K41" s="16">
        <v>108.34</v>
      </c>
      <c r="L41" s="21" t="s">
        <v>162</v>
      </c>
      <c r="M41" s="7" t="s">
        <v>132</v>
      </c>
      <c r="N41" s="27">
        <f>L41/'סיכום נכסי ההשקעה'!$B$45</f>
        <v>4.9287169449566744E-4</v>
      </c>
    </row>
    <row r="42" spans="1:14" ht="13.5" thickBot="1">
      <c r="A42" s="6" t="s">
        <v>163</v>
      </c>
      <c r="B42" s="6"/>
      <c r="C42" s="6"/>
      <c r="D42" s="6"/>
      <c r="E42" s="6"/>
      <c r="F42" s="6">
        <v>6.94</v>
      </c>
      <c r="G42" s="6"/>
      <c r="H42" s="6"/>
      <c r="I42" s="6" t="s">
        <v>164</v>
      </c>
      <c r="J42" s="22">
        <f>SUM(J32:J41)</f>
        <v>321661864</v>
      </c>
      <c r="K42" s="6"/>
      <c r="L42" s="22">
        <f>L32+L33+L34+L35+L36+L37+L38+L39+L40+L41</f>
        <v>420887.62</v>
      </c>
      <c r="M42" s="6"/>
      <c r="N42" s="20">
        <f>SUM(N32:N41)</f>
        <v>3.8212247907729362E-2</v>
      </c>
    </row>
    <row r="43" spans="1:14" ht="13.5" thickTop="1"/>
    <row r="44" spans="1:14">
      <c r="A44" s="6" t="s">
        <v>166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27">
        <f>L44/'סיכום נכסי ההשקעה'!$B$45</f>
        <v>0</v>
      </c>
    </row>
    <row r="45" spans="1:14" ht="13.5" thickBot="1">
      <c r="A45" s="6" t="s">
        <v>167</v>
      </c>
      <c r="B45" s="6"/>
      <c r="C45" s="6"/>
      <c r="D45" s="6"/>
      <c r="E45" s="6"/>
      <c r="F45" s="6"/>
      <c r="G45" s="6"/>
      <c r="H45" s="6"/>
      <c r="I45" s="6"/>
      <c r="J45" s="19">
        <f>J44</f>
        <v>0</v>
      </c>
      <c r="K45" s="6"/>
      <c r="L45" s="19">
        <f>L44</f>
        <v>0</v>
      </c>
      <c r="M45" s="6"/>
      <c r="N45" s="20">
        <f>N44</f>
        <v>0</v>
      </c>
    </row>
    <row r="46" spans="1:14" ht="13.5" thickTop="1"/>
    <row r="47" spans="1:14" ht="13.5" thickBot="1">
      <c r="A47" s="4" t="s">
        <v>168</v>
      </c>
      <c r="B47" s="4"/>
      <c r="C47" s="4"/>
      <c r="D47" s="4"/>
      <c r="E47" s="4"/>
      <c r="F47" s="28">
        <v>11.41</v>
      </c>
      <c r="G47" s="4"/>
      <c r="H47" s="4"/>
      <c r="I47" s="28" t="s">
        <v>169</v>
      </c>
      <c r="J47" s="23">
        <f>J29+J42+J45</f>
        <v>1543083430</v>
      </c>
      <c r="K47" s="4"/>
      <c r="L47" s="23">
        <f>L29+L42+L45</f>
        <v>2328956.73</v>
      </c>
      <c r="M47" s="4"/>
      <c r="N47" s="24">
        <f>N29+N42+N45</f>
        <v>0.21144521174829214</v>
      </c>
    </row>
    <row r="48" spans="1:14" ht="13.5" thickTop="1"/>
    <row r="50" spans="1:14">
      <c r="A50" s="4" t="s">
        <v>170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6" t="s">
        <v>171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27">
        <f>L51/'סיכום נכסי ההשקעה'!$B$45</f>
        <v>0</v>
      </c>
    </row>
    <row r="52" spans="1:14" ht="13.5" thickBot="1">
      <c r="A52" s="6" t="s">
        <v>172</v>
      </c>
      <c r="B52" s="6"/>
      <c r="C52" s="6"/>
      <c r="D52" s="6"/>
      <c r="E52" s="6"/>
      <c r="F52" s="6"/>
      <c r="G52" s="6"/>
      <c r="H52" s="6"/>
      <c r="I52" s="6"/>
      <c r="J52" s="19">
        <f>J51</f>
        <v>0</v>
      </c>
      <c r="K52" s="6"/>
      <c r="L52" s="19">
        <f>L51</f>
        <v>0</v>
      </c>
      <c r="M52" s="6"/>
      <c r="N52" s="20">
        <f>N51</f>
        <v>0</v>
      </c>
    </row>
    <row r="53" spans="1:14" ht="13.5" thickTop="1"/>
    <row r="54" spans="1:14">
      <c r="A54" s="6" t="s">
        <v>173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27">
        <f>L54/'סיכום נכסי ההשקעה'!$B$45</f>
        <v>0</v>
      </c>
    </row>
    <row r="55" spans="1:14" ht="13.5" thickBot="1">
      <c r="A55" s="6" t="s">
        <v>174</v>
      </c>
      <c r="B55" s="6"/>
      <c r="C55" s="6"/>
      <c r="D55" s="6"/>
      <c r="E55" s="6"/>
      <c r="F55" s="6"/>
      <c r="G55" s="6"/>
      <c r="H55" s="6"/>
      <c r="I55" s="6"/>
      <c r="J55" s="19">
        <f>J54</f>
        <v>0</v>
      </c>
      <c r="K55" s="6"/>
      <c r="L55" s="19">
        <f>L54</f>
        <v>0</v>
      </c>
      <c r="M55" s="6"/>
      <c r="N55" s="20">
        <f>N54</f>
        <v>0</v>
      </c>
    </row>
    <row r="56" spans="1:14" ht="13.5" thickTop="1"/>
    <row r="57" spans="1:14" ht="13.5" thickBot="1">
      <c r="A57" s="4" t="s">
        <v>175</v>
      </c>
      <c r="B57" s="4"/>
      <c r="C57" s="4"/>
      <c r="D57" s="4"/>
      <c r="E57" s="4"/>
      <c r="F57" s="4"/>
      <c r="G57" s="4"/>
      <c r="H57" s="4"/>
      <c r="I57" s="4"/>
      <c r="J57" s="25">
        <f>J52+J55</f>
        <v>0</v>
      </c>
      <c r="K57" s="4"/>
      <c r="L57" s="25">
        <f>L52+L55</f>
        <v>0</v>
      </c>
      <c r="M57" s="4"/>
      <c r="N57" s="24">
        <f>N52+N55</f>
        <v>0</v>
      </c>
    </row>
    <row r="58" spans="1:14" ht="13.5" thickTop="1"/>
    <row r="60" spans="1:14" ht="13.5" thickBot="1">
      <c r="A60" s="4" t="s">
        <v>176</v>
      </c>
      <c r="B60" s="4"/>
      <c r="C60" s="4"/>
      <c r="D60" s="4"/>
      <c r="E60" s="4"/>
      <c r="F60" s="28">
        <v>11.41</v>
      </c>
      <c r="G60" s="4"/>
      <c r="H60" s="4"/>
      <c r="I60" s="28" t="s">
        <v>169</v>
      </c>
      <c r="J60" s="23">
        <f>J47+J57</f>
        <v>1543083430</v>
      </c>
      <c r="K60" s="4"/>
      <c r="L60" s="23">
        <f>L47+L57</f>
        <v>2328956.73</v>
      </c>
      <c r="M60" s="4"/>
      <c r="N60" s="24">
        <f>N47+N57</f>
        <v>0.21144521174829214</v>
      </c>
    </row>
    <row r="61" spans="1:14" ht="13.5" thickTop="1"/>
    <row r="63" spans="1:14">
      <c r="A63" s="7" t="s">
        <v>62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</sheetData>
  <pageMargins left="0.75" right="0.75" top="1" bottom="1" header="0.5" footer="0.5"/>
  <pageSetup paperSize="9" orientation="portrait"/>
  <ignoredErrors>
    <ignoredError sqref="H21:M28 H30:N31 H29:I29 K29 M29 H20:M20 H43:N43 H42:I42 K42 M42 H32:M41 H46:N46 H45:I45 K45 M45 H48:N50 H47:I47 K47 M47 H53:N53 H56:N56 H58:N59 H57:I57 K57 M57 H61:N68 H60:I60 K60 M6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177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178</v>
      </c>
      <c r="E11" s="4" t="s">
        <v>7</v>
      </c>
      <c r="F11" s="4" t="s">
        <v>8</v>
      </c>
      <c r="G11" s="4" t="s">
        <v>64</v>
      </c>
      <c r="H11" s="4" t="s">
        <v>65</v>
      </c>
      <c r="I11" s="4" t="s">
        <v>9</v>
      </c>
      <c r="J11" s="4" t="s">
        <v>10</v>
      </c>
      <c r="K11" s="4" t="s">
        <v>11</v>
      </c>
      <c r="L11" s="4" t="s">
        <v>66</v>
      </c>
      <c r="M11" s="4" t="s">
        <v>67</v>
      </c>
      <c r="N11" s="4" t="s">
        <v>12</v>
      </c>
      <c r="O11" s="4" t="s">
        <v>68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69</v>
      </c>
      <c r="H12" s="5" t="s">
        <v>70</v>
      </c>
      <c r="I12" s="5"/>
      <c r="J12" s="5" t="s">
        <v>14</v>
      </c>
      <c r="K12" s="5" t="s">
        <v>14</v>
      </c>
      <c r="L12" s="5" t="s">
        <v>71</v>
      </c>
      <c r="M12" s="5" t="s">
        <v>72</v>
      </c>
      <c r="N12" s="5" t="s">
        <v>15</v>
      </c>
      <c r="O12" s="5" t="s">
        <v>14</v>
      </c>
      <c r="P12" s="5" t="s">
        <v>14</v>
      </c>
    </row>
    <row r="15" spans="1:16">
      <c r="A15" s="4" t="s">
        <v>179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8">
        <f>N19/'סיכום נכסי ההשקעה'!$B$45</f>
        <v>0</v>
      </c>
    </row>
    <row r="20" spans="1:16" ht="13.5" thickBot="1">
      <c r="A20" s="6" t="s">
        <v>182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9">
        <f>L19</f>
        <v>0</v>
      </c>
      <c r="M20" s="6"/>
      <c r="N20" s="19">
        <f>N19</f>
        <v>0</v>
      </c>
      <c r="O20" s="6"/>
      <c r="P20" s="20">
        <f>P19</f>
        <v>0</v>
      </c>
    </row>
    <row r="21" spans="1:16" ht="13.5" thickTop="1"/>
    <row r="22" spans="1:16">
      <c r="A22" s="6" t="s">
        <v>183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8">
        <f>N22/'סיכום נכסי ההשקעה'!$B$45</f>
        <v>0</v>
      </c>
    </row>
    <row r="23" spans="1:16" ht="13.5" thickBot="1">
      <c r="A23" s="6" t="s">
        <v>184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9">
        <f>L22</f>
        <v>0</v>
      </c>
      <c r="M23" s="6"/>
      <c r="N23" s="19">
        <f>N22</f>
        <v>0</v>
      </c>
      <c r="O23" s="6"/>
      <c r="P23" s="20">
        <f>P22</f>
        <v>0</v>
      </c>
    </row>
    <row r="24" spans="1:16" ht="13.5" thickTop="1"/>
    <row r="25" spans="1:16">
      <c r="A25" s="6" t="s">
        <v>185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8">
        <f>N25/'סיכום נכסי ההשקעה'!$B$45</f>
        <v>0</v>
      </c>
    </row>
    <row r="26" spans="1:16" ht="13.5" thickBot="1">
      <c r="A26" s="6" t="s">
        <v>186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9">
        <f>L25</f>
        <v>0</v>
      </c>
      <c r="M26" s="6"/>
      <c r="N26" s="19">
        <f>N25</f>
        <v>0</v>
      </c>
      <c r="O26" s="6"/>
      <c r="P26" s="20">
        <f>P25</f>
        <v>0</v>
      </c>
    </row>
    <row r="27" spans="1:16" ht="13.5" thickTop="1"/>
    <row r="28" spans="1:16">
      <c r="A28" s="6" t="s">
        <v>187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8">
        <f>N28/'סיכום נכסי ההשקעה'!$B$45</f>
        <v>0</v>
      </c>
    </row>
    <row r="29" spans="1:16" ht="13.5" thickBot="1">
      <c r="A29" s="6" t="s">
        <v>188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9">
        <f>L28</f>
        <v>0</v>
      </c>
      <c r="M29" s="6"/>
      <c r="N29" s="19">
        <f>N28</f>
        <v>0</v>
      </c>
      <c r="O29" s="6"/>
      <c r="P29" s="20">
        <f>P28</f>
        <v>0</v>
      </c>
    </row>
    <row r="30" spans="1:16" ht="13.5" thickTop="1"/>
    <row r="31" spans="1:16" ht="13.5" thickBot="1">
      <c r="A31" s="4" t="s">
        <v>189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f>L20+L23+L26+L29</f>
        <v>0</v>
      </c>
      <c r="M31" s="4"/>
      <c r="N31" s="4" t="s">
        <v>20</v>
      </c>
      <c r="O31" s="4"/>
      <c r="P31" s="4" t="s">
        <v>21</v>
      </c>
    </row>
    <row r="32" spans="1:16" ht="13.5" thickTop="1"/>
    <row r="34" spans="1:16">
      <c r="A34" s="4" t="s">
        <v>190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191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8">
        <f>N35/'סיכום נכסי ההשקעה'!$B$45</f>
        <v>0</v>
      </c>
    </row>
    <row r="36" spans="1:16" ht="13.5" thickBot="1">
      <c r="A36" s="6" t="s">
        <v>192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19">
        <f>L35</f>
        <v>0</v>
      </c>
      <c r="M36" s="6"/>
      <c r="N36" s="19">
        <f>N35</f>
        <v>0</v>
      </c>
      <c r="O36" s="6"/>
      <c r="P36" s="20">
        <f>P35</f>
        <v>0</v>
      </c>
    </row>
    <row r="37" spans="1:16" ht="13.5" thickTop="1"/>
    <row r="38" spans="1:16">
      <c r="A38" s="6" t="s">
        <v>193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8">
        <f>N38/'סיכום נכסי ההשקעה'!$B$45</f>
        <v>0</v>
      </c>
    </row>
    <row r="39" spans="1:16" ht="13.5" thickBot="1">
      <c r="A39" s="6" t="s">
        <v>194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19">
        <f>L38</f>
        <v>0</v>
      </c>
      <c r="M39" s="6"/>
      <c r="N39" s="19">
        <f>N38</f>
        <v>0</v>
      </c>
      <c r="O39" s="6"/>
      <c r="P39" s="20">
        <f>P38</f>
        <v>0</v>
      </c>
    </row>
    <row r="40" spans="1:16" ht="13.5" thickTop="1"/>
    <row r="41" spans="1:16" ht="13.5" thickBot="1">
      <c r="A41" s="4" t="s">
        <v>195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f>L36+L39</f>
        <v>0</v>
      </c>
      <c r="M41" s="4"/>
      <c r="N41" s="25">
        <f>N36+N39</f>
        <v>0</v>
      </c>
      <c r="O41" s="4"/>
      <c r="P41" s="24">
        <f>P36+P39</f>
        <v>0</v>
      </c>
    </row>
    <row r="42" spans="1:16" ht="13.5" thickTop="1"/>
    <row r="44" spans="1:16" ht="13.5" thickBot="1">
      <c r="A44" s="4" t="s">
        <v>196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f>L31+L41</f>
        <v>0</v>
      </c>
      <c r="M44" s="4"/>
      <c r="N44" s="25">
        <f>N31+N41</f>
        <v>0</v>
      </c>
      <c r="O44" s="4"/>
      <c r="P44" s="24">
        <f>P31+P41</f>
        <v>0</v>
      </c>
    </row>
    <row r="45" spans="1:16" ht="13.5" thickTop="1"/>
    <row r="47" spans="1:16">
      <c r="A47" s="7" t="s">
        <v>62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5" right="0.75" top="1" bottom="1" header="0.5" footer="0.5"/>
  <pageSetup paperSize="9" orientation="portrait"/>
  <ignoredErrors>
    <ignoredError sqref="L21:P21 M20 O20 L24:P24 L27:P27 L30:P30 L37:P37 L40:P40 L32:P34 M31:P31 L42:P43 M41 O41 L45:P49 M44 O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9"/>
  <sheetViews>
    <sheetView rightToLeft="1" workbookViewId="0"/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style="31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178</v>
      </c>
      <c r="E11" s="4" t="s">
        <v>7</v>
      </c>
      <c r="F11" s="4" t="s">
        <v>8</v>
      </c>
      <c r="G11" s="4" t="s">
        <v>64</v>
      </c>
      <c r="H11" s="4" t="s">
        <v>65</v>
      </c>
      <c r="I11" s="4" t="s">
        <v>9</v>
      </c>
      <c r="J11" s="4" t="s">
        <v>10</v>
      </c>
      <c r="K11" s="4" t="s">
        <v>11</v>
      </c>
      <c r="L11" s="4" t="s">
        <v>66</v>
      </c>
      <c r="M11" s="4" t="s">
        <v>67</v>
      </c>
      <c r="N11" s="4" t="s">
        <v>12</v>
      </c>
      <c r="O11" s="4" t="s">
        <v>68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69</v>
      </c>
      <c r="H12" s="5" t="s">
        <v>70</v>
      </c>
      <c r="I12" s="5"/>
      <c r="J12" s="5" t="s">
        <v>14</v>
      </c>
      <c r="K12" s="5" t="s">
        <v>14</v>
      </c>
      <c r="L12" s="5" t="s">
        <v>71</v>
      </c>
      <c r="M12" s="5" t="s">
        <v>72</v>
      </c>
      <c r="N12" s="5" t="s">
        <v>15</v>
      </c>
      <c r="O12" s="5" t="s">
        <v>14</v>
      </c>
      <c r="P12" s="5" t="s">
        <v>14</v>
      </c>
    </row>
    <row r="15" spans="1:16">
      <c r="A15" s="4" t="s">
        <v>198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200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201</v>
      </c>
      <c r="B20" s="7">
        <v>2310118</v>
      </c>
      <c r="C20" s="7" t="s">
        <v>202</v>
      </c>
      <c r="D20" s="7" t="s">
        <v>203</v>
      </c>
      <c r="E20" s="7" t="s">
        <v>25</v>
      </c>
      <c r="F20" s="7" t="s">
        <v>204</v>
      </c>
      <c r="G20" s="17">
        <v>0</v>
      </c>
      <c r="H20" s="16">
        <v>3.43</v>
      </c>
      <c r="I20" s="7" t="s">
        <v>38</v>
      </c>
      <c r="J20" s="7" t="s">
        <v>205</v>
      </c>
      <c r="K20" s="7" t="s">
        <v>206</v>
      </c>
      <c r="L20" s="16">
        <v>22285147</v>
      </c>
      <c r="M20" s="16">
        <v>111.78</v>
      </c>
      <c r="N20" s="21" t="s">
        <v>207</v>
      </c>
      <c r="O20" s="7" t="s">
        <v>208</v>
      </c>
      <c r="P20" s="27">
        <f>N20/'סיכום נכסי ההשקעה'!$B$45</f>
        <v>2.2616015352169947E-3</v>
      </c>
    </row>
    <row r="21" spans="1:16">
      <c r="A21" s="7" t="s">
        <v>210</v>
      </c>
      <c r="B21" s="7">
        <v>2310159</v>
      </c>
      <c r="C21" s="7" t="s">
        <v>202</v>
      </c>
      <c r="D21" s="7" t="s">
        <v>203</v>
      </c>
      <c r="E21" s="7" t="s">
        <v>25</v>
      </c>
      <c r="F21" s="7" t="s">
        <v>204</v>
      </c>
      <c r="G21" s="17">
        <v>0</v>
      </c>
      <c r="H21" s="16">
        <v>4.53</v>
      </c>
      <c r="I21" s="7" t="s">
        <v>38</v>
      </c>
      <c r="J21" s="7" t="s">
        <v>211</v>
      </c>
      <c r="K21" s="7" t="s">
        <v>92</v>
      </c>
      <c r="L21" s="16">
        <v>39240000</v>
      </c>
      <c r="M21" s="16">
        <v>99.66</v>
      </c>
      <c r="N21" s="21" t="s">
        <v>212</v>
      </c>
      <c r="O21" s="7" t="s">
        <v>213</v>
      </c>
      <c r="P21" s="27">
        <f>N21/'סיכום נכסי ההשקעה'!$B$45</f>
        <v>3.5504734726658177E-3</v>
      </c>
    </row>
    <row r="22" spans="1:16">
      <c r="A22" s="7" t="s">
        <v>214</v>
      </c>
      <c r="B22" s="7">
        <v>2310142</v>
      </c>
      <c r="C22" s="7" t="s">
        <v>202</v>
      </c>
      <c r="D22" s="7" t="s">
        <v>203</v>
      </c>
      <c r="E22" s="7" t="s">
        <v>25</v>
      </c>
      <c r="F22" s="7" t="s">
        <v>204</v>
      </c>
      <c r="G22" s="17">
        <v>0</v>
      </c>
      <c r="H22" s="16">
        <v>3.17</v>
      </c>
      <c r="I22" s="7" t="s">
        <v>38</v>
      </c>
      <c r="J22" s="7" t="s">
        <v>215</v>
      </c>
      <c r="K22" s="7" t="s">
        <v>147</v>
      </c>
      <c r="L22" s="16">
        <v>21492035</v>
      </c>
      <c r="M22" s="16">
        <v>100.04</v>
      </c>
      <c r="N22" s="21" t="s">
        <v>216</v>
      </c>
      <c r="O22" s="7" t="s">
        <v>217</v>
      </c>
      <c r="P22" s="27">
        <f>N22/'סיכום נכסי ההשקעה'!$B$45</f>
        <v>1.9520350912967295E-3</v>
      </c>
    </row>
    <row r="23" spans="1:16">
      <c r="A23" s="7" t="s">
        <v>219</v>
      </c>
      <c r="B23" s="7">
        <v>2310092</v>
      </c>
      <c r="C23" s="7" t="s">
        <v>202</v>
      </c>
      <c r="D23" s="7" t="s">
        <v>203</v>
      </c>
      <c r="E23" s="7" t="s">
        <v>25</v>
      </c>
      <c r="F23" s="7" t="s">
        <v>204</v>
      </c>
      <c r="G23" s="17">
        <v>0</v>
      </c>
      <c r="H23" s="16">
        <v>0.79</v>
      </c>
      <c r="I23" s="7" t="s">
        <v>38</v>
      </c>
      <c r="J23" s="7" t="s">
        <v>220</v>
      </c>
      <c r="K23" s="7" t="s">
        <v>221</v>
      </c>
      <c r="L23" s="16">
        <v>11614000</v>
      </c>
      <c r="M23" s="16">
        <v>106.64</v>
      </c>
      <c r="N23" s="21" t="s">
        <v>222</v>
      </c>
      <c r="O23" s="7" t="s">
        <v>82</v>
      </c>
      <c r="P23" s="27">
        <f>N23/'סיכום נכסי ההשקעה'!$B$45</f>
        <v>1.1244454907449464E-3</v>
      </c>
    </row>
    <row r="24" spans="1:16">
      <c r="A24" s="7" t="s">
        <v>223</v>
      </c>
      <c r="B24" s="7">
        <v>1940568</v>
      </c>
      <c r="C24" s="7" t="s">
        <v>224</v>
      </c>
      <c r="D24" s="7" t="s">
        <v>203</v>
      </c>
      <c r="E24" s="7" t="s">
        <v>25</v>
      </c>
      <c r="F24" s="7" t="s">
        <v>225</v>
      </c>
      <c r="G24" s="17">
        <v>0</v>
      </c>
      <c r="H24" s="16">
        <v>4.13</v>
      </c>
      <c r="I24" s="7" t="s">
        <v>38</v>
      </c>
      <c r="J24" s="7" t="s">
        <v>226</v>
      </c>
      <c r="K24" s="7" t="s">
        <v>218</v>
      </c>
      <c r="L24" s="16">
        <v>13907000</v>
      </c>
      <c r="M24" s="16">
        <v>104.7</v>
      </c>
      <c r="N24" s="21" t="s">
        <v>227</v>
      </c>
      <c r="O24" s="7" t="s">
        <v>228</v>
      </c>
      <c r="P24" s="27">
        <f>N24/'סיכום נכסי ההשקעה'!$B$45</f>
        <v>1.3219547851103849E-3</v>
      </c>
    </row>
    <row r="25" spans="1:16">
      <c r="A25" s="7" t="s">
        <v>229</v>
      </c>
      <c r="B25" s="7">
        <v>1940576</v>
      </c>
      <c r="C25" s="7" t="s">
        <v>224</v>
      </c>
      <c r="D25" s="7" t="s">
        <v>203</v>
      </c>
      <c r="E25" s="7" t="s">
        <v>25</v>
      </c>
      <c r="F25" s="7" t="s">
        <v>225</v>
      </c>
      <c r="G25" s="17">
        <v>0</v>
      </c>
      <c r="H25" s="16">
        <v>4.6500000000000004</v>
      </c>
      <c r="I25" s="7" t="s">
        <v>38</v>
      </c>
      <c r="J25" s="7" t="s">
        <v>230</v>
      </c>
      <c r="K25" s="7" t="s">
        <v>231</v>
      </c>
      <c r="L25" s="16">
        <v>65320000</v>
      </c>
      <c r="M25" s="16">
        <v>100.9</v>
      </c>
      <c r="N25" s="21" t="s">
        <v>232</v>
      </c>
      <c r="O25" s="7" t="s">
        <v>233</v>
      </c>
      <c r="P25" s="27">
        <f>N25/'סיכום נכסי ההשקעה'!$B$45</f>
        <v>5.98375464128139E-3</v>
      </c>
    </row>
    <row r="26" spans="1:16">
      <c r="A26" s="7" t="s">
        <v>234</v>
      </c>
      <c r="B26" s="7">
        <v>1940535</v>
      </c>
      <c r="C26" s="7" t="s">
        <v>224</v>
      </c>
      <c r="D26" s="7" t="s">
        <v>203</v>
      </c>
      <c r="E26" s="7" t="s">
        <v>25</v>
      </c>
      <c r="F26" s="7" t="s">
        <v>225</v>
      </c>
      <c r="G26" s="17">
        <v>0</v>
      </c>
      <c r="H26" s="16">
        <v>6.11</v>
      </c>
      <c r="I26" s="7" t="s">
        <v>38</v>
      </c>
      <c r="J26" s="7" t="s">
        <v>235</v>
      </c>
      <c r="K26" s="7" t="s">
        <v>236</v>
      </c>
      <c r="L26" s="16">
        <v>13611040</v>
      </c>
      <c r="M26" s="16">
        <v>130.26</v>
      </c>
      <c r="N26" s="21" t="s">
        <v>237</v>
      </c>
      <c r="O26" s="7" t="s">
        <v>238</v>
      </c>
      <c r="P26" s="27">
        <f>N26/'סיכום נכסי ההשקעה'!$B$45</f>
        <v>1.6096772345539306E-3</v>
      </c>
    </row>
    <row r="27" spans="1:16">
      <c r="A27" s="7" t="s">
        <v>239</v>
      </c>
      <c r="B27" s="7">
        <v>1093681</v>
      </c>
      <c r="C27" s="7" t="s">
        <v>240</v>
      </c>
      <c r="D27" s="7" t="s">
        <v>203</v>
      </c>
      <c r="E27" s="7" t="s">
        <v>241</v>
      </c>
      <c r="F27" s="7" t="s">
        <v>225</v>
      </c>
      <c r="G27" s="17">
        <v>0</v>
      </c>
      <c r="H27" s="16">
        <v>1.53</v>
      </c>
      <c r="I27" s="7" t="s">
        <v>38</v>
      </c>
      <c r="J27" s="7" t="s">
        <v>242</v>
      </c>
      <c r="K27" s="7" t="s">
        <v>243</v>
      </c>
      <c r="L27" s="16">
        <v>188250.4</v>
      </c>
      <c r="M27" s="16">
        <v>134.88999999999999</v>
      </c>
      <c r="N27" s="21">
        <v>253.93</v>
      </c>
      <c r="O27" s="7" t="s">
        <v>244</v>
      </c>
      <c r="P27" s="27">
        <f>N27/'סיכום נכסי ההשקעה'!$B$45</f>
        <v>2.3054220770878737E-5</v>
      </c>
    </row>
    <row r="28" spans="1:16">
      <c r="A28" s="7" t="s">
        <v>245</v>
      </c>
      <c r="B28" s="7">
        <v>1135177</v>
      </c>
      <c r="C28" s="7" t="s">
        <v>240</v>
      </c>
      <c r="D28" s="7" t="s">
        <v>203</v>
      </c>
      <c r="E28" s="7" t="s">
        <v>241</v>
      </c>
      <c r="F28" s="7" t="s">
        <v>225</v>
      </c>
      <c r="G28" s="17">
        <v>0</v>
      </c>
      <c r="H28" s="16">
        <v>4.67</v>
      </c>
      <c r="I28" s="7" t="s">
        <v>38</v>
      </c>
      <c r="J28" s="7" t="s">
        <v>246</v>
      </c>
      <c r="K28" s="7" t="s">
        <v>231</v>
      </c>
      <c r="L28" s="16">
        <v>5819000</v>
      </c>
      <c r="M28" s="16">
        <v>101.35</v>
      </c>
      <c r="N28" s="21" t="s">
        <v>247</v>
      </c>
      <c r="O28" s="7" t="s">
        <v>27</v>
      </c>
      <c r="P28" s="27">
        <f>N28/'סיכום נכסי ההשקעה'!$B$45</f>
        <v>5.3543752313434264E-4</v>
      </c>
    </row>
    <row r="29" spans="1:16">
      <c r="A29" s="7" t="s">
        <v>248</v>
      </c>
      <c r="B29" s="7">
        <v>6040299</v>
      </c>
      <c r="C29" s="7" t="s">
        <v>249</v>
      </c>
      <c r="D29" s="7" t="s">
        <v>203</v>
      </c>
      <c r="E29" s="7" t="s">
        <v>241</v>
      </c>
      <c r="F29" s="7" t="s">
        <v>225</v>
      </c>
      <c r="G29" s="17">
        <v>0</v>
      </c>
      <c r="H29" s="16">
        <v>4.93</v>
      </c>
      <c r="I29" s="7" t="s">
        <v>38</v>
      </c>
      <c r="J29" s="7" t="s">
        <v>250</v>
      </c>
      <c r="K29" s="7" t="s">
        <v>251</v>
      </c>
      <c r="L29" s="16">
        <v>67956302</v>
      </c>
      <c r="M29" s="16">
        <v>118.02</v>
      </c>
      <c r="N29" s="21" t="s">
        <v>252</v>
      </c>
      <c r="O29" s="7" t="s">
        <v>253</v>
      </c>
      <c r="P29" s="27">
        <f>N29/'סיכום נכסי ההשקעה'!$B$45</f>
        <v>7.2815157952689311E-3</v>
      </c>
    </row>
    <row r="30" spans="1:16">
      <c r="A30" s="7" t="s">
        <v>255</v>
      </c>
      <c r="B30" s="7">
        <v>6040224</v>
      </c>
      <c r="C30" s="7" t="s">
        <v>249</v>
      </c>
      <c r="D30" s="7" t="s">
        <v>203</v>
      </c>
      <c r="E30" s="7" t="s">
        <v>241</v>
      </c>
      <c r="F30" s="7" t="s">
        <v>225</v>
      </c>
      <c r="G30" s="17">
        <v>0</v>
      </c>
      <c r="H30" s="16">
        <v>0.72</v>
      </c>
      <c r="I30" s="7" t="s">
        <v>38</v>
      </c>
      <c r="J30" s="7" t="s">
        <v>256</v>
      </c>
      <c r="K30" s="7" t="s">
        <v>89</v>
      </c>
      <c r="L30" s="16">
        <v>683577.68</v>
      </c>
      <c r="M30" s="16">
        <v>125.05</v>
      </c>
      <c r="N30" s="21">
        <v>854.81</v>
      </c>
      <c r="O30" s="7" t="s">
        <v>257</v>
      </c>
      <c r="P30" s="27">
        <f>N30/'סיכום נכסי ההשקעה'!$B$45</f>
        <v>7.7607917367600724E-5</v>
      </c>
    </row>
    <row r="31" spans="1:16">
      <c r="A31" s="7" t="s">
        <v>258</v>
      </c>
      <c r="B31" s="7">
        <v>6040273</v>
      </c>
      <c r="C31" s="7" t="s">
        <v>249</v>
      </c>
      <c r="D31" s="7" t="s">
        <v>203</v>
      </c>
      <c r="E31" s="7" t="s">
        <v>241</v>
      </c>
      <c r="F31" s="7" t="s">
        <v>225</v>
      </c>
      <c r="G31" s="17">
        <v>0</v>
      </c>
      <c r="H31" s="16">
        <v>2.13</v>
      </c>
      <c r="I31" s="7" t="s">
        <v>38</v>
      </c>
      <c r="J31" s="7" t="s">
        <v>220</v>
      </c>
      <c r="K31" s="7" t="s">
        <v>259</v>
      </c>
      <c r="L31" s="16">
        <v>23429334</v>
      </c>
      <c r="M31" s="16">
        <v>114.75</v>
      </c>
      <c r="N31" s="21" t="s">
        <v>260</v>
      </c>
      <c r="O31" s="7" t="s">
        <v>89</v>
      </c>
      <c r="P31" s="27">
        <f>N31/'סיכום נכסי ההשקעה'!$B$45</f>
        <v>2.4408947902981063E-3</v>
      </c>
    </row>
    <row r="32" spans="1:16">
      <c r="A32" s="7" t="s">
        <v>262</v>
      </c>
      <c r="B32" s="7">
        <v>6040232</v>
      </c>
      <c r="C32" s="7" t="s">
        <v>249</v>
      </c>
      <c r="D32" s="7" t="s">
        <v>203</v>
      </c>
      <c r="E32" s="7" t="s">
        <v>241</v>
      </c>
      <c r="F32" s="7" t="s">
        <v>225</v>
      </c>
      <c r="G32" s="17">
        <v>0</v>
      </c>
      <c r="H32" s="16">
        <v>1.33</v>
      </c>
      <c r="I32" s="7" t="s">
        <v>38</v>
      </c>
      <c r="J32" s="7" t="s">
        <v>263</v>
      </c>
      <c r="K32" s="7" t="s">
        <v>40</v>
      </c>
      <c r="L32" s="16">
        <v>200000</v>
      </c>
      <c r="M32" s="16">
        <v>127.81</v>
      </c>
      <c r="N32" s="21">
        <v>255.62</v>
      </c>
      <c r="O32" s="7" t="s">
        <v>109</v>
      </c>
      <c r="P32" s="27">
        <f>N32/'סיכום נכסי ההשקעה'!$B$45</f>
        <v>2.3207655312298756E-5</v>
      </c>
    </row>
    <row r="33" spans="1:16">
      <c r="A33" s="7" t="s">
        <v>264</v>
      </c>
      <c r="B33" s="7">
        <v>2310068</v>
      </c>
      <c r="C33" s="7" t="s">
        <v>202</v>
      </c>
      <c r="D33" s="7" t="s">
        <v>203</v>
      </c>
      <c r="E33" s="7" t="s">
        <v>241</v>
      </c>
      <c r="F33" s="7" t="s">
        <v>204</v>
      </c>
      <c r="G33" s="17">
        <v>0</v>
      </c>
      <c r="H33" s="16">
        <v>1.88</v>
      </c>
      <c r="I33" s="7" t="s">
        <v>38</v>
      </c>
      <c r="J33" s="7" t="s">
        <v>265</v>
      </c>
      <c r="K33" s="7" t="s">
        <v>257</v>
      </c>
      <c r="L33" s="16">
        <v>16693423</v>
      </c>
      <c r="M33" s="16">
        <v>129.01</v>
      </c>
      <c r="N33" s="21" t="s">
        <v>266</v>
      </c>
      <c r="O33" s="7" t="s">
        <v>159</v>
      </c>
      <c r="P33" s="27">
        <f>N33/'סיכום נכסי ההשקעה'!$B$45</f>
        <v>1.9552635719434133E-3</v>
      </c>
    </row>
    <row r="34" spans="1:16">
      <c r="A34" s="7" t="s">
        <v>267</v>
      </c>
      <c r="B34" s="7">
        <v>1940402</v>
      </c>
      <c r="C34" s="7" t="s">
        <v>224</v>
      </c>
      <c r="D34" s="7" t="s">
        <v>203</v>
      </c>
      <c r="E34" s="7" t="s">
        <v>241</v>
      </c>
      <c r="F34" s="7" t="s">
        <v>225</v>
      </c>
      <c r="G34" s="17">
        <v>0</v>
      </c>
      <c r="H34" s="16">
        <v>3.56</v>
      </c>
      <c r="I34" s="7" t="s">
        <v>38</v>
      </c>
      <c r="J34" s="7" t="s">
        <v>256</v>
      </c>
      <c r="K34" s="7" t="s">
        <v>118</v>
      </c>
      <c r="L34" s="16">
        <v>3505532</v>
      </c>
      <c r="M34" s="16">
        <v>137.72</v>
      </c>
      <c r="N34" s="21" t="s">
        <v>268</v>
      </c>
      <c r="O34" s="7" t="s">
        <v>244</v>
      </c>
      <c r="P34" s="27">
        <f>N34/'סיכום נכסי ההשקעה'!$B$45</f>
        <v>4.383161821055558E-4</v>
      </c>
    </row>
    <row r="35" spans="1:16">
      <c r="A35" s="7" t="s">
        <v>269</v>
      </c>
      <c r="B35" s="7">
        <v>1940501</v>
      </c>
      <c r="C35" s="7" t="s">
        <v>224</v>
      </c>
      <c r="D35" s="7" t="s">
        <v>203</v>
      </c>
      <c r="E35" s="7" t="s">
        <v>241</v>
      </c>
      <c r="F35" s="7" t="s">
        <v>225</v>
      </c>
      <c r="G35" s="17">
        <v>0</v>
      </c>
      <c r="H35" s="16">
        <v>5.39</v>
      </c>
      <c r="I35" s="7" t="s">
        <v>38</v>
      </c>
      <c r="J35" s="7" t="s">
        <v>84</v>
      </c>
      <c r="K35" s="7" t="s">
        <v>270</v>
      </c>
      <c r="L35" s="16">
        <v>87899422</v>
      </c>
      <c r="M35" s="16">
        <v>122.75</v>
      </c>
      <c r="N35" s="21" t="s">
        <v>271</v>
      </c>
      <c r="O35" s="7" t="s">
        <v>272</v>
      </c>
      <c r="P35" s="27">
        <f>N35/'סיכום נכסי ההשקעה'!$B$45</f>
        <v>9.7958912045601094E-3</v>
      </c>
    </row>
    <row r="36" spans="1:16">
      <c r="A36" s="7" t="s">
        <v>273</v>
      </c>
      <c r="B36" s="7">
        <v>1940543</v>
      </c>
      <c r="C36" s="7" t="s">
        <v>224</v>
      </c>
      <c r="D36" s="7" t="s">
        <v>203</v>
      </c>
      <c r="E36" s="7" t="s">
        <v>241</v>
      </c>
      <c r="F36" s="7" t="s">
        <v>204</v>
      </c>
      <c r="G36" s="17">
        <v>0</v>
      </c>
      <c r="H36" s="16">
        <v>6.2</v>
      </c>
      <c r="I36" s="7" t="s">
        <v>38</v>
      </c>
      <c r="J36" s="7" t="s">
        <v>242</v>
      </c>
      <c r="K36" s="7" t="s">
        <v>274</v>
      </c>
      <c r="L36" s="16">
        <v>29655000</v>
      </c>
      <c r="M36" s="16">
        <v>120.15</v>
      </c>
      <c r="N36" s="21" t="s">
        <v>275</v>
      </c>
      <c r="O36" s="7" t="s">
        <v>276</v>
      </c>
      <c r="P36" s="27">
        <f>N36/'סיכום נכסי ההשקעה'!$B$45</f>
        <v>3.2348795025888217E-3</v>
      </c>
    </row>
    <row r="37" spans="1:16">
      <c r="A37" s="7" t="s">
        <v>277</v>
      </c>
      <c r="B37" s="7">
        <v>2300069</v>
      </c>
      <c r="C37" s="7" t="s">
        <v>278</v>
      </c>
      <c r="D37" s="7" t="s">
        <v>279</v>
      </c>
      <c r="E37" s="7" t="s">
        <v>280</v>
      </c>
      <c r="F37" s="7" t="s">
        <v>225</v>
      </c>
      <c r="G37" s="17">
        <v>0</v>
      </c>
      <c r="H37" s="16">
        <v>0.92</v>
      </c>
      <c r="I37" s="7" t="s">
        <v>38</v>
      </c>
      <c r="J37" s="7" t="s">
        <v>281</v>
      </c>
      <c r="K37" s="7" t="s">
        <v>282</v>
      </c>
      <c r="L37" s="16">
        <v>0.11</v>
      </c>
      <c r="M37" s="16">
        <v>129.21</v>
      </c>
      <c r="N37" s="21" t="s">
        <v>20</v>
      </c>
      <c r="O37" s="7" t="s">
        <v>21</v>
      </c>
      <c r="P37" s="27">
        <f>N37/'סיכום נכסי ההשקעה'!$B$45</f>
        <v>0</v>
      </c>
    </row>
    <row r="38" spans="1:16">
      <c r="A38" s="7" t="s">
        <v>283</v>
      </c>
      <c r="B38" s="7">
        <v>2300143</v>
      </c>
      <c r="C38" s="7" t="s">
        <v>278</v>
      </c>
      <c r="D38" s="7" t="s">
        <v>279</v>
      </c>
      <c r="E38" s="7" t="s">
        <v>280</v>
      </c>
      <c r="F38" s="7" t="s">
        <v>225</v>
      </c>
      <c r="G38" s="17">
        <v>0</v>
      </c>
      <c r="H38" s="16">
        <v>4.99</v>
      </c>
      <c r="I38" s="7" t="s">
        <v>38</v>
      </c>
      <c r="J38" s="7" t="s">
        <v>284</v>
      </c>
      <c r="K38" s="7" t="s">
        <v>285</v>
      </c>
      <c r="L38" s="16">
        <v>848600</v>
      </c>
      <c r="M38" s="16">
        <v>115.15</v>
      </c>
      <c r="N38" s="21">
        <v>977.16</v>
      </c>
      <c r="O38" s="7" t="s">
        <v>132</v>
      </c>
      <c r="P38" s="27">
        <f>N38/'סיכום נכסי ההשקעה'!$B$45</f>
        <v>8.8716033428393119E-5</v>
      </c>
    </row>
    <row r="39" spans="1:16">
      <c r="A39" s="7" t="s">
        <v>286</v>
      </c>
      <c r="B39" s="7">
        <v>1103126</v>
      </c>
      <c r="C39" s="7" t="s">
        <v>240</v>
      </c>
      <c r="D39" s="7" t="s">
        <v>203</v>
      </c>
      <c r="E39" s="7" t="s">
        <v>280</v>
      </c>
      <c r="F39" s="7" t="s">
        <v>225</v>
      </c>
      <c r="G39" s="17">
        <v>0</v>
      </c>
      <c r="H39" s="16">
        <v>3.07</v>
      </c>
      <c r="I39" s="7" t="s">
        <v>38</v>
      </c>
      <c r="J39" s="7" t="s">
        <v>242</v>
      </c>
      <c r="K39" s="7" t="s">
        <v>287</v>
      </c>
      <c r="L39" s="16">
        <v>366000.02</v>
      </c>
      <c r="M39" s="16">
        <v>137.04</v>
      </c>
      <c r="N39" s="21">
        <v>501.57</v>
      </c>
      <c r="O39" s="7" t="s">
        <v>209</v>
      </c>
      <c r="P39" s="27">
        <f>N39/'סיכום נכסי ההשקעה'!$B$45</f>
        <v>4.5537374520732672E-5</v>
      </c>
    </row>
    <row r="40" spans="1:16">
      <c r="A40" s="7" t="s">
        <v>288</v>
      </c>
      <c r="B40" s="7">
        <v>1105576</v>
      </c>
      <c r="C40" s="7" t="s">
        <v>240</v>
      </c>
      <c r="D40" s="7" t="s">
        <v>203</v>
      </c>
      <c r="E40" s="7" t="s">
        <v>280</v>
      </c>
      <c r="F40" s="7" t="s">
        <v>225</v>
      </c>
      <c r="G40" s="17">
        <v>0</v>
      </c>
      <c r="H40" s="16">
        <v>1.42</v>
      </c>
      <c r="I40" s="7" t="s">
        <v>38</v>
      </c>
      <c r="J40" s="7" t="s">
        <v>289</v>
      </c>
      <c r="K40" s="7" t="s">
        <v>85</v>
      </c>
      <c r="L40" s="16">
        <v>5988599</v>
      </c>
      <c r="M40" s="16">
        <v>126.59</v>
      </c>
      <c r="N40" s="21" t="s">
        <v>290</v>
      </c>
      <c r="O40" s="7" t="s">
        <v>208</v>
      </c>
      <c r="P40" s="27">
        <f>N40/'סיכום נכסי ההשקעה'!$B$45</f>
        <v>6.8827376063249155E-4</v>
      </c>
    </row>
    <row r="41" spans="1:16">
      <c r="A41" s="7" t="s">
        <v>291</v>
      </c>
      <c r="B41" s="7">
        <v>1121953</v>
      </c>
      <c r="C41" s="7" t="s">
        <v>240</v>
      </c>
      <c r="D41" s="7" t="s">
        <v>203</v>
      </c>
      <c r="E41" s="7" t="s">
        <v>280</v>
      </c>
      <c r="F41" s="7" t="s">
        <v>225</v>
      </c>
      <c r="G41" s="17">
        <v>0</v>
      </c>
      <c r="H41" s="16">
        <v>3.44</v>
      </c>
      <c r="I41" s="7" t="s">
        <v>38</v>
      </c>
      <c r="J41" s="7" t="s">
        <v>292</v>
      </c>
      <c r="K41" s="7" t="s">
        <v>101</v>
      </c>
      <c r="L41" s="16">
        <v>9545000</v>
      </c>
      <c r="M41" s="16">
        <v>116.68</v>
      </c>
      <c r="N41" s="21" t="s">
        <v>293</v>
      </c>
      <c r="O41" s="7" t="s">
        <v>169</v>
      </c>
      <c r="P41" s="27">
        <f>N41/'סיכום נכסי ההשקעה'!$B$45</f>
        <v>1.0111345358546108E-3</v>
      </c>
    </row>
    <row r="42" spans="1:16">
      <c r="A42" s="7" t="s">
        <v>294</v>
      </c>
      <c r="B42" s="7">
        <v>1099738</v>
      </c>
      <c r="C42" s="7" t="s">
        <v>295</v>
      </c>
      <c r="D42" s="7" t="s">
        <v>296</v>
      </c>
      <c r="E42" s="7" t="s">
        <v>280</v>
      </c>
      <c r="F42" s="7" t="s">
        <v>204</v>
      </c>
      <c r="G42" s="17">
        <v>0</v>
      </c>
      <c r="H42" s="16">
        <v>3.32</v>
      </c>
      <c r="I42" s="7" t="s">
        <v>38</v>
      </c>
      <c r="J42" s="7" t="s">
        <v>297</v>
      </c>
      <c r="K42" s="7" t="s">
        <v>92</v>
      </c>
      <c r="L42" s="16">
        <v>41860.22</v>
      </c>
      <c r="M42" s="16">
        <v>139.22999999999999</v>
      </c>
      <c r="N42" s="21">
        <v>58.28</v>
      </c>
      <c r="O42" s="7" t="s">
        <v>110</v>
      </c>
      <c r="P42" s="27">
        <f>N42/'סיכום נכסי ההשקעה'!$B$45</f>
        <v>5.2912219372536242E-6</v>
      </c>
    </row>
    <row r="43" spans="1:16">
      <c r="A43" s="7" t="s">
        <v>298</v>
      </c>
      <c r="B43" s="7">
        <v>1097138</v>
      </c>
      <c r="C43" s="7" t="s">
        <v>299</v>
      </c>
      <c r="D43" s="7" t="s">
        <v>296</v>
      </c>
      <c r="E43" s="7" t="s">
        <v>280</v>
      </c>
      <c r="F43" s="7" t="s">
        <v>225</v>
      </c>
      <c r="G43" s="17">
        <v>0</v>
      </c>
      <c r="H43" s="16">
        <v>3.28</v>
      </c>
      <c r="I43" s="7" t="s">
        <v>38</v>
      </c>
      <c r="J43" s="7" t="s">
        <v>300</v>
      </c>
      <c r="K43" s="7" t="s">
        <v>301</v>
      </c>
      <c r="L43" s="16">
        <v>169050.47</v>
      </c>
      <c r="M43" s="16">
        <v>135.97</v>
      </c>
      <c r="N43" s="21">
        <v>229.86</v>
      </c>
      <c r="O43" s="7" t="s">
        <v>302</v>
      </c>
      <c r="P43" s="27">
        <f>N43/'סיכום נכסי ההשקעה'!$B$45</f>
        <v>2.086891342651198E-5</v>
      </c>
    </row>
    <row r="44" spans="1:16">
      <c r="A44" s="7" t="s">
        <v>303</v>
      </c>
      <c r="B44" s="7">
        <v>6040257</v>
      </c>
      <c r="C44" s="7" t="s">
        <v>249</v>
      </c>
      <c r="D44" s="7" t="s">
        <v>203</v>
      </c>
      <c r="E44" s="7" t="s">
        <v>280</v>
      </c>
      <c r="F44" s="7" t="s">
        <v>225</v>
      </c>
      <c r="G44" s="17">
        <v>0</v>
      </c>
      <c r="H44" s="16">
        <v>19.84</v>
      </c>
      <c r="I44" s="7" t="s">
        <v>38</v>
      </c>
      <c r="J44" s="7" t="s">
        <v>235</v>
      </c>
      <c r="K44" s="7" t="s">
        <v>304</v>
      </c>
      <c r="L44" s="16">
        <v>17391933</v>
      </c>
      <c r="M44" s="16">
        <v>131.77000000000001</v>
      </c>
      <c r="N44" s="21" t="s">
        <v>305</v>
      </c>
      <c r="O44" s="7" t="s">
        <v>238</v>
      </c>
      <c r="P44" s="27">
        <f>N44/'סיכום נכסי ההשקעה'!$B$45</f>
        <v>2.0806586318414437E-3</v>
      </c>
    </row>
    <row r="45" spans="1:16">
      <c r="A45" s="7" t="s">
        <v>307</v>
      </c>
      <c r="B45" s="7">
        <v>6040141</v>
      </c>
      <c r="C45" s="7" t="s">
        <v>249</v>
      </c>
      <c r="D45" s="7" t="s">
        <v>203</v>
      </c>
      <c r="E45" s="7" t="s">
        <v>280</v>
      </c>
      <c r="F45" s="7" t="s">
        <v>225</v>
      </c>
      <c r="G45" s="17">
        <v>0</v>
      </c>
      <c r="H45" s="16">
        <v>22.38</v>
      </c>
      <c r="I45" s="7" t="s">
        <v>38</v>
      </c>
      <c r="J45" s="7" t="s">
        <v>84</v>
      </c>
      <c r="K45" s="7" t="s">
        <v>308</v>
      </c>
      <c r="L45" s="16">
        <v>43995039</v>
      </c>
      <c r="M45" s="16">
        <v>124.73</v>
      </c>
      <c r="N45" s="21" t="s">
        <v>309</v>
      </c>
      <c r="O45" s="7" t="s">
        <v>310</v>
      </c>
      <c r="P45" s="27">
        <f>N45/'סיכום נכסי ההשקעה'!$B$45</f>
        <v>4.9820840205733012E-3</v>
      </c>
    </row>
    <row r="46" spans="1:16">
      <c r="A46" s="7" t="s">
        <v>311</v>
      </c>
      <c r="B46" s="7">
        <v>1940444</v>
      </c>
      <c r="C46" s="7" t="s">
        <v>224</v>
      </c>
      <c r="D46" s="7" t="s">
        <v>203</v>
      </c>
      <c r="E46" s="7" t="s">
        <v>280</v>
      </c>
      <c r="F46" s="7" t="s">
        <v>204</v>
      </c>
      <c r="G46" s="17">
        <v>0</v>
      </c>
      <c r="H46" s="16">
        <v>17.29</v>
      </c>
      <c r="I46" s="7" t="s">
        <v>38</v>
      </c>
      <c r="J46" s="7" t="s">
        <v>312</v>
      </c>
      <c r="K46" s="7" t="s">
        <v>313</v>
      </c>
      <c r="L46" s="16">
        <v>31415266</v>
      </c>
      <c r="M46" s="16">
        <v>140.11000000000001</v>
      </c>
      <c r="N46" s="21" t="s">
        <v>314</v>
      </c>
      <c r="O46" s="7" t="s">
        <v>315</v>
      </c>
      <c r="P46" s="27">
        <f>N46/'סיכום נכסי ההשקעה'!$B$45</f>
        <v>3.9961917365240202E-3</v>
      </c>
    </row>
    <row r="47" spans="1:16">
      <c r="A47" s="7" t="s">
        <v>316</v>
      </c>
      <c r="B47" s="7">
        <v>1940449</v>
      </c>
      <c r="C47" s="7" t="s">
        <v>224</v>
      </c>
      <c r="D47" s="7" t="s">
        <v>203</v>
      </c>
      <c r="E47" s="7" t="s">
        <v>280</v>
      </c>
      <c r="F47" s="7" t="s">
        <v>204</v>
      </c>
      <c r="G47" s="17">
        <v>0</v>
      </c>
      <c r="H47" s="16">
        <v>0</v>
      </c>
      <c r="I47" s="7" t="s">
        <v>38</v>
      </c>
      <c r="J47" s="17">
        <v>0</v>
      </c>
      <c r="K47" s="17">
        <v>0</v>
      </c>
      <c r="L47" s="16">
        <v>564756.01</v>
      </c>
      <c r="M47" s="16">
        <v>100</v>
      </c>
      <c r="N47" s="21">
        <v>564.76</v>
      </c>
      <c r="O47" s="17">
        <v>0</v>
      </c>
      <c r="P47" s="27">
        <f>N47/'סיכום נכסי ההשקעה'!$B$45</f>
        <v>5.1274373735129667E-5</v>
      </c>
    </row>
    <row r="48" spans="1:16">
      <c r="A48" s="7" t="s">
        <v>317</v>
      </c>
      <c r="B48" s="7">
        <v>1115104</v>
      </c>
      <c r="C48" s="7" t="s">
        <v>317</v>
      </c>
      <c r="D48" s="7" t="s">
        <v>296</v>
      </c>
      <c r="E48" s="7" t="s">
        <v>280</v>
      </c>
      <c r="F48" s="7" t="s">
        <v>225</v>
      </c>
      <c r="G48" s="17">
        <v>0</v>
      </c>
      <c r="H48" s="16">
        <v>2.09</v>
      </c>
      <c r="I48" s="7" t="s">
        <v>38</v>
      </c>
      <c r="J48" s="7" t="s">
        <v>263</v>
      </c>
      <c r="K48" s="7" t="s">
        <v>318</v>
      </c>
      <c r="L48" s="16">
        <v>1106208</v>
      </c>
      <c r="M48" s="16">
        <v>119.15</v>
      </c>
      <c r="N48" s="21" t="s">
        <v>319</v>
      </c>
      <c r="O48" s="7" t="s">
        <v>79</v>
      </c>
      <c r="P48" s="27">
        <f>N48/'סיכום נכסי ההשקעה'!$B$45</f>
        <v>1.1966532385719182E-4</v>
      </c>
    </row>
    <row r="49" spans="1:16">
      <c r="A49" s="7" t="s">
        <v>320</v>
      </c>
      <c r="B49" s="7">
        <v>3900206</v>
      </c>
      <c r="C49" s="7" t="s">
        <v>321</v>
      </c>
      <c r="D49" s="7" t="s">
        <v>322</v>
      </c>
      <c r="E49" s="7" t="s">
        <v>323</v>
      </c>
      <c r="F49" s="7" t="s">
        <v>225</v>
      </c>
      <c r="G49" s="17">
        <v>0</v>
      </c>
      <c r="H49" s="16">
        <v>2.14</v>
      </c>
      <c r="I49" s="7" t="s">
        <v>38</v>
      </c>
      <c r="J49" s="7" t="s">
        <v>144</v>
      </c>
      <c r="K49" s="7" t="s">
        <v>231</v>
      </c>
      <c r="L49" s="16">
        <v>22360309.260000002</v>
      </c>
      <c r="M49" s="16">
        <v>131.11000000000001</v>
      </c>
      <c r="N49" s="21" t="s">
        <v>324</v>
      </c>
      <c r="O49" s="7" t="s">
        <v>325</v>
      </c>
      <c r="P49" s="27">
        <f>N49/'סיכום נכסי ההשקעה'!$B$45</f>
        <v>2.6616444242568565E-3</v>
      </c>
    </row>
    <row r="50" spans="1:16">
      <c r="A50" s="7" t="s">
        <v>327</v>
      </c>
      <c r="B50" s="7">
        <v>1126762</v>
      </c>
      <c r="C50" s="7" t="s">
        <v>328</v>
      </c>
      <c r="D50" s="7" t="s">
        <v>203</v>
      </c>
      <c r="E50" s="7" t="s">
        <v>323</v>
      </c>
      <c r="F50" s="7" t="s">
        <v>329</v>
      </c>
      <c r="G50" s="17">
        <v>0</v>
      </c>
      <c r="H50" s="16">
        <v>2.0499999999999998</v>
      </c>
      <c r="I50" s="7" t="s">
        <v>38</v>
      </c>
      <c r="J50" s="7" t="s">
        <v>226</v>
      </c>
      <c r="K50" s="7" t="s">
        <v>302</v>
      </c>
      <c r="L50" s="16">
        <v>8265726</v>
      </c>
      <c r="M50" s="16">
        <v>106.49</v>
      </c>
      <c r="N50" s="21" t="s">
        <v>330</v>
      </c>
      <c r="O50" s="7" t="s">
        <v>331</v>
      </c>
      <c r="P50" s="27">
        <f>N50/'סיכום נכסי ההשקעה'!$B$45</f>
        <v>7.9914610500061317E-4</v>
      </c>
    </row>
    <row r="51" spans="1:16">
      <c r="A51" s="7" t="s">
        <v>332</v>
      </c>
      <c r="B51" s="7">
        <v>1097385</v>
      </c>
      <c r="C51" s="7" t="s">
        <v>333</v>
      </c>
      <c r="D51" s="7" t="s">
        <v>322</v>
      </c>
      <c r="E51" s="7" t="s">
        <v>323</v>
      </c>
      <c r="F51" s="7" t="s">
        <v>225</v>
      </c>
      <c r="G51" s="17">
        <v>0</v>
      </c>
      <c r="H51" s="16">
        <v>2.4500000000000002</v>
      </c>
      <c r="I51" s="7" t="s">
        <v>38</v>
      </c>
      <c r="J51" s="7" t="s">
        <v>334</v>
      </c>
      <c r="K51" s="7" t="s">
        <v>335</v>
      </c>
      <c r="L51" s="16">
        <v>424157.77</v>
      </c>
      <c r="M51" s="16">
        <v>130.30000000000001</v>
      </c>
      <c r="N51" s="21">
        <v>552.67999999999995</v>
      </c>
      <c r="O51" s="7" t="s">
        <v>302</v>
      </c>
      <c r="P51" s="27">
        <f>N51/'סיכום נכסי ההשקעה'!$B$45</f>
        <v>5.0177634527819709E-5</v>
      </c>
    </row>
    <row r="52" spans="1:16">
      <c r="A52" s="7" t="s">
        <v>336</v>
      </c>
      <c r="B52" s="7">
        <v>1097380</v>
      </c>
      <c r="C52" s="7" t="s">
        <v>333</v>
      </c>
      <c r="D52" s="7" t="s">
        <v>322</v>
      </c>
      <c r="E52" s="7" t="s">
        <v>323</v>
      </c>
      <c r="F52" s="7" t="s">
        <v>225</v>
      </c>
      <c r="G52" s="17">
        <v>0</v>
      </c>
      <c r="H52" s="16">
        <v>0</v>
      </c>
      <c r="I52" s="7" t="s">
        <v>38</v>
      </c>
      <c r="J52" s="17">
        <v>0</v>
      </c>
      <c r="K52" s="17">
        <v>0</v>
      </c>
      <c r="L52" s="16">
        <v>24854.61</v>
      </c>
      <c r="M52" s="16">
        <v>100</v>
      </c>
      <c r="N52" s="21">
        <v>24.85</v>
      </c>
      <c r="O52" s="17">
        <v>0</v>
      </c>
      <c r="P52" s="27">
        <f>N52/'סיכום נכסי ההשקעה'!$B$45</f>
        <v>2.2561232865606137E-6</v>
      </c>
    </row>
    <row r="53" spans="1:16">
      <c r="A53" s="7" t="s">
        <v>337</v>
      </c>
      <c r="B53" s="7">
        <v>7590110</v>
      </c>
      <c r="C53" s="7" t="s">
        <v>338</v>
      </c>
      <c r="D53" s="7" t="s">
        <v>322</v>
      </c>
      <c r="E53" s="7" t="s">
        <v>323</v>
      </c>
      <c r="F53" s="7" t="s">
        <v>225</v>
      </c>
      <c r="G53" s="17">
        <v>0</v>
      </c>
      <c r="H53" s="16">
        <v>1.7</v>
      </c>
      <c r="I53" s="7" t="s">
        <v>38</v>
      </c>
      <c r="J53" s="7" t="s">
        <v>339</v>
      </c>
      <c r="K53" s="7" t="s">
        <v>340</v>
      </c>
      <c r="L53" s="16">
        <v>3631353</v>
      </c>
      <c r="M53" s="16">
        <v>130.51</v>
      </c>
      <c r="N53" s="21" t="s">
        <v>341</v>
      </c>
      <c r="O53" s="7" t="s">
        <v>342</v>
      </c>
      <c r="P53" s="27">
        <f>N53/'סיכום נכסי ההשקעה'!$B$45</f>
        <v>4.3027766476985853E-4</v>
      </c>
    </row>
    <row r="54" spans="1:16">
      <c r="A54" s="7" t="s">
        <v>343</v>
      </c>
      <c r="B54" s="7">
        <v>7590128</v>
      </c>
      <c r="C54" s="7" t="s">
        <v>338</v>
      </c>
      <c r="D54" s="7" t="s">
        <v>322</v>
      </c>
      <c r="E54" s="7" t="s">
        <v>323</v>
      </c>
      <c r="F54" s="7" t="s">
        <v>225</v>
      </c>
      <c r="G54" s="17">
        <v>0</v>
      </c>
      <c r="H54" s="16">
        <v>6.96</v>
      </c>
      <c r="I54" s="7" t="s">
        <v>38</v>
      </c>
      <c r="J54" s="7" t="s">
        <v>344</v>
      </c>
      <c r="K54" s="7" t="s">
        <v>345</v>
      </c>
      <c r="L54" s="16">
        <v>25816123</v>
      </c>
      <c r="M54" s="16">
        <v>140.53</v>
      </c>
      <c r="N54" s="21" t="s">
        <v>346</v>
      </c>
      <c r="O54" s="7" t="s">
        <v>347</v>
      </c>
      <c r="P54" s="27">
        <f>N54/'סיכום נכסי ההשקעה'!$B$45</f>
        <v>3.2937947349073291E-3</v>
      </c>
    </row>
    <row r="55" spans="1:16">
      <c r="A55" s="7" t="s">
        <v>348</v>
      </c>
      <c r="B55" s="7">
        <v>1260306</v>
      </c>
      <c r="C55" s="7" t="s">
        <v>349</v>
      </c>
      <c r="D55" s="7" t="s">
        <v>322</v>
      </c>
      <c r="E55" s="7" t="s">
        <v>323</v>
      </c>
      <c r="F55" s="7" t="s">
        <v>225</v>
      </c>
      <c r="G55" s="17">
        <v>0</v>
      </c>
      <c r="H55" s="16">
        <v>2.31</v>
      </c>
      <c r="I55" s="7" t="s">
        <v>38</v>
      </c>
      <c r="J55" s="7" t="s">
        <v>334</v>
      </c>
      <c r="K55" s="7" t="s">
        <v>350</v>
      </c>
      <c r="L55" s="16">
        <v>8344419.5899999999</v>
      </c>
      <c r="M55" s="16">
        <v>135.36000000000001</v>
      </c>
      <c r="N55" s="21" t="s">
        <v>351</v>
      </c>
      <c r="O55" s="7" t="s">
        <v>233</v>
      </c>
      <c r="P55" s="27">
        <f>N55/'סיכום נכסי ההשקעה'!$B$45</f>
        <v>1.0254702246653923E-3</v>
      </c>
    </row>
    <row r="56" spans="1:16">
      <c r="A56" s="7" t="s">
        <v>352</v>
      </c>
      <c r="B56" s="7">
        <v>1260488</v>
      </c>
      <c r="C56" s="7" t="s">
        <v>349</v>
      </c>
      <c r="D56" s="7" t="s">
        <v>322</v>
      </c>
      <c r="E56" s="7" t="s">
        <v>323</v>
      </c>
      <c r="F56" s="7" t="s">
        <v>225</v>
      </c>
      <c r="G56" s="17">
        <v>0</v>
      </c>
      <c r="H56" s="16">
        <v>3.65</v>
      </c>
      <c r="I56" s="7" t="s">
        <v>38</v>
      </c>
      <c r="J56" s="7" t="s">
        <v>312</v>
      </c>
      <c r="K56" s="7" t="s">
        <v>251</v>
      </c>
      <c r="L56" s="16">
        <v>6810625.7000000002</v>
      </c>
      <c r="M56" s="16">
        <v>139.13999999999999</v>
      </c>
      <c r="N56" s="21" t="s">
        <v>353</v>
      </c>
      <c r="O56" s="7" t="s">
        <v>98</v>
      </c>
      <c r="P56" s="27">
        <f>N56/'סיכום נכסי ההשקעה'!$B$45</f>
        <v>8.6035014488669386E-4</v>
      </c>
    </row>
    <row r="57" spans="1:16">
      <c r="A57" s="7" t="s">
        <v>354</v>
      </c>
      <c r="B57" s="7">
        <v>1260397</v>
      </c>
      <c r="C57" s="7" t="s">
        <v>349</v>
      </c>
      <c r="D57" s="7" t="s">
        <v>322</v>
      </c>
      <c r="E57" s="7" t="s">
        <v>323</v>
      </c>
      <c r="F57" s="7" t="s">
        <v>225</v>
      </c>
      <c r="G57" s="17">
        <v>0</v>
      </c>
      <c r="H57" s="16">
        <v>4.41</v>
      </c>
      <c r="I57" s="7" t="s">
        <v>38</v>
      </c>
      <c r="J57" s="7" t="s">
        <v>355</v>
      </c>
      <c r="K57" s="7" t="s">
        <v>356</v>
      </c>
      <c r="L57" s="16">
        <v>49280449</v>
      </c>
      <c r="M57" s="16">
        <v>136.27000000000001</v>
      </c>
      <c r="N57" s="21" t="s">
        <v>357</v>
      </c>
      <c r="O57" s="7" t="s">
        <v>358</v>
      </c>
      <c r="P57" s="27">
        <f>N57/'סיכום נכסי ההשקעה'!$B$45</f>
        <v>6.0969321353575908E-3</v>
      </c>
    </row>
    <row r="58" spans="1:16">
      <c r="A58" s="7" t="s">
        <v>359</v>
      </c>
      <c r="B58" s="7">
        <v>1260462</v>
      </c>
      <c r="C58" s="7" t="s">
        <v>349</v>
      </c>
      <c r="D58" s="7" t="s">
        <v>322</v>
      </c>
      <c r="E58" s="7" t="s">
        <v>323</v>
      </c>
      <c r="F58" s="7" t="s">
        <v>225</v>
      </c>
      <c r="G58" s="17">
        <v>0</v>
      </c>
      <c r="H58" s="16">
        <v>2.1</v>
      </c>
      <c r="I58" s="7" t="s">
        <v>38</v>
      </c>
      <c r="J58" s="7" t="s">
        <v>281</v>
      </c>
      <c r="K58" s="7" t="s">
        <v>360</v>
      </c>
      <c r="L58" s="16">
        <v>400233.91</v>
      </c>
      <c r="M58" s="16">
        <v>127.88</v>
      </c>
      <c r="N58" s="21">
        <v>511.82</v>
      </c>
      <c r="O58" s="7" t="s">
        <v>141</v>
      </c>
      <c r="P58" s="27">
        <f>N58/'סיכום נכסי ההשקעה'!$B$45</f>
        <v>4.6467968632895505E-5</v>
      </c>
    </row>
    <row r="59" spans="1:16">
      <c r="A59" s="7" t="s">
        <v>361</v>
      </c>
      <c r="B59" s="7">
        <v>1260546</v>
      </c>
      <c r="C59" s="7" t="s">
        <v>349</v>
      </c>
      <c r="D59" s="7" t="s">
        <v>322</v>
      </c>
      <c r="E59" s="7" t="s">
        <v>323</v>
      </c>
      <c r="F59" s="7" t="s">
        <v>225</v>
      </c>
      <c r="G59" s="17">
        <v>0</v>
      </c>
      <c r="H59" s="16">
        <v>6.16</v>
      </c>
      <c r="I59" s="7" t="s">
        <v>38</v>
      </c>
      <c r="J59" s="7" t="s">
        <v>362</v>
      </c>
      <c r="K59" s="7" t="s">
        <v>363</v>
      </c>
      <c r="L59" s="16">
        <v>11247382</v>
      </c>
      <c r="M59" s="16">
        <v>119.7</v>
      </c>
      <c r="N59" s="21" t="s">
        <v>364</v>
      </c>
      <c r="O59" s="7" t="s">
        <v>365</v>
      </c>
      <c r="P59" s="27">
        <f>N59/'סיכום נכסי ההשקעה'!$B$45</f>
        <v>1.2223122149601581E-3</v>
      </c>
    </row>
    <row r="60" spans="1:16">
      <c r="A60" s="7" t="s">
        <v>366</v>
      </c>
      <c r="B60" s="7">
        <v>6910129</v>
      </c>
      <c r="C60" s="7" t="s">
        <v>367</v>
      </c>
      <c r="D60" s="7" t="s">
        <v>203</v>
      </c>
      <c r="E60" s="7" t="s">
        <v>323</v>
      </c>
      <c r="F60" s="7" t="s">
        <v>204</v>
      </c>
      <c r="G60" s="17">
        <v>0</v>
      </c>
      <c r="H60" s="16">
        <v>5.01</v>
      </c>
      <c r="I60" s="7" t="s">
        <v>38</v>
      </c>
      <c r="J60" s="7" t="s">
        <v>289</v>
      </c>
      <c r="K60" s="7" t="s">
        <v>368</v>
      </c>
      <c r="L60" s="16">
        <v>33633959</v>
      </c>
      <c r="M60" s="16">
        <v>123.46</v>
      </c>
      <c r="N60" s="21" t="s">
        <v>369</v>
      </c>
      <c r="O60" s="7" t="s">
        <v>370</v>
      </c>
      <c r="P60" s="27">
        <f>N60/'סיכום נכסי ההשקעה'!$B$45</f>
        <v>3.7699947223965124E-3</v>
      </c>
    </row>
    <row r="61" spans="1:16">
      <c r="A61" s="7" t="s">
        <v>372</v>
      </c>
      <c r="B61" s="7">
        <v>7480023</v>
      </c>
      <c r="C61" s="7" t="s">
        <v>373</v>
      </c>
      <c r="D61" s="7" t="s">
        <v>374</v>
      </c>
      <c r="E61" s="7" t="s">
        <v>323</v>
      </c>
      <c r="F61" s="7" t="s">
        <v>225</v>
      </c>
      <c r="G61" s="17">
        <v>0</v>
      </c>
      <c r="H61" s="16">
        <v>2.3199999999999998</v>
      </c>
      <c r="I61" s="7" t="s">
        <v>38</v>
      </c>
      <c r="J61" s="7" t="s">
        <v>375</v>
      </c>
      <c r="K61" s="7" t="s">
        <v>376</v>
      </c>
      <c r="L61" s="16">
        <v>5647769</v>
      </c>
      <c r="M61" s="16">
        <v>141.47999999999999</v>
      </c>
      <c r="N61" s="21" t="s">
        <v>377</v>
      </c>
      <c r="O61" s="7" t="s">
        <v>378</v>
      </c>
      <c r="P61" s="27">
        <f>N61/'סיכום נכסי ההשקעה'!$B$45</f>
        <v>7.2545122238757028E-4</v>
      </c>
    </row>
    <row r="62" spans="1:16">
      <c r="A62" s="7" t="s">
        <v>379</v>
      </c>
      <c r="B62" s="7">
        <v>7480072</v>
      </c>
      <c r="C62" s="7" t="s">
        <v>373</v>
      </c>
      <c r="D62" s="7" t="s">
        <v>203</v>
      </c>
      <c r="E62" s="7" t="s">
        <v>323</v>
      </c>
      <c r="F62" s="7" t="s">
        <v>225</v>
      </c>
      <c r="G62" s="17">
        <v>0</v>
      </c>
      <c r="H62" s="16">
        <v>1.18</v>
      </c>
      <c r="I62" s="7" t="s">
        <v>38</v>
      </c>
      <c r="J62" s="7" t="s">
        <v>380</v>
      </c>
      <c r="K62" s="7" t="s">
        <v>129</v>
      </c>
      <c r="L62" s="16">
        <v>6849510.0899999999</v>
      </c>
      <c r="M62" s="16">
        <v>123.5</v>
      </c>
      <c r="N62" s="21" t="s">
        <v>381</v>
      </c>
      <c r="O62" s="7" t="s">
        <v>119</v>
      </c>
      <c r="P62" s="27">
        <f>N62/'סיכום נכסי ההשקעה'!$B$45</f>
        <v>7.6800252467912865E-4</v>
      </c>
    </row>
    <row r="63" spans="1:16">
      <c r="A63" s="7" t="s">
        <v>382</v>
      </c>
      <c r="B63" s="7">
        <v>7480015</v>
      </c>
      <c r="C63" s="7" t="s">
        <v>373</v>
      </c>
      <c r="D63" s="7" t="s">
        <v>203</v>
      </c>
      <c r="E63" s="7" t="s">
        <v>323</v>
      </c>
      <c r="F63" s="7" t="s">
        <v>225</v>
      </c>
      <c r="G63" s="17">
        <v>0</v>
      </c>
      <c r="H63" s="16">
        <v>1.72</v>
      </c>
      <c r="I63" s="7" t="s">
        <v>38</v>
      </c>
      <c r="J63" s="7" t="s">
        <v>134</v>
      </c>
      <c r="K63" s="7" t="s">
        <v>383</v>
      </c>
      <c r="L63" s="16">
        <v>1350000.11</v>
      </c>
      <c r="M63" s="16">
        <v>137.71</v>
      </c>
      <c r="N63" s="21" t="s">
        <v>384</v>
      </c>
      <c r="O63" s="7" t="s">
        <v>385</v>
      </c>
      <c r="P63" s="27">
        <f>N63/'סיכום נכסי ההשקעה'!$B$45</f>
        <v>1.6878616663227247E-4</v>
      </c>
    </row>
    <row r="64" spans="1:16">
      <c r="A64" s="7" t="s">
        <v>386</v>
      </c>
      <c r="B64" s="7">
        <v>7480049</v>
      </c>
      <c r="C64" s="7" t="s">
        <v>373</v>
      </c>
      <c r="D64" s="7" t="s">
        <v>203</v>
      </c>
      <c r="E64" s="7" t="s">
        <v>323</v>
      </c>
      <c r="F64" s="7" t="s">
        <v>225</v>
      </c>
      <c r="G64" s="17">
        <v>0</v>
      </c>
      <c r="H64" s="16">
        <v>3.59</v>
      </c>
      <c r="I64" s="7" t="s">
        <v>38</v>
      </c>
      <c r="J64" s="7" t="s">
        <v>344</v>
      </c>
      <c r="K64" s="7" t="s">
        <v>387</v>
      </c>
      <c r="L64" s="16">
        <v>12333108.949999999</v>
      </c>
      <c r="M64" s="16">
        <v>139.18</v>
      </c>
      <c r="N64" s="21" t="s">
        <v>388</v>
      </c>
      <c r="O64" s="7" t="s">
        <v>389</v>
      </c>
      <c r="P64" s="27">
        <f>N64/'סיכום נכסי ההשקעה'!$B$45</f>
        <v>1.5584246503394759E-3</v>
      </c>
    </row>
    <row r="65" spans="1:16">
      <c r="A65" s="7" t="s">
        <v>390</v>
      </c>
      <c r="B65" s="7">
        <v>1119825</v>
      </c>
      <c r="C65" s="7" t="s">
        <v>391</v>
      </c>
      <c r="D65" s="7" t="s">
        <v>203</v>
      </c>
      <c r="E65" s="7" t="s">
        <v>323</v>
      </c>
      <c r="F65" s="7" t="s">
        <v>204</v>
      </c>
      <c r="G65" s="17">
        <v>0</v>
      </c>
      <c r="H65" s="16">
        <v>3.84</v>
      </c>
      <c r="I65" s="7" t="s">
        <v>38</v>
      </c>
      <c r="J65" s="7" t="s">
        <v>392</v>
      </c>
      <c r="K65" s="7" t="s">
        <v>217</v>
      </c>
      <c r="L65" s="16">
        <v>22191073.199999999</v>
      </c>
      <c r="M65" s="16">
        <v>122.82</v>
      </c>
      <c r="N65" s="21" t="s">
        <v>393</v>
      </c>
      <c r="O65" s="7" t="s">
        <v>394</v>
      </c>
      <c r="P65" s="27">
        <f>N65/'סיכום נכסי ההשקעה'!$B$45</f>
        <v>2.4744797048318894E-3</v>
      </c>
    </row>
    <row r="66" spans="1:16">
      <c r="A66" s="7" t="s">
        <v>395</v>
      </c>
      <c r="B66" s="7">
        <v>1114800</v>
      </c>
      <c r="C66" s="7" t="s">
        <v>391</v>
      </c>
      <c r="D66" s="7" t="s">
        <v>203</v>
      </c>
      <c r="E66" s="7" t="s">
        <v>323</v>
      </c>
      <c r="F66" s="7" t="s">
        <v>204</v>
      </c>
      <c r="G66" s="17">
        <v>0</v>
      </c>
      <c r="H66" s="16">
        <v>0.09</v>
      </c>
      <c r="I66" s="7" t="s">
        <v>38</v>
      </c>
      <c r="J66" s="7" t="s">
        <v>396</v>
      </c>
      <c r="K66" s="7" t="s">
        <v>397</v>
      </c>
      <c r="L66" s="16">
        <v>525696.68999999994</v>
      </c>
      <c r="M66" s="16">
        <v>112.66</v>
      </c>
      <c r="N66" s="21">
        <v>592.25</v>
      </c>
      <c r="O66" s="7" t="s">
        <v>306</v>
      </c>
      <c r="P66" s="27">
        <f>N66/'סיכום נכסי ההשקעה'!$B$45</f>
        <v>5.3770181749115631E-5</v>
      </c>
    </row>
    <row r="67" spans="1:16">
      <c r="A67" s="7" t="s">
        <v>398</v>
      </c>
      <c r="B67" s="7">
        <v>1134147</v>
      </c>
      <c r="C67" s="7" t="s">
        <v>391</v>
      </c>
      <c r="D67" s="7" t="s">
        <v>203</v>
      </c>
      <c r="E67" s="7" t="s">
        <v>323</v>
      </c>
      <c r="F67" s="7" t="s">
        <v>204</v>
      </c>
      <c r="G67" s="17">
        <v>0</v>
      </c>
      <c r="H67" s="16">
        <v>7.39</v>
      </c>
      <c r="I67" s="7" t="s">
        <v>38</v>
      </c>
      <c r="J67" s="7" t="s">
        <v>399</v>
      </c>
      <c r="K67" s="7" t="s">
        <v>400</v>
      </c>
      <c r="L67" s="16">
        <v>21375000</v>
      </c>
      <c r="M67" s="16">
        <v>98.43</v>
      </c>
      <c r="N67" s="21" t="s">
        <v>401</v>
      </c>
      <c r="O67" s="7" t="s">
        <v>402</v>
      </c>
      <c r="P67" s="27">
        <f>N67/'סיכום נכסי ההשקעה'!$B$45</f>
        <v>1.9101610799394865E-3</v>
      </c>
    </row>
    <row r="68" spans="1:16">
      <c r="A68" s="7" t="s">
        <v>403</v>
      </c>
      <c r="B68" s="7">
        <v>1119221</v>
      </c>
      <c r="C68" s="7" t="s">
        <v>295</v>
      </c>
      <c r="D68" s="7" t="s">
        <v>296</v>
      </c>
      <c r="E68" s="7" t="s">
        <v>323</v>
      </c>
      <c r="F68" s="7" t="s">
        <v>204</v>
      </c>
      <c r="G68" s="17">
        <v>0</v>
      </c>
      <c r="H68" s="16">
        <v>7.69</v>
      </c>
      <c r="I68" s="7" t="s">
        <v>38</v>
      </c>
      <c r="J68" s="7" t="s">
        <v>265</v>
      </c>
      <c r="K68" s="7" t="s">
        <v>404</v>
      </c>
      <c r="L68" s="16">
        <v>4476533</v>
      </c>
      <c r="M68" s="16">
        <v>121.79</v>
      </c>
      <c r="N68" s="21" t="s">
        <v>405</v>
      </c>
      <c r="O68" s="7" t="s">
        <v>406</v>
      </c>
      <c r="P68" s="27">
        <f>N68/'סיכום נכסי ההשקעה'!$B$45</f>
        <v>4.9498255431106118E-4</v>
      </c>
    </row>
    <row r="69" spans="1:16">
      <c r="A69" s="7" t="s">
        <v>407</v>
      </c>
      <c r="B69" s="7">
        <v>1120120</v>
      </c>
      <c r="C69" s="7" t="s">
        <v>299</v>
      </c>
      <c r="D69" s="7" t="s">
        <v>296</v>
      </c>
      <c r="E69" s="7" t="s">
        <v>323</v>
      </c>
      <c r="F69" s="7" t="s">
        <v>225</v>
      </c>
      <c r="G69" s="17">
        <v>0</v>
      </c>
      <c r="H69" s="16">
        <v>7.77</v>
      </c>
      <c r="I69" s="7" t="s">
        <v>38</v>
      </c>
      <c r="J69" s="7" t="s">
        <v>408</v>
      </c>
      <c r="K69" s="7" t="s">
        <v>409</v>
      </c>
      <c r="L69" s="16">
        <v>23740168</v>
      </c>
      <c r="M69" s="16">
        <v>120.93</v>
      </c>
      <c r="N69" s="21" t="s">
        <v>410</v>
      </c>
      <c r="O69" s="7" t="s">
        <v>411</v>
      </c>
      <c r="P69" s="27">
        <f>N69/'סיכום נכסי ההשקעה'!$B$45</f>
        <v>2.6064797131845389E-3</v>
      </c>
    </row>
    <row r="70" spans="1:16">
      <c r="A70" s="7" t="s">
        <v>412</v>
      </c>
      <c r="B70" s="7">
        <v>1132950</v>
      </c>
      <c r="C70" s="7" t="s">
        <v>299</v>
      </c>
      <c r="D70" s="7" t="s">
        <v>296</v>
      </c>
      <c r="E70" s="7" t="s">
        <v>323</v>
      </c>
      <c r="F70" s="7" t="s">
        <v>204</v>
      </c>
      <c r="G70" s="17">
        <v>0</v>
      </c>
      <c r="H70" s="16">
        <v>9.77</v>
      </c>
      <c r="I70" s="7" t="s">
        <v>38</v>
      </c>
      <c r="J70" s="7" t="s">
        <v>413</v>
      </c>
      <c r="K70" s="7" t="s">
        <v>414</v>
      </c>
      <c r="L70" s="16">
        <v>3938615</v>
      </c>
      <c r="M70" s="16">
        <v>97.77</v>
      </c>
      <c r="N70" s="21" t="s">
        <v>415</v>
      </c>
      <c r="O70" s="7" t="s">
        <v>416</v>
      </c>
      <c r="P70" s="27">
        <f>N70/'סיכום נכסי ההשקעה'!$B$45</f>
        <v>3.4961104343750023E-4</v>
      </c>
    </row>
    <row r="71" spans="1:16">
      <c r="A71" s="7" t="s">
        <v>417</v>
      </c>
      <c r="B71" s="7">
        <v>5660048</v>
      </c>
      <c r="C71" s="7" t="s">
        <v>418</v>
      </c>
      <c r="D71" s="7" t="s">
        <v>296</v>
      </c>
      <c r="E71" s="7" t="s">
        <v>323</v>
      </c>
      <c r="F71" s="7" t="s">
        <v>329</v>
      </c>
      <c r="G71" s="17">
        <v>0</v>
      </c>
      <c r="H71" s="16">
        <v>1.95</v>
      </c>
      <c r="I71" s="7" t="s">
        <v>38</v>
      </c>
      <c r="J71" s="7" t="s">
        <v>419</v>
      </c>
      <c r="K71" s="7" t="s">
        <v>91</v>
      </c>
      <c r="L71" s="16">
        <v>2271445.66</v>
      </c>
      <c r="M71" s="16">
        <v>134.15</v>
      </c>
      <c r="N71" s="21" t="s">
        <v>420</v>
      </c>
      <c r="O71" s="7" t="s">
        <v>421</v>
      </c>
      <c r="P71" s="27">
        <f>N71/'סיכום נכסי ההשקעה'!$B$45</f>
        <v>2.7664883345715523E-4</v>
      </c>
    </row>
    <row r="72" spans="1:16">
      <c r="A72" s="7" t="s">
        <v>422</v>
      </c>
      <c r="B72" s="7">
        <v>1120799</v>
      </c>
      <c r="C72" s="7" t="s">
        <v>317</v>
      </c>
      <c r="D72" s="7" t="s">
        <v>296</v>
      </c>
      <c r="E72" s="7" t="s">
        <v>323</v>
      </c>
      <c r="F72" s="7" t="s">
        <v>225</v>
      </c>
      <c r="G72" s="17">
        <v>0</v>
      </c>
      <c r="H72" s="16">
        <v>6.45</v>
      </c>
      <c r="I72" s="7" t="s">
        <v>38</v>
      </c>
      <c r="J72" s="7" t="s">
        <v>423</v>
      </c>
      <c r="K72" s="7" t="s">
        <v>87</v>
      </c>
      <c r="L72" s="16">
        <v>29844184</v>
      </c>
      <c r="M72" s="16">
        <v>117.98</v>
      </c>
      <c r="N72" s="21" t="s">
        <v>424</v>
      </c>
      <c r="O72" s="7" t="s">
        <v>425</v>
      </c>
      <c r="P72" s="27">
        <f>N72/'סיכום נכסי ההשקעה'!$B$45</f>
        <v>3.1967196966099765E-3</v>
      </c>
    </row>
    <row r="73" spans="1:16">
      <c r="A73" s="7" t="s">
        <v>426</v>
      </c>
      <c r="B73" s="7">
        <v>1118827</v>
      </c>
      <c r="C73" s="7" t="s">
        <v>427</v>
      </c>
      <c r="D73" s="7" t="s">
        <v>428</v>
      </c>
      <c r="E73" s="7" t="s">
        <v>323</v>
      </c>
      <c r="F73" s="7" t="s">
        <v>204</v>
      </c>
      <c r="G73" s="17">
        <v>0</v>
      </c>
      <c r="H73" s="16">
        <v>2.42</v>
      </c>
      <c r="I73" s="7" t="s">
        <v>38</v>
      </c>
      <c r="J73" s="7" t="s">
        <v>429</v>
      </c>
      <c r="K73" s="7" t="s">
        <v>430</v>
      </c>
      <c r="L73" s="16">
        <v>9683379</v>
      </c>
      <c r="M73" s="16">
        <v>113.05</v>
      </c>
      <c r="N73" s="21" t="s">
        <v>431</v>
      </c>
      <c r="O73" s="7" t="s">
        <v>116</v>
      </c>
      <c r="P73" s="27">
        <f>N73/'סיכום נכסי ההשקעה'!$B$45</f>
        <v>9.9387995917006957E-4</v>
      </c>
    </row>
    <row r="74" spans="1:16">
      <c r="A74" s="7" t="s">
        <v>432</v>
      </c>
      <c r="B74" s="7">
        <v>1119320</v>
      </c>
      <c r="C74" s="7" t="s">
        <v>427</v>
      </c>
      <c r="D74" s="7" t="s">
        <v>433</v>
      </c>
      <c r="E74" s="7" t="s">
        <v>323</v>
      </c>
      <c r="F74" s="7" t="s">
        <v>204</v>
      </c>
      <c r="G74" s="17">
        <v>0</v>
      </c>
      <c r="H74" s="16">
        <v>0.91</v>
      </c>
      <c r="I74" s="7" t="s">
        <v>38</v>
      </c>
      <c r="J74" s="7" t="s">
        <v>250</v>
      </c>
      <c r="K74" s="7" t="s">
        <v>434</v>
      </c>
      <c r="L74" s="16">
        <v>535181.53</v>
      </c>
      <c r="M74" s="16">
        <v>110.63</v>
      </c>
      <c r="N74" s="21">
        <v>592.07000000000005</v>
      </c>
      <c r="O74" s="7" t="s">
        <v>261</v>
      </c>
      <c r="P74" s="27">
        <f>N74/'סיכום נכסי ההשקעה'!$B$45</f>
        <v>5.3753839608609361E-5</v>
      </c>
    </row>
    <row r="75" spans="1:16">
      <c r="A75" s="7" t="s">
        <v>435</v>
      </c>
      <c r="B75" s="7">
        <v>1120021</v>
      </c>
      <c r="C75" s="7" t="s">
        <v>436</v>
      </c>
      <c r="D75" s="7" t="s">
        <v>322</v>
      </c>
      <c r="E75" s="7" t="s">
        <v>323</v>
      </c>
      <c r="F75" s="7" t="s">
        <v>204</v>
      </c>
      <c r="G75" s="17">
        <v>0</v>
      </c>
      <c r="H75" s="16">
        <v>3.54</v>
      </c>
      <c r="I75" s="7" t="s">
        <v>38</v>
      </c>
      <c r="J75" s="7" t="s">
        <v>265</v>
      </c>
      <c r="K75" s="7" t="s">
        <v>104</v>
      </c>
      <c r="L75" s="16">
        <v>3499543.7</v>
      </c>
      <c r="M75" s="16">
        <v>120.05</v>
      </c>
      <c r="N75" s="21" t="s">
        <v>437</v>
      </c>
      <c r="O75" s="7" t="s">
        <v>438</v>
      </c>
      <c r="P75" s="27">
        <f>N75/'סיכום נכסי ההשקעה'!$B$45</f>
        <v>3.8142555941643658E-4</v>
      </c>
    </row>
    <row r="76" spans="1:16">
      <c r="A76" s="7" t="s">
        <v>439</v>
      </c>
      <c r="B76" s="7">
        <v>1095066</v>
      </c>
      <c r="C76" s="7" t="s">
        <v>391</v>
      </c>
      <c r="D76" s="7" t="s">
        <v>203</v>
      </c>
      <c r="E76" s="7" t="s">
        <v>323</v>
      </c>
      <c r="F76" s="7" t="s">
        <v>204</v>
      </c>
      <c r="G76" s="17">
        <v>0</v>
      </c>
      <c r="H76" s="16">
        <v>2.81</v>
      </c>
      <c r="I76" s="7" t="s">
        <v>38</v>
      </c>
      <c r="J76" s="7" t="s">
        <v>297</v>
      </c>
      <c r="K76" s="7" t="s">
        <v>154</v>
      </c>
      <c r="L76" s="16">
        <v>1325678.1299999999</v>
      </c>
      <c r="M76" s="16">
        <v>136.9</v>
      </c>
      <c r="N76" s="21" t="s">
        <v>440</v>
      </c>
      <c r="O76" s="7" t="s">
        <v>147</v>
      </c>
      <c r="P76" s="27">
        <f>N76/'סיכום נכסי ההשקעה'!$B$45</f>
        <v>1.6476963165450823E-4</v>
      </c>
    </row>
    <row r="77" spans="1:16">
      <c r="A77" s="7" t="s">
        <v>441</v>
      </c>
      <c r="B77" s="7">
        <v>6950083</v>
      </c>
      <c r="C77" s="7" t="s">
        <v>442</v>
      </c>
      <c r="D77" s="7" t="s">
        <v>203</v>
      </c>
      <c r="E77" s="7" t="s">
        <v>443</v>
      </c>
      <c r="F77" s="7" t="s">
        <v>204</v>
      </c>
      <c r="G77" s="17">
        <v>0</v>
      </c>
      <c r="H77" s="16">
        <v>25.55</v>
      </c>
      <c r="I77" s="7" t="s">
        <v>38</v>
      </c>
      <c r="J77" s="7" t="s">
        <v>444</v>
      </c>
      <c r="K77" s="7" t="s">
        <v>165</v>
      </c>
      <c r="L77" s="16">
        <v>51722333</v>
      </c>
      <c r="M77" s="16">
        <v>142.56</v>
      </c>
      <c r="N77" s="21" t="s">
        <v>445</v>
      </c>
      <c r="O77" s="7" t="s">
        <v>446</v>
      </c>
      <c r="P77" s="27">
        <f>N77/'סיכום נכסי ההשקעה'!$B$45</f>
        <v>6.694408963337224E-3</v>
      </c>
    </row>
    <row r="78" spans="1:16">
      <c r="A78" s="7" t="s">
        <v>448</v>
      </c>
      <c r="B78" s="7">
        <v>6950088</v>
      </c>
      <c r="C78" s="7" t="s">
        <v>442</v>
      </c>
      <c r="D78" s="7" t="s">
        <v>203</v>
      </c>
      <c r="E78" s="7" t="s">
        <v>443</v>
      </c>
      <c r="F78" s="7" t="s">
        <v>204</v>
      </c>
      <c r="G78" s="17">
        <v>0</v>
      </c>
      <c r="H78" s="16">
        <v>0</v>
      </c>
      <c r="I78" s="7" t="s">
        <v>38</v>
      </c>
      <c r="J78" s="17">
        <v>0</v>
      </c>
      <c r="K78" s="17">
        <v>0</v>
      </c>
      <c r="L78" s="16">
        <v>698172.38</v>
      </c>
      <c r="M78" s="16">
        <v>100</v>
      </c>
      <c r="N78" s="21">
        <v>698.17</v>
      </c>
      <c r="O78" s="17">
        <v>0</v>
      </c>
      <c r="P78" s="27">
        <f>N78/'סיכום נכסי ההשקעה'!$B$45</f>
        <v>6.338662354036312E-5</v>
      </c>
    </row>
    <row r="79" spans="1:16">
      <c r="A79" s="7" t="s">
        <v>449</v>
      </c>
      <c r="B79" s="7">
        <v>1124080</v>
      </c>
      <c r="C79" s="7" t="s">
        <v>328</v>
      </c>
      <c r="D79" s="7" t="s">
        <v>203</v>
      </c>
      <c r="E79" s="7" t="s">
        <v>443</v>
      </c>
      <c r="F79" s="7" t="s">
        <v>329</v>
      </c>
      <c r="G79" s="17">
        <v>0</v>
      </c>
      <c r="H79" s="16">
        <v>4.67</v>
      </c>
      <c r="I79" s="7" t="s">
        <v>38</v>
      </c>
      <c r="J79" s="7" t="s">
        <v>450</v>
      </c>
      <c r="K79" s="7" t="s">
        <v>451</v>
      </c>
      <c r="L79" s="16">
        <v>1464000</v>
      </c>
      <c r="M79" s="16">
        <v>118.55</v>
      </c>
      <c r="N79" s="21" t="s">
        <v>452</v>
      </c>
      <c r="O79" s="7" t="s">
        <v>453</v>
      </c>
      <c r="P79" s="27">
        <f>N79/'סיכום נכסי ההשקעה'!$B$45</f>
        <v>1.5757182665818929E-4</v>
      </c>
    </row>
    <row r="80" spans="1:16">
      <c r="A80" s="7" t="s">
        <v>454</v>
      </c>
      <c r="B80" s="7">
        <v>1124085</v>
      </c>
      <c r="C80" s="7" t="s">
        <v>328</v>
      </c>
      <c r="D80" s="7" t="s">
        <v>203</v>
      </c>
      <c r="E80" s="7" t="s">
        <v>443</v>
      </c>
      <c r="F80" s="7" t="s">
        <v>329</v>
      </c>
      <c r="G80" s="17">
        <v>0</v>
      </c>
      <c r="H80" s="16">
        <v>0</v>
      </c>
      <c r="I80" s="7" t="s">
        <v>38</v>
      </c>
      <c r="J80" s="17">
        <v>0</v>
      </c>
      <c r="K80" s="17">
        <v>0</v>
      </c>
      <c r="L80" s="16">
        <v>62676.49</v>
      </c>
      <c r="M80" s="16">
        <v>100</v>
      </c>
      <c r="N80" s="21">
        <v>62.68</v>
      </c>
      <c r="O80" s="17">
        <v>0</v>
      </c>
      <c r="P80" s="27">
        <f>N80/'סיכום נכסי ההשקעה'!$B$45</f>
        <v>5.6906964829625455E-6</v>
      </c>
    </row>
    <row r="81" spans="1:16">
      <c r="A81" s="7" t="s">
        <v>455</v>
      </c>
      <c r="B81" s="7">
        <v>1129279</v>
      </c>
      <c r="C81" s="7" t="s">
        <v>456</v>
      </c>
      <c r="D81" s="7" t="s">
        <v>322</v>
      </c>
      <c r="E81" s="7" t="s">
        <v>443</v>
      </c>
      <c r="F81" s="7" t="s">
        <v>204</v>
      </c>
      <c r="G81" s="17">
        <v>0</v>
      </c>
      <c r="H81" s="16">
        <v>4.93</v>
      </c>
      <c r="I81" s="7" t="s">
        <v>38</v>
      </c>
      <c r="J81" s="7" t="s">
        <v>457</v>
      </c>
      <c r="K81" s="7" t="s">
        <v>458</v>
      </c>
      <c r="L81" s="16">
        <v>4251000</v>
      </c>
      <c r="M81" s="16">
        <v>105.28</v>
      </c>
      <c r="N81" s="21" t="s">
        <v>459</v>
      </c>
      <c r="O81" s="7" t="s">
        <v>378</v>
      </c>
      <c r="P81" s="27">
        <f>N81/'סיכום נכסי ההשקעה'!$B$45</f>
        <v>4.0632462627113473E-4</v>
      </c>
    </row>
    <row r="82" spans="1:16">
      <c r="A82" s="7" t="s">
        <v>460</v>
      </c>
      <c r="B82" s="7">
        <v>1106947</v>
      </c>
      <c r="C82" s="7" t="s">
        <v>456</v>
      </c>
      <c r="D82" s="7" t="s">
        <v>322</v>
      </c>
      <c r="E82" s="7" t="s">
        <v>443</v>
      </c>
      <c r="F82" s="7" t="s">
        <v>225</v>
      </c>
      <c r="G82" s="17">
        <v>0</v>
      </c>
      <c r="H82" s="16">
        <v>2.16</v>
      </c>
      <c r="I82" s="7" t="s">
        <v>38</v>
      </c>
      <c r="J82" s="7" t="s">
        <v>461</v>
      </c>
      <c r="K82" s="7" t="s">
        <v>217</v>
      </c>
      <c r="L82" s="16">
        <v>1195975.2</v>
      </c>
      <c r="M82" s="16">
        <v>133.19999999999999</v>
      </c>
      <c r="N82" s="21" t="s">
        <v>462</v>
      </c>
      <c r="O82" s="7" t="s">
        <v>261</v>
      </c>
      <c r="P82" s="27">
        <f>N82/'סיכום נכסי ההשקעה'!$B$45</f>
        <v>1.4463157506730461E-4</v>
      </c>
    </row>
    <row r="83" spans="1:16">
      <c r="A83" s="7" t="s">
        <v>463</v>
      </c>
      <c r="B83" s="7">
        <v>1118033</v>
      </c>
      <c r="C83" s="7" t="s">
        <v>456</v>
      </c>
      <c r="D83" s="7" t="s">
        <v>322</v>
      </c>
      <c r="E83" s="7" t="s">
        <v>443</v>
      </c>
      <c r="F83" s="7" t="s">
        <v>225</v>
      </c>
      <c r="G83" s="17">
        <v>0</v>
      </c>
      <c r="H83" s="16">
        <v>3.8</v>
      </c>
      <c r="I83" s="7" t="s">
        <v>38</v>
      </c>
      <c r="J83" s="7" t="s">
        <v>464</v>
      </c>
      <c r="K83" s="7" t="s">
        <v>406</v>
      </c>
      <c r="L83" s="16">
        <v>6420412.96</v>
      </c>
      <c r="M83" s="16">
        <v>119.7</v>
      </c>
      <c r="N83" s="21" t="s">
        <v>465</v>
      </c>
      <c r="O83" s="7" t="s">
        <v>466</v>
      </c>
      <c r="P83" s="27">
        <f>N83/'סיכום נכסי ההשקעה'!$B$45</f>
        <v>6.977394915724034E-4</v>
      </c>
    </row>
    <row r="84" spans="1:16">
      <c r="A84" s="7" t="s">
        <v>467</v>
      </c>
      <c r="B84" s="7">
        <v>1118038</v>
      </c>
      <c r="C84" s="7" t="s">
        <v>456</v>
      </c>
      <c r="D84" s="7" t="s">
        <v>322</v>
      </c>
      <c r="E84" s="7" t="s">
        <v>443</v>
      </c>
      <c r="F84" s="7" t="s">
        <v>225</v>
      </c>
      <c r="G84" s="17">
        <v>0</v>
      </c>
      <c r="H84" s="16">
        <v>0</v>
      </c>
      <c r="I84" s="7" t="s">
        <v>38</v>
      </c>
      <c r="J84" s="17">
        <v>0</v>
      </c>
      <c r="K84" s="17">
        <v>0</v>
      </c>
      <c r="L84" s="16">
        <v>131325.37</v>
      </c>
      <c r="M84" s="16">
        <v>100</v>
      </c>
      <c r="N84" s="21">
        <v>131.33000000000001</v>
      </c>
      <c r="O84" s="17">
        <v>0</v>
      </c>
      <c r="P84" s="27">
        <f>N84/'סיכום נכסי ההשקעה'!$B$45</f>
        <v>1.1923407292716515E-5</v>
      </c>
    </row>
    <row r="85" spans="1:16">
      <c r="A85" s="7" t="s">
        <v>468</v>
      </c>
      <c r="B85" s="7">
        <v>1104504</v>
      </c>
      <c r="C85" s="7" t="s">
        <v>469</v>
      </c>
      <c r="D85" s="7" t="s">
        <v>322</v>
      </c>
      <c r="E85" s="7" t="s">
        <v>443</v>
      </c>
      <c r="F85" s="7" t="s">
        <v>204</v>
      </c>
      <c r="G85" s="17">
        <v>0</v>
      </c>
      <c r="H85" s="16">
        <v>1.63</v>
      </c>
      <c r="I85" s="7" t="s">
        <v>38</v>
      </c>
      <c r="J85" s="7" t="s">
        <v>134</v>
      </c>
      <c r="K85" s="7" t="s">
        <v>103</v>
      </c>
      <c r="L85" s="16">
        <v>180000.5</v>
      </c>
      <c r="M85" s="16">
        <v>130.35</v>
      </c>
      <c r="N85" s="21">
        <v>234.63</v>
      </c>
      <c r="O85" s="7" t="s">
        <v>218</v>
      </c>
      <c r="P85" s="27">
        <f>N85/'סיכום נכסי ההשקעה'!$B$45</f>
        <v>2.1301980149928239E-5</v>
      </c>
    </row>
    <row r="86" spans="1:16">
      <c r="A86" s="7" t="s">
        <v>470</v>
      </c>
      <c r="B86" s="7">
        <v>1117423</v>
      </c>
      <c r="C86" s="7" t="s">
        <v>469</v>
      </c>
      <c r="D86" s="7" t="s">
        <v>322</v>
      </c>
      <c r="E86" s="7" t="s">
        <v>443</v>
      </c>
      <c r="F86" s="7" t="s">
        <v>204</v>
      </c>
      <c r="G86" s="17">
        <v>0</v>
      </c>
      <c r="H86" s="16">
        <v>3.84</v>
      </c>
      <c r="I86" s="7" t="s">
        <v>38</v>
      </c>
      <c r="J86" s="7" t="s">
        <v>471</v>
      </c>
      <c r="K86" s="7" t="s">
        <v>472</v>
      </c>
      <c r="L86" s="16">
        <v>41802350.520000003</v>
      </c>
      <c r="M86" s="16">
        <v>127.18</v>
      </c>
      <c r="N86" s="21" t="s">
        <v>473</v>
      </c>
      <c r="O86" s="7" t="s">
        <v>474</v>
      </c>
      <c r="P86" s="27">
        <f>N86/'סיכום נכסי ההשקעה'!$B$45</f>
        <v>4.826762869821504E-3</v>
      </c>
    </row>
    <row r="87" spans="1:16">
      <c r="A87" s="7" t="s">
        <v>475</v>
      </c>
      <c r="B87" s="7">
        <v>1115823</v>
      </c>
      <c r="C87" s="7" t="s">
        <v>476</v>
      </c>
      <c r="D87" s="7" t="s">
        <v>374</v>
      </c>
      <c r="E87" s="7" t="s">
        <v>443</v>
      </c>
      <c r="F87" s="7" t="s">
        <v>329</v>
      </c>
      <c r="G87" s="17">
        <v>0</v>
      </c>
      <c r="H87" s="16">
        <v>3.93</v>
      </c>
      <c r="I87" s="7" t="s">
        <v>38</v>
      </c>
      <c r="J87" s="7" t="s">
        <v>477</v>
      </c>
      <c r="K87" s="7" t="s">
        <v>478</v>
      </c>
      <c r="L87" s="16">
        <v>10962897</v>
      </c>
      <c r="M87" s="16">
        <v>128.30000000000001</v>
      </c>
      <c r="N87" s="21" t="s">
        <v>479</v>
      </c>
      <c r="O87" s="7" t="s">
        <v>480</v>
      </c>
      <c r="P87" s="27">
        <f>N87/'סיכום נכסי ההשקעה'!$B$45</f>
        <v>1.2769930170941511E-3</v>
      </c>
    </row>
    <row r="88" spans="1:16">
      <c r="A88" s="7" t="s">
        <v>481</v>
      </c>
      <c r="B88" s="7">
        <v>5760152</v>
      </c>
      <c r="C88" s="7" t="s">
        <v>482</v>
      </c>
      <c r="D88" s="7" t="s">
        <v>374</v>
      </c>
      <c r="E88" s="7" t="s">
        <v>443</v>
      </c>
      <c r="F88" s="7" t="s">
        <v>204</v>
      </c>
      <c r="G88" s="17">
        <v>0</v>
      </c>
      <c r="H88" s="16">
        <v>0.69</v>
      </c>
      <c r="I88" s="7" t="s">
        <v>38</v>
      </c>
      <c r="J88" s="7" t="s">
        <v>339</v>
      </c>
      <c r="K88" s="7" t="s">
        <v>483</v>
      </c>
      <c r="L88" s="16">
        <v>224531.35</v>
      </c>
      <c r="M88" s="16">
        <v>124.91</v>
      </c>
      <c r="N88" s="21">
        <v>280.45999999999998</v>
      </c>
      <c r="O88" s="7" t="s">
        <v>259</v>
      </c>
      <c r="P88" s="27">
        <f>N88/'סיכום נכסי ההשקעה'!$B$45</f>
        <v>2.5462870702164575E-5</v>
      </c>
    </row>
    <row r="89" spans="1:16">
      <c r="A89" s="7" t="s">
        <v>484</v>
      </c>
      <c r="B89" s="7">
        <v>5760160</v>
      </c>
      <c r="C89" s="7" t="s">
        <v>482</v>
      </c>
      <c r="D89" s="7" t="s">
        <v>374</v>
      </c>
      <c r="E89" s="7" t="s">
        <v>443</v>
      </c>
      <c r="F89" s="7" t="s">
        <v>204</v>
      </c>
      <c r="G89" s="17">
        <v>0</v>
      </c>
      <c r="H89" s="16">
        <v>3.44</v>
      </c>
      <c r="I89" s="7" t="s">
        <v>38</v>
      </c>
      <c r="J89" s="7" t="s">
        <v>485</v>
      </c>
      <c r="K89" s="7" t="s">
        <v>486</v>
      </c>
      <c r="L89" s="16">
        <v>29781739</v>
      </c>
      <c r="M89" s="16">
        <v>136.85</v>
      </c>
      <c r="N89" s="21" t="s">
        <v>487</v>
      </c>
      <c r="O89" s="7" t="s">
        <v>430</v>
      </c>
      <c r="P89" s="27">
        <f>N89/'סיכום נכסי ההשקעה'!$B$45</f>
        <v>3.7002519140959035E-3</v>
      </c>
    </row>
    <row r="90" spans="1:16">
      <c r="A90" s="7" t="s">
        <v>489</v>
      </c>
      <c r="B90" s="7">
        <v>1096510</v>
      </c>
      <c r="C90" s="7" t="s">
        <v>490</v>
      </c>
      <c r="D90" s="7" t="s">
        <v>203</v>
      </c>
      <c r="E90" s="7" t="s">
        <v>443</v>
      </c>
      <c r="F90" s="7" t="s">
        <v>204</v>
      </c>
      <c r="G90" s="17">
        <v>0</v>
      </c>
      <c r="H90" s="16">
        <v>1.1599999999999999</v>
      </c>
      <c r="I90" s="7" t="s">
        <v>38</v>
      </c>
      <c r="J90" s="7" t="s">
        <v>491</v>
      </c>
      <c r="K90" s="7" t="s">
        <v>48</v>
      </c>
      <c r="L90" s="16">
        <v>71428.77</v>
      </c>
      <c r="M90" s="16">
        <v>128.66</v>
      </c>
      <c r="N90" s="21">
        <v>91.9</v>
      </c>
      <c r="O90" s="7" t="s">
        <v>302</v>
      </c>
      <c r="P90" s="27">
        <f>N90/'סיכום נכסי ההשקעה'!$B$45</f>
        <v>8.3435706251477019E-6</v>
      </c>
    </row>
    <row r="91" spans="1:16">
      <c r="A91" s="7" t="s">
        <v>492</v>
      </c>
      <c r="B91" s="7">
        <v>1127422</v>
      </c>
      <c r="C91" s="7" t="s">
        <v>490</v>
      </c>
      <c r="D91" s="7" t="s">
        <v>203</v>
      </c>
      <c r="E91" s="7" t="s">
        <v>443</v>
      </c>
      <c r="F91" s="7" t="s">
        <v>204</v>
      </c>
      <c r="G91" s="17">
        <v>0</v>
      </c>
      <c r="H91" s="16">
        <v>4.32</v>
      </c>
      <c r="I91" s="7" t="s">
        <v>38</v>
      </c>
      <c r="J91" s="7" t="s">
        <v>493</v>
      </c>
      <c r="K91" s="7" t="s">
        <v>251</v>
      </c>
      <c r="L91" s="16">
        <v>5845000</v>
      </c>
      <c r="M91" s="16">
        <v>106.9</v>
      </c>
      <c r="N91" s="21" t="s">
        <v>494</v>
      </c>
      <c r="O91" s="7" t="s">
        <v>495</v>
      </c>
      <c r="P91" s="27">
        <f>N91/'סיכום נכסי ההשקעה'!$B$45</f>
        <v>5.6728199970420721E-4</v>
      </c>
    </row>
    <row r="92" spans="1:16">
      <c r="A92" s="7" t="s">
        <v>496</v>
      </c>
      <c r="B92" s="7">
        <v>3230083</v>
      </c>
      <c r="C92" s="7" t="s">
        <v>497</v>
      </c>
      <c r="D92" s="7" t="s">
        <v>322</v>
      </c>
      <c r="E92" s="7" t="s">
        <v>443</v>
      </c>
      <c r="F92" s="7" t="s">
        <v>204</v>
      </c>
      <c r="G92" s="17">
        <v>0</v>
      </c>
      <c r="H92" s="16">
        <v>1.1499999999999999</v>
      </c>
      <c r="I92" s="7" t="s">
        <v>38</v>
      </c>
      <c r="J92" s="7" t="s">
        <v>485</v>
      </c>
      <c r="K92" s="7" t="s">
        <v>342</v>
      </c>
      <c r="L92" s="16">
        <v>2707789.26</v>
      </c>
      <c r="M92" s="16">
        <v>123.25</v>
      </c>
      <c r="N92" s="21" t="s">
        <v>498</v>
      </c>
      <c r="O92" s="7" t="s">
        <v>499</v>
      </c>
      <c r="P92" s="27">
        <f>N92/'סיכום נכסי ההשקעה'!$B$45</f>
        <v>3.0299690343674299E-4</v>
      </c>
    </row>
    <row r="93" spans="1:16">
      <c r="A93" s="7" t="s">
        <v>500</v>
      </c>
      <c r="B93" s="7">
        <v>3230091</v>
      </c>
      <c r="C93" s="7" t="s">
        <v>497</v>
      </c>
      <c r="D93" s="7" t="s">
        <v>322</v>
      </c>
      <c r="E93" s="7" t="s">
        <v>443</v>
      </c>
      <c r="F93" s="7" t="s">
        <v>204</v>
      </c>
      <c r="G93" s="17">
        <v>0</v>
      </c>
      <c r="H93" s="16">
        <v>4.3600000000000003</v>
      </c>
      <c r="I93" s="7" t="s">
        <v>38</v>
      </c>
      <c r="J93" s="7" t="s">
        <v>355</v>
      </c>
      <c r="K93" s="7" t="s">
        <v>501</v>
      </c>
      <c r="L93" s="16">
        <v>24011565.629999999</v>
      </c>
      <c r="M93" s="16">
        <v>130.78</v>
      </c>
      <c r="N93" s="21" t="s">
        <v>502</v>
      </c>
      <c r="O93" s="7" t="s">
        <v>503</v>
      </c>
      <c r="P93" s="27">
        <f>N93/'סיכום נכסי ההשקעה'!$B$45</f>
        <v>2.8510071615799179E-3</v>
      </c>
    </row>
    <row r="94" spans="1:16">
      <c r="A94" s="7" t="s">
        <v>504</v>
      </c>
      <c r="B94" s="7">
        <v>3230096</v>
      </c>
      <c r="C94" s="7" t="s">
        <v>497</v>
      </c>
      <c r="D94" s="7" t="s">
        <v>322</v>
      </c>
      <c r="E94" s="7" t="s">
        <v>443</v>
      </c>
      <c r="F94" s="7" t="s">
        <v>204</v>
      </c>
      <c r="G94" s="17">
        <v>0</v>
      </c>
      <c r="H94" s="16">
        <v>0</v>
      </c>
      <c r="I94" s="7" t="s">
        <v>38</v>
      </c>
      <c r="J94" s="17">
        <v>0</v>
      </c>
      <c r="K94" s="17">
        <v>0</v>
      </c>
      <c r="L94" s="16">
        <v>677372.28</v>
      </c>
      <c r="M94" s="16">
        <v>100</v>
      </c>
      <c r="N94" s="21">
        <v>677.37</v>
      </c>
      <c r="O94" s="17">
        <v>0</v>
      </c>
      <c r="P94" s="27">
        <f>N94/'סיכום נכסי ההשקעה'!$B$45</f>
        <v>6.1498198415193672E-5</v>
      </c>
    </row>
    <row r="95" spans="1:16">
      <c r="A95" s="7" t="s">
        <v>505</v>
      </c>
      <c r="B95" s="7">
        <v>3230166</v>
      </c>
      <c r="C95" s="7" t="s">
        <v>497</v>
      </c>
      <c r="D95" s="7" t="s">
        <v>322</v>
      </c>
      <c r="E95" s="7" t="s">
        <v>443</v>
      </c>
      <c r="F95" s="7" t="s">
        <v>204</v>
      </c>
      <c r="G95" s="17">
        <v>0</v>
      </c>
      <c r="H95" s="16">
        <v>5.69</v>
      </c>
      <c r="I95" s="7" t="s">
        <v>38</v>
      </c>
      <c r="J95" s="7" t="s">
        <v>506</v>
      </c>
      <c r="K95" s="7" t="s">
        <v>507</v>
      </c>
      <c r="L95" s="16">
        <v>10441323.640000001</v>
      </c>
      <c r="M95" s="16">
        <v>104.34</v>
      </c>
      <c r="N95" s="21" t="s">
        <v>508</v>
      </c>
      <c r="O95" s="7" t="s">
        <v>406</v>
      </c>
      <c r="P95" s="27">
        <f>N95/'סיכום נכסי ההשקעה'!$B$45</f>
        <v>9.8910623834884805E-4</v>
      </c>
    </row>
    <row r="96" spans="1:16">
      <c r="A96" s="7" t="s">
        <v>509</v>
      </c>
      <c r="B96" s="7">
        <v>3230161</v>
      </c>
      <c r="C96" s="7" t="s">
        <v>497</v>
      </c>
      <c r="D96" s="7" t="s">
        <v>322</v>
      </c>
      <c r="E96" s="7" t="s">
        <v>443</v>
      </c>
      <c r="F96" s="7" t="s">
        <v>204</v>
      </c>
      <c r="G96" s="17">
        <v>0</v>
      </c>
      <c r="H96" s="16">
        <v>0</v>
      </c>
      <c r="I96" s="7" t="s">
        <v>38</v>
      </c>
      <c r="J96" s="17">
        <v>0</v>
      </c>
      <c r="K96" s="17">
        <v>0</v>
      </c>
      <c r="L96" s="16">
        <v>134039.88</v>
      </c>
      <c r="M96" s="16">
        <v>100</v>
      </c>
      <c r="N96" s="21">
        <v>134.04</v>
      </c>
      <c r="O96" s="17">
        <v>0</v>
      </c>
      <c r="P96" s="27">
        <f>N96/'סיכום נכסי ההשקעה'!$B$45</f>
        <v>1.2169447297005417E-5</v>
      </c>
    </row>
    <row r="97" spans="1:16">
      <c r="A97" s="7" t="s">
        <v>510</v>
      </c>
      <c r="B97" s="7">
        <v>6990188</v>
      </c>
      <c r="C97" s="7" t="s">
        <v>511</v>
      </c>
      <c r="D97" s="7" t="s">
        <v>322</v>
      </c>
      <c r="E97" s="7" t="s">
        <v>443</v>
      </c>
      <c r="F97" s="7" t="s">
        <v>329</v>
      </c>
      <c r="G97" s="17">
        <v>0</v>
      </c>
      <c r="H97" s="16">
        <v>4.2</v>
      </c>
      <c r="I97" s="7" t="s">
        <v>38</v>
      </c>
      <c r="J97" s="7" t="s">
        <v>334</v>
      </c>
      <c r="K97" s="7" t="s">
        <v>512</v>
      </c>
      <c r="L97" s="16">
        <v>23530000</v>
      </c>
      <c r="M97" s="16">
        <v>111.95</v>
      </c>
      <c r="N97" s="21" t="s">
        <v>513</v>
      </c>
      <c r="O97" s="7" t="s">
        <v>514</v>
      </c>
      <c r="P97" s="27">
        <f>N97/'סיכום נכסי ההשקעה'!$B$45</f>
        <v>2.3915660391799183E-3</v>
      </c>
    </row>
    <row r="98" spans="1:16">
      <c r="A98" s="7" t="s">
        <v>515</v>
      </c>
      <c r="B98" s="7">
        <v>1096270</v>
      </c>
      <c r="C98" s="7" t="s">
        <v>516</v>
      </c>
      <c r="D98" s="7" t="s">
        <v>279</v>
      </c>
      <c r="E98" s="7" t="s">
        <v>443</v>
      </c>
      <c r="F98" s="7" t="s">
        <v>204</v>
      </c>
      <c r="G98" s="17">
        <v>0</v>
      </c>
      <c r="H98" s="16">
        <v>1</v>
      </c>
      <c r="I98" s="7" t="s">
        <v>38</v>
      </c>
      <c r="J98" s="7" t="s">
        <v>281</v>
      </c>
      <c r="K98" s="7" t="s">
        <v>517</v>
      </c>
      <c r="L98" s="16">
        <v>2386825.7200000002</v>
      </c>
      <c r="M98" s="16">
        <v>128.03</v>
      </c>
      <c r="N98" s="21" t="s">
        <v>518</v>
      </c>
      <c r="O98" s="7" t="s">
        <v>221</v>
      </c>
      <c r="P98" s="27">
        <f>N98/'סיכום נכסי ההשקעה'!$B$45</f>
        <v>2.7743961147831995E-4</v>
      </c>
    </row>
    <row r="99" spans="1:16">
      <c r="A99" s="7" t="s">
        <v>519</v>
      </c>
      <c r="B99" s="7">
        <v>1107333</v>
      </c>
      <c r="C99" s="7" t="s">
        <v>516</v>
      </c>
      <c r="D99" s="7" t="s">
        <v>279</v>
      </c>
      <c r="E99" s="7" t="s">
        <v>443</v>
      </c>
      <c r="F99" s="7" t="s">
        <v>204</v>
      </c>
      <c r="G99" s="17">
        <v>0</v>
      </c>
      <c r="H99" s="16">
        <v>1.49</v>
      </c>
      <c r="I99" s="7" t="s">
        <v>38</v>
      </c>
      <c r="J99" s="7" t="s">
        <v>520</v>
      </c>
      <c r="K99" s="7" t="s">
        <v>98</v>
      </c>
      <c r="L99" s="16">
        <v>8825812.8000000007</v>
      </c>
      <c r="M99" s="16">
        <v>124.29</v>
      </c>
      <c r="N99" s="21" t="s">
        <v>521</v>
      </c>
      <c r="O99" s="7" t="s">
        <v>472</v>
      </c>
      <c r="P99" s="27">
        <f>N99/'סיכום נכסי ההשקעה'!$B$45</f>
        <v>9.9592635832013317E-4</v>
      </c>
    </row>
    <row r="100" spans="1:16">
      <c r="A100" s="7" t="s">
        <v>522</v>
      </c>
      <c r="B100" s="7">
        <v>1107338</v>
      </c>
      <c r="C100" s="7" t="s">
        <v>516</v>
      </c>
      <c r="D100" s="7" t="s">
        <v>279</v>
      </c>
      <c r="E100" s="7" t="s">
        <v>443</v>
      </c>
      <c r="F100" s="7" t="s">
        <v>204</v>
      </c>
      <c r="G100" s="17">
        <v>0</v>
      </c>
      <c r="H100" s="16">
        <v>0</v>
      </c>
      <c r="I100" s="7" t="s">
        <v>38</v>
      </c>
      <c r="J100" s="17">
        <v>0</v>
      </c>
      <c r="K100" s="17">
        <v>0</v>
      </c>
      <c r="L100" s="16">
        <v>535724.16</v>
      </c>
      <c r="M100" s="16">
        <v>100</v>
      </c>
      <c r="N100" s="21">
        <v>535.72</v>
      </c>
      <c r="O100" s="17">
        <v>0</v>
      </c>
      <c r="P100" s="27">
        <f>N100/'סיכום נכסי ההשקעה'!$B$45</f>
        <v>4.8637841733450785E-5</v>
      </c>
    </row>
    <row r="101" spans="1:16">
      <c r="A101" s="7" t="s">
        <v>523</v>
      </c>
      <c r="B101" s="7">
        <v>1125996</v>
      </c>
      <c r="C101" s="7" t="s">
        <v>516</v>
      </c>
      <c r="D101" s="7" t="s">
        <v>279</v>
      </c>
      <c r="E101" s="7" t="s">
        <v>443</v>
      </c>
      <c r="F101" s="7" t="s">
        <v>204</v>
      </c>
      <c r="G101" s="17">
        <v>0</v>
      </c>
      <c r="H101" s="16">
        <v>3.13</v>
      </c>
      <c r="I101" s="7" t="s">
        <v>38</v>
      </c>
      <c r="J101" s="7" t="s">
        <v>524</v>
      </c>
      <c r="K101" s="7" t="s">
        <v>525</v>
      </c>
      <c r="L101" s="16">
        <v>38829870</v>
      </c>
      <c r="M101" s="16">
        <v>110.67</v>
      </c>
      <c r="N101" s="21" t="s">
        <v>526</v>
      </c>
      <c r="O101" s="7" t="s">
        <v>527</v>
      </c>
      <c r="P101" s="27">
        <f>N101/'סיכום נכסי ההשקעה'!$B$45</f>
        <v>3.9015062823273632E-3</v>
      </c>
    </row>
    <row r="102" spans="1:16">
      <c r="A102" s="7" t="s">
        <v>529</v>
      </c>
      <c r="B102" s="7">
        <v>1125991</v>
      </c>
      <c r="C102" s="7" t="s">
        <v>516</v>
      </c>
      <c r="D102" s="7" t="s">
        <v>279</v>
      </c>
      <c r="E102" s="7" t="s">
        <v>443</v>
      </c>
      <c r="F102" s="7" t="s">
        <v>204</v>
      </c>
      <c r="G102" s="17">
        <v>0</v>
      </c>
      <c r="H102" s="16">
        <v>0</v>
      </c>
      <c r="I102" s="7" t="s">
        <v>38</v>
      </c>
      <c r="J102" s="17">
        <v>0</v>
      </c>
      <c r="K102" s="17">
        <v>0</v>
      </c>
      <c r="L102" s="16">
        <v>917773.85</v>
      </c>
      <c r="M102" s="16">
        <v>100</v>
      </c>
      <c r="N102" s="21">
        <v>917.77</v>
      </c>
      <c r="O102" s="17">
        <v>0</v>
      </c>
      <c r="P102" s="27">
        <f>N102/'סיכום נכסי ההשקעה'!$B$45</f>
        <v>8.3324034958017482E-5</v>
      </c>
    </row>
    <row r="103" spans="1:16">
      <c r="A103" s="7" t="s">
        <v>530</v>
      </c>
      <c r="B103" s="7">
        <v>1132828</v>
      </c>
      <c r="C103" s="7" t="s">
        <v>516</v>
      </c>
      <c r="D103" s="7" t="s">
        <v>279</v>
      </c>
      <c r="E103" s="7" t="s">
        <v>443</v>
      </c>
      <c r="F103" s="7" t="s">
        <v>204</v>
      </c>
      <c r="G103" s="17">
        <v>0</v>
      </c>
      <c r="H103" s="16">
        <v>5.8</v>
      </c>
      <c r="I103" s="7" t="s">
        <v>38</v>
      </c>
      <c r="J103" s="7" t="s">
        <v>531</v>
      </c>
      <c r="K103" s="7" t="s">
        <v>165</v>
      </c>
      <c r="L103" s="16">
        <v>2881000</v>
      </c>
      <c r="M103" s="16">
        <v>89.74</v>
      </c>
      <c r="N103" s="21" t="s">
        <v>532</v>
      </c>
      <c r="O103" s="7" t="s">
        <v>153</v>
      </c>
      <c r="P103" s="27">
        <f>N103/'סיכום נכסי ההשקעה'!$B$45</f>
        <v>2.3472851936847791E-4</v>
      </c>
    </row>
    <row r="104" spans="1:16">
      <c r="A104" s="7" t="s">
        <v>533</v>
      </c>
      <c r="B104" s="7">
        <v>1132823</v>
      </c>
      <c r="C104" s="7" t="s">
        <v>516</v>
      </c>
      <c r="D104" s="7" t="s">
        <v>279</v>
      </c>
      <c r="E104" s="7" t="s">
        <v>443</v>
      </c>
      <c r="F104" s="7" t="s">
        <v>204</v>
      </c>
      <c r="G104" s="17">
        <v>0</v>
      </c>
      <c r="H104" s="16">
        <v>0</v>
      </c>
      <c r="I104" s="7" t="s">
        <v>38</v>
      </c>
      <c r="J104" s="17">
        <v>0</v>
      </c>
      <c r="K104" s="17">
        <v>0</v>
      </c>
      <c r="L104" s="16">
        <v>28407.81</v>
      </c>
      <c r="M104" s="16">
        <v>100</v>
      </c>
      <c r="N104" s="21">
        <v>28.41</v>
      </c>
      <c r="O104" s="17">
        <v>0</v>
      </c>
      <c r="P104" s="27">
        <f>N104/'סיכום נכסי ההשקעה'!$B$45</f>
        <v>2.579334509906923E-6</v>
      </c>
    </row>
    <row r="105" spans="1:16">
      <c r="A105" s="7" t="s">
        <v>534</v>
      </c>
      <c r="B105" s="7">
        <v>6620207</v>
      </c>
      <c r="C105" s="7" t="s">
        <v>535</v>
      </c>
      <c r="D105" s="7" t="s">
        <v>203</v>
      </c>
      <c r="E105" s="7" t="s">
        <v>443</v>
      </c>
      <c r="F105" s="7" t="s">
        <v>204</v>
      </c>
      <c r="G105" s="17">
        <v>0</v>
      </c>
      <c r="H105" s="16">
        <v>1.44</v>
      </c>
      <c r="I105" s="7" t="s">
        <v>38</v>
      </c>
      <c r="J105" s="7" t="s">
        <v>312</v>
      </c>
      <c r="K105" s="7" t="s">
        <v>101</v>
      </c>
      <c r="L105" s="16">
        <v>80633</v>
      </c>
      <c r="M105" s="16">
        <v>140.84</v>
      </c>
      <c r="N105" s="21">
        <v>113.56</v>
      </c>
      <c r="O105" s="7" t="s">
        <v>109</v>
      </c>
      <c r="P105" s="27">
        <f>N105/'סיכום נכסי ההשקעה'!$B$45</f>
        <v>1.0310074866069347E-5</v>
      </c>
    </row>
    <row r="106" spans="1:16">
      <c r="A106" s="7" t="s">
        <v>537</v>
      </c>
      <c r="B106" s="7">
        <v>7670102</v>
      </c>
      <c r="C106" s="7" t="s">
        <v>538</v>
      </c>
      <c r="D106" s="7" t="s">
        <v>296</v>
      </c>
      <c r="E106" s="7" t="s">
        <v>443</v>
      </c>
      <c r="F106" s="7" t="s">
        <v>204</v>
      </c>
      <c r="G106" s="17">
        <v>0</v>
      </c>
      <c r="H106" s="16">
        <v>2.1800000000000002</v>
      </c>
      <c r="I106" s="7" t="s">
        <v>38</v>
      </c>
      <c r="J106" s="7" t="s">
        <v>444</v>
      </c>
      <c r="K106" s="7" t="s">
        <v>89</v>
      </c>
      <c r="L106" s="16">
        <v>1281451.29</v>
      </c>
      <c r="M106" s="16">
        <v>131.96</v>
      </c>
      <c r="N106" s="21" t="s">
        <v>539</v>
      </c>
      <c r="O106" s="7" t="s">
        <v>97</v>
      </c>
      <c r="P106" s="27">
        <f>N106/'סיכום נכסי ההשקעה'!$B$45</f>
        <v>1.5352533108949689E-4</v>
      </c>
    </row>
    <row r="107" spans="1:16">
      <c r="A107" s="7" t="s">
        <v>540</v>
      </c>
      <c r="B107" s="7">
        <v>1125210</v>
      </c>
      <c r="C107" s="7" t="s">
        <v>541</v>
      </c>
      <c r="D107" s="7" t="s">
        <v>322</v>
      </c>
      <c r="E107" s="7" t="s">
        <v>443</v>
      </c>
      <c r="F107" s="7" t="s">
        <v>225</v>
      </c>
      <c r="G107" s="17">
        <v>0</v>
      </c>
      <c r="H107" s="16">
        <v>4.0999999999999996</v>
      </c>
      <c r="I107" s="7" t="s">
        <v>38</v>
      </c>
      <c r="J107" s="7" t="s">
        <v>134</v>
      </c>
      <c r="K107" s="7" t="s">
        <v>542</v>
      </c>
      <c r="L107" s="16">
        <v>8580000</v>
      </c>
      <c r="M107" s="16">
        <v>118.12</v>
      </c>
      <c r="N107" s="21" t="s">
        <v>543</v>
      </c>
      <c r="O107" s="7" t="s">
        <v>350</v>
      </c>
      <c r="P107" s="27">
        <f>N107/'סיכום נכסי ההשקעה'!$B$45</f>
        <v>9.2012606327186535E-4</v>
      </c>
    </row>
    <row r="108" spans="1:16">
      <c r="A108" s="7" t="s">
        <v>544</v>
      </c>
      <c r="B108" s="7">
        <v>1117910</v>
      </c>
      <c r="C108" s="7" t="s">
        <v>541</v>
      </c>
      <c r="D108" s="7" t="s">
        <v>322</v>
      </c>
      <c r="E108" s="7" t="s">
        <v>443</v>
      </c>
      <c r="F108" s="7" t="s">
        <v>225</v>
      </c>
      <c r="G108" s="17">
        <v>0</v>
      </c>
      <c r="H108" s="16">
        <v>2.1</v>
      </c>
      <c r="I108" s="7" t="s">
        <v>38</v>
      </c>
      <c r="J108" s="7" t="s">
        <v>491</v>
      </c>
      <c r="K108" s="7" t="s">
        <v>483</v>
      </c>
      <c r="L108" s="16">
        <v>0.4</v>
      </c>
      <c r="M108" s="16">
        <v>118.77</v>
      </c>
      <c r="N108" s="21" t="s">
        <v>20</v>
      </c>
      <c r="O108" s="7" t="s">
        <v>21</v>
      </c>
      <c r="P108" s="27">
        <f>N108/'סיכום נכסי ההשקעה'!$B$45</f>
        <v>0</v>
      </c>
    </row>
    <row r="109" spans="1:16">
      <c r="A109" s="7" t="s">
        <v>545</v>
      </c>
      <c r="B109" s="7">
        <v>2510113</v>
      </c>
      <c r="C109" s="7" t="s">
        <v>546</v>
      </c>
      <c r="D109" s="7" t="s">
        <v>322</v>
      </c>
      <c r="E109" s="7" t="s">
        <v>547</v>
      </c>
      <c r="F109" s="7" t="s">
        <v>204</v>
      </c>
      <c r="G109" s="17">
        <v>0</v>
      </c>
      <c r="H109" s="16">
        <v>0.27</v>
      </c>
      <c r="I109" s="7" t="s">
        <v>38</v>
      </c>
      <c r="J109" s="7" t="s">
        <v>548</v>
      </c>
      <c r="K109" s="7" t="s">
        <v>549</v>
      </c>
      <c r="L109" s="16">
        <v>1355159.87</v>
      </c>
      <c r="M109" s="16">
        <v>124.04</v>
      </c>
      <c r="N109" s="21" t="s">
        <v>550</v>
      </c>
      <c r="O109" s="7" t="s">
        <v>308</v>
      </c>
      <c r="P109" s="27">
        <f>N109/'סיכום נכסי ההשקעה'!$B$45</f>
        <v>1.5261198701453513E-4</v>
      </c>
    </row>
    <row r="110" spans="1:16">
      <c r="A110" s="7" t="s">
        <v>551</v>
      </c>
      <c r="B110" s="7">
        <v>7230279</v>
      </c>
      <c r="C110" s="7" t="s">
        <v>552</v>
      </c>
      <c r="D110" s="7" t="s">
        <v>322</v>
      </c>
      <c r="E110" s="7" t="s">
        <v>547</v>
      </c>
      <c r="F110" s="7" t="s">
        <v>204</v>
      </c>
      <c r="G110" s="17">
        <v>0</v>
      </c>
      <c r="H110" s="16">
        <v>0.99</v>
      </c>
      <c r="I110" s="7" t="s">
        <v>38</v>
      </c>
      <c r="J110" s="7" t="s">
        <v>334</v>
      </c>
      <c r="K110" s="7" t="s">
        <v>438</v>
      </c>
      <c r="L110" s="16">
        <v>29129.200000000001</v>
      </c>
      <c r="M110" s="16">
        <v>127.99</v>
      </c>
      <c r="N110" s="21">
        <v>37.28</v>
      </c>
      <c r="O110" s="7" t="s">
        <v>110</v>
      </c>
      <c r="P110" s="27">
        <f>N110/'סיכום נכסי ההשקעה'!$B$45</f>
        <v>3.384638878188317E-6</v>
      </c>
    </row>
    <row r="111" spans="1:16">
      <c r="A111" s="7" t="s">
        <v>553</v>
      </c>
      <c r="B111" s="7">
        <v>1115278</v>
      </c>
      <c r="C111" s="7" t="s">
        <v>328</v>
      </c>
      <c r="D111" s="7" t="s">
        <v>203</v>
      </c>
      <c r="E111" s="7" t="s">
        <v>547</v>
      </c>
      <c r="F111" s="7" t="s">
        <v>329</v>
      </c>
      <c r="G111" s="17">
        <v>0</v>
      </c>
      <c r="H111" s="16">
        <v>19.260000000000002</v>
      </c>
      <c r="I111" s="7" t="s">
        <v>38</v>
      </c>
      <c r="J111" s="7" t="s">
        <v>281</v>
      </c>
      <c r="K111" s="7" t="s">
        <v>554</v>
      </c>
      <c r="L111" s="16">
        <v>36280522</v>
      </c>
      <c r="M111" s="16">
        <v>130.94</v>
      </c>
      <c r="N111" s="21" t="s">
        <v>555</v>
      </c>
      <c r="O111" s="7" t="s">
        <v>556</v>
      </c>
      <c r="P111" s="27">
        <f>N111/'סיכום נכסי ההשקעה'!$B$45</f>
        <v>4.3130286171761886E-3</v>
      </c>
    </row>
    <row r="112" spans="1:16">
      <c r="A112" s="7" t="s">
        <v>557</v>
      </c>
      <c r="B112" s="7">
        <v>5050240</v>
      </c>
      <c r="C112" s="7" t="s">
        <v>558</v>
      </c>
      <c r="D112" s="7" t="s">
        <v>322</v>
      </c>
      <c r="E112" s="7" t="s">
        <v>547</v>
      </c>
      <c r="F112" s="7" t="s">
        <v>204</v>
      </c>
      <c r="G112" s="17">
        <v>0</v>
      </c>
      <c r="H112" s="16">
        <v>5.81</v>
      </c>
      <c r="I112" s="7" t="s">
        <v>38</v>
      </c>
      <c r="J112" s="7" t="s">
        <v>559</v>
      </c>
      <c r="K112" s="7" t="s">
        <v>560</v>
      </c>
      <c r="L112" s="16">
        <v>604</v>
      </c>
      <c r="M112" s="16">
        <v>104.96</v>
      </c>
      <c r="N112" s="21">
        <v>0.63</v>
      </c>
      <c r="O112" s="7" t="s">
        <v>21</v>
      </c>
      <c r="P112" s="27">
        <f>N112/'סיכום נכסי ההשקעה'!$B$45</f>
        <v>5.719749177195922E-8</v>
      </c>
    </row>
    <row r="113" spans="1:16">
      <c r="A113" s="7" t="s">
        <v>561</v>
      </c>
      <c r="B113" s="7">
        <v>1097955</v>
      </c>
      <c r="C113" s="7" t="s">
        <v>562</v>
      </c>
      <c r="D113" s="7" t="s">
        <v>322</v>
      </c>
      <c r="E113" s="7" t="s">
        <v>547</v>
      </c>
      <c r="F113" s="7" t="s">
        <v>329</v>
      </c>
      <c r="G113" s="17">
        <v>0</v>
      </c>
      <c r="H113" s="16">
        <v>0.96</v>
      </c>
      <c r="I113" s="7" t="s">
        <v>38</v>
      </c>
      <c r="J113" s="7" t="s">
        <v>563</v>
      </c>
      <c r="K113" s="7" t="s">
        <v>564</v>
      </c>
      <c r="L113" s="16">
        <v>409250.01</v>
      </c>
      <c r="M113" s="16">
        <v>123.24</v>
      </c>
      <c r="N113" s="21">
        <v>504.36</v>
      </c>
      <c r="O113" s="7" t="s">
        <v>340</v>
      </c>
      <c r="P113" s="27">
        <f>N113/'סיכום נכסי ההשקעה'!$B$45</f>
        <v>4.5790677698579926E-5</v>
      </c>
    </row>
    <row r="114" spans="1:16">
      <c r="A114" s="7" t="s">
        <v>565</v>
      </c>
      <c r="B114" s="7">
        <v>7480098</v>
      </c>
      <c r="C114" s="7" t="s">
        <v>373</v>
      </c>
      <c r="D114" s="7" t="s">
        <v>203</v>
      </c>
      <c r="E114" s="7" t="s">
        <v>547</v>
      </c>
      <c r="F114" s="7" t="s">
        <v>204</v>
      </c>
      <c r="G114" s="17">
        <v>0</v>
      </c>
      <c r="H114" s="16">
        <v>16.989999999999998</v>
      </c>
      <c r="I114" s="7" t="s">
        <v>38</v>
      </c>
      <c r="J114" s="7" t="s">
        <v>566</v>
      </c>
      <c r="K114" s="7" t="s">
        <v>567</v>
      </c>
      <c r="L114" s="16">
        <v>26987699</v>
      </c>
      <c r="M114" s="16">
        <v>141.80000000000001</v>
      </c>
      <c r="N114" s="21" t="s">
        <v>568</v>
      </c>
      <c r="O114" s="7" t="s">
        <v>525</v>
      </c>
      <c r="P114" s="27">
        <f>N114/'סיכום נכסי ההשקעה'!$B$45</f>
        <v>3.474389913848774E-3</v>
      </c>
    </row>
    <row r="115" spans="1:16">
      <c r="A115" s="7" t="s">
        <v>569</v>
      </c>
      <c r="B115" s="7">
        <v>4590089</v>
      </c>
      <c r="C115" s="7" t="s">
        <v>570</v>
      </c>
      <c r="D115" s="7" t="s">
        <v>428</v>
      </c>
      <c r="E115" s="7" t="s">
        <v>547</v>
      </c>
      <c r="F115" s="7" t="s">
        <v>204</v>
      </c>
      <c r="G115" s="17">
        <v>0</v>
      </c>
      <c r="H115" s="16">
        <v>0.82</v>
      </c>
      <c r="I115" s="7" t="s">
        <v>38</v>
      </c>
      <c r="J115" s="7" t="s">
        <v>281</v>
      </c>
      <c r="K115" s="7" t="s">
        <v>571</v>
      </c>
      <c r="L115" s="16">
        <v>0.31</v>
      </c>
      <c r="M115" s="16">
        <v>123.55</v>
      </c>
      <c r="N115" s="21" t="s">
        <v>20</v>
      </c>
      <c r="O115" s="7" t="s">
        <v>21</v>
      </c>
      <c r="P115" s="27">
        <f>N115/'סיכום נכסי ההשקעה'!$B$45</f>
        <v>0</v>
      </c>
    </row>
    <row r="116" spans="1:16">
      <c r="A116" s="7" t="s">
        <v>572</v>
      </c>
      <c r="B116" s="7">
        <v>1125194</v>
      </c>
      <c r="C116" s="7" t="s">
        <v>391</v>
      </c>
      <c r="D116" s="7" t="s">
        <v>203</v>
      </c>
      <c r="E116" s="7" t="s">
        <v>547</v>
      </c>
      <c r="F116" s="7" t="s">
        <v>204</v>
      </c>
      <c r="G116" s="17">
        <v>0</v>
      </c>
      <c r="H116" s="16">
        <v>3.26</v>
      </c>
      <c r="I116" s="7" t="s">
        <v>38</v>
      </c>
      <c r="J116" s="7" t="s">
        <v>461</v>
      </c>
      <c r="K116" s="7" t="s">
        <v>378</v>
      </c>
      <c r="L116" s="16">
        <v>10741000</v>
      </c>
      <c r="M116" s="16">
        <v>119</v>
      </c>
      <c r="N116" s="21" t="s">
        <v>573</v>
      </c>
      <c r="O116" s="7" t="s">
        <v>574</v>
      </c>
      <c r="P116" s="27">
        <f>N116/'סיכום נכסי ההשקעה'!$B$45</f>
        <v>1.1604544894538264E-3</v>
      </c>
    </row>
    <row r="117" spans="1:16">
      <c r="A117" s="7" t="s">
        <v>575</v>
      </c>
      <c r="B117" s="7">
        <v>1130632</v>
      </c>
      <c r="C117" s="7" t="s">
        <v>576</v>
      </c>
      <c r="D117" s="7" t="s">
        <v>322</v>
      </c>
      <c r="E117" s="7" t="s">
        <v>547</v>
      </c>
      <c r="F117" s="7" t="s">
        <v>204</v>
      </c>
      <c r="G117" s="17">
        <v>0</v>
      </c>
      <c r="H117" s="16">
        <v>4.9000000000000004</v>
      </c>
      <c r="I117" s="7" t="s">
        <v>38</v>
      </c>
      <c r="J117" s="7" t="s">
        <v>429</v>
      </c>
      <c r="K117" s="7" t="s">
        <v>577</v>
      </c>
      <c r="L117" s="16">
        <v>7873000</v>
      </c>
      <c r="M117" s="16">
        <v>102.16</v>
      </c>
      <c r="N117" s="21" t="s">
        <v>578</v>
      </c>
      <c r="O117" s="7" t="s">
        <v>579</v>
      </c>
      <c r="P117" s="27">
        <f>N117/'סיכום נכסי ההשקעה'!$B$45</f>
        <v>7.3022675900218147E-4</v>
      </c>
    </row>
    <row r="118" spans="1:16">
      <c r="A118" s="7" t="s">
        <v>580</v>
      </c>
      <c r="B118" s="7">
        <v>6990154</v>
      </c>
      <c r="C118" s="7" t="s">
        <v>511</v>
      </c>
      <c r="D118" s="7" t="s">
        <v>322</v>
      </c>
      <c r="E118" s="7" t="s">
        <v>547</v>
      </c>
      <c r="F118" s="7" t="s">
        <v>204</v>
      </c>
      <c r="G118" s="17">
        <v>0</v>
      </c>
      <c r="H118" s="16">
        <v>6.74</v>
      </c>
      <c r="I118" s="7" t="s">
        <v>38</v>
      </c>
      <c r="J118" s="7" t="s">
        <v>334</v>
      </c>
      <c r="K118" s="7" t="s">
        <v>581</v>
      </c>
      <c r="L118" s="16">
        <v>51156918</v>
      </c>
      <c r="M118" s="16">
        <v>129.80000000000001</v>
      </c>
      <c r="N118" s="21" t="s">
        <v>582</v>
      </c>
      <c r="O118" s="7" t="s">
        <v>583</v>
      </c>
      <c r="P118" s="27">
        <f>N118/'סיכום נכסי ההשקעה'!$B$45</f>
        <v>6.0285865800702677E-3</v>
      </c>
    </row>
    <row r="119" spans="1:16">
      <c r="A119" s="7" t="s">
        <v>584</v>
      </c>
      <c r="B119" s="7">
        <v>6990139</v>
      </c>
      <c r="C119" s="7" t="s">
        <v>511</v>
      </c>
      <c r="D119" s="7" t="s">
        <v>322</v>
      </c>
      <c r="E119" s="7" t="s">
        <v>547</v>
      </c>
      <c r="F119" s="7" t="s">
        <v>204</v>
      </c>
      <c r="G119" s="17">
        <v>0</v>
      </c>
      <c r="H119" s="16">
        <v>1.37</v>
      </c>
      <c r="I119" s="7" t="s">
        <v>38</v>
      </c>
      <c r="J119" s="7" t="s">
        <v>235</v>
      </c>
      <c r="K119" s="7" t="s">
        <v>585</v>
      </c>
      <c r="L119" s="16">
        <v>7026365.6299999999</v>
      </c>
      <c r="M119" s="16">
        <v>130.30000000000001</v>
      </c>
      <c r="N119" s="21" t="s">
        <v>586</v>
      </c>
      <c r="O119" s="7" t="s">
        <v>587</v>
      </c>
      <c r="P119" s="27">
        <f>N119/'סיכום נכסי ההשקעה'!$B$45</f>
        <v>8.3121120046731245E-4</v>
      </c>
    </row>
    <row r="120" spans="1:16">
      <c r="A120" s="7" t="s">
        <v>588</v>
      </c>
      <c r="B120" s="7">
        <v>1105543</v>
      </c>
      <c r="C120" s="7" t="s">
        <v>476</v>
      </c>
      <c r="D120" s="7" t="s">
        <v>374</v>
      </c>
      <c r="E120" s="7" t="s">
        <v>547</v>
      </c>
      <c r="F120" s="7" t="s">
        <v>204</v>
      </c>
      <c r="G120" s="17">
        <v>0</v>
      </c>
      <c r="H120" s="16">
        <v>4.51</v>
      </c>
      <c r="I120" s="7" t="s">
        <v>38</v>
      </c>
      <c r="J120" s="7" t="s">
        <v>524</v>
      </c>
      <c r="K120" s="7" t="s">
        <v>589</v>
      </c>
      <c r="L120" s="16">
        <v>10066117.82</v>
      </c>
      <c r="M120" s="16">
        <v>135.75</v>
      </c>
      <c r="N120" s="21" t="s">
        <v>590</v>
      </c>
      <c r="O120" s="7" t="s">
        <v>466</v>
      </c>
      <c r="P120" s="27">
        <f>N120/'סיכום נכסי ההשקעה'!$B$45</f>
        <v>1.2406181360172695E-3</v>
      </c>
    </row>
    <row r="121" spans="1:16">
      <c r="A121" s="7" t="s">
        <v>591</v>
      </c>
      <c r="B121" s="7">
        <v>1106046</v>
      </c>
      <c r="C121" s="7" t="s">
        <v>476</v>
      </c>
      <c r="D121" s="7" t="s">
        <v>374</v>
      </c>
      <c r="E121" s="7" t="s">
        <v>547</v>
      </c>
      <c r="F121" s="7" t="s">
        <v>204</v>
      </c>
      <c r="G121" s="17">
        <v>0</v>
      </c>
      <c r="H121" s="16">
        <v>4.7699999999999996</v>
      </c>
      <c r="I121" s="7" t="s">
        <v>38</v>
      </c>
      <c r="J121" s="7" t="s">
        <v>444</v>
      </c>
      <c r="K121" s="7" t="s">
        <v>592</v>
      </c>
      <c r="L121" s="16">
        <v>7557991.1100000003</v>
      </c>
      <c r="M121" s="16">
        <v>132.66999999999999</v>
      </c>
      <c r="N121" s="21" t="s">
        <v>593</v>
      </c>
      <c r="O121" s="7" t="s">
        <v>356</v>
      </c>
      <c r="P121" s="27">
        <f>N121/'סיכום נכסי ההשקעה'!$B$45</f>
        <v>9.1036526590614574E-4</v>
      </c>
    </row>
    <row r="122" spans="1:16">
      <c r="A122" s="7" t="s">
        <v>594</v>
      </c>
      <c r="B122" s="7">
        <v>1098656</v>
      </c>
      <c r="C122" s="7" t="s">
        <v>595</v>
      </c>
      <c r="D122" s="7" t="s">
        <v>322</v>
      </c>
      <c r="E122" s="7" t="s">
        <v>547</v>
      </c>
      <c r="F122" s="7" t="s">
        <v>329</v>
      </c>
      <c r="G122" s="17">
        <v>0</v>
      </c>
      <c r="H122" s="16">
        <v>0.66</v>
      </c>
      <c r="I122" s="7" t="s">
        <v>38</v>
      </c>
      <c r="J122" s="7" t="s">
        <v>485</v>
      </c>
      <c r="K122" s="7" t="s">
        <v>596</v>
      </c>
      <c r="L122" s="16">
        <v>4926644.25</v>
      </c>
      <c r="M122" s="16">
        <v>121.3</v>
      </c>
      <c r="N122" s="21" t="s">
        <v>597</v>
      </c>
      <c r="O122" s="7" t="s">
        <v>598</v>
      </c>
      <c r="P122" s="27">
        <f>N122/'סיכום נכסי ההשקעה'!$B$45</f>
        <v>5.4256088060168856E-4</v>
      </c>
    </row>
    <row r="123" spans="1:16">
      <c r="A123" s="7" t="s">
        <v>599</v>
      </c>
      <c r="B123" s="7">
        <v>1115724</v>
      </c>
      <c r="C123" s="7" t="s">
        <v>595</v>
      </c>
      <c r="D123" s="7" t="s">
        <v>322</v>
      </c>
      <c r="E123" s="7" t="s">
        <v>547</v>
      </c>
      <c r="F123" s="7" t="s">
        <v>329</v>
      </c>
      <c r="G123" s="17">
        <v>0</v>
      </c>
      <c r="H123" s="16">
        <v>2.2999999999999998</v>
      </c>
      <c r="I123" s="7" t="s">
        <v>38</v>
      </c>
      <c r="J123" s="7" t="s">
        <v>242</v>
      </c>
      <c r="K123" s="7" t="s">
        <v>600</v>
      </c>
      <c r="L123" s="16">
        <v>2857307.73</v>
      </c>
      <c r="M123" s="16">
        <v>112.84</v>
      </c>
      <c r="N123" s="21" t="s">
        <v>601</v>
      </c>
      <c r="O123" s="7" t="s">
        <v>602</v>
      </c>
      <c r="P123" s="27">
        <f>N123/'סיכום נכסי ההשקעה'!$B$45</f>
        <v>2.9272314443846542E-4</v>
      </c>
    </row>
    <row r="124" spans="1:16">
      <c r="A124" s="7" t="s">
        <v>603</v>
      </c>
      <c r="B124" s="7">
        <v>1119999</v>
      </c>
      <c r="C124" s="7" t="s">
        <v>595</v>
      </c>
      <c r="D124" s="7" t="s">
        <v>322</v>
      </c>
      <c r="E124" s="7" t="s">
        <v>547</v>
      </c>
      <c r="F124" s="7" t="s">
        <v>329</v>
      </c>
      <c r="G124" s="17">
        <v>0</v>
      </c>
      <c r="H124" s="16">
        <v>3.26</v>
      </c>
      <c r="I124" s="7" t="s">
        <v>38</v>
      </c>
      <c r="J124" s="7" t="s">
        <v>491</v>
      </c>
      <c r="K124" s="7" t="s">
        <v>604</v>
      </c>
      <c r="L124" s="16">
        <v>11266356</v>
      </c>
      <c r="M124" s="16">
        <v>112.09</v>
      </c>
      <c r="N124" s="21" t="s">
        <v>605</v>
      </c>
      <c r="O124" s="7" t="s">
        <v>606</v>
      </c>
      <c r="P124" s="27">
        <f>N124/'סיכום נכסי ההשקעה'!$B$45</f>
        <v>1.1465337094325651E-3</v>
      </c>
    </row>
    <row r="125" spans="1:16">
      <c r="A125" s="7" t="s">
        <v>607</v>
      </c>
      <c r="B125" s="7">
        <v>7770142</v>
      </c>
      <c r="C125" s="7" t="s">
        <v>608</v>
      </c>
      <c r="D125" s="7" t="s">
        <v>609</v>
      </c>
      <c r="E125" s="7" t="s">
        <v>547</v>
      </c>
      <c r="F125" s="7" t="s">
        <v>204</v>
      </c>
      <c r="G125" s="17">
        <v>0</v>
      </c>
      <c r="H125" s="16">
        <v>2.17</v>
      </c>
      <c r="I125" s="7" t="s">
        <v>38</v>
      </c>
      <c r="J125" s="7" t="s">
        <v>548</v>
      </c>
      <c r="K125" s="7" t="s">
        <v>610</v>
      </c>
      <c r="L125" s="16">
        <v>3680000</v>
      </c>
      <c r="M125" s="16">
        <v>134.16</v>
      </c>
      <c r="N125" s="21" t="s">
        <v>611</v>
      </c>
      <c r="O125" s="7" t="s">
        <v>326</v>
      </c>
      <c r="P125" s="27">
        <f>N125/'סיכום נכסי ההשקעה'!$B$45</f>
        <v>4.4823676928955894E-4</v>
      </c>
    </row>
    <row r="126" spans="1:16">
      <c r="A126" s="7" t="s">
        <v>612</v>
      </c>
      <c r="B126" s="7">
        <v>1820174</v>
      </c>
      <c r="C126" s="7" t="s">
        <v>613</v>
      </c>
      <c r="D126" s="7" t="s">
        <v>374</v>
      </c>
      <c r="E126" s="7" t="s">
        <v>614</v>
      </c>
      <c r="F126" s="7" t="s">
        <v>329</v>
      </c>
      <c r="G126" s="17">
        <v>0</v>
      </c>
      <c r="H126" s="16">
        <v>5.03</v>
      </c>
      <c r="I126" s="7" t="s">
        <v>38</v>
      </c>
      <c r="J126" s="7" t="s">
        <v>106</v>
      </c>
      <c r="K126" s="7" t="s">
        <v>253</v>
      </c>
      <c r="L126" s="16">
        <v>1942000</v>
      </c>
      <c r="M126" s="16">
        <v>98.53</v>
      </c>
      <c r="N126" s="21" t="s">
        <v>615</v>
      </c>
      <c r="O126" s="7" t="s">
        <v>616</v>
      </c>
      <c r="P126" s="27">
        <f>N126/'סיכום נכסי ההשקעה'!$B$45</f>
        <v>1.7372149306516725E-4</v>
      </c>
    </row>
    <row r="127" spans="1:16">
      <c r="A127" s="7" t="s">
        <v>617</v>
      </c>
      <c r="B127" s="7">
        <v>1820179</v>
      </c>
      <c r="C127" s="7" t="s">
        <v>613</v>
      </c>
      <c r="D127" s="7" t="s">
        <v>374</v>
      </c>
      <c r="E127" s="7" t="s">
        <v>614</v>
      </c>
      <c r="F127" s="7" t="s">
        <v>329</v>
      </c>
      <c r="G127" s="17">
        <v>0</v>
      </c>
      <c r="H127" s="16">
        <v>0</v>
      </c>
      <c r="I127" s="7" t="s">
        <v>38</v>
      </c>
      <c r="J127" s="17">
        <v>0</v>
      </c>
      <c r="K127" s="17">
        <v>0</v>
      </c>
      <c r="L127" s="16">
        <v>33782.81</v>
      </c>
      <c r="M127" s="16">
        <v>100</v>
      </c>
      <c r="N127" s="21">
        <v>33.78</v>
      </c>
      <c r="O127" s="17">
        <v>0</v>
      </c>
      <c r="P127" s="27">
        <f>N127/'סיכום נכסי ההשקעה'!$B$45</f>
        <v>3.0668750350107658E-6</v>
      </c>
    </row>
    <row r="128" spans="1:16">
      <c r="A128" s="7" t="s">
        <v>618</v>
      </c>
      <c r="B128" s="7">
        <v>1104330</v>
      </c>
      <c r="C128" s="7" t="s">
        <v>619</v>
      </c>
      <c r="D128" s="7" t="s">
        <v>322</v>
      </c>
      <c r="E128" s="7" t="s">
        <v>614</v>
      </c>
      <c r="F128" s="7" t="s">
        <v>329</v>
      </c>
      <c r="G128" s="17">
        <v>0</v>
      </c>
      <c r="H128" s="16">
        <v>2.75</v>
      </c>
      <c r="I128" s="7" t="s">
        <v>38</v>
      </c>
      <c r="J128" s="7" t="s">
        <v>461</v>
      </c>
      <c r="K128" s="7" t="s">
        <v>620</v>
      </c>
      <c r="L128" s="16">
        <v>0.4</v>
      </c>
      <c r="M128" s="16">
        <v>128.55000000000001</v>
      </c>
      <c r="N128" s="21" t="s">
        <v>20</v>
      </c>
      <c r="O128" s="7" t="s">
        <v>21</v>
      </c>
      <c r="P128" s="27">
        <f>N128/'סיכום נכסי ההשקעה'!$B$45</f>
        <v>0</v>
      </c>
    </row>
    <row r="129" spans="1:16">
      <c r="A129" s="7" t="s">
        <v>621</v>
      </c>
      <c r="B129" s="7">
        <v>1109651</v>
      </c>
      <c r="C129" s="7" t="s">
        <v>622</v>
      </c>
      <c r="D129" s="7" t="s">
        <v>322</v>
      </c>
      <c r="E129" s="7" t="s">
        <v>614</v>
      </c>
      <c r="F129" s="7" t="s">
        <v>329</v>
      </c>
      <c r="G129" s="17">
        <v>0</v>
      </c>
      <c r="H129" s="16">
        <v>0.2</v>
      </c>
      <c r="I129" s="7" t="s">
        <v>38</v>
      </c>
      <c r="J129" s="7" t="s">
        <v>471</v>
      </c>
      <c r="K129" s="7" t="s">
        <v>623</v>
      </c>
      <c r="L129" s="16">
        <v>62312.27</v>
      </c>
      <c r="M129" s="16">
        <v>119.46</v>
      </c>
      <c r="N129" s="21">
        <v>74.44</v>
      </c>
      <c r="O129" s="7" t="s">
        <v>91</v>
      </c>
      <c r="P129" s="27">
        <f>N129/'סיכום נכסי ההשקעה'!$B$45</f>
        <v>6.7583829960391178E-6</v>
      </c>
    </row>
    <row r="130" spans="1:16">
      <c r="A130" s="7" t="s">
        <v>624</v>
      </c>
      <c r="B130" s="7">
        <v>4770145</v>
      </c>
      <c r="C130" s="7" t="s">
        <v>625</v>
      </c>
      <c r="D130" s="7" t="s">
        <v>626</v>
      </c>
      <c r="E130" s="7" t="s">
        <v>614</v>
      </c>
      <c r="F130" s="7" t="s">
        <v>204</v>
      </c>
      <c r="G130" s="17">
        <v>0</v>
      </c>
      <c r="H130" s="16">
        <v>1.21</v>
      </c>
      <c r="I130" s="7" t="s">
        <v>38</v>
      </c>
      <c r="J130" s="7" t="s">
        <v>627</v>
      </c>
      <c r="K130" s="7" t="s">
        <v>478</v>
      </c>
      <c r="L130" s="16">
        <v>1403318</v>
      </c>
      <c r="M130" s="16">
        <v>126.5</v>
      </c>
      <c r="N130" s="21" t="s">
        <v>628</v>
      </c>
      <c r="O130" s="7" t="s">
        <v>629</v>
      </c>
      <c r="P130" s="27">
        <f>N130/'סיכום נכסי ההשקעה'!$B$45</f>
        <v>1.6116982125965399E-4</v>
      </c>
    </row>
    <row r="131" spans="1:16">
      <c r="A131" s="7" t="s">
        <v>630</v>
      </c>
      <c r="B131" s="7">
        <v>6320071</v>
      </c>
      <c r="C131" s="7" t="s">
        <v>631</v>
      </c>
      <c r="D131" s="7" t="s">
        <v>632</v>
      </c>
      <c r="E131" s="7" t="s">
        <v>614</v>
      </c>
      <c r="F131" s="7" t="s">
        <v>204</v>
      </c>
      <c r="G131" s="17">
        <v>0</v>
      </c>
      <c r="H131" s="16">
        <v>1.99</v>
      </c>
      <c r="I131" s="7" t="s">
        <v>38</v>
      </c>
      <c r="J131" s="7" t="s">
        <v>297</v>
      </c>
      <c r="K131" s="7" t="s">
        <v>606</v>
      </c>
      <c r="L131" s="16">
        <v>188073.34</v>
      </c>
      <c r="M131" s="16">
        <v>120.36</v>
      </c>
      <c r="N131" s="21">
        <v>226.37</v>
      </c>
      <c r="O131" s="7" t="s">
        <v>153</v>
      </c>
      <c r="P131" s="27">
        <f>N131/'סיכום נכסי ההשקעה'!$B$45</f>
        <v>2.0552057480029219E-5</v>
      </c>
    </row>
    <row r="132" spans="1:16">
      <c r="A132" s="7" t="s">
        <v>633</v>
      </c>
      <c r="B132" s="7">
        <v>6320076</v>
      </c>
      <c r="C132" s="7" t="s">
        <v>631</v>
      </c>
      <c r="D132" s="7" t="s">
        <v>632</v>
      </c>
      <c r="E132" s="7" t="s">
        <v>614</v>
      </c>
      <c r="F132" s="7" t="s">
        <v>204</v>
      </c>
      <c r="G132" s="17">
        <v>0</v>
      </c>
      <c r="H132" s="16">
        <v>0</v>
      </c>
      <c r="I132" s="7" t="s">
        <v>38</v>
      </c>
      <c r="J132" s="17">
        <v>0</v>
      </c>
      <c r="K132" s="17">
        <v>0</v>
      </c>
      <c r="L132" s="16">
        <v>9945.16</v>
      </c>
      <c r="M132" s="16">
        <v>100</v>
      </c>
      <c r="N132" s="21">
        <v>9.9499999999999993</v>
      </c>
      <c r="O132" s="17">
        <v>0</v>
      </c>
      <c r="P132" s="27">
        <f>N132/'סיכום נכסי ההשקעה'!$B$45</f>
        <v>9.0335721131903835E-7</v>
      </c>
    </row>
    <row r="133" spans="1:16">
      <c r="A133" s="7" t="s">
        <v>634</v>
      </c>
      <c r="B133" s="7">
        <v>1107341</v>
      </c>
      <c r="C133" s="7" t="s">
        <v>635</v>
      </c>
      <c r="D133" s="7" t="s">
        <v>279</v>
      </c>
      <c r="E133" s="7" t="s">
        <v>636</v>
      </c>
      <c r="F133" s="7" t="s">
        <v>329</v>
      </c>
      <c r="G133" s="17">
        <v>0</v>
      </c>
      <c r="H133" s="16">
        <v>0.34</v>
      </c>
      <c r="I133" s="7" t="s">
        <v>38</v>
      </c>
      <c r="J133" s="7" t="s">
        <v>235</v>
      </c>
      <c r="K133" s="7" t="s">
        <v>637</v>
      </c>
      <c r="L133" s="16">
        <v>0.33</v>
      </c>
      <c r="M133" s="16">
        <v>121.73</v>
      </c>
      <c r="N133" s="21" t="s">
        <v>20</v>
      </c>
      <c r="O133" s="7" t="s">
        <v>21</v>
      </c>
      <c r="P133" s="27">
        <f>N133/'סיכום נכסי ההשקעה'!$B$45</f>
        <v>0</v>
      </c>
    </row>
    <row r="134" spans="1:16">
      <c r="A134" s="7" t="s">
        <v>638</v>
      </c>
      <c r="B134" s="7">
        <v>1120880</v>
      </c>
      <c r="C134" s="7" t="s">
        <v>635</v>
      </c>
      <c r="D134" s="7" t="s">
        <v>279</v>
      </c>
      <c r="E134" s="7" t="s">
        <v>636</v>
      </c>
      <c r="F134" s="7" t="s">
        <v>329</v>
      </c>
      <c r="G134" s="17">
        <v>0</v>
      </c>
      <c r="H134" s="16">
        <v>2.06</v>
      </c>
      <c r="I134" s="7" t="s">
        <v>38</v>
      </c>
      <c r="J134" s="7" t="s">
        <v>639</v>
      </c>
      <c r="K134" s="7" t="s">
        <v>640</v>
      </c>
      <c r="L134" s="16">
        <v>0.75</v>
      </c>
      <c r="M134" s="16">
        <v>106.9</v>
      </c>
      <c r="N134" s="21" t="s">
        <v>20</v>
      </c>
      <c r="O134" s="7" t="s">
        <v>21</v>
      </c>
      <c r="P134" s="27">
        <f>N134/'סיכום נכסי ההשקעה'!$B$45</f>
        <v>0</v>
      </c>
    </row>
    <row r="135" spans="1:16">
      <c r="A135" s="7" t="s">
        <v>641</v>
      </c>
      <c r="B135" s="7">
        <v>6110365</v>
      </c>
      <c r="C135" s="7" t="s">
        <v>642</v>
      </c>
      <c r="D135" s="7" t="s">
        <v>374</v>
      </c>
      <c r="E135" s="7" t="s">
        <v>636</v>
      </c>
      <c r="F135" s="7" t="s">
        <v>329</v>
      </c>
      <c r="G135" s="17">
        <v>0</v>
      </c>
      <c r="H135" s="16">
        <v>3.59</v>
      </c>
      <c r="I135" s="7" t="s">
        <v>38</v>
      </c>
      <c r="J135" s="7" t="s">
        <v>150</v>
      </c>
      <c r="K135" s="7" t="s">
        <v>643</v>
      </c>
      <c r="L135" s="16">
        <v>0.53</v>
      </c>
      <c r="M135" s="16">
        <v>74.540000000000006</v>
      </c>
      <c r="N135" s="21" t="s">
        <v>20</v>
      </c>
      <c r="O135" s="7" t="s">
        <v>21</v>
      </c>
      <c r="P135" s="27">
        <f>N135/'סיכום נכסי ההשקעה'!$B$45</f>
        <v>0</v>
      </c>
    </row>
    <row r="136" spans="1:16">
      <c r="A136" s="7" t="s">
        <v>644</v>
      </c>
      <c r="B136" s="7">
        <v>1107515</v>
      </c>
      <c r="C136" s="7" t="s">
        <v>645</v>
      </c>
      <c r="D136" s="7" t="s">
        <v>322</v>
      </c>
      <c r="E136" s="7" t="s">
        <v>636</v>
      </c>
      <c r="F136" s="7" t="s">
        <v>329</v>
      </c>
      <c r="G136" s="17">
        <v>0</v>
      </c>
      <c r="H136" s="16">
        <v>0.34</v>
      </c>
      <c r="I136" s="7" t="s">
        <v>38</v>
      </c>
      <c r="J136" s="7" t="s">
        <v>646</v>
      </c>
      <c r="K136" s="7" t="s">
        <v>647</v>
      </c>
      <c r="L136" s="16">
        <v>0.13</v>
      </c>
      <c r="M136" s="16">
        <v>121.42</v>
      </c>
      <c r="N136" s="21" t="s">
        <v>20</v>
      </c>
      <c r="O136" s="7" t="s">
        <v>21</v>
      </c>
      <c r="P136" s="27">
        <f>N136/'סיכום נכסי ההשקעה'!$B$45</f>
        <v>0</v>
      </c>
    </row>
    <row r="137" spans="1:16">
      <c r="A137" s="7" t="s">
        <v>648</v>
      </c>
      <c r="B137" s="7">
        <v>6390207</v>
      </c>
      <c r="C137" s="7" t="s">
        <v>649</v>
      </c>
      <c r="D137" s="7" t="s">
        <v>374</v>
      </c>
      <c r="E137" s="7" t="s">
        <v>650</v>
      </c>
      <c r="F137" s="7" t="s">
        <v>225</v>
      </c>
      <c r="G137" s="17">
        <v>0</v>
      </c>
      <c r="H137" s="16">
        <v>4.9000000000000004</v>
      </c>
      <c r="I137" s="7" t="s">
        <v>38</v>
      </c>
      <c r="J137" s="7" t="s">
        <v>334</v>
      </c>
      <c r="K137" s="7" t="s">
        <v>651</v>
      </c>
      <c r="L137" s="16">
        <v>13816019</v>
      </c>
      <c r="M137" s="16">
        <v>83.75</v>
      </c>
      <c r="N137" s="21" t="s">
        <v>652</v>
      </c>
      <c r="O137" s="7" t="s">
        <v>453</v>
      </c>
      <c r="P137" s="27">
        <f>N137/'סיכום נכסי ההשקעה'!$B$45</f>
        <v>1.0505200023714261E-3</v>
      </c>
    </row>
    <row r="138" spans="1:16">
      <c r="A138" s="7" t="s">
        <v>653</v>
      </c>
      <c r="B138" s="7">
        <v>6390223</v>
      </c>
      <c r="C138" s="7" t="s">
        <v>649</v>
      </c>
      <c r="D138" s="7" t="s">
        <v>374</v>
      </c>
      <c r="E138" s="7" t="s">
        <v>650</v>
      </c>
      <c r="F138" s="7" t="s">
        <v>225</v>
      </c>
      <c r="G138" s="17">
        <v>0</v>
      </c>
      <c r="H138" s="16">
        <v>2.2999999999999998</v>
      </c>
      <c r="I138" s="7" t="s">
        <v>38</v>
      </c>
      <c r="J138" s="7" t="s">
        <v>639</v>
      </c>
      <c r="K138" s="7" t="s">
        <v>654</v>
      </c>
      <c r="L138" s="16">
        <v>599653.23</v>
      </c>
      <c r="M138" s="16">
        <v>101.29</v>
      </c>
      <c r="N138" s="21">
        <v>607.39</v>
      </c>
      <c r="O138" s="7" t="s">
        <v>228</v>
      </c>
      <c r="P138" s="27">
        <f>N138/'סיכום נכסי ההשקעה'!$B$45</f>
        <v>5.5144737345032239E-5</v>
      </c>
    </row>
    <row r="139" spans="1:16">
      <c r="A139" s="7" t="s">
        <v>655</v>
      </c>
      <c r="B139" s="7">
        <v>1109503</v>
      </c>
      <c r="C139" s="7" t="s">
        <v>656</v>
      </c>
      <c r="D139" s="7" t="s">
        <v>322</v>
      </c>
      <c r="E139" s="7" t="s">
        <v>650</v>
      </c>
      <c r="F139" s="7" t="s">
        <v>204</v>
      </c>
      <c r="G139" s="17">
        <v>0</v>
      </c>
      <c r="H139" s="16">
        <v>3.78</v>
      </c>
      <c r="I139" s="7" t="s">
        <v>38</v>
      </c>
      <c r="J139" s="7" t="s">
        <v>657</v>
      </c>
      <c r="K139" s="7" t="s">
        <v>658</v>
      </c>
      <c r="L139" s="16">
        <v>0.21</v>
      </c>
      <c r="M139" s="16">
        <v>87.1</v>
      </c>
      <c r="N139" s="21" t="s">
        <v>20</v>
      </c>
      <c r="O139" s="7" t="s">
        <v>21</v>
      </c>
      <c r="P139" s="27">
        <f>N139/'סיכום נכסי ההשקעה'!$B$45</f>
        <v>0</v>
      </c>
    </row>
    <row r="140" spans="1:16">
      <c r="A140" s="7" t="s">
        <v>659</v>
      </c>
      <c r="B140" s="7">
        <v>7980154</v>
      </c>
      <c r="C140" s="7" t="s">
        <v>660</v>
      </c>
      <c r="D140" s="7" t="s">
        <v>374</v>
      </c>
      <c r="E140" s="7" t="s">
        <v>661</v>
      </c>
      <c r="F140" s="7" t="s">
        <v>204</v>
      </c>
      <c r="G140" s="17">
        <v>0</v>
      </c>
      <c r="H140" s="16">
        <v>6.07</v>
      </c>
      <c r="I140" s="7" t="s">
        <v>38</v>
      </c>
      <c r="J140" s="7" t="s">
        <v>334</v>
      </c>
      <c r="K140" s="7" t="s">
        <v>662</v>
      </c>
      <c r="L140" s="16">
        <v>22723722</v>
      </c>
      <c r="M140" s="16">
        <v>75.069999999999993</v>
      </c>
      <c r="N140" s="21" t="s">
        <v>663</v>
      </c>
      <c r="O140" s="7" t="s">
        <v>664</v>
      </c>
      <c r="P140" s="27">
        <f>N140/'סיכום נכסי ההשקעה'!$B$45</f>
        <v>1.5487537347465409E-3</v>
      </c>
    </row>
    <row r="141" spans="1:16">
      <c r="A141" s="7" t="s">
        <v>666</v>
      </c>
      <c r="B141" s="7">
        <v>7980121</v>
      </c>
      <c r="C141" s="7" t="s">
        <v>660</v>
      </c>
      <c r="D141" s="7" t="s">
        <v>374</v>
      </c>
      <c r="E141" s="7" t="s">
        <v>661</v>
      </c>
      <c r="F141" s="7" t="s">
        <v>204</v>
      </c>
      <c r="G141" s="17">
        <v>0</v>
      </c>
      <c r="H141" s="16">
        <v>1.81</v>
      </c>
      <c r="I141" s="7" t="s">
        <v>38</v>
      </c>
      <c r="J141" s="7" t="s">
        <v>444</v>
      </c>
      <c r="K141" s="7" t="s">
        <v>667</v>
      </c>
      <c r="L141" s="16">
        <v>40453.35</v>
      </c>
      <c r="M141" s="16">
        <v>97.35</v>
      </c>
      <c r="N141" s="21">
        <v>39.380000000000003</v>
      </c>
      <c r="O141" s="7" t="s">
        <v>21</v>
      </c>
      <c r="P141" s="27">
        <f>N141/'סיכום נכסי ההשקעה'!$B$45</f>
        <v>3.575297184094848E-6</v>
      </c>
    </row>
    <row r="142" spans="1:16">
      <c r="A142" s="7" t="s">
        <v>668</v>
      </c>
      <c r="B142" s="7">
        <v>1113034</v>
      </c>
      <c r="C142" s="7" t="s">
        <v>669</v>
      </c>
      <c r="D142" s="7" t="s">
        <v>374</v>
      </c>
      <c r="E142" s="7" t="s">
        <v>670</v>
      </c>
      <c r="F142" s="7" t="s">
        <v>204</v>
      </c>
      <c r="G142" s="17">
        <v>0</v>
      </c>
      <c r="H142" s="16">
        <v>1.45</v>
      </c>
      <c r="I142" s="7" t="s">
        <v>38</v>
      </c>
      <c r="J142" s="7" t="s">
        <v>627</v>
      </c>
      <c r="K142" s="7" t="s">
        <v>671</v>
      </c>
      <c r="L142" s="16">
        <v>4443468.62</v>
      </c>
      <c r="M142" s="16">
        <v>84.1</v>
      </c>
      <c r="N142" s="21" t="s">
        <v>672</v>
      </c>
      <c r="O142" s="7" t="s">
        <v>528</v>
      </c>
      <c r="P142" s="27">
        <f>N142/'סיכום נכסי ההשקעה'!$B$45</f>
        <v>3.3927736325736621E-4</v>
      </c>
    </row>
    <row r="143" spans="1:16">
      <c r="A143" s="7" t="s">
        <v>676</v>
      </c>
      <c r="B143" s="7">
        <v>1131267</v>
      </c>
      <c r="C143" s="7" t="s">
        <v>673</v>
      </c>
      <c r="D143" s="7" t="s">
        <v>374</v>
      </c>
      <c r="E143" s="17">
        <v>0</v>
      </c>
      <c r="F143" s="17" t="s">
        <v>2598</v>
      </c>
      <c r="G143" s="17">
        <v>0</v>
      </c>
      <c r="H143" s="16">
        <v>2.7</v>
      </c>
      <c r="I143" s="7" t="s">
        <v>38</v>
      </c>
      <c r="J143" s="7" t="s">
        <v>150</v>
      </c>
      <c r="K143" s="7" t="s">
        <v>677</v>
      </c>
      <c r="L143" s="16">
        <v>0.31</v>
      </c>
      <c r="M143" s="16">
        <v>82.94</v>
      </c>
      <c r="N143" s="21" t="s">
        <v>20</v>
      </c>
      <c r="O143" s="7" t="s">
        <v>21</v>
      </c>
      <c r="P143" s="27">
        <f>N143/'סיכום נכסי ההשקעה'!$B$45</f>
        <v>0</v>
      </c>
    </row>
    <row r="144" spans="1:16">
      <c r="A144" s="7" t="s">
        <v>678</v>
      </c>
      <c r="B144" s="7">
        <v>1131275</v>
      </c>
      <c r="C144" s="7" t="s">
        <v>673</v>
      </c>
      <c r="D144" s="7" t="s">
        <v>374</v>
      </c>
      <c r="E144" s="17">
        <v>0</v>
      </c>
      <c r="F144" s="17" t="s">
        <v>2598</v>
      </c>
      <c r="G144" s="17">
        <v>0</v>
      </c>
      <c r="H144" s="16">
        <v>4.42</v>
      </c>
      <c r="I144" s="7" t="s">
        <v>38</v>
      </c>
      <c r="J144" s="7" t="s">
        <v>679</v>
      </c>
      <c r="K144" s="7" t="s">
        <v>680</v>
      </c>
      <c r="L144" s="16">
        <v>0.14000000000000001</v>
      </c>
      <c r="M144" s="16">
        <v>49.39</v>
      </c>
      <c r="N144" s="21" t="s">
        <v>20</v>
      </c>
      <c r="O144" s="7" t="s">
        <v>21</v>
      </c>
      <c r="P144" s="27">
        <f>N144/'סיכום נכסי ההשקעה'!$B$45</f>
        <v>0</v>
      </c>
    </row>
    <row r="145" spans="1:16">
      <c r="A145" s="7" t="s">
        <v>681</v>
      </c>
      <c r="B145" s="7">
        <v>7710155</v>
      </c>
      <c r="C145" s="7" t="s">
        <v>682</v>
      </c>
      <c r="D145" s="7" t="s">
        <v>322</v>
      </c>
      <c r="E145" s="17">
        <v>0</v>
      </c>
      <c r="F145" s="17" t="s">
        <v>2598</v>
      </c>
      <c r="G145" s="17">
        <v>0</v>
      </c>
      <c r="H145" s="16">
        <v>1.8</v>
      </c>
      <c r="I145" s="7" t="s">
        <v>38</v>
      </c>
      <c r="J145" s="7" t="s">
        <v>683</v>
      </c>
      <c r="K145" s="7" t="s">
        <v>236</v>
      </c>
      <c r="L145" s="16">
        <v>128923.74</v>
      </c>
      <c r="M145" s="16">
        <v>111.2</v>
      </c>
      <c r="N145" s="21">
        <v>143.36000000000001</v>
      </c>
      <c r="O145" s="7" t="s">
        <v>684</v>
      </c>
      <c r="P145" s="27">
        <f>N145/'סיכום נכסי ההשקעה'!$B$45</f>
        <v>1.30156070165525E-5</v>
      </c>
    </row>
    <row r="146" spans="1:16">
      <c r="A146" s="7" t="s">
        <v>685</v>
      </c>
      <c r="B146" s="7">
        <v>7710163</v>
      </c>
      <c r="C146" s="7" t="s">
        <v>682</v>
      </c>
      <c r="D146" s="7" t="s">
        <v>322</v>
      </c>
      <c r="E146" s="17">
        <v>0</v>
      </c>
      <c r="F146" s="17" t="s">
        <v>2598</v>
      </c>
      <c r="G146" s="17">
        <v>0</v>
      </c>
      <c r="H146" s="16">
        <v>3.06</v>
      </c>
      <c r="I146" s="7" t="s">
        <v>38</v>
      </c>
      <c r="J146" s="7" t="s">
        <v>683</v>
      </c>
      <c r="K146" s="7" t="s">
        <v>596</v>
      </c>
      <c r="L146" s="16">
        <v>2418895</v>
      </c>
      <c r="M146" s="16">
        <v>113.97</v>
      </c>
      <c r="N146" s="21" t="s">
        <v>686</v>
      </c>
      <c r="O146" s="7" t="s">
        <v>135</v>
      </c>
      <c r="P146" s="27">
        <f>N146/'סיכום נכסי ההשקעה'!$B$45</f>
        <v>2.5028986871722999E-4</v>
      </c>
    </row>
    <row r="147" spans="1:16">
      <c r="A147" s="7" t="s">
        <v>687</v>
      </c>
      <c r="B147" s="7">
        <v>1112911</v>
      </c>
      <c r="C147" s="7" t="s">
        <v>688</v>
      </c>
      <c r="D147" s="7" t="s">
        <v>428</v>
      </c>
      <c r="E147" s="17">
        <v>0</v>
      </c>
      <c r="F147" s="17" t="s">
        <v>2598</v>
      </c>
      <c r="G147" s="17">
        <v>0</v>
      </c>
      <c r="H147" s="16">
        <v>0.42</v>
      </c>
      <c r="I147" s="7" t="s">
        <v>38</v>
      </c>
      <c r="J147" s="7" t="s">
        <v>689</v>
      </c>
      <c r="K147" s="30">
        <v>7.1499999999999994E-2</v>
      </c>
      <c r="L147" s="16">
        <v>2442167.67</v>
      </c>
      <c r="M147" s="16">
        <v>10</v>
      </c>
      <c r="N147" s="21">
        <v>244.21</v>
      </c>
      <c r="O147" s="7" t="s">
        <v>690</v>
      </c>
      <c r="P147" s="27">
        <f>N147/'סיכום נכסי ההשקעה'!$B$45</f>
        <v>2.217174518353994E-5</v>
      </c>
    </row>
    <row r="148" spans="1:16">
      <c r="A148" s="7" t="s">
        <v>691</v>
      </c>
      <c r="B148" s="7">
        <v>5490123</v>
      </c>
      <c r="C148" s="7" t="s">
        <v>692</v>
      </c>
      <c r="D148" s="7" t="s">
        <v>322</v>
      </c>
      <c r="E148" s="17">
        <v>0</v>
      </c>
      <c r="F148" s="17" t="s">
        <v>2598</v>
      </c>
      <c r="G148" s="17">
        <v>0</v>
      </c>
      <c r="H148" s="16">
        <v>0.7</v>
      </c>
      <c r="I148" s="7" t="s">
        <v>38</v>
      </c>
      <c r="J148" s="7" t="s">
        <v>693</v>
      </c>
      <c r="K148" s="17">
        <v>0</v>
      </c>
      <c r="L148" s="16">
        <v>0.05</v>
      </c>
      <c r="M148" s="16">
        <v>40</v>
      </c>
      <c r="N148" s="21" t="s">
        <v>20</v>
      </c>
      <c r="O148" s="7" t="s">
        <v>21</v>
      </c>
      <c r="P148" s="27">
        <f>N148/'סיכום נכסי ההשקעה'!$B$45</f>
        <v>0</v>
      </c>
    </row>
    <row r="149" spans="1:16" ht="13.5" thickBot="1">
      <c r="A149" s="6" t="s">
        <v>694</v>
      </c>
      <c r="B149" s="6"/>
      <c r="C149" s="6"/>
      <c r="D149" s="6"/>
      <c r="E149" s="6"/>
      <c r="F149" s="6"/>
      <c r="G149" s="6"/>
      <c r="H149" s="26">
        <v>7.26</v>
      </c>
      <c r="I149" s="6"/>
      <c r="J149" s="6"/>
      <c r="K149" s="26" t="s">
        <v>695</v>
      </c>
      <c r="L149" s="22">
        <f>SUM(L20:L148)</f>
        <v>1367888088.0400002</v>
      </c>
      <c r="M149" s="6"/>
      <c r="N149" s="22">
        <f>N20+N21+N22+N23+N24+N25+N26+N27+N28+N29+N30+N31+N32+N33+N34+N35+N36+N37+N38+N39+N40+N41+N42+N43+N44+N45+N46+N47+N48+N49+N50+N51+N52+N53+N54+N55+N56+N57+N58+N59+N60+N61+N62+N63+N64+N65+N66+N67+N68+N69+N70+N71+N72+N73+N74+N75+N76+N77+N78+N79+N80+N81+N82+N83+N84+N85+N86+N87+N88+N89+N90+N91+N92+N93+N94+N95+N96+N97+N98+N99+N100+N101+N102+N103+N104+N105+N106+N107+N108+N109+N110+N111+N112+N113+N114+N115+N116+N117+N118+N119+N120+N121+N122+N123+N124+N125+N126+N127+N128+N129+N130+N131+N132+N133+N134+N135+N137+N136+N138+N139+N140+N141+N142+N143+N144+N145+N146+N147+N148</f>
        <v>1651620.7299999997</v>
      </c>
      <c r="O149" s="6"/>
      <c r="P149" s="20">
        <f>SUM(P20:P148)</f>
        <v>0.14995010018186075</v>
      </c>
    </row>
    <row r="150" spans="1:16" ht="13.5" thickTop="1"/>
    <row r="151" spans="1:16">
      <c r="A151" s="6" t="s">
        <v>696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 s="7" t="s">
        <v>697</v>
      </c>
      <c r="B152" s="7">
        <v>7590144</v>
      </c>
      <c r="C152" s="7" t="s">
        <v>338</v>
      </c>
      <c r="D152" s="7" t="s">
        <v>322</v>
      </c>
      <c r="E152" s="7" t="s">
        <v>323</v>
      </c>
      <c r="F152" s="7" t="s">
        <v>225</v>
      </c>
      <c r="G152" s="17">
        <v>0</v>
      </c>
      <c r="H152" s="16">
        <v>1.3</v>
      </c>
      <c r="I152" s="7" t="s">
        <v>38</v>
      </c>
      <c r="J152" s="7" t="s">
        <v>698</v>
      </c>
      <c r="K152" s="7" t="s">
        <v>406</v>
      </c>
      <c r="L152" s="16">
        <v>129398.39999999999</v>
      </c>
      <c r="M152" s="16">
        <v>108.03</v>
      </c>
      <c r="N152" s="21">
        <v>139.79</v>
      </c>
      <c r="O152" s="7" t="s">
        <v>40</v>
      </c>
      <c r="P152" s="27">
        <f>N152/'סיכום נכסי ההשקעה'!$B$45</f>
        <v>1.2691487896511396E-5</v>
      </c>
    </row>
    <row r="153" spans="1:16">
      <c r="A153" s="7" t="s">
        <v>699</v>
      </c>
      <c r="B153" s="7">
        <v>1260405</v>
      </c>
      <c r="C153" s="7" t="s">
        <v>349</v>
      </c>
      <c r="D153" s="7" t="s">
        <v>322</v>
      </c>
      <c r="E153" s="7" t="s">
        <v>323</v>
      </c>
      <c r="F153" s="7" t="s">
        <v>225</v>
      </c>
      <c r="G153" s="17">
        <v>0</v>
      </c>
      <c r="H153" s="16">
        <v>0.99</v>
      </c>
      <c r="I153" s="7" t="s">
        <v>38</v>
      </c>
      <c r="J153" s="7" t="s">
        <v>566</v>
      </c>
      <c r="K153" s="7" t="s">
        <v>495</v>
      </c>
      <c r="L153" s="16">
        <v>0.17</v>
      </c>
      <c r="M153" s="16">
        <v>108.09</v>
      </c>
      <c r="N153" s="21" t="s">
        <v>20</v>
      </c>
      <c r="O153" s="7" t="s">
        <v>21</v>
      </c>
      <c r="P153" s="27">
        <f>N153/'סיכום נכסי ההשקעה'!$B$45</f>
        <v>0</v>
      </c>
    </row>
    <row r="154" spans="1:16">
      <c r="A154" s="7" t="s">
        <v>700</v>
      </c>
      <c r="B154" s="7">
        <v>1118843</v>
      </c>
      <c r="C154" s="7" t="s">
        <v>427</v>
      </c>
      <c r="D154" s="7" t="s">
        <v>279</v>
      </c>
      <c r="E154" s="7" t="s">
        <v>323</v>
      </c>
      <c r="F154" s="7" t="s">
        <v>204</v>
      </c>
      <c r="G154" s="17">
        <v>0</v>
      </c>
      <c r="H154" s="16">
        <v>1.47</v>
      </c>
      <c r="I154" s="7" t="s">
        <v>38</v>
      </c>
      <c r="J154" s="7" t="s">
        <v>134</v>
      </c>
      <c r="K154" s="7" t="s">
        <v>701</v>
      </c>
      <c r="L154" s="16">
        <v>5048162.4000000004</v>
      </c>
      <c r="M154" s="16">
        <v>105.33</v>
      </c>
      <c r="N154" s="21" t="s">
        <v>702</v>
      </c>
      <c r="O154" s="7" t="s">
        <v>27</v>
      </c>
      <c r="P154" s="27">
        <f>N154/'סיכום נכסי ההשקעה'!$B$45</f>
        <v>4.8274955424542016E-4</v>
      </c>
    </row>
    <row r="155" spans="1:16">
      <c r="A155" s="7" t="s">
        <v>703</v>
      </c>
      <c r="B155" s="7">
        <v>5760202</v>
      </c>
      <c r="C155" s="7" t="s">
        <v>482</v>
      </c>
      <c r="D155" s="7" t="s">
        <v>374</v>
      </c>
      <c r="E155" s="7" t="s">
        <v>443</v>
      </c>
      <c r="F155" s="7" t="s">
        <v>204</v>
      </c>
      <c r="G155" s="17">
        <v>0</v>
      </c>
      <c r="H155" s="16">
        <v>1.47</v>
      </c>
      <c r="I155" s="7" t="s">
        <v>38</v>
      </c>
      <c r="J155" s="7" t="s">
        <v>150</v>
      </c>
      <c r="K155" s="7" t="s">
        <v>704</v>
      </c>
      <c r="L155" s="16">
        <v>4675000</v>
      </c>
      <c r="M155" s="16">
        <v>106.53</v>
      </c>
      <c r="N155" s="21" t="s">
        <v>705</v>
      </c>
      <c r="O155" s="7" t="s">
        <v>89</v>
      </c>
      <c r="P155" s="27">
        <f>N155/'סיכום נכסי ההשקעה'!$B$45</f>
        <v>4.5215797511436991E-4</v>
      </c>
    </row>
    <row r="156" spans="1:16">
      <c r="A156" s="7" t="s">
        <v>706</v>
      </c>
      <c r="B156" s="7">
        <v>1123587</v>
      </c>
      <c r="C156" s="7" t="s">
        <v>490</v>
      </c>
      <c r="D156" s="7" t="s">
        <v>374</v>
      </c>
      <c r="E156" s="7" t="s">
        <v>614</v>
      </c>
      <c r="F156" s="7" t="s">
        <v>204</v>
      </c>
      <c r="G156" s="17">
        <v>0</v>
      </c>
      <c r="H156" s="16">
        <v>4.05</v>
      </c>
      <c r="I156" s="7" t="s">
        <v>38</v>
      </c>
      <c r="J156" s="7" t="s">
        <v>707</v>
      </c>
      <c r="K156" s="7" t="s">
        <v>708</v>
      </c>
      <c r="L156" s="16">
        <v>1393000</v>
      </c>
      <c r="M156" s="16">
        <v>102.59</v>
      </c>
      <c r="N156" s="21" t="s">
        <v>709</v>
      </c>
      <c r="O156" s="7" t="s">
        <v>710</v>
      </c>
      <c r="P156" s="27">
        <f>N156/'סיכום נכסי ההשקעה'!$B$45</f>
        <v>1.2974570085947854E-4</v>
      </c>
    </row>
    <row r="157" spans="1:16">
      <c r="A157" s="7" t="s">
        <v>711</v>
      </c>
      <c r="B157" s="7">
        <v>5490180</v>
      </c>
      <c r="C157" s="7" t="s">
        <v>692</v>
      </c>
      <c r="D157" s="7" t="s">
        <v>322</v>
      </c>
      <c r="E157" s="17">
        <v>0</v>
      </c>
      <c r="F157" s="17" t="s">
        <v>2598</v>
      </c>
      <c r="G157" s="17">
        <v>0</v>
      </c>
      <c r="H157" s="16">
        <v>1.51</v>
      </c>
      <c r="I157" s="7" t="s">
        <v>38</v>
      </c>
      <c r="J157" s="7" t="s">
        <v>493</v>
      </c>
      <c r="K157" s="7" t="s">
        <v>712</v>
      </c>
      <c r="L157" s="16">
        <v>0.7</v>
      </c>
      <c r="M157" s="16">
        <v>31.31</v>
      </c>
      <c r="N157" s="21" t="s">
        <v>20</v>
      </c>
      <c r="O157" s="7" t="s">
        <v>21</v>
      </c>
      <c r="P157" s="27">
        <f>N157/'סיכום נכסי ההשקעה'!$B$45</f>
        <v>0</v>
      </c>
    </row>
    <row r="158" spans="1:16" ht="13.5" thickBot="1">
      <c r="A158" s="6" t="s">
        <v>713</v>
      </c>
      <c r="B158" s="6"/>
      <c r="C158" s="6"/>
      <c r="D158" s="6"/>
      <c r="E158" s="6"/>
      <c r="F158" s="6"/>
      <c r="G158" s="6"/>
      <c r="H158" s="26">
        <v>1.78</v>
      </c>
      <c r="I158" s="6"/>
      <c r="J158" s="6"/>
      <c r="K158" s="26" t="s">
        <v>606</v>
      </c>
      <c r="L158" s="22">
        <f>SUM(L152:L157)</f>
        <v>11245561.67</v>
      </c>
      <c r="M158" s="6"/>
      <c r="N158" s="22">
        <f>N152+N153+N154+N155+N156+N157</f>
        <v>11866.38</v>
      </c>
      <c r="O158" s="6"/>
      <c r="P158" s="20">
        <f>SUM(P152:P157)</f>
        <v>1.07734471811578E-3</v>
      </c>
    </row>
    <row r="159" spans="1:16" ht="13.5" thickTop="1"/>
    <row r="160" spans="1:16">
      <c r="A160" s="6" t="s">
        <v>714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 s="7" t="s">
        <v>715</v>
      </c>
      <c r="B161" s="7">
        <v>1260165</v>
      </c>
      <c r="C161" s="7" t="s">
        <v>349</v>
      </c>
      <c r="D161" s="7" t="s">
        <v>322</v>
      </c>
      <c r="E161" s="7" t="s">
        <v>323</v>
      </c>
      <c r="F161" s="7" t="s">
        <v>225</v>
      </c>
      <c r="G161" s="17">
        <v>0</v>
      </c>
      <c r="H161" s="7">
        <v>1.49</v>
      </c>
      <c r="I161" s="7" t="s">
        <v>38</v>
      </c>
      <c r="J161" s="7" t="s">
        <v>312</v>
      </c>
      <c r="K161" s="7" t="s">
        <v>79</v>
      </c>
      <c r="L161" s="16">
        <v>284439.64</v>
      </c>
      <c r="M161" s="16">
        <v>84.68</v>
      </c>
      <c r="N161" s="16">
        <v>240.86</v>
      </c>
      <c r="O161" s="7" t="s">
        <v>376</v>
      </c>
      <c r="P161" s="27">
        <f>N161/'סיכום נכסי ההשקעה'!$B$45</f>
        <v>2.1867599790784282E-5</v>
      </c>
    </row>
    <row r="162" spans="1:16">
      <c r="A162" s="7" t="s">
        <v>716</v>
      </c>
      <c r="B162" s="7">
        <v>1260272</v>
      </c>
      <c r="C162" s="7" t="s">
        <v>349</v>
      </c>
      <c r="D162" s="7" t="s">
        <v>322</v>
      </c>
      <c r="E162" s="7" t="s">
        <v>323</v>
      </c>
      <c r="F162" s="7" t="s">
        <v>225</v>
      </c>
      <c r="G162" s="17">
        <v>0</v>
      </c>
      <c r="H162" s="7">
        <v>0.99</v>
      </c>
      <c r="I162" s="7" t="s">
        <v>38</v>
      </c>
      <c r="J162" s="7" t="s">
        <v>717</v>
      </c>
      <c r="K162" s="7" t="s">
        <v>718</v>
      </c>
      <c r="L162" s="16">
        <v>134199.34</v>
      </c>
      <c r="M162" s="16">
        <v>76.5</v>
      </c>
      <c r="N162" s="16">
        <v>102.66</v>
      </c>
      <c r="O162" s="7" t="s">
        <v>127</v>
      </c>
      <c r="P162" s="27">
        <f>N162/'סיכום נכסי ההשקעה'!$B$45</f>
        <v>9.3204674687449732E-6</v>
      </c>
    </row>
    <row r="163" spans="1:16" ht="13.5" thickBot="1">
      <c r="A163" s="6" t="s">
        <v>719</v>
      </c>
      <c r="B163" s="6"/>
      <c r="C163" s="6"/>
      <c r="D163" s="6"/>
      <c r="E163" s="6"/>
      <c r="F163" s="6"/>
      <c r="G163" s="6"/>
      <c r="H163" s="26">
        <v>1.34</v>
      </c>
      <c r="I163" s="6"/>
      <c r="J163" s="6"/>
      <c r="K163" s="26" t="s">
        <v>486</v>
      </c>
      <c r="L163" s="22">
        <f>SUM(L161:L162)</f>
        <v>418638.98</v>
      </c>
      <c r="M163" s="6"/>
      <c r="N163" s="22">
        <f>N161+N162</f>
        <v>343.52</v>
      </c>
      <c r="O163" s="6"/>
      <c r="P163" s="20">
        <f>SUM(P161:P162)</f>
        <v>3.1188067259529259E-5</v>
      </c>
    </row>
    <row r="164" spans="1:16" ht="13.5" thickTop="1"/>
    <row r="165" spans="1:16">
      <c r="A165" s="6" t="s">
        <v>720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27">
        <f>N165/'סיכום נכסי ההשקעה'!$B$45</f>
        <v>0</v>
      </c>
    </row>
    <row r="166" spans="1:16" ht="13.5" thickBot="1">
      <c r="A166" s="6" t="s">
        <v>721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19">
        <f>L165</f>
        <v>0</v>
      </c>
      <c r="M166" s="6"/>
      <c r="N166" s="19">
        <f>N165</f>
        <v>0</v>
      </c>
      <c r="O166" s="6"/>
      <c r="P166" s="20">
        <f>P165</f>
        <v>0</v>
      </c>
    </row>
    <row r="167" spans="1:16" ht="13.5" thickTop="1"/>
    <row r="168" spans="1:16" ht="13.5" thickBot="1">
      <c r="A168" s="4" t="s">
        <v>722</v>
      </c>
      <c r="B168" s="4"/>
      <c r="C168" s="4"/>
      <c r="D168" s="4"/>
      <c r="E168" s="4"/>
      <c r="F168" s="4"/>
      <c r="G168" s="4"/>
      <c r="H168" s="28">
        <v>7.22</v>
      </c>
      <c r="I168" s="4"/>
      <c r="J168" s="4"/>
      <c r="K168" s="28" t="s">
        <v>723</v>
      </c>
      <c r="L168" s="23">
        <f>L149+L158+L163+L166</f>
        <v>1379552288.6900003</v>
      </c>
      <c r="M168" s="4"/>
      <c r="N168" s="23">
        <f>N149+N158+N163+N166</f>
        <v>1663830.6299999997</v>
      </c>
      <c r="O168" s="4"/>
      <c r="P168" s="24">
        <f>P149+P158+P163+P166</f>
        <v>0.15105863296723604</v>
      </c>
    </row>
    <row r="169" spans="1:16" ht="13.5" thickTop="1"/>
    <row r="171" spans="1:16">
      <c r="A171" s="4" t="s">
        <v>724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6" t="s">
        <v>725</v>
      </c>
      <c r="B172" s="17">
        <v>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27">
        <f>N172/'סיכום נכסי ההשקעה'!$B$45</f>
        <v>0</v>
      </c>
    </row>
    <row r="173" spans="1:16" ht="13.5" thickBot="1">
      <c r="A173" s="6" t="s">
        <v>726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19">
        <f>L172</f>
        <v>0</v>
      </c>
      <c r="M173" s="6"/>
      <c r="N173" s="19">
        <f>N172</f>
        <v>0</v>
      </c>
      <c r="O173" s="6"/>
      <c r="P173" s="20">
        <f>P172</f>
        <v>0</v>
      </c>
    </row>
    <row r="174" spans="1:16" ht="13.5" thickTop="1"/>
    <row r="175" spans="1:16">
      <c r="A175" s="6" t="s">
        <v>727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 s="7" t="s">
        <v>728</v>
      </c>
      <c r="B176" s="7" t="s">
        <v>729</v>
      </c>
      <c r="C176" s="7" t="s">
        <v>2599</v>
      </c>
      <c r="D176" s="7" t="s">
        <v>2601</v>
      </c>
      <c r="E176" s="7" t="s">
        <v>614</v>
      </c>
      <c r="F176" s="7" t="s">
        <v>730</v>
      </c>
      <c r="G176" s="17">
        <v>0</v>
      </c>
      <c r="H176" s="7">
        <v>6.68</v>
      </c>
      <c r="I176" s="7" t="s">
        <v>26</v>
      </c>
      <c r="J176" s="7" t="s">
        <v>731</v>
      </c>
      <c r="K176" s="7" t="s">
        <v>732</v>
      </c>
      <c r="L176" s="16">
        <v>9799400</v>
      </c>
      <c r="M176" s="16">
        <v>379.85</v>
      </c>
      <c r="N176" s="21" t="s">
        <v>733</v>
      </c>
      <c r="O176" s="7" t="s">
        <v>85</v>
      </c>
      <c r="P176" s="27">
        <f>N176/'סיכום נכסי ההשקעה'!$B$45</f>
        <v>8.9664967053790787E-4</v>
      </c>
    </row>
    <row r="177" spans="1:16">
      <c r="A177" s="7" t="s">
        <v>734</v>
      </c>
      <c r="B177" s="7" t="s">
        <v>735</v>
      </c>
      <c r="C177" s="7" t="s">
        <v>2600</v>
      </c>
      <c r="D177" s="7" t="s">
        <v>2601</v>
      </c>
      <c r="E177" s="7" t="s">
        <v>636</v>
      </c>
      <c r="F177" s="7" t="s">
        <v>730</v>
      </c>
      <c r="G177" s="17">
        <v>0</v>
      </c>
      <c r="H177" s="7">
        <v>6.9</v>
      </c>
      <c r="I177" s="7" t="s">
        <v>26</v>
      </c>
      <c r="J177" s="7" t="s">
        <v>736</v>
      </c>
      <c r="K177" s="7" t="s">
        <v>737</v>
      </c>
      <c r="L177" s="16">
        <v>9799400</v>
      </c>
      <c r="M177" s="16">
        <v>367.95</v>
      </c>
      <c r="N177" s="21" t="s">
        <v>738</v>
      </c>
      <c r="O177" s="7" t="s">
        <v>85</v>
      </c>
      <c r="P177" s="27">
        <f>N177/'סיכום נכסי ההשקעה'!$B$45</f>
        <v>8.6855480731753824E-4</v>
      </c>
    </row>
    <row r="178" spans="1:16">
      <c r="A178" s="7" t="s">
        <v>739</v>
      </c>
      <c r="B178" s="7" t="s">
        <v>740</v>
      </c>
      <c r="C178" s="7" t="s">
        <v>2602</v>
      </c>
      <c r="D178" s="7" t="s">
        <v>2603</v>
      </c>
      <c r="E178" s="17">
        <v>0</v>
      </c>
      <c r="F178" s="17" t="s">
        <v>2598</v>
      </c>
      <c r="G178" s="17">
        <v>0</v>
      </c>
      <c r="H178" s="7">
        <v>4.54</v>
      </c>
      <c r="I178" s="7" t="s">
        <v>29</v>
      </c>
      <c r="J178" s="7" t="s">
        <v>121</v>
      </c>
      <c r="K178" s="7" t="s">
        <v>741</v>
      </c>
      <c r="L178" s="16">
        <v>9928248.1999999993</v>
      </c>
      <c r="M178" s="16">
        <v>450.45</v>
      </c>
      <c r="N178" s="21" t="s">
        <v>742</v>
      </c>
      <c r="O178" s="7" t="s">
        <v>318</v>
      </c>
      <c r="P178" s="27">
        <f>N178/'סיכום נכסי ההשקעה'!$B$45</f>
        <v>9.6229332526152629E-4</v>
      </c>
    </row>
    <row r="179" spans="1:16">
      <c r="A179" s="7" t="s">
        <v>743</v>
      </c>
      <c r="B179" s="7" t="s">
        <v>744</v>
      </c>
      <c r="C179" s="7" t="s">
        <v>745</v>
      </c>
      <c r="D179" s="7" t="s">
        <v>746</v>
      </c>
      <c r="E179" s="17">
        <v>0</v>
      </c>
      <c r="F179" s="17" t="s">
        <v>2598</v>
      </c>
      <c r="G179" s="17">
        <v>0</v>
      </c>
      <c r="H179" s="17">
        <v>0</v>
      </c>
      <c r="I179" s="7" t="s">
        <v>26</v>
      </c>
      <c r="J179" s="17">
        <v>0</v>
      </c>
      <c r="K179" s="17">
        <v>0</v>
      </c>
      <c r="L179" s="16">
        <v>2826750</v>
      </c>
      <c r="M179" s="21" t="s">
        <v>20</v>
      </c>
      <c r="N179" s="17" t="s">
        <v>20</v>
      </c>
      <c r="O179" s="7" t="s">
        <v>747</v>
      </c>
      <c r="P179" s="27">
        <f>N179/'סיכום נכסי ההשקעה'!$B$45</f>
        <v>0</v>
      </c>
    </row>
    <row r="180" spans="1:16">
      <c r="A180" s="7" t="s">
        <v>748</v>
      </c>
      <c r="B180" s="7" t="s">
        <v>749</v>
      </c>
      <c r="C180" s="7" t="s">
        <v>2604</v>
      </c>
      <c r="D180" s="7" t="s">
        <v>2603</v>
      </c>
      <c r="E180" s="17">
        <v>0</v>
      </c>
      <c r="F180" s="17" t="s">
        <v>2598</v>
      </c>
      <c r="G180" s="17">
        <v>0</v>
      </c>
      <c r="H180" s="7">
        <v>4.54</v>
      </c>
      <c r="I180" s="7" t="s">
        <v>750</v>
      </c>
      <c r="J180" s="7" t="s">
        <v>493</v>
      </c>
      <c r="K180" s="7" t="s">
        <v>416</v>
      </c>
      <c r="L180" s="16">
        <v>7828510.2000000002</v>
      </c>
      <c r="M180" s="16">
        <v>585.24</v>
      </c>
      <c r="N180" s="21" t="s">
        <v>751</v>
      </c>
      <c r="O180" s="7" t="s">
        <v>752</v>
      </c>
      <c r="P180" s="27">
        <f>N180/'סיכום נכסי ההשקעה'!$B$45</f>
        <v>7.0190129002133453E-4</v>
      </c>
    </row>
    <row r="181" spans="1:16" ht="13.5" thickBot="1">
      <c r="A181" s="6" t="s">
        <v>753</v>
      </c>
      <c r="B181" s="6"/>
      <c r="C181" s="6"/>
      <c r="D181" s="6"/>
      <c r="E181" s="6"/>
      <c r="F181" s="6"/>
      <c r="G181" s="6"/>
      <c r="H181" s="26">
        <v>5.7</v>
      </c>
      <c r="I181" s="6"/>
      <c r="J181" s="6"/>
      <c r="K181" s="26" t="s">
        <v>754</v>
      </c>
      <c r="L181" s="22">
        <f>SUM(L176:L180)</f>
        <v>40182308.399999999</v>
      </c>
      <c r="M181" s="6"/>
      <c r="N181" s="22">
        <f>N176+N177+N178+N179+N180</f>
        <v>37773.01</v>
      </c>
      <c r="O181" s="6"/>
      <c r="P181" s="20">
        <f>SUM(P176:P180)</f>
        <v>3.429399093138307E-3</v>
      </c>
    </row>
    <row r="182" spans="1:16" ht="13.5" thickTop="1"/>
    <row r="183" spans="1:16" ht="13.5" thickBot="1">
      <c r="A183" s="4" t="s">
        <v>755</v>
      </c>
      <c r="B183" s="4"/>
      <c r="C183" s="4"/>
      <c r="D183" s="4"/>
      <c r="E183" s="4"/>
      <c r="F183" s="4"/>
      <c r="G183" s="4"/>
      <c r="H183" s="28">
        <v>5.7</v>
      </c>
      <c r="I183" s="4"/>
      <c r="J183" s="4"/>
      <c r="K183" s="28" t="s">
        <v>754</v>
      </c>
      <c r="L183" s="23">
        <f>L173+L181</f>
        <v>40182308.399999999</v>
      </c>
      <c r="M183" s="4"/>
      <c r="N183" s="23">
        <f>N173+N181</f>
        <v>37773.01</v>
      </c>
      <c r="O183" s="4"/>
      <c r="P183" s="24">
        <f>P173+P181</f>
        <v>3.429399093138307E-3</v>
      </c>
    </row>
    <row r="184" spans="1:16" ht="13.5" thickTop="1"/>
    <row r="186" spans="1:16" ht="13.5" thickBot="1">
      <c r="A186" s="4" t="s">
        <v>756</v>
      </c>
      <c r="B186" s="4"/>
      <c r="C186" s="4"/>
      <c r="D186" s="4"/>
      <c r="E186" s="4"/>
      <c r="F186" s="4"/>
      <c r="G186" s="4"/>
      <c r="H186" s="28">
        <v>7.18</v>
      </c>
      <c r="I186" s="4"/>
      <c r="J186" s="4"/>
      <c r="K186" s="28" t="s">
        <v>757</v>
      </c>
      <c r="L186" s="23">
        <f>L168+L183</f>
        <v>1419734597.0900004</v>
      </c>
      <c r="M186" s="4"/>
      <c r="N186" s="23">
        <f>N168+N183</f>
        <v>1701603.6399999997</v>
      </c>
      <c r="O186" s="4"/>
      <c r="P186" s="24">
        <f>P168+P183</f>
        <v>0.15448803206037434</v>
      </c>
    </row>
    <row r="187" spans="1:16" ht="13.5" thickTop="1"/>
    <row r="189" spans="1:16">
      <c r="A189" s="7" t="s">
        <v>62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</sheetData>
  <pageMargins left="0.75" right="0.75" top="1" bottom="1" header="0.5" footer="0.5"/>
  <pageSetup paperSize="9" orientation="portrait"/>
  <ignoredErrors>
    <ignoredError sqref="J21:O46 J193:P194 J48:O51 L47:N47 J53:O77 L52:N52 J79:O79 L78:N78 J81:O83 L80:N80 J85:O93 L84:N84 J95:O95 L94:N94 J97:O99 L96:N96 J101:O101 L100:N100 J103:O103 L102:N102 J105:O126 L104:N104 J128:O131 L127:N127 J133:O146 L132:N132 J150:P151 J147 L147:M147 J148 L148:O148 J149:K149 M149 O149 J20:O20 J159:P160 J158:K158 M158 O158 J152:O157 J164:P164 J163:K163 M163 O163 J161:O162 J167:P167 J166:K166 M166 O166 J169:P171 J168:K168 M168 O168 J174:P175 J180:O180 L179:O179 J182:K182 J181:K181 M181 O181 J176:O178 J184:P185 J183:K183 M183 M182:P182 O183 J187:P192 J186:K186 M186 O186 O14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rightToLeft="1" workbookViewId="0"/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758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66</v>
      </c>
      <c r="G11" s="4" t="s">
        <v>67</v>
      </c>
      <c r="H11" s="4" t="s">
        <v>12</v>
      </c>
      <c r="I11" s="4" t="s">
        <v>68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71</v>
      </c>
      <c r="G12" s="5" t="s">
        <v>72</v>
      </c>
      <c r="H12" s="5" t="s">
        <v>15</v>
      </c>
      <c r="I12" s="5" t="s">
        <v>14</v>
      </c>
      <c r="J12" s="5" t="s">
        <v>14</v>
      </c>
    </row>
    <row r="15" spans="1:10">
      <c r="A15" s="4" t="s">
        <v>759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760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761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762</v>
      </c>
      <c r="B20" s="7">
        <v>593038</v>
      </c>
      <c r="C20" s="7" t="s">
        <v>763</v>
      </c>
      <c r="D20" s="7" t="s">
        <v>203</v>
      </c>
      <c r="E20" s="7" t="s">
        <v>38</v>
      </c>
      <c r="F20" s="16">
        <v>18093</v>
      </c>
      <c r="G20" s="16">
        <v>5379</v>
      </c>
      <c r="H20" s="21">
        <v>973.22</v>
      </c>
      <c r="I20" s="7" t="s">
        <v>110</v>
      </c>
      <c r="J20" s="27">
        <f>H20/'סיכום נכסי ההשקעה'!$B$45</f>
        <v>8.8358322130644692E-5</v>
      </c>
    </row>
    <row r="21" spans="1:10">
      <c r="A21" s="7" t="s">
        <v>764</v>
      </c>
      <c r="B21" s="7">
        <v>691212</v>
      </c>
      <c r="C21" s="7" t="s">
        <v>367</v>
      </c>
      <c r="D21" s="7" t="s">
        <v>203</v>
      </c>
      <c r="E21" s="7" t="s">
        <v>38</v>
      </c>
      <c r="F21" s="16">
        <v>489286.88</v>
      </c>
      <c r="G21" s="16">
        <v>724.5</v>
      </c>
      <c r="H21" s="21" t="s">
        <v>765</v>
      </c>
      <c r="I21" s="7" t="s">
        <v>141</v>
      </c>
      <c r="J21" s="27">
        <f>H21/'סיכום נכסי ההשקעה'!$B$45</f>
        <v>3.2183848354378224E-4</v>
      </c>
    </row>
    <row r="22" spans="1:10">
      <c r="A22" s="7" t="s">
        <v>766</v>
      </c>
      <c r="B22" s="7">
        <v>604611</v>
      </c>
      <c r="C22" s="7" t="s">
        <v>249</v>
      </c>
      <c r="D22" s="7" t="s">
        <v>203</v>
      </c>
      <c r="E22" s="7" t="s">
        <v>38</v>
      </c>
      <c r="F22" s="16">
        <v>696635</v>
      </c>
      <c r="G22" s="16">
        <v>1596</v>
      </c>
      <c r="H22" s="21">
        <v>11118.3</v>
      </c>
      <c r="I22" s="7" t="s">
        <v>141</v>
      </c>
      <c r="J22" s="27">
        <f>H22/'סיכום נכסי ההשקעה'!$B$45</f>
        <v>1.0094267821717049E-3</v>
      </c>
    </row>
    <row r="23" spans="1:10">
      <c r="A23" s="7" t="s">
        <v>767</v>
      </c>
      <c r="B23" s="7">
        <v>695437</v>
      </c>
      <c r="C23" s="7" t="s">
        <v>442</v>
      </c>
      <c r="D23" s="7" t="s">
        <v>203</v>
      </c>
      <c r="E23" s="7" t="s">
        <v>38</v>
      </c>
      <c r="F23" s="16">
        <v>88558</v>
      </c>
      <c r="G23" s="16">
        <v>4681</v>
      </c>
      <c r="H23" s="21" t="s">
        <v>768</v>
      </c>
      <c r="I23" s="7" t="s">
        <v>40</v>
      </c>
      <c r="J23" s="27">
        <f>H23/'סיכום נכסי ההשקעה'!$B$45</f>
        <v>3.7635949585949164E-4</v>
      </c>
    </row>
    <row r="24" spans="1:10">
      <c r="A24" s="7" t="s">
        <v>34</v>
      </c>
      <c r="B24" s="7">
        <v>662577</v>
      </c>
      <c r="C24" s="7" t="s">
        <v>535</v>
      </c>
      <c r="D24" s="7" t="s">
        <v>203</v>
      </c>
      <c r="E24" s="7" t="s">
        <v>38</v>
      </c>
      <c r="F24" s="16">
        <v>641461</v>
      </c>
      <c r="G24" s="16">
        <v>2033</v>
      </c>
      <c r="H24" s="21" t="s">
        <v>769</v>
      </c>
      <c r="I24" s="7" t="s">
        <v>141</v>
      </c>
      <c r="J24" s="27">
        <f>H24/'סיכום נכסי ההשקעה'!$B$45</f>
        <v>1.1839790007126079E-3</v>
      </c>
    </row>
    <row r="25" spans="1:10">
      <c r="A25" s="7" t="s">
        <v>770</v>
      </c>
      <c r="B25" s="7">
        <v>126011</v>
      </c>
      <c r="C25" s="7" t="s">
        <v>349</v>
      </c>
      <c r="D25" s="7" t="s">
        <v>322</v>
      </c>
      <c r="E25" s="7" t="s">
        <v>38</v>
      </c>
      <c r="F25" s="16">
        <v>177322</v>
      </c>
      <c r="G25" s="16">
        <v>4500</v>
      </c>
      <c r="H25" s="21" t="s">
        <v>771</v>
      </c>
      <c r="I25" s="7" t="s">
        <v>257</v>
      </c>
      <c r="J25" s="27">
        <f>H25/'סיכום נכסי ההשקעה'!$B$45</f>
        <v>7.2445525971338235E-4</v>
      </c>
    </row>
    <row r="26" spans="1:10">
      <c r="A26" s="7" t="s">
        <v>772</v>
      </c>
      <c r="B26" s="7">
        <v>126016</v>
      </c>
      <c r="C26" s="7" t="s">
        <v>349</v>
      </c>
      <c r="D26" s="7" t="s">
        <v>322</v>
      </c>
      <c r="E26" s="7" t="s">
        <v>38</v>
      </c>
      <c r="F26" s="16">
        <v>81568.12</v>
      </c>
      <c r="G26" s="16">
        <v>100</v>
      </c>
      <c r="H26" s="21">
        <v>81.569999999999993</v>
      </c>
      <c r="I26" s="17">
        <v>0</v>
      </c>
      <c r="J26" s="27">
        <f>H26/'סיכום נכסי ההשקעה'!$B$45</f>
        <v>7.4057133394265288E-6</v>
      </c>
    </row>
    <row r="27" spans="1:10">
      <c r="A27" s="7" t="s">
        <v>773</v>
      </c>
      <c r="B27" s="7">
        <v>1119478</v>
      </c>
      <c r="C27" s="7" t="s">
        <v>774</v>
      </c>
      <c r="D27" s="7" t="s">
        <v>322</v>
      </c>
      <c r="E27" s="7" t="s">
        <v>38</v>
      </c>
      <c r="F27" s="16">
        <v>34981</v>
      </c>
      <c r="G27" s="16">
        <v>15070</v>
      </c>
      <c r="H27" s="21" t="s">
        <v>775</v>
      </c>
      <c r="I27" s="7" t="s">
        <v>132</v>
      </c>
      <c r="J27" s="27">
        <f>H27/'סיכום נכסי ההשקעה'!$B$45</f>
        <v>4.7861045321385894E-4</v>
      </c>
    </row>
    <row r="28" spans="1:10">
      <c r="A28" s="7" t="s">
        <v>776</v>
      </c>
      <c r="B28" s="7">
        <v>304014</v>
      </c>
      <c r="C28" s="7" t="s">
        <v>777</v>
      </c>
      <c r="D28" s="7" t="s">
        <v>778</v>
      </c>
      <c r="E28" s="7" t="s">
        <v>38</v>
      </c>
      <c r="F28" s="16">
        <v>17729</v>
      </c>
      <c r="G28" s="16">
        <v>7858</v>
      </c>
      <c r="H28" s="21">
        <v>1393.15</v>
      </c>
      <c r="I28" s="7" t="s">
        <v>110</v>
      </c>
      <c r="J28" s="27">
        <f>H28/'סיכום נכסי ההשקעה'!$B$45</f>
        <v>1.2648362803508728E-4</v>
      </c>
    </row>
    <row r="29" spans="1:10">
      <c r="A29" s="7" t="s">
        <v>779</v>
      </c>
      <c r="B29" s="7">
        <v>1081082</v>
      </c>
      <c r="C29" s="7" t="s">
        <v>780</v>
      </c>
      <c r="D29" s="7" t="s">
        <v>778</v>
      </c>
      <c r="E29" s="7" t="s">
        <v>38</v>
      </c>
      <c r="F29" s="16">
        <v>30669</v>
      </c>
      <c r="G29" s="16">
        <v>15830</v>
      </c>
      <c r="H29" s="21" t="s">
        <v>781</v>
      </c>
      <c r="I29" s="7" t="s">
        <v>141</v>
      </c>
      <c r="J29" s="27">
        <f>H29/'סיכום נכסי ההשקעה'!$B$45</f>
        <v>4.4077476635505521E-4</v>
      </c>
    </row>
    <row r="30" spans="1:10">
      <c r="A30" s="7" t="s">
        <v>782</v>
      </c>
      <c r="B30" s="7">
        <v>746016</v>
      </c>
      <c r="C30" s="7" t="s">
        <v>783</v>
      </c>
      <c r="D30" s="7" t="s">
        <v>778</v>
      </c>
      <c r="E30" s="7" t="s">
        <v>38</v>
      </c>
      <c r="F30" s="16">
        <v>19007</v>
      </c>
      <c r="G30" s="16">
        <v>6118</v>
      </c>
      <c r="H30" s="21" t="s">
        <v>784</v>
      </c>
      <c r="I30" s="7" t="s">
        <v>110</v>
      </c>
      <c r="J30" s="27">
        <f>H30/'סיכום נכסי ההשקעה'!$B$45</f>
        <v>1.055747671540044E-4</v>
      </c>
    </row>
    <row r="31" spans="1:10">
      <c r="A31" s="7" t="s">
        <v>785</v>
      </c>
      <c r="B31" s="7">
        <v>1081124</v>
      </c>
      <c r="C31" s="7" t="s">
        <v>786</v>
      </c>
      <c r="D31" s="7" t="s">
        <v>787</v>
      </c>
      <c r="E31" s="7" t="s">
        <v>38</v>
      </c>
      <c r="F31" s="16">
        <v>13849</v>
      </c>
      <c r="G31" s="16">
        <v>29640</v>
      </c>
      <c r="H31" s="21" t="s">
        <v>788</v>
      </c>
      <c r="I31" s="7" t="s">
        <v>132</v>
      </c>
      <c r="J31" s="27">
        <f>H31/'סיכום נכסי ההשקעה'!$B$45</f>
        <v>3.7267706686541123E-4</v>
      </c>
    </row>
    <row r="32" spans="1:10">
      <c r="A32" s="7" t="s">
        <v>789</v>
      </c>
      <c r="B32" s="7">
        <v>273011</v>
      </c>
      <c r="C32" s="7" t="s">
        <v>790</v>
      </c>
      <c r="D32" s="7" t="s">
        <v>787</v>
      </c>
      <c r="E32" s="7" t="s">
        <v>38</v>
      </c>
      <c r="F32" s="16">
        <v>18549</v>
      </c>
      <c r="G32" s="16">
        <v>24000</v>
      </c>
      <c r="H32" s="21" t="s">
        <v>791</v>
      </c>
      <c r="I32" s="7" t="s">
        <v>132</v>
      </c>
      <c r="J32" s="27">
        <f>H32/'סיכום נכסי ההשקעה'!$B$45</f>
        <v>4.0417381900117013E-4</v>
      </c>
    </row>
    <row r="33" spans="1:10">
      <c r="A33" s="7" t="s">
        <v>792</v>
      </c>
      <c r="B33" s="7">
        <v>629014</v>
      </c>
      <c r="C33" s="7" t="s">
        <v>793</v>
      </c>
      <c r="D33" s="7" t="s">
        <v>794</v>
      </c>
      <c r="E33" s="7" t="s">
        <v>38</v>
      </c>
      <c r="F33" s="16">
        <v>19135</v>
      </c>
      <c r="G33" s="16">
        <v>22320</v>
      </c>
      <c r="H33" s="21" t="s">
        <v>795</v>
      </c>
      <c r="I33" s="7" t="s">
        <v>21</v>
      </c>
      <c r="J33" s="27">
        <f>H33/'סיכום נכסי ההשקעה'!$B$45</f>
        <v>3.8775632306922828E-4</v>
      </c>
    </row>
    <row r="34" spans="1:10">
      <c r="A34" s="7" t="s">
        <v>796</v>
      </c>
      <c r="B34" s="7">
        <v>281014</v>
      </c>
      <c r="C34" s="7" t="s">
        <v>797</v>
      </c>
      <c r="D34" s="7" t="s">
        <v>794</v>
      </c>
      <c r="E34" s="7" t="s">
        <v>38</v>
      </c>
      <c r="F34" s="16">
        <v>149936</v>
      </c>
      <c r="G34" s="16">
        <v>2637</v>
      </c>
      <c r="H34" s="21" t="s">
        <v>798</v>
      </c>
      <c r="I34" s="7" t="s">
        <v>109</v>
      </c>
      <c r="J34" s="27">
        <f>H34/'סיכום נכסי ההשקעה'!$B$45</f>
        <v>3.589651030839525E-4</v>
      </c>
    </row>
    <row r="35" spans="1:10">
      <c r="A35" s="7" t="s">
        <v>799</v>
      </c>
      <c r="B35" s="7">
        <v>1130699</v>
      </c>
      <c r="C35" s="7" t="s">
        <v>800</v>
      </c>
      <c r="D35" s="7" t="s">
        <v>794</v>
      </c>
      <c r="E35" s="7" t="s">
        <v>38</v>
      </c>
      <c r="F35" s="16">
        <v>12394</v>
      </c>
      <c r="G35" s="16">
        <v>69820</v>
      </c>
      <c r="H35" s="21" t="s">
        <v>801</v>
      </c>
      <c r="I35" s="7" t="s">
        <v>109</v>
      </c>
      <c r="J35" s="27">
        <f>H35/'סיכום נכסי ההשקעה'!$B$45</f>
        <v>7.8564749694243078E-4</v>
      </c>
    </row>
    <row r="36" spans="1:10">
      <c r="A36" s="7" t="s">
        <v>802</v>
      </c>
      <c r="B36" s="7">
        <v>576017</v>
      </c>
      <c r="C36" s="7" t="s">
        <v>482</v>
      </c>
      <c r="D36" s="7" t="s">
        <v>374</v>
      </c>
      <c r="E36" s="7" t="s">
        <v>38</v>
      </c>
      <c r="F36" s="16">
        <v>1671</v>
      </c>
      <c r="G36" s="16">
        <v>133100</v>
      </c>
      <c r="H36" s="21" t="s">
        <v>803</v>
      </c>
      <c r="I36" s="7" t="s">
        <v>110</v>
      </c>
      <c r="J36" s="27">
        <f>H36/'סיכום נכסי ההשקעה'!$B$45</f>
        <v>2.0192530388891191E-4</v>
      </c>
    </row>
    <row r="37" spans="1:10">
      <c r="A37" s="7" t="s">
        <v>804</v>
      </c>
      <c r="B37" s="7">
        <v>1100007</v>
      </c>
      <c r="C37" s="7" t="s">
        <v>536</v>
      </c>
      <c r="D37" s="7" t="s">
        <v>374</v>
      </c>
      <c r="E37" s="7" t="s">
        <v>38</v>
      </c>
      <c r="F37" s="16">
        <v>7009</v>
      </c>
      <c r="G37" s="16">
        <v>59550</v>
      </c>
      <c r="H37" s="21" t="s">
        <v>805</v>
      </c>
      <c r="I37" s="7" t="s">
        <v>259</v>
      </c>
      <c r="J37" s="27">
        <f>H37/'סיכום נכסי ההשקעה'!$B$45</f>
        <v>3.7894336985287252E-4</v>
      </c>
    </row>
    <row r="38" spans="1:10">
      <c r="A38" s="7" t="s">
        <v>806</v>
      </c>
      <c r="B38" s="7">
        <v>268011</v>
      </c>
      <c r="C38" s="7" t="s">
        <v>807</v>
      </c>
      <c r="D38" s="7" t="s">
        <v>808</v>
      </c>
      <c r="E38" s="7" t="s">
        <v>38</v>
      </c>
      <c r="F38" s="16">
        <v>633061</v>
      </c>
      <c r="G38" s="16">
        <v>309.8</v>
      </c>
      <c r="H38" s="21" t="s">
        <v>809</v>
      </c>
      <c r="I38" s="7" t="s">
        <v>110</v>
      </c>
      <c r="J38" s="27">
        <f>H38/'סיכום נכסי ההשקעה'!$B$45</f>
        <v>1.7805851557619343E-4</v>
      </c>
    </row>
    <row r="39" spans="1:10">
      <c r="A39" s="7" t="s">
        <v>810</v>
      </c>
      <c r="B39" s="7">
        <v>232017</v>
      </c>
      <c r="C39" s="7" t="s">
        <v>811</v>
      </c>
      <c r="D39" s="7" t="s">
        <v>808</v>
      </c>
      <c r="E39" s="7" t="s">
        <v>38</v>
      </c>
      <c r="F39" s="16">
        <v>6185193.25</v>
      </c>
      <c r="G39" s="16">
        <v>79.400000000000006</v>
      </c>
      <c r="H39" s="21" t="s">
        <v>812</v>
      </c>
      <c r="I39" s="7" t="s">
        <v>141</v>
      </c>
      <c r="J39" s="27">
        <f>H39/'סיכום נכסי ההשקעה'!$B$45</f>
        <v>4.4587169839962315E-4</v>
      </c>
    </row>
    <row r="40" spans="1:10">
      <c r="A40" s="7" t="s">
        <v>813</v>
      </c>
      <c r="B40" s="7">
        <v>230011</v>
      </c>
      <c r="C40" s="7" t="s">
        <v>278</v>
      </c>
      <c r="D40" s="7" t="s">
        <v>279</v>
      </c>
      <c r="E40" s="7" t="s">
        <v>38</v>
      </c>
      <c r="F40" s="16">
        <v>542732</v>
      </c>
      <c r="G40" s="16">
        <v>643</v>
      </c>
      <c r="H40" s="21" t="s">
        <v>814</v>
      </c>
      <c r="I40" s="7" t="s">
        <v>110</v>
      </c>
      <c r="J40" s="27">
        <f>H40/'סיכום נכסי ההשקעה'!$B$45</f>
        <v>3.1683506485877797E-4</v>
      </c>
    </row>
    <row r="41" spans="1:10">
      <c r="A41" s="7" t="s">
        <v>815</v>
      </c>
      <c r="B41" s="7">
        <v>1134402</v>
      </c>
      <c r="C41" s="7" t="s">
        <v>816</v>
      </c>
      <c r="D41" s="7" t="s">
        <v>817</v>
      </c>
      <c r="E41" s="7" t="s">
        <v>38</v>
      </c>
      <c r="F41" s="16">
        <v>14208.83</v>
      </c>
      <c r="G41" s="16">
        <v>14120</v>
      </c>
      <c r="H41" s="21" t="s">
        <v>818</v>
      </c>
      <c r="I41" s="7" t="s">
        <v>132</v>
      </c>
      <c r="J41" s="27">
        <f>H41/'סיכום נכסי ההשקעה'!$B$45</f>
        <v>1.821504059796255E-4</v>
      </c>
    </row>
    <row r="42" spans="1:10" ht="13.5" thickBot="1">
      <c r="A42" s="6" t="s">
        <v>819</v>
      </c>
      <c r="B42" s="6"/>
      <c r="C42" s="6"/>
      <c r="D42" s="6"/>
      <c r="E42" s="6"/>
      <c r="F42" s="22">
        <f>SUM(F20:F41)</f>
        <v>9893048.0800000001</v>
      </c>
      <c r="G42" s="6"/>
      <c r="H42" s="22">
        <f>H20+H21+H22+H23+H24+H25+H26+H27+H28+H29+H30+H31+H32+H33+H34+H35+H36+H37+H38+H39+H40+H41</f>
        <v>97767.41</v>
      </c>
      <c r="I42" s="6"/>
      <c r="J42" s="20">
        <f>SUM(J20:J41)</f>
        <v>8.8762708397472426E-3</v>
      </c>
    </row>
    <row r="43" spans="1:10" ht="13.5" thickTop="1"/>
    <row r="44" spans="1:10">
      <c r="A44" s="6" t="s">
        <v>821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822</v>
      </c>
      <c r="B45" s="7">
        <v>763011</v>
      </c>
      <c r="C45" s="7" t="s">
        <v>823</v>
      </c>
      <c r="D45" s="7" t="s">
        <v>203</v>
      </c>
      <c r="E45" s="7" t="s">
        <v>38</v>
      </c>
      <c r="F45" s="16">
        <v>58590.720000000001</v>
      </c>
      <c r="G45" s="16">
        <v>6253</v>
      </c>
      <c r="H45" s="21" t="s">
        <v>824</v>
      </c>
      <c r="I45" s="7" t="s">
        <v>129</v>
      </c>
      <c r="J45" s="27">
        <f>H45/'סיכום נכסי ההשקעה'!$B$45</f>
        <v>3.326242962779231E-4</v>
      </c>
    </row>
    <row r="46" spans="1:10">
      <c r="A46" s="7" t="s">
        <v>825</v>
      </c>
      <c r="B46" s="7">
        <v>763016</v>
      </c>
      <c r="C46" s="7" t="s">
        <v>823</v>
      </c>
      <c r="D46" s="7" t="s">
        <v>203</v>
      </c>
      <c r="E46" s="7" t="s">
        <v>38</v>
      </c>
      <c r="F46" s="16">
        <v>42968.83</v>
      </c>
      <c r="G46" s="16">
        <v>100</v>
      </c>
      <c r="H46" s="21">
        <v>42.97</v>
      </c>
      <c r="I46" s="17">
        <v>0</v>
      </c>
      <c r="J46" s="27">
        <f>H46/'סיכום נכסי ההשקעה'!$B$45</f>
        <v>3.9012320975255355E-6</v>
      </c>
    </row>
    <row r="47" spans="1:10">
      <c r="A47" s="7" t="s">
        <v>826</v>
      </c>
      <c r="B47" s="7">
        <v>585018</v>
      </c>
      <c r="C47" s="7" t="s">
        <v>827</v>
      </c>
      <c r="D47" s="7" t="s">
        <v>296</v>
      </c>
      <c r="E47" s="7" t="s">
        <v>38</v>
      </c>
      <c r="F47" s="16">
        <v>92950</v>
      </c>
      <c r="G47" s="16">
        <v>1715</v>
      </c>
      <c r="H47" s="21" t="s">
        <v>828</v>
      </c>
      <c r="I47" s="7" t="s">
        <v>40</v>
      </c>
      <c r="J47" s="27">
        <f>H47/'סיכום נכסי ההשקעה'!$B$45</f>
        <v>1.4472690422025788E-4</v>
      </c>
    </row>
    <row r="48" spans="1:10">
      <c r="A48" s="7" t="s">
        <v>829</v>
      </c>
      <c r="B48" s="7">
        <v>224014</v>
      </c>
      <c r="C48" s="7" t="s">
        <v>830</v>
      </c>
      <c r="D48" s="7" t="s">
        <v>296</v>
      </c>
      <c r="E48" s="7" t="s">
        <v>38</v>
      </c>
      <c r="F48" s="16">
        <v>21276</v>
      </c>
      <c r="G48" s="16">
        <v>6175</v>
      </c>
      <c r="H48" s="21" t="s">
        <v>831</v>
      </c>
      <c r="I48" s="7" t="s">
        <v>40</v>
      </c>
      <c r="J48" s="27">
        <f>H48/'סיכום נכסי ההשקעה'!$B$45</f>
        <v>1.1927855986521E-4</v>
      </c>
    </row>
    <row r="49" spans="1:10">
      <c r="A49" s="7" t="s">
        <v>832</v>
      </c>
      <c r="B49" s="7">
        <v>1081165</v>
      </c>
      <c r="C49" s="7" t="s">
        <v>833</v>
      </c>
      <c r="D49" s="7" t="s">
        <v>296</v>
      </c>
      <c r="E49" s="7" t="s">
        <v>38</v>
      </c>
      <c r="F49" s="16">
        <v>373532</v>
      </c>
      <c r="G49" s="16">
        <v>438.1</v>
      </c>
      <c r="H49" s="21" t="s">
        <v>834</v>
      </c>
      <c r="I49" s="7" t="s">
        <v>40</v>
      </c>
      <c r="J49" s="27">
        <f>H49/'סיכום נכסי ההשקעה'!$B$45</f>
        <v>1.4857184672270626E-4</v>
      </c>
    </row>
    <row r="50" spans="1:10">
      <c r="A50" s="7" t="s">
        <v>835</v>
      </c>
      <c r="B50" s="7">
        <v>566018</v>
      </c>
      <c r="C50" s="7" t="s">
        <v>418</v>
      </c>
      <c r="D50" s="7" t="s">
        <v>296</v>
      </c>
      <c r="E50" s="7" t="s">
        <v>38</v>
      </c>
      <c r="F50" s="16">
        <v>38225</v>
      </c>
      <c r="G50" s="16">
        <v>3671</v>
      </c>
      <c r="H50" s="21" t="s">
        <v>836</v>
      </c>
      <c r="I50" s="7" t="s">
        <v>259</v>
      </c>
      <c r="J50" s="27">
        <f>H50/'סיכום נכסי ההשקעה'!$B$45</f>
        <v>1.2739969580013343E-4</v>
      </c>
    </row>
    <row r="51" spans="1:10">
      <c r="A51" s="7" t="s">
        <v>837</v>
      </c>
      <c r="B51" s="7">
        <v>829010</v>
      </c>
      <c r="C51" s="7" t="s">
        <v>838</v>
      </c>
      <c r="D51" s="7" t="s">
        <v>609</v>
      </c>
      <c r="E51" s="7" t="s">
        <v>38</v>
      </c>
      <c r="F51" s="16">
        <v>21110</v>
      </c>
      <c r="G51" s="16">
        <v>4220</v>
      </c>
      <c r="H51" s="21">
        <v>890.84</v>
      </c>
      <c r="I51" s="7" t="s">
        <v>110</v>
      </c>
      <c r="J51" s="27">
        <f>H51/'סיכום נכסי ההשקעה'!$B$45</f>
        <v>8.0879069158939923E-5</v>
      </c>
    </row>
    <row r="52" spans="1:10">
      <c r="A52" s="7" t="s">
        <v>839</v>
      </c>
      <c r="B52" s="7">
        <v>829015</v>
      </c>
      <c r="C52" s="7" t="s">
        <v>838</v>
      </c>
      <c r="D52" s="7" t="s">
        <v>609</v>
      </c>
      <c r="E52" s="7" t="s">
        <v>38</v>
      </c>
      <c r="F52" s="16">
        <v>92884</v>
      </c>
      <c r="G52" s="16">
        <v>100</v>
      </c>
      <c r="H52" s="21">
        <v>92.89</v>
      </c>
      <c r="I52" s="17">
        <v>0</v>
      </c>
      <c r="J52" s="27">
        <f>H52/'סיכום נכסי ההשקעה'!$B$45</f>
        <v>8.4334523979322096E-6</v>
      </c>
    </row>
    <row r="53" spans="1:10">
      <c r="A53" s="7" t="s">
        <v>840</v>
      </c>
      <c r="B53" s="7">
        <v>1082551</v>
      </c>
      <c r="C53" s="7" t="s">
        <v>841</v>
      </c>
      <c r="D53" s="7" t="s">
        <v>609</v>
      </c>
      <c r="E53" s="7" t="s">
        <v>38</v>
      </c>
      <c r="F53" s="16">
        <v>13510</v>
      </c>
      <c r="G53" s="16">
        <v>897.2</v>
      </c>
      <c r="H53" s="21">
        <v>121.21</v>
      </c>
      <c r="I53" s="7" t="s">
        <v>110</v>
      </c>
      <c r="J53" s="27">
        <f>H53/'סיכום נכסי ההשקעה'!$B$45</f>
        <v>1.1004615837585995E-5</v>
      </c>
    </row>
    <row r="54" spans="1:10">
      <c r="A54" s="7" t="s">
        <v>842</v>
      </c>
      <c r="B54" s="7">
        <v>1123017</v>
      </c>
      <c r="C54" s="7" t="s">
        <v>843</v>
      </c>
      <c r="D54" s="7" t="s">
        <v>626</v>
      </c>
      <c r="E54" s="7" t="s">
        <v>38</v>
      </c>
      <c r="F54" s="16">
        <v>16160</v>
      </c>
      <c r="G54" s="16">
        <v>3690</v>
      </c>
      <c r="H54" s="21">
        <v>596.30999999999995</v>
      </c>
      <c r="I54" s="7" t="s">
        <v>132</v>
      </c>
      <c r="J54" s="27">
        <f>H54/'סיכום נכסי ההשקעה'!$B$45</f>
        <v>5.4138787807201584E-5</v>
      </c>
    </row>
    <row r="55" spans="1:10">
      <c r="A55" s="7" t="s">
        <v>844</v>
      </c>
      <c r="B55" s="7">
        <v>445015</v>
      </c>
      <c r="C55" s="7" t="s">
        <v>845</v>
      </c>
      <c r="D55" s="7" t="s">
        <v>626</v>
      </c>
      <c r="E55" s="7" t="s">
        <v>38</v>
      </c>
      <c r="F55" s="16">
        <v>12542</v>
      </c>
      <c r="G55" s="16">
        <v>2082</v>
      </c>
      <c r="H55" s="21">
        <v>261.13</v>
      </c>
      <c r="I55" s="7" t="s">
        <v>110</v>
      </c>
      <c r="J55" s="27">
        <f>H55/'סיכום נכסי ההשקעה'!$B$45</f>
        <v>2.3707906391129698E-5</v>
      </c>
    </row>
    <row r="56" spans="1:10">
      <c r="A56" s="7" t="s">
        <v>846</v>
      </c>
      <c r="B56" s="7">
        <v>390013</v>
      </c>
      <c r="C56" s="7" t="s">
        <v>321</v>
      </c>
      <c r="D56" s="7" t="s">
        <v>322</v>
      </c>
      <c r="E56" s="7" t="s">
        <v>38</v>
      </c>
      <c r="F56" s="16">
        <v>100103</v>
      </c>
      <c r="G56" s="16">
        <v>2842</v>
      </c>
      <c r="H56" s="21" t="s">
        <v>847</v>
      </c>
      <c r="I56" s="7" t="s">
        <v>142</v>
      </c>
      <c r="J56" s="27">
        <f>H56/'סיכום נכסי ההשקעה'!$B$45</f>
        <v>2.5829025439174595E-4</v>
      </c>
    </row>
    <row r="57" spans="1:10">
      <c r="A57" s="7" t="s">
        <v>848</v>
      </c>
      <c r="B57" s="7">
        <v>1097278</v>
      </c>
      <c r="C57" s="7" t="s">
        <v>333</v>
      </c>
      <c r="D57" s="7" t="s">
        <v>322</v>
      </c>
      <c r="E57" s="7" t="s">
        <v>38</v>
      </c>
      <c r="F57" s="16">
        <v>0.75</v>
      </c>
      <c r="G57" s="16">
        <v>1206</v>
      </c>
      <c r="H57" s="21">
        <v>0.01</v>
      </c>
      <c r="I57" s="7" t="s">
        <v>21</v>
      </c>
      <c r="J57" s="27">
        <f>H57/'סיכום נכסי ההשקעה'!$B$45</f>
        <v>9.0789669479300353E-10</v>
      </c>
    </row>
    <row r="58" spans="1:10">
      <c r="A58" s="7" t="s">
        <v>849</v>
      </c>
      <c r="B58" s="7">
        <v>1091354</v>
      </c>
      <c r="C58" s="7" t="s">
        <v>850</v>
      </c>
      <c r="D58" s="7" t="s">
        <v>322</v>
      </c>
      <c r="E58" s="7" t="s">
        <v>38</v>
      </c>
      <c r="F58" s="16">
        <v>3026.51</v>
      </c>
      <c r="G58" s="16">
        <v>5588</v>
      </c>
      <c r="H58" s="21">
        <v>169.12</v>
      </c>
      <c r="I58" s="7" t="s">
        <v>109</v>
      </c>
      <c r="J58" s="27">
        <f>H58/'סיכום נכסי ההשקעה'!$B$45</f>
        <v>1.5354348902339277E-5</v>
      </c>
    </row>
    <row r="59" spans="1:10">
      <c r="A59" s="7" t="s">
        <v>851</v>
      </c>
      <c r="B59" s="7">
        <v>1095835</v>
      </c>
      <c r="C59" s="7" t="s">
        <v>852</v>
      </c>
      <c r="D59" s="7" t="s">
        <v>322</v>
      </c>
      <c r="E59" s="7" t="s">
        <v>38</v>
      </c>
      <c r="F59" s="16">
        <v>61691</v>
      </c>
      <c r="G59" s="16">
        <v>3740</v>
      </c>
      <c r="H59" s="21" t="s">
        <v>853</v>
      </c>
      <c r="I59" s="7" t="s">
        <v>302</v>
      </c>
      <c r="J59" s="27">
        <f>H59/'סיכום נכסי ההשקעה'!$B$45</f>
        <v>2.0947355700942091E-4</v>
      </c>
    </row>
    <row r="60" spans="1:10">
      <c r="A60" s="7" t="s">
        <v>854</v>
      </c>
      <c r="B60" s="7">
        <v>759019</v>
      </c>
      <c r="C60" s="7" t="s">
        <v>338</v>
      </c>
      <c r="D60" s="7" t="s">
        <v>322</v>
      </c>
      <c r="E60" s="7" t="s">
        <v>38</v>
      </c>
      <c r="F60" s="16">
        <v>847</v>
      </c>
      <c r="G60" s="16">
        <v>114100</v>
      </c>
      <c r="H60" s="21">
        <v>966.43</v>
      </c>
      <c r="I60" s="7" t="s">
        <v>40</v>
      </c>
      <c r="J60" s="27">
        <f>H60/'סיכום נכסי ההשקעה'!$B$45</f>
        <v>8.7741860274880235E-5</v>
      </c>
    </row>
    <row r="61" spans="1:10">
      <c r="A61" s="7" t="s">
        <v>855</v>
      </c>
      <c r="B61" s="7">
        <v>1081215</v>
      </c>
      <c r="C61" s="7" t="s">
        <v>856</v>
      </c>
      <c r="D61" s="7" t="s">
        <v>322</v>
      </c>
      <c r="E61" s="7" t="s">
        <v>38</v>
      </c>
      <c r="F61" s="16">
        <v>17405</v>
      </c>
      <c r="G61" s="16">
        <v>5492</v>
      </c>
      <c r="H61" s="21">
        <v>955.88</v>
      </c>
      <c r="I61" s="7" t="s">
        <v>132</v>
      </c>
      <c r="J61" s="27">
        <f>H61/'סיכום נכסי ההשקעה'!$B$45</f>
        <v>8.6784029261873619E-5</v>
      </c>
    </row>
    <row r="62" spans="1:10">
      <c r="A62" s="7" t="s">
        <v>857</v>
      </c>
      <c r="B62" s="7">
        <v>1081942</v>
      </c>
      <c r="C62" s="7" t="s">
        <v>541</v>
      </c>
      <c r="D62" s="7" t="s">
        <v>322</v>
      </c>
      <c r="E62" s="7" t="s">
        <v>38</v>
      </c>
      <c r="F62" s="16">
        <v>375849</v>
      </c>
      <c r="G62" s="16">
        <v>848</v>
      </c>
      <c r="H62" s="21" t="s">
        <v>858</v>
      </c>
      <c r="I62" s="7" t="s">
        <v>244</v>
      </c>
      <c r="J62" s="27">
        <f>H62/'סיכום נכסי ההשקעה'!$B$45</f>
        <v>2.8936483456442605E-4</v>
      </c>
    </row>
    <row r="63" spans="1:10">
      <c r="A63" s="7" t="s">
        <v>859</v>
      </c>
      <c r="B63" s="7">
        <v>1081603</v>
      </c>
      <c r="C63" s="7" t="s">
        <v>860</v>
      </c>
      <c r="D63" s="7" t="s">
        <v>794</v>
      </c>
      <c r="E63" s="7" t="s">
        <v>38</v>
      </c>
      <c r="F63" s="16">
        <v>2949</v>
      </c>
      <c r="G63" s="16">
        <v>12810</v>
      </c>
      <c r="H63" s="21">
        <v>377.77</v>
      </c>
      <c r="I63" s="7" t="s">
        <v>132</v>
      </c>
      <c r="J63" s="27">
        <f>H63/'סיכום נכסי ההשקעה'!$B$45</f>
        <v>3.4297613439195288E-5</v>
      </c>
    </row>
    <row r="64" spans="1:10">
      <c r="A64" s="7" t="s">
        <v>861</v>
      </c>
      <c r="B64" s="7">
        <v>7980204</v>
      </c>
      <c r="C64" s="7" t="s">
        <v>660</v>
      </c>
      <c r="D64" s="7" t="s">
        <v>374</v>
      </c>
      <c r="E64" s="7" t="s">
        <v>38</v>
      </c>
      <c r="F64" s="16">
        <v>1.22</v>
      </c>
      <c r="G64" s="16">
        <v>195.7</v>
      </c>
      <c r="H64" s="21" t="s">
        <v>20</v>
      </c>
      <c r="I64" s="7" t="s">
        <v>21</v>
      </c>
      <c r="J64" s="27">
        <f>H64/'סיכום נכסי ההשקעה'!$B$45</f>
        <v>0</v>
      </c>
    </row>
    <row r="65" spans="1:10">
      <c r="A65" s="7" t="s">
        <v>862</v>
      </c>
      <c r="B65" s="7">
        <v>611012</v>
      </c>
      <c r="C65" s="7" t="s">
        <v>642</v>
      </c>
      <c r="D65" s="7" t="s">
        <v>374</v>
      </c>
      <c r="E65" s="7" t="s">
        <v>38</v>
      </c>
      <c r="F65" s="16">
        <v>0.2</v>
      </c>
      <c r="G65" s="16">
        <v>307.10000000000002</v>
      </c>
      <c r="H65" s="21" t="s">
        <v>20</v>
      </c>
      <c r="I65" s="7" t="s">
        <v>21</v>
      </c>
      <c r="J65" s="27">
        <f>H65/'סיכום נכסי ההשקעה'!$B$45</f>
        <v>0</v>
      </c>
    </row>
    <row r="66" spans="1:10">
      <c r="A66" s="7" t="s">
        <v>863</v>
      </c>
      <c r="B66" s="7">
        <v>1134139</v>
      </c>
      <c r="C66" s="7" t="s">
        <v>864</v>
      </c>
      <c r="D66" s="7" t="s">
        <v>374</v>
      </c>
      <c r="E66" s="7" t="s">
        <v>38</v>
      </c>
      <c r="F66" s="16">
        <v>11697</v>
      </c>
      <c r="G66" s="16">
        <v>7540</v>
      </c>
      <c r="H66" s="21">
        <v>881.95</v>
      </c>
      <c r="I66" s="7" t="s">
        <v>110</v>
      </c>
      <c r="J66" s="27">
        <f>H66/'סיכום נכסי ההשקעה'!$B$45</f>
        <v>8.0071948997268951E-5</v>
      </c>
    </row>
    <row r="67" spans="1:10">
      <c r="A67" s="7" t="s">
        <v>865</v>
      </c>
      <c r="B67" s="7">
        <v>1101534</v>
      </c>
      <c r="C67" s="7" t="s">
        <v>516</v>
      </c>
      <c r="D67" s="7" t="s">
        <v>279</v>
      </c>
      <c r="E67" s="7" t="s">
        <v>38</v>
      </c>
      <c r="F67" s="16">
        <v>40256</v>
      </c>
      <c r="G67" s="16">
        <v>1509</v>
      </c>
      <c r="H67" s="21">
        <v>607.46</v>
      </c>
      <c r="I67" s="7" t="s">
        <v>40</v>
      </c>
      <c r="J67" s="27">
        <f>H67/'סיכום נכסי ההשקעה'!$B$45</f>
        <v>5.515109262189579E-5</v>
      </c>
    </row>
    <row r="68" spans="1:10">
      <c r="A68" s="7" t="s">
        <v>866</v>
      </c>
      <c r="B68" s="7">
        <v>1083484</v>
      </c>
      <c r="C68" s="7" t="s">
        <v>427</v>
      </c>
      <c r="D68" s="7" t="s">
        <v>279</v>
      </c>
      <c r="E68" s="7" t="s">
        <v>38</v>
      </c>
      <c r="F68" s="16">
        <v>29559</v>
      </c>
      <c r="G68" s="16">
        <v>1046</v>
      </c>
      <c r="H68" s="21">
        <v>309.19</v>
      </c>
      <c r="I68" s="7" t="s">
        <v>110</v>
      </c>
      <c r="J68" s="27">
        <f>H68/'סיכום נכסי ההשקעה'!$B$45</f>
        <v>2.8071257906304873E-5</v>
      </c>
    </row>
    <row r="69" spans="1:10" ht="13.5" thickBot="1">
      <c r="A69" s="6" t="s">
        <v>867</v>
      </c>
      <c r="B69" s="6"/>
      <c r="C69" s="6"/>
      <c r="D69" s="6"/>
      <c r="E69" s="6"/>
      <c r="F69" s="22">
        <f>SUM(F45:F68)</f>
        <v>1427133.23</v>
      </c>
      <c r="G69" s="6"/>
      <c r="H69" s="22">
        <f>H45+H46+H47+H48+H49+H50+H51+H52+H53+H54+H55+H56+H57+H58+H59+H60+H61+H62+H63+H64+H65+H66+H67+H68</f>
        <v>24223.77</v>
      </c>
      <c r="I69" s="6"/>
      <c r="J69" s="20">
        <f>SUM(J45:J68)</f>
        <v>2.1992680718425917E-3</v>
      </c>
    </row>
    <row r="70" spans="1:10" ht="13.5" thickTop="1"/>
    <row r="71" spans="1:10">
      <c r="A71" s="6" t="s">
        <v>868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>
      <c r="A72" s="7" t="s">
        <v>869</v>
      </c>
      <c r="B72" s="7">
        <v>507012</v>
      </c>
      <c r="C72" s="7" t="s">
        <v>870</v>
      </c>
      <c r="D72" s="7" t="s">
        <v>626</v>
      </c>
      <c r="E72" s="7" t="s">
        <v>38</v>
      </c>
      <c r="F72" s="16">
        <v>187274</v>
      </c>
      <c r="G72" s="16">
        <v>8550</v>
      </c>
      <c r="H72" s="21" t="s">
        <v>871</v>
      </c>
      <c r="I72" s="7" t="s">
        <v>872</v>
      </c>
      <c r="J72" s="27">
        <f>H72/'סיכום נכסי ההשקעה'!$B$45</f>
        <v>1.4537178324256937E-3</v>
      </c>
    </row>
    <row r="73" spans="1:10">
      <c r="A73" s="7" t="s">
        <v>873</v>
      </c>
      <c r="B73" s="7">
        <v>1099787</v>
      </c>
      <c r="C73" s="7" t="s">
        <v>874</v>
      </c>
      <c r="D73" s="7" t="s">
        <v>626</v>
      </c>
      <c r="E73" s="7" t="s">
        <v>38</v>
      </c>
      <c r="F73" s="16">
        <v>13672</v>
      </c>
      <c r="G73" s="16">
        <v>262</v>
      </c>
      <c r="H73" s="21">
        <v>35.82</v>
      </c>
      <c r="I73" s="7" t="s">
        <v>142</v>
      </c>
      <c r="J73" s="27">
        <f>H73/'סיכום נכסי ההשקעה'!$B$45</f>
        <v>3.2520859607485383E-6</v>
      </c>
    </row>
    <row r="74" spans="1:10">
      <c r="A74" s="7" t="s">
        <v>875</v>
      </c>
      <c r="B74" s="7">
        <v>1094044</v>
      </c>
      <c r="C74" s="7" t="s">
        <v>876</v>
      </c>
      <c r="D74" s="7" t="s">
        <v>322</v>
      </c>
      <c r="E74" s="7" t="s">
        <v>38</v>
      </c>
      <c r="F74" s="16">
        <v>0.1</v>
      </c>
      <c r="G74" s="16">
        <v>511.6</v>
      </c>
      <c r="H74" s="21" t="s">
        <v>20</v>
      </c>
      <c r="I74" s="7" t="s">
        <v>21</v>
      </c>
      <c r="J74" s="27">
        <f>H74/'סיכום נכסי ההשקעה'!$B$45</f>
        <v>0</v>
      </c>
    </row>
    <row r="75" spans="1:10">
      <c r="A75" s="7" t="s">
        <v>877</v>
      </c>
      <c r="B75" s="7">
        <v>1106749</v>
      </c>
      <c r="C75" s="7" t="s">
        <v>878</v>
      </c>
      <c r="D75" s="7" t="s">
        <v>322</v>
      </c>
      <c r="E75" s="7" t="s">
        <v>38</v>
      </c>
      <c r="F75" s="16">
        <v>205650</v>
      </c>
      <c r="G75" s="16">
        <v>428</v>
      </c>
      <c r="H75" s="21">
        <v>880.18</v>
      </c>
      <c r="I75" s="7" t="s">
        <v>741</v>
      </c>
      <c r="J75" s="27">
        <f>H75/'סיכום נכסי ההשקעה'!$B$45</f>
        <v>7.9911251282290577E-5</v>
      </c>
    </row>
    <row r="76" spans="1:10">
      <c r="A76" s="7" t="s">
        <v>692</v>
      </c>
      <c r="B76" s="7">
        <v>549014</v>
      </c>
      <c r="C76" s="7" t="s">
        <v>692</v>
      </c>
      <c r="D76" s="7" t="s">
        <v>322</v>
      </c>
      <c r="E76" s="7" t="s">
        <v>38</v>
      </c>
      <c r="F76" s="16">
        <v>2554.0700000000002</v>
      </c>
      <c r="G76" s="16">
        <v>10.7</v>
      </c>
      <c r="H76" s="21">
        <v>0.27</v>
      </c>
      <c r="I76" s="7" t="s">
        <v>40</v>
      </c>
      <c r="J76" s="27">
        <f>H76/'סיכום נכסי ההשקעה'!$B$45</f>
        <v>2.4513210759411095E-8</v>
      </c>
    </row>
    <row r="77" spans="1:10">
      <c r="A77" s="7" t="s">
        <v>879</v>
      </c>
      <c r="B77" s="7">
        <v>315010</v>
      </c>
      <c r="C77" s="7" t="s">
        <v>880</v>
      </c>
      <c r="D77" s="7" t="s">
        <v>881</v>
      </c>
      <c r="E77" s="7" t="s">
        <v>38</v>
      </c>
      <c r="F77" s="16">
        <v>5347</v>
      </c>
      <c r="G77" s="16">
        <v>6980</v>
      </c>
      <c r="H77" s="21">
        <v>373.22</v>
      </c>
      <c r="I77" s="7" t="s">
        <v>259</v>
      </c>
      <c r="J77" s="27">
        <f>H77/'סיכום נכסי ההשקעה'!$B$45</f>
        <v>3.3884520443064482E-5</v>
      </c>
    </row>
    <row r="78" spans="1:10">
      <c r="A78" s="7" t="s">
        <v>882</v>
      </c>
      <c r="B78" s="7">
        <v>1123355</v>
      </c>
      <c r="C78" s="7" t="s">
        <v>883</v>
      </c>
      <c r="D78" s="7" t="s">
        <v>374</v>
      </c>
      <c r="E78" s="7" t="s">
        <v>38</v>
      </c>
      <c r="F78" s="16">
        <v>73762.929999999993</v>
      </c>
      <c r="G78" s="16">
        <v>234</v>
      </c>
      <c r="H78" s="21">
        <v>172.61</v>
      </c>
      <c r="I78" s="7" t="s">
        <v>110</v>
      </c>
      <c r="J78" s="27">
        <f>H78/'סיכום נכסי ההשקעה'!$B$45</f>
        <v>1.5671204848822034E-5</v>
      </c>
    </row>
    <row r="79" spans="1:10">
      <c r="A79" s="7" t="s">
        <v>884</v>
      </c>
      <c r="B79" s="7">
        <v>422014</v>
      </c>
      <c r="C79" s="7" t="s">
        <v>885</v>
      </c>
      <c r="D79" s="7" t="s">
        <v>374</v>
      </c>
      <c r="E79" s="7" t="s">
        <v>38</v>
      </c>
      <c r="F79" s="16">
        <v>0.31</v>
      </c>
      <c r="G79" s="16">
        <v>1636</v>
      </c>
      <c r="H79" s="21">
        <v>0.01</v>
      </c>
      <c r="I79" s="7" t="s">
        <v>21</v>
      </c>
      <c r="J79" s="27">
        <f>H79/'סיכום נכסי ההשקעה'!$B$45</f>
        <v>9.0789669479300353E-10</v>
      </c>
    </row>
    <row r="80" spans="1:10">
      <c r="A80" s="7" t="s">
        <v>886</v>
      </c>
      <c r="B80" s="7">
        <v>565010</v>
      </c>
      <c r="C80" s="7" t="s">
        <v>887</v>
      </c>
      <c r="D80" s="7" t="s">
        <v>808</v>
      </c>
      <c r="E80" s="7" t="s">
        <v>38</v>
      </c>
      <c r="F80" s="16">
        <v>2497</v>
      </c>
      <c r="G80" s="16">
        <v>208000</v>
      </c>
      <c r="H80" s="21" t="s">
        <v>888</v>
      </c>
      <c r="I80" s="7" t="s">
        <v>141</v>
      </c>
      <c r="J80" s="27">
        <f>H80/'סיכום נכסי ההשקעה'!$B$45</f>
        <v>4.7153975375481099E-4</v>
      </c>
    </row>
    <row r="81" spans="1:10" ht="13.5" thickBot="1">
      <c r="A81" s="6" t="s">
        <v>889</v>
      </c>
      <c r="B81" s="6"/>
      <c r="C81" s="6"/>
      <c r="D81" s="6"/>
      <c r="E81" s="6"/>
      <c r="F81" s="22">
        <f>SUM(F72:F80)</f>
        <v>490757.41</v>
      </c>
      <c r="G81" s="6"/>
      <c r="H81" s="22">
        <f>H72+H73+H74+H75+H76+H77+H78+H79+H80</f>
        <v>22667.800000000003</v>
      </c>
      <c r="I81" s="6"/>
      <c r="J81" s="20">
        <f>SUM(J72:J80)</f>
        <v>2.0580020698228846E-3</v>
      </c>
    </row>
    <row r="82" spans="1:10" ht="13.5" thickTop="1"/>
    <row r="83" spans="1:10">
      <c r="A83" s="6" t="s">
        <v>890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27">
        <f>H83/'סיכום נכסי ההשקעה'!$B$45</f>
        <v>0</v>
      </c>
    </row>
    <row r="84" spans="1:10" ht="13.5" thickBot="1">
      <c r="A84" s="6" t="s">
        <v>891</v>
      </c>
      <c r="B84" s="6"/>
      <c r="C84" s="6"/>
      <c r="D84" s="6"/>
      <c r="E84" s="6"/>
      <c r="F84" s="19">
        <f>F83</f>
        <v>0</v>
      </c>
      <c r="G84" s="6"/>
      <c r="H84" s="19">
        <f>H83</f>
        <v>0</v>
      </c>
      <c r="I84" s="6"/>
      <c r="J84" s="20">
        <f>J83</f>
        <v>0</v>
      </c>
    </row>
    <row r="85" spans="1:10" ht="13.5" thickTop="1"/>
    <row r="86" spans="1:10">
      <c r="A86" s="6" t="s">
        <v>892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27">
        <f>H86/'סיכום נכסי ההשקעה'!$B$45</f>
        <v>0</v>
      </c>
    </row>
    <row r="87" spans="1:10" ht="13.5" thickBot="1">
      <c r="A87" s="6" t="s">
        <v>893</v>
      </c>
      <c r="B87" s="6"/>
      <c r="C87" s="6"/>
      <c r="D87" s="6"/>
      <c r="E87" s="6"/>
      <c r="F87" s="19">
        <f>F86</f>
        <v>0</v>
      </c>
      <c r="G87" s="6"/>
      <c r="H87" s="19">
        <f>H86</f>
        <v>0</v>
      </c>
      <c r="I87" s="6"/>
      <c r="J87" s="20">
        <f>J86</f>
        <v>0</v>
      </c>
    </row>
    <row r="88" spans="1:10" ht="13.5" thickTop="1"/>
    <row r="89" spans="1:10" ht="13.5" thickBot="1">
      <c r="A89" s="4" t="s">
        <v>894</v>
      </c>
      <c r="B89" s="4"/>
      <c r="C89" s="4"/>
      <c r="D89" s="4"/>
      <c r="E89" s="4"/>
      <c r="F89" s="23">
        <f>F42+F69+F81+F84+F87</f>
        <v>11810938.720000001</v>
      </c>
      <c r="G89" s="4"/>
      <c r="H89" s="23">
        <f>H42+H69+H81+H84+H87</f>
        <v>144658.98000000001</v>
      </c>
      <c r="I89" s="4"/>
      <c r="J89" s="24">
        <f>J42+J69+J81+J84+J87</f>
        <v>1.3133540981412719E-2</v>
      </c>
    </row>
    <row r="90" spans="1:10" ht="13.5" thickTop="1"/>
    <row r="92" spans="1:10">
      <c r="A92" s="4" t="s">
        <v>895</v>
      </c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6" t="s">
        <v>896</v>
      </c>
      <c r="B93" s="6"/>
      <c r="C93" s="6"/>
      <c r="D93" s="6"/>
      <c r="E93" s="6"/>
      <c r="F93" s="6"/>
      <c r="G93" s="6"/>
      <c r="H93" s="6"/>
      <c r="I93" s="6"/>
      <c r="J93" s="6"/>
    </row>
    <row r="94" spans="1:10">
      <c r="A94" s="7" t="s">
        <v>897</v>
      </c>
      <c r="B94" s="7">
        <v>107466</v>
      </c>
      <c r="C94" s="7" t="s">
        <v>897</v>
      </c>
      <c r="D94" s="7" t="s">
        <v>626</v>
      </c>
      <c r="E94" s="7" t="s">
        <v>38</v>
      </c>
      <c r="F94" s="16">
        <v>33478</v>
      </c>
      <c r="G94" s="16">
        <v>8367.18</v>
      </c>
      <c r="H94" s="21" t="s">
        <v>898</v>
      </c>
      <c r="I94" s="7" t="s">
        <v>142</v>
      </c>
      <c r="J94" s="27">
        <f>H94/'סיכום נכסי ההשקעה'!$B$45</f>
        <v>2.5431639055863695E-4</v>
      </c>
    </row>
    <row r="95" spans="1:10">
      <c r="A95" s="7" t="s">
        <v>899</v>
      </c>
      <c r="B95" s="7" t="s">
        <v>900</v>
      </c>
      <c r="C95" s="7" t="s">
        <v>2605</v>
      </c>
      <c r="D95" s="7" t="s">
        <v>2606</v>
      </c>
      <c r="E95" s="7" t="s">
        <v>38</v>
      </c>
      <c r="F95" s="16">
        <v>284572</v>
      </c>
      <c r="G95" s="16">
        <v>2637</v>
      </c>
      <c r="H95" s="21" t="s">
        <v>901</v>
      </c>
      <c r="I95" s="7" t="s">
        <v>110</v>
      </c>
      <c r="J95" s="27">
        <f>H95/'סיכום נכסי ההשקעה'!$B$45</f>
        <v>6.8130020611978652E-4</v>
      </c>
    </row>
    <row r="96" spans="1:10" ht="13.5" thickBot="1">
      <c r="A96" s="6" t="s">
        <v>902</v>
      </c>
      <c r="B96" s="6"/>
      <c r="C96" s="6"/>
      <c r="D96" s="6"/>
      <c r="E96" s="6"/>
      <c r="F96" s="22">
        <f>SUM(F94:F95)</f>
        <v>318050</v>
      </c>
      <c r="G96" s="6"/>
      <c r="H96" s="22">
        <f>H94+H95</f>
        <v>10305.32</v>
      </c>
      <c r="I96" s="6"/>
      <c r="J96" s="32">
        <f>J94+J95</f>
        <v>9.3561659667842348E-4</v>
      </c>
    </row>
    <row r="97" spans="1:10" ht="13.5" thickTop="1"/>
    <row r="98" spans="1:10">
      <c r="A98" s="6" t="s">
        <v>903</v>
      </c>
      <c r="B98" s="6"/>
      <c r="C98" s="6"/>
      <c r="D98" s="6"/>
      <c r="E98" s="6"/>
      <c r="F98" s="6"/>
      <c r="G98" s="6"/>
      <c r="H98" s="6"/>
      <c r="I98" s="6"/>
      <c r="J98" s="6"/>
    </row>
    <row r="99" spans="1:10">
      <c r="A99" s="7" t="s">
        <v>904</v>
      </c>
      <c r="B99" s="7" t="s">
        <v>905</v>
      </c>
      <c r="C99" s="7" t="s">
        <v>906</v>
      </c>
      <c r="D99" s="7" t="s">
        <v>626</v>
      </c>
      <c r="E99" s="7" t="s">
        <v>26</v>
      </c>
      <c r="F99" s="16">
        <v>0.75</v>
      </c>
      <c r="G99" s="16">
        <v>976.13</v>
      </c>
      <c r="H99" s="21" t="s">
        <v>20</v>
      </c>
      <c r="I99" s="7" t="s">
        <v>21</v>
      </c>
      <c r="J99" s="27">
        <f>H99/'סיכום נכסי ההשקעה'!$B$45</f>
        <v>0</v>
      </c>
    </row>
    <row r="100" spans="1:10">
      <c r="A100" s="7" t="s">
        <v>907</v>
      </c>
      <c r="B100" s="7" t="s">
        <v>908</v>
      </c>
      <c r="C100" s="7" t="s">
        <v>907</v>
      </c>
      <c r="D100" s="7" t="s">
        <v>322</v>
      </c>
      <c r="E100" s="7" t="s">
        <v>26</v>
      </c>
      <c r="F100" s="16">
        <v>1128167.53</v>
      </c>
      <c r="G100" s="16">
        <v>97.99</v>
      </c>
      <c r="H100" s="21">
        <v>293.32</v>
      </c>
      <c r="I100" s="7" t="s">
        <v>259</v>
      </c>
      <c r="J100" s="27">
        <f>H100/'סיכום נכסי ההשקעה'!$B$45</f>
        <v>2.6630425851668379E-5</v>
      </c>
    </row>
    <row r="101" spans="1:10">
      <c r="A101" s="7" t="s">
        <v>909</v>
      </c>
      <c r="B101" s="7" t="s">
        <v>910</v>
      </c>
      <c r="C101" s="7" t="s">
        <v>907</v>
      </c>
      <c r="D101" s="7" t="s">
        <v>322</v>
      </c>
      <c r="E101" s="7" t="s">
        <v>26</v>
      </c>
      <c r="F101" s="16">
        <v>0.3</v>
      </c>
      <c r="G101" s="16">
        <v>86.69</v>
      </c>
      <c r="H101" s="21" t="s">
        <v>20</v>
      </c>
      <c r="I101" s="7" t="s">
        <v>21</v>
      </c>
      <c r="J101" s="27">
        <f>H101/'סיכום נכסי ההשקעה'!$B$45</f>
        <v>0</v>
      </c>
    </row>
    <row r="102" spans="1:10">
      <c r="A102" s="7" t="s">
        <v>911</v>
      </c>
      <c r="B102" s="7" t="s">
        <v>912</v>
      </c>
      <c r="C102" s="7" t="s">
        <v>911</v>
      </c>
      <c r="D102" s="7" t="s">
        <v>2610</v>
      </c>
      <c r="E102" s="7" t="s">
        <v>26</v>
      </c>
      <c r="F102" s="16">
        <v>20028.47</v>
      </c>
      <c r="G102" s="16">
        <v>32485.01</v>
      </c>
      <c r="H102" s="21" t="s">
        <v>913</v>
      </c>
      <c r="I102" s="7" t="s">
        <v>21</v>
      </c>
      <c r="J102" s="27">
        <f>H102/'סיכום נכסי ההשקעה'!$B$45</f>
        <v>1.5672566693864223E-4</v>
      </c>
    </row>
    <row r="103" spans="1:10">
      <c r="A103" s="7" t="s">
        <v>914</v>
      </c>
      <c r="B103" s="7" t="s">
        <v>912</v>
      </c>
      <c r="C103" s="7" t="s">
        <v>911</v>
      </c>
      <c r="D103" s="7" t="s">
        <v>2610</v>
      </c>
      <c r="E103" s="7" t="s">
        <v>26</v>
      </c>
      <c r="F103" s="16">
        <v>10014.219999999999</v>
      </c>
      <c r="G103" s="16">
        <v>1</v>
      </c>
      <c r="H103" s="21">
        <v>10.01</v>
      </c>
      <c r="I103" s="17">
        <v>0</v>
      </c>
      <c r="J103" s="27">
        <f>H103/'סיכום נכסי ההשקעה'!$B$45</f>
        <v>9.0880459148779644E-7</v>
      </c>
    </row>
    <row r="104" spans="1:10">
      <c r="A104" s="7" t="s">
        <v>915</v>
      </c>
      <c r="B104" s="7" t="s">
        <v>916</v>
      </c>
      <c r="C104" s="7" t="s">
        <v>917</v>
      </c>
      <c r="D104" s="7" t="s">
        <v>2611</v>
      </c>
      <c r="E104" s="7" t="s">
        <v>26</v>
      </c>
      <c r="F104" s="16">
        <v>24996.01</v>
      </c>
      <c r="G104" s="16">
        <v>19813.63</v>
      </c>
      <c r="H104" s="21" t="s">
        <v>918</v>
      </c>
      <c r="I104" s="7" t="s">
        <v>21</v>
      </c>
      <c r="J104" s="27">
        <f>H104/'סיכום נכסי ההשקעה'!$B$45</f>
        <v>1.1930125728257983E-4</v>
      </c>
    </row>
    <row r="105" spans="1:10">
      <c r="A105" s="7" t="s">
        <v>919</v>
      </c>
      <c r="B105" s="7" t="s">
        <v>920</v>
      </c>
      <c r="C105" s="7" t="s">
        <v>919</v>
      </c>
      <c r="D105" s="7" t="s">
        <v>2612</v>
      </c>
      <c r="E105" s="7" t="s">
        <v>26</v>
      </c>
      <c r="F105" s="16">
        <v>16915.27</v>
      </c>
      <c r="G105" s="16">
        <v>32944.83</v>
      </c>
      <c r="H105" s="21" t="s">
        <v>921</v>
      </c>
      <c r="I105" s="7" t="s">
        <v>21</v>
      </c>
      <c r="J105" s="27">
        <f>H105/'סיכום נכסי ההשקעה'!$B$45</f>
        <v>1.3423797370531432E-4</v>
      </c>
    </row>
    <row r="106" spans="1:10">
      <c r="A106" s="7" t="s">
        <v>922</v>
      </c>
      <c r="B106" s="7" t="s">
        <v>923</v>
      </c>
      <c r="C106" s="7" t="s">
        <v>922</v>
      </c>
      <c r="D106" s="7" t="s">
        <v>2613</v>
      </c>
      <c r="E106" s="7" t="s">
        <v>26</v>
      </c>
      <c r="F106" s="16">
        <v>1533.98</v>
      </c>
      <c r="G106" s="16">
        <v>433951.35</v>
      </c>
      <c r="H106" s="21" t="s">
        <v>924</v>
      </c>
      <c r="I106" s="7" t="s">
        <v>21</v>
      </c>
      <c r="J106" s="27">
        <f>H106/'סיכום נכסי ההשקעה'!$B$45</f>
        <v>1.603508984409507E-4</v>
      </c>
    </row>
    <row r="107" spans="1:10">
      <c r="A107" s="7" t="s">
        <v>925</v>
      </c>
      <c r="B107" s="7" t="s">
        <v>926</v>
      </c>
      <c r="C107" s="7" t="s">
        <v>925</v>
      </c>
      <c r="D107" s="7" t="s">
        <v>2614</v>
      </c>
      <c r="E107" s="7" t="s">
        <v>26</v>
      </c>
      <c r="F107" s="16">
        <v>74622.77</v>
      </c>
      <c r="G107" s="16">
        <v>5171.07</v>
      </c>
      <c r="H107" s="21">
        <v>1023.83</v>
      </c>
      <c r="I107" s="7" t="s">
        <v>306</v>
      </c>
      <c r="J107" s="27">
        <f>H107/'סיכום נכסי ההשקעה'!$B$45</f>
        <v>9.2953187302992075E-5</v>
      </c>
    </row>
    <row r="108" spans="1:10">
      <c r="A108" s="7" t="s">
        <v>927</v>
      </c>
      <c r="B108" s="7" t="s">
        <v>928</v>
      </c>
      <c r="C108" s="7" t="s">
        <v>927</v>
      </c>
      <c r="D108" s="7" t="s">
        <v>2615</v>
      </c>
      <c r="E108" s="7" t="s">
        <v>26</v>
      </c>
      <c r="F108" s="16">
        <v>17122.57</v>
      </c>
      <c r="G108" s="16">
        <v>30346</v>
      </c>
      <c r="H108" s="21">
        <v>5196.0200000000004</v>
      </c>
      <c r="I108" s="7" t="s">
        <v>21</v>
      </c>
      <c r="J108" s="27">
        <f>H108/'סיכום נכסי ההשקעה'!$B$45</f>
        <v>4.7174493840783426E-4</v>
      </c>
    </row>
    <row r="109" spans="1:10">
      <c r="A109" s="7" t="s">
        <v>929</v>
      </c>
      <c r="B109" s="7" t="s">
        <v>930</v>
      </c>
      <c r="C109" s="7" t="s">
        <v>929</v>
      </c>
      <c r="D109" s="7" t="s">
        <v>2616</v>
      </c>
      <c r="E109" s="7" t="s">
        <v>26</v>
      </c>
      <c r="F109" s="16">
        <v>737879.74</v>
      </c>
      <c r="G109" s="16">
        <v>6414.84</v>
      </c>
      <c r="H109" s="21" t="s">
        <v>931</v>
      </c>
      <c r="I109" s="7" t="s">
        <v>21</v>
      </c>
      <c r="J109" s="27">
        <f>H109/'סיכום נכסי ההשקעה'!$B$45</f>
        <v>1.140201129986384E-3</v>
      </c>
    </row>
    <row r="110" spans="1:10">
      <c r="A110" s="7" t="s">
        <v>932</v>
      </c>
      <c r="B110" s="7" t="s">
        <v>933</v>
      </c>
      <c r="C110" s="7" t="s">
        <v>932</v>
      </c>
      <c r="D110" s="7" t="s">
        <v>2616</v>
      </c>
      <c r="E110" s="7" t="s">
        <v>26</v>
      </c>
      <c r="F110" s="16">
        <v>136132.51</v>
      </c>
      <c r="G110" s="16">
        <v>20819.96</v>
      </c>
      <c r="H110" s="21" t="s">
        <v>934</v>
      </c>
      <c r="I110" s="7" t="s">
        <v>21</v>
      </c>
      <c r="J110" s="27">
        <f>H110/'סיכום נכסי ההשקעה'!$B$45</f>
        <v>6.8273468289755941E-4</v>
      </c>
    </row>
    <row r="111" spans="1:10">
      <c r="A111" s="7" t="s">
        <v>935</v>
      </c>
      <c r="B111" s="7" t="s">
        <v>936</v>
      </c>
      <c r="C111" s="7" t="s">
        <v>935</v>
      </c>
      <c r="D111" s="7" t="s">
        <v>2617</v>
      </c>
      <c r="E111" s="7" t="s">
        <v>26</v>
      </c>
      <c r="F111" s="16">
        <v>87229.74</v>
      </c>
      <c r="G111" s="16">
        <v>23299.96</v>
      </c>
      <c r="H111" s="21" t="s">
        <v>937</v>
      </c>
      <c r="I111" s="7" t="s">
        <v>21</v>
      </c>
      <c r="J111" s="27">
        <f>H111/'סיכום נכסי ההשקעה'!$B$45</f>
        <v>4.8958692425390634E-4</v>
      </c>
    </row>
    <row r="112" spans="1:10">
      <c r="A112" s="7" t="s">
        <v>938</v>
      </c>
      <c r="B112" s="7" t="s">
        <v>939</v>
      </c>
      <c r="C112" s="7" t="s">
        <v>2607</v>
      </c>
      <c r="D112" s="7" t="s">
        <v>2603</v>
      </c>
      <c r="E112" s="7" t="s">
        <v>750</v>
      </c>
      <c r="F112" s="16">
        <v>888349.23</v>
      </c>
      <c r="G112" s="16">
        <v>1451.92</v>
      </c>
      <c r="H112" s="21" t="s">
        <v>940</v>
      </c>
      <c r="I112" s="7" t="s">
        <v>40</v>
      </c>
      <c r="J112" s="27">
        <f>H112/'סיכום נכסי ההשקעה'!$B$45</f>
        <v>1.9760008403491803E-4</v>
      </c>
    </row>
    <row r="113" spans="1:10">
      <c r="A113" s="7" t="s">
        <v>941</v>
      </c>
      <c r="B113" s="7" t="s">
        <v>942</v>
      </c>
      <c r="C113" s="7" t="s">
        <v>941</v>
      </c>
      <c r="D113" s="7" t="s">
        <v>2618</v>
      </c>
      <c r="E113" s="7" t="s">
        <v>26</v>
      </c>
      <c r="F113" s="16">
        <v>3132.04</v>
      </c>
      <c r="G113" s="16">
        <v>75033.25</v>
      </c>
      <c r="H113" s="21">
        <v>623.53</v>
      </c>
      <c r="I113" s="7" t="s">
        <v>21</v>
      </c>
      <c r="J113" s="27">
        <f>H113/'סיכום נכסי ההשקעה'!$B$45</f>
        <v>5.6610082610428144E-5</v>
      </c>
    </row>
    <row r="114" spans="1:10">
      <c r="A114" s="7" t="s">
        <v>943</v>
      </c>
      <c r="B114" s="7" t="s">
        <v>944</v>
      </c>
      <c r="C114" s="7" t="s">
        <v>943</v>
      </c>
      <c r="D114" s="7" t="s">
        <v>2618</v>
      </c>
      <c r="E114" s="7" t="s">
        <v>26</v>
      </c>
      <c r="F114" s="16">
        <v>38168.660000000003</v>
      </c>
      <c r="G114" s="16">
        <v>22704.46</v>
      </c>
      <c r="H114" s="21" t="s">
        <v>945</v>
      </c>
      <c r="I114" s="7" t="s">
        <v>21</v>
      </c>
      <c r="J114" s="27">
        <f>H114/'סיכום נכסי ההשקעה'!$B$45</f>
        <v>2.0875087124036572E-4</v>
      </c>
    </row>
    <row r="115" spans="1:10">
      <c r="A115" s="7" t="s">
        <v>946</v>
      </c>
      <c r="B115" s="7" t="s">
        <v>947</v>
      </c>
      <c r="C115" s="7" t="s">
        <v>946</v>
      </c>
      <c r="D115" s="7" t="s">
        <v>2618</v>
      </c>
      <c r="E115" s="7" t="s">
        <v>26</v>
      </c>
      <c r="F115" s="16">
        <v>19617.650000000001</v>
      </c>
      <c r="G115" s="16">
        <v>32324.83</v>
      </c>
      <c r="H115" s="21" t="s">
        <v>948</v>
      </c>
      <c r="I115" s="7" t="s">
        <v>21</v>
      </c>
      <c r="J115" s="27">
        <f>H115/'סיכום נכסי ההשקעה'!$B$45</f>
        <v>1.5275452679561763E-4</v>
      </c>
    </row>
    <row r="116" spans="1:10">
      <c r="A116" s="7" t="s">
        <v>949</v>
      </c>
      <c r="B116" s="7" t="s">
        <v>950</v>
      </c>
      <c r="C116" s="7" t="s">
        <v>949</v>
      </c>
      <c r="D116" s="7" t="s">
        <v>2618</v>
      </c>
      <c r="E116" s="7" t="s">
        <v>26</v>
      </c>
      <c r="F116" s="16">
        <v>8522.16</v>
      </c>
      <c r="G116" s="16">
        <v>196180.22</v>
      </c>
      <c r="H116" s="21" t="s">
        <v>951</v>
      </c>
      <c r="I116" s="7" t="s">
        <v>21</v>
      </c>
      <c r="J116" s="27">
        <f>H116/'סיכום נכסי ההשקעה'!$B$45</f>
        <v>4.0273117115314404E-4</v>
      </c>
    </row>
    <row r="117" spans="1:10">
      <c r="A117" s="7" t="s">
        <v>952</v>
      </c>
      <c r="B117" s="7" t="s">
        <v>953</v>
      </c>
      <c r="C117" s="7" t="s">
        <v>952</v>
      </c>
      <c r="D117" s="7" t="s">
        <v>2618</v>
      </c>
      <c r="E117" s="7" t="s">
        <v>26</v>
      </c>
      <c r="F117" s="16">
        <v>39989.089999999997</v>
      </c>
      <c r="G117" s="16">
        <v>25308.83</v>
      </c>
      <c r="H117" s="21" t="s">
        <v>954</v>
      </c>
      <c r="I117" s="7" t="s">
        <v>21</v>
      </c>
      <c r="J117" s="27">
        <f>H117/'סיכום נכסי ההשקעה'!$B$45</f>
        <v>2.4379477576268085E-4</v>
      </c>
    </row>
    <row r="118" spans="1:10">
      <c r="A118" s="7" t="s">
        <v>955</v>
      </c>
      <c r="B118" s="7" t="s">
        <v>956</v>
      </c>
      <c r="C118" s="7" t="s">
        <v>955</v>
      </c>
      <c r="D118" s="7" t="s">
        <v>2618</v>
      </c>
      <c r="E118" s="7" t="s">
        <v>26</v>
      </c>
      <c r="F118" s="16">
        <v>60613.06</v>
      </c>
      <c r="G118" s="16">
        <v>14808.4</v>
      </c>
      <c r="H118" s="21" t="s">
        <v>957</v>
      </c>
      <c r="I118" s="7" t="s">
        <v>21</v>
      </c>
      <c r="J118" s="27">
        <f>H118/'סיכום נכסי ההשקעה'!$B$45</f>
        <v>2.1621468996825896E-4</v>
      </c>
    </row>
    <row r="119" spans="1:10">
      <c r="A119" s="7" t="s">
        <v>958</v>
      </c>
      <c r="B119" s="7" t="s">
        <v>959</v>
      </c>
      <c r="C119" s="7" t="s">
        <v>958</v>
      </c>
      <c r="D119" s="7" t="s">
        <v>2619</v>
      </c>
      <c r="E119" s="7" t="s">
        <v>26</v>
      </c>
      <c r="F119" s="16">
        <v>40916.26</v>
      </c>
      <c r="G119" s="16">
        <v>47272.68</v>
      </c>
      <c r="H119" s="21" t="s">
        <v>960</v>
      </c>
      <c r="I119" s="7" t="s">
        <v>21</v>
      </c>
      <c r="J119" s="27">
        <f>H119/'סיכום נכסי ההשקעה'!$B$45</f>
        <v>4.6592532059421107E-4</v>
      </c>
    </row>
    <row r="120" spans="1:10">
      <c r="A120" s="7" t="s">
        <v>961</v>
      </c>
      <c r="B120" s="7" t="s">
        <v>962</v>
      </c>
      <c r="C120" s="7" t="s">
        <v>961</v>
      </c>
      <c r="D120" s="7" t="s">
        <v>2620</v>
      </c>
      <c r="E120" s="7" t="s">
        <v>26</v>
      </c>
      <c r="F120" s="16">
        <v>1967.42</v>
      </c>
      <c r="G120" s="16">
        <v>215398.35</v>
      </c>
      <c r="H120" s="21" t="s">
        <v>963</v>
      </c>
      <c r="I120" s="7" t="s">
        <v>21</v>
      </c>
      <c r="J120" s="27">
        <f>H120/'סיכום נכסי ההשקעה'!$B$45</f>
        <v>1.0208208856913574E-4</v>
      </c>
    </row>
    <row r="121" spans="1:10">
      <c r="A121" s="7" t="s">
        <v>964</v>
      </c>
      <c r="B121" s="7" t="s">
        <v>965</v>
      </c>
      <c r="C121" s="7" t="s">
        <v>2608</v>
      </c>
      <c r="D121" s="7" t="s">
        <v>2603</v>
      </c>
      <c r="E121" s="7" t="s">
        <v>29</v>
      </c>
      <c r="F121" s="16">
        <v>320172.28999999998</v>
      </c>
      <c r="G121" s="16">
        <v>6571.72</v>
      </c>
      <c r="H121" s="21" t="s">
        <v>967</v>
      </c>
      <c r="I121" s="7" t="s">
        <v>142</v>
      </c>
      <c r="J121" s="27">
        <f>H121/'סיכום נכסי ההשקעה'!$B$45</f>
        <v>4.5273902899903751E-4</v>
      </c>
    </row>
    <row r="122" spans="1:10">
      <c r="A122" s="7" t="s">
        <v>968</v>
      </c>
      <c r="B122" s="7" t="s">
        <v>965</v>
      </c>
      <c r="C122" s="7" t="s">
        <v>2608</v>
      </c>
      <c r="D122" s="7" t="s">
        <v>2603</v>
      </c>
      <c r="E122" s="7" t="s">
        <v>29</v>
      </c>
      <c r="F122" s="16">
        <v>54429.29</v>
      </c>
      <c r="G122" s="16">
        <v>421.94</v>
      </c>
      <c r="H122" s="21">
        <v>54.43</v>
      </c>
      <c r="I122" s="17">
        <v>0</v>
      </c>
      <c r="J122" s="27">
        <f>H122/'סיכום נכסי ההשקעה'!$B$45</f>
        <v>4.9416817097583182E-6</v>
      </c>
    </row>
    <row r="123" spans="1:10">
      <c r="A123" s="7" t="s">
        <v>969</v>
      </c>
      <c r="B123" s="7" t="s">
        <v>970</v>
      </c>
      <c r="C123" s="7" t="s">
        <v>2609</v>
      </c>
      <c r="D123" s="7" t="s">
        <v>971</v>
      </c>
      <c r="E123" s="7" t="s">
        <v>26</v>
      </c>
      <c r="F123" s="16">
        <v>108030.85</v>
      </c>
      <c r="G123" s="16">
        <v>25323.91</v>
      </c>
      <c r="H123" s="21" t="s">
        <v>972</v>
      </c>
      <c r="I123" s="7" t="s">
        <v>21</v>
      </c>
      <c r="J123" s="27">
        <f>H123/'סיכום נכסי ההשקעה'!$B$45</f>
        <v>6.5900498698575477E-4</v>
      </c>
    </row>
    <row r="124" spans="1:10" ht="13.5" thickBot="1">
      <c r="A124" s="6" t="s">
        <v>973</v>
      </c>
      <c r="B124" s="6"/>
      <c r="C124" s="6"/>
      <c r="D124" s="6"/>
      <c r="E124" s="6"/>
      <c r="F124" s="22">
        <f>SUM(F99:F123)</f>
        <v>3838551.8600000003</v>
      </c>
      <c r="G124" s="6"/>
      <c r="H124" s="22">
        <f>H99+H100+H101+H102+H103+H104+H105+H106+H107+H108+H109+H110+H111+H112+H113+H114+H115+H116+H117+H118+H119+H120+H121+H122+H123</f>
        <v>73119.829999999987</v>
      </c>
      <c r="I124" s="6"/>
      <c r="J124" s="20">
        <f>SUM(J99:J123)</f>
        <v>6.6385251980826286E-3</v>
      </c>
    </row>
    <row r="125" spans="1:10" ht="13.5" thickTop="1"/>
    <row r="126" spans="1:10" ht="13.5" thickBot="1">
      <c r="A126" s="4" t="s">
        <v>974</v>
      </c>
      <c r="B126" s="4"/>
      <c r="C126" s="4"/>
      <c r="D126" s="4"/>
      <c r="E126" s="4"/>
      <c r="F126" s="23">
        <f>F96+F124</f>
        <v>4156601.8600000003</v>
      </c>
      <c r="G126" s="4"/>
      <c r="H126" s="23">
        <f>H96+H124</f>
        <v>83425.149999999994</v>
      </c>
      <c r="I126" s="4"/>
      <c r="J126" s="24">
        <f>J96+J124</f>
        <v>7.5741417947610516E-3</v>
      </c>
    </row>
    <row r="127" spans="1:10" ht="13.5" thickTop="1"/>
    <row r="129" spans="1:10" ht="13.5" thickBot="1">
      <c r="A129" s="4" t="s">
        <v>975</v>
      </c>
      <c r="B129" s="4"/>
      <c r="C129" s="4"/>
      <c r="D129" s="4"/>
      <c r="E129" s="4"/>
      <c r="F129" s="23">
        <f>F89+F126</f>
        <v>15967540.580000002</v>
      </c>
      <c r="G129" s="4"/>
      <c r="H129" s="23">
        <f>H89+H126</f>
        <v>228084.13</v>
      </c>
      <c r="I129" s="4"/>
      <c r="J129" s="24">
        <f>J89+J126</f>
        <v>2.0707682776173769E-2</v>
      </c>
    </row>
    <row r="130" spans="1:10" ht="13.5" thickTop="1"/>
    <row r="132" spans="1:10">
      <c r="A132" s="7" t="s">
        <v>62</v>
      </c>
      <c r="B132" s="7"/>
      <c r="C132" s="7"/>
      <c r="D132" s="7"/>
      <c r="E132" s="7"/>
      <c r="F132" s="7"/>
      <c r="G132" s="7"/>
      <c r="H132" s="7"/>
      <c r="I132" s="7"/>
      <c r="J132" s="7"/>
    </row>
  </sheetData>
  <pageMargins left="0.75" right="0.75" top="1" bottom="1" header="0.5" footer="0.5"/>
  <pageSetup paperSize="9" orientation="portrait"/>
  <ignoredErrors>
    <ignoredError sqref="I21:I25 H21 F43:G68 G42 H43:H51 I43:J44 I20 I27:I41 I42 F70:G80 G69 H70:H80 I47:I51 I70:J71 I45 I53:I68 I69 F82:G82 G81 H82 I82:J82 I72:I80 I81 F85:G85 H85 I85:J85 G84 I84 F88:G88 H88 I88:J88 F90:G95 G89 H90:H95 I90:J93 I89 F97:G123 G96 H97:H106 I97:J98 I96 I94:I95 F125:G125 G124 H125 I104:I121 I125:J125 I99:I102 I123 I124 F127:G128 G126 H127:H128 I127:J128 I126 F130:G135 G129 H130:H135 I130:J138 I129 H23:H27 H29:H41 H56:H68 H53 H109:H1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1"/>
  <sheetViews>
    <sheetView rightToLeft="1" topLeftCell="A40" workbookViewId="0">
      <selection activeCell="G56" sqref="G56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6.7109375" customWidth="1"/>
    <col min="6" max="6" width="12.7109375" customWidth="1"/>
    <col min="7" max="7" width="15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976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66</v>
      </c>
      <c r="F11" s="4" t="s">
        <v>67</v>
      </c>
      <c r="G11" s="4" t="s">
        <v>12</v>
      </c>
      <c r="H11" s="4" t="s">
        <v>68</v>
      </c>
      <c r="I11" s="4" t="s">
        <v>13</v>
      </c>
    </row>
    <row r="12" spans="1:9">
      <c r="A12" s="5"/>
      <c r="B12" s="5"/>
      <c r="C12" s="5"/>
      <c r="D12" s="5"/>
      <c r="E12" s="5" t="s">
        <v>71</v>
      </c>
      <c r="F12" s="5" t="s">
        <v>72</v>
      </c>
      <c r="G12" s="5" t="s">
        <v>15</v>
      </c>
      <c r="H12" s="5" t="s">
        <v>14</v>
      </c>
      <c r="I12" s="5" t="s">
        <v>14</v>
      </c>
    </row>
    <row r="15" spans="1:9">
      <c r="A15" s="4" t="s">
        <v>977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978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979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980</v>
      </c>
      <c r="B20" s="7">
        <v>1113232</v>
      </c>
      <c r="C20" s="7" t="s">
        <v>981</v>
      </c>
      <c r="D20" s="7" t="s">
        <v>38</v>
      </c>
      <c r="E20" s="16">
        <v>6787000</v>
      </c>
      <c r="F20" s="16">
        <v>1423</v>
      </c>
      <c r="G20" s="21" t="s">
        <v>982</v>
      </c>
      <c r="H20" s="7" t="s">
        <v>983</v>
      </c>
      <c r="I20" s="27">
        <f>G20/'סיכום נכסי ההשקעה'!$B$45</f>
        <v>8.7683763965380433E-3</v>
      </c>
    </row>
    <row r="21" spans="1:9">
      <c r="A21" s="7" t="s">
        <v>984</v>
      </c>
      <c r="B21" s="7">
        <v>1125327</v>
      </c>
      <c r="C21" s="7" t="s">
        <v>985</v>
      </c>
      <c r="D21" s="7" t="s">
        <v>38</v>
      </c>
      <c r="E21" s="16">
        <v>2817500</v>
      </c>
      <c r="F21" s="16">
        <v>1418</v>
      </c>
      <c r="G21" s="21" t="s">
        <v>986</v>
      </c>
      <c r="H21" s="7" t="s">
        <v>483</v>
      </c>
      <c r="I21" s="27">
        <f>G21/'סיכום נכסי ההשקעה'!$B$45</f>
        <v>3.6272424934874294E-3</v>
      </c>
    </row>
    <row r="22" spans="1:9">
      <c r="A22" s="7" t="s">
        <v>987</v>
      </c>
      <c r="B22" s="7">
        <v>1095702</v>
      </c>
      <c r="C22" s="7" t="s">
        <v>988</v>
      </c>
      <c r="D22" s="7" t="s">
        <v>38</v>
      </c>
      <c r="E22" s="16">
        <v>888840</v>
      </c>
      <c r="F22" s="16">
        <v>1372</v>
      </c>
      <c r="G22" s="21" t="s">
        <v>989</v>
      </c>
      <c r="H22" s="7" t="s">
        <v>89</v>
      </c>
      <c r="I22" s="27">
        <f>G22/'סיכום נכסי ההשקעה'!$B$45</f>
        <v>1.1071691245397302E-3</v>
      </c>
    </row>
    <row r="23" spans="1:9">
      <c r="A23" s="7" t="s">
        <v>994</v>
      </c>
      <c r="B23" s="7">
        <v>1091818</v>
      </c>
      <c r="C23" s="7" t="s">
        <v>988</v>
      </c>
      <c r="D23" s="7" t="s">
        <v>38</v>
      </c>
      <c r="E23" s="16">
        <v>1424883</v>
      </c>
      <c r="F23" s="16">
        <v>14190</v>
      </c>
      <c r="G23" s="21" t="s">
        <v>995</v>
      </c>
      <c r="H23" s="7" t="s">
        <v>996</v>
      </c>
      <c r="I23" s="27">
        <f>G23/'סיכום נכסי ההשקעה'!$B$45</f>
        <v>1.8356844982722269E-2</v>
      </c>
    </row>
    <row r="24" spans="1:9" ht="13.5" thickBot="1">
      <c r="A24" s="6" t="s">
        <v>997</v>
      </c>
      <c r="B24" s="6"/>
      <c r="C24" s="6"/>
      <c r="D24" s="6"/>
      <c r="E24" s="22">
        <f>SUM(E20:E23)</f>
        <v>11918223</v>
      </c>
      <c r="F24" s="6"/>
      <c r="G24" s="22">
        <f>G20+G21+G22+G23</f>
        <v>350916.94</v>
      </c>
      <c r="H24" s="6"/>
      <c r="I24" s="20">
        <f>SUM(I20:I23)</f>
        <v>3.1859632997287474E-2</v>
      </c>
    </row>
    <row r="25" spans="1:9" ht="13.5" thickTop="1"/>
    <row r="26" spans="1:9">
      <c r="A26" s="6" t="s">
        <v>999</v>
      </c>
      <c r="B26" s="6"/>
      <c r="C26" s="6"/>
      <c r="D26" s="6"/>
      <c r="E26" s="6"/>
      <c r="F26" s="6"/>
      <c r="G26" s="6"/>
      <c r="H26" s="6"/>
      <c r="I26" s="6"/>
    </row>
    <row r="27" spans="1:9">
      <c r="A27" s="7" t="s">
        <v>1000</v>
      </c>
      <c r="B27" s="7">
        <v>1101823</v>
      </c>
      <c r="C27" s="7" t="s">
        <v>991</v>
      </c>
      <c r="D27" s="7" t="s">
        <v>38</v>
      </c>
      <c r="E27" s="16">
        <v>270000</v>
      </c>
      <c r="F27" s="16">
        <v>3511</v>
      </c>
      <c r="G27" s="21" t="s">
        <v>1001</v>
      </c>
      <c r="H27" s="7" t="s">
        <v>1002</v>
      </c>
      <c r="I27" s="27">
        <f>G27/'סיכום נכסי ההשקעה'!$B$45</f>
        <v>8.6065882976292356E-4</v>
      </c>
    </row>
    <row r="28" spans="1:9">
      <c r="A28" s="7" t="s">
        <v>990</v>
      </c>
      <c r="B28" s="7">
        <v>1114891</v>
      </c>
      <c r="C28" s="7" t="s">
        <v>991</v>
      </c>
      <c r="D28" s="7" t="s">
        <v>38</v>
      </c>
      <c r="E28" s="16">
        <v>172000</v>
      </c>
      <c r="F28" s="16">
        <v>10800</v>
      </c>
      <c r="G28" s="21" t="s">
        <v>992</v>
      </c>
      <c r="H28" s="7" t="s">
        <v>993</v>
      </c>
      <c r="I28" s="27">
        <f>G28/'סיכום נכסי ההשקעה'!$B$45</f>
        <v>1.6865089002474833E-3</v>
      </c>
    </row>
    <row r="29" spans="1:9">
      <c r="A29" s="7" t="s">
        <v>1003</v>
      </c>
      <c r="B29" s="7">
        <v>1123249</v>
      </c>
      <c r="C29" s="7" t="s">
        <v>981</v>
      </c>
      <c r="D29" s="7" t="s">
        <v>38</v>
      </c>
      <c r="E29" s="16">
        <v>3075000</v>
      </c>
      <c r="F29" s="16">
        <v>2244</v>
      </c>
      <c r="G29" s="21" t="s">
        <v>1004</v>
      </c>
      <c r="H29" s="7" t="s">
        <v>414</v>
      </c>
      <c r="I29" s="27">
        <f>G29/'סיכום נכסי ההשקעה'!$B$45</f>
        <v>6.2647595630801623E-3</v>
      </c>
    </row>
    <row r="30" spans="1:9">
      <c r="A30" s="7" t="s">
        <v>1005</v>
      </c>
      <c r="B30" s="7">
        <v>1129964</v>
      </c>
      <c r="C30" s="7" t="s">
        <v>1006</v>
      </c>
      <c r="D30" s="7" t="s">
        <v>38</v>
      </c>
      <c r="E30" s="16">
        <v>1071099</v>
      </c>
      <c r="F30" s="16">
        <v>3995</v>
      </c>
      <c r="G30" s="21" t="s">
        <v>1007</v>
      </c>
      <c r="H30" s="7" t="s">
        <v>1008</v>
      </c>
      <c r="I30" s="27">
        <f>G30/'סיכום נכסי ההשקעה'!$B$45</f>
        <v>3.8849271807837489E-3</v>
      </c>
    </row>
    <row r="31" spans="1:9">
      <c r="A31" s="7" t="s">
        <v>1009</v>
      </c>
      <c r="B31" s="7">
        <v>1129972</v>
      </c>
      <c r="C31" s="7" t="s">
        <v>1006</v>
      </c>
      <c r="D31" s="7" t="s">
        <v>38</v>
      </c>
      <c r="E31" s="16">
        <v>152557</v>
      </c>
      <c r="F31" s="16">
        <v>9159</v>
      </c>
      <c r="G31" s="21" t="s">
        <v>1010</v>
      </c>
      <c r="H31" s="7" t="s">
        <v>1011</v>
      </c>
      <c r="I31" s="27">
        <f>G31/'סיכום נכסי ההשקעה'!$B$45</f>
        <v>1.26857681473342E-3</v>
      </c>
    </row>
    <row r="32" spans="1:9">
      <c r="A32" s="7" t="s">
        <v>1012</v>
      </c>
      <c r="B32" s="7">
        <v>1130004</v>
      </c>
      <c r="C32" s="7" t="s">
        <v>1006</v>
      </c>
      <c r="D32" s="7" t="s">
        <v>38</v>
      </c>
      <c r="E32" s="16">
        <v>37072</v>
      </c>
      <c r="F32" s="16">
        <v>19240</v>
      </c>
      <c r="G32" s="21" t="s">
        <v>1013</v>
      </c>
      <c r="H32" s="7" t="s">
        <v>430</v>
      </c>
      <c r="I32" s="27">
        <f>G32/'סיכום נכסי ההשקעה'!$B$45</f>
        <v>6.4757093601153161E-4</v>
      </c>
    </row>
    <row r="33" spans="1:9">
      <c r="A33" s="7" t="s">
        <v>1014</v>
      </c>
      <c r="B33" s="7">
        <v>1131291</v>
      </c>
      <c r="C33" s="7" t="s">
        <v>1006</v>
      </c>
      <c r="D33" s="7" t="s">
        <v>38</v>
      </c>
      <c r="E33" s="16">
        <v>125854</v>
      </c>
      <c r="F33" s="16">
        <v>2860</v>
      </c>
      <c r="G33" s="21" t="s">
        <v>1015</v>
      </c>
      <c r="H33" s="7" t="s">
        <v>488</v>
      </c>
      <c r="I33" s="27">
        <f>G33/'סיכום נכסי ההשקעה'!$B$45</f>
        <v>3.2679015211718325E-4</v>
      </c>
    </row>
    <row r="34" spans="1:9">
      <c r="A34" s="7" t="s">
        <v>1016</v>
      </c>
      <c r="B34" s="7">
        <v>1117399</v>
      </c>
      <c r="C34" s="7" t="s">
        <v>1006</v>
      </c>
      <c r="D34" s="7" t="s">
        <v>38</v>
      </c>
      <c r="E34" s="16">
        <v>170400</v>
      </c>
      <c r="F34" s="16">
        <v>8371</v>
      </c>
      <c r="G34" s="21" t="s">
        <v>1017</v>
      </c>
      <c r="H34" s="7" t="s">
        <v>103</v>
      </c>
      <c r="I34" s="27">
        <f>G34/'סיכום נכסי ההשקעה'!$B$45</f>
        <v>1.2950401875932464E-3</v>
      </c>
    </row>
    <row r="35" spans="1:9">
      <c r="A35" s="7" t="s">
        <v>1018</v>
      </c>
      <c r="B35" s="7">
        <v>1097625</v>
      </c>
      <c r="C35" s="7" t="s">
        <v>1019</v>
      </c>
      <c r="D35" s="7" t="s">
        <v>38</v>
      </c>
      <c r="E35" s="16">
        <v>30261</v>
      </c>
      <c r="F35" s="16">
        <v>2690</v>
      </c>
      <c r="G35" s="21">
        <v>814.02</v>
      </c>
      <c r="H35" s="7" t="s">
        <v>127</v>
      </c>
      <c r="I35" s="27">
        <f>G35/'סיכום נכסי ההשקעה'!$B$45</f>
        <v>7.3904606749540072E-5</v>
      </c>
    </row>
    <row r="36" spans="1:9">
      <c r="A36" s="7" t="s">
        <v>1020</v>
      </c>
      <c r="B36" s="7">
        <v>1095728</v>
      </c>
      <c r="C36" s="7" t="s">
        <v>988</v>
      </c>
      <c r="D36" s="7" t="s">
        <v>38</v>
      </c>
      <c r="E36" s="16">
        <v>147056</v>
      </c>
      <c r="F36" s="16">
        <v>8361</v>
      </c>
      <c r="G36" s="21" t="s">
        <v>1021</v>
      </c>
      <c r="H36" s="7" t="s">
        <v>1022</v>
      </c>
      <c r="I36" s="27">
        <f>G36/'סיכום נכסי ההשקעה'!$B$45</f>
        <v>1.1162907626323156E-3</v>
      </c>
    </row>
    <row r="37" spans="1:9">
      <c r="A37" s="7" t="s">
        <v>1023</v>
      </c>
      <c r="B37" s="7">
        <v>1095710</v>
      </c>
      <c r="C37" s="7" t="s">
        <v>988</v>
      </c>
      <c r="D37" s="7" t="s">
        <v>38</v>
      </c>
      <c r="E37" s="16">
        <v>212000</v>
      </c>
      <c r="F37" s="16">
        <v>8256</v>
      </c>
      <c r="G37" s="21" t="s">
        <v>1024</v>
      </c>
      <c r="H37" s="7" t="s">
        <v>208</v>
      </c>
      <c r="I37" s="27">
        <f>G37/'סיכום נכסי ההשקעה'!$B$45</f>
        <v>1.5890661637887398E-3</v>
      </c>
    </row>
    <row r="38" spans="1:9" ht="13.5" thickBot="1">
      <c r="A38" s="6" t="s">
        <v>1025</v>
      </c>
      <c r="B38" s="6"/>
      <c r="C38" s="6"/>
      <c r="D38" s="6"/>
      <c r="E38" s="22">
        <f>SUM(E27:E37)</f>
        <v>5463299</v>
      </c>
      <c r="F38" s="6"/>
      <c r="G38" s="22">
        <f>G27+G28+G29+G30+G31+G32+G33+G34+G35+G36+G37</f>
        <v>209430.15</v>
      </c>
      <c r="H38" s="6"/>
      <c r="I38" s="20">
        <f>SUM(I27:I37)</f>
        <v>1.9014094097500295E-2</v>
      </c>
    </row>
    <row r="39" spans="1:9" ht="13.5" thickTop="1"/>
    <row r="40" spans="1:9">
      <c r="A40" s="6" t="s">
        <v>1027</v>
      </c>
      <c r="B40" s="6"/>
      <c r="C40" s="6"/>
      <c r="D40" s="6"/>
      <c r="E40" s="6"/>
      <c r="F40" s="6"/>
      <c r="G40" s="6"/>
      <c r="H40" s="6"/>
      <c r="I40" s="6"/>
    </row>
    <row r="41" spans="1:9">
      <c r="A41" s="7" t="s">
        <v>1028</v>
      </c>
      <c r="B41" s="7">
        <v>1101443</v>
      </c>
      <c r="C41" s="7" t="s">
        <v>985</v>
      </c>
      <c r="D41" s="7" t="s">
        <v>38</v>
      </c>
      <c r="E41" s="16">
        <v>2807855</v>
      </c>
      <c r="F41" s="16">
        <v>308.83</v>
      </c>
      <c r="G41" s="21" t="s">
        <v>1029</v>
      </c>
      <c r="H41" s="7" t="s">
        <v>161</v>
      </c>
      <c r="I41" s="27">
        <f>G41/'סיכום נכסי ההשקעה'!$B$45</f>
        <v>7.8728261888975296E-4</v>
      </c>
    </row>
    <row r="42" spans="1:9">
      <c r="A42" s="7" t="s">
        <v>1030</v>
      </c>
      <c r="B42" s="7">
        <v>1128529</v>
      </c>
      <c r="C42" s="7" t="s">
        <v>1006</v>
      </c>
      <c r="D42" s="7" t="s">
        <v>38</v>
      </c>
      <c r="E42" s="16">
        <v>276624</v>
      </c>
      <c r="F42" s="16">
        <v>3095.04</v>
      </c>
      <c r="G42" s="21" t="s">
        <v>1031</v>
      </c>
      <c r="H42" s="7" t="s">
        <v>151</v>
      </c>
      <c r="I42" s="27">
        <f>G42/'סיכום נכסי ההשקעה'!$B$45</f>
        <v>7.7730665000736755E-4</v>
      </c>
    </row>
    <row r="43" spans="1:9">
      <c r="A43" s="7" t="s">
        <v>1032</v>
      </c>
      <c r="B43" s="7">
        <v>1128453</v>
      </c>
      <c r="C43" s="7" t="s">
        <v>991</v>
      </c>
      <c r="D43" s="7" t="s">
        <v>38</v>
      </c>
      <c r="E43" s="16">
        <v>280458</v>
      </c>
      <c r="F43" s="16">
        <v>3098.7</v>
      </c>
      <c r="G43" s="21" t="s">
        <v>1033</v>
      </c>
      <c r="H43" s="7" t="s">
        <v>89</v>
      </c>
      <c r="I43" s="27">
        <f>G43/'סיכום נכסי ההשקעה'!$B$45</f>
        <v>7.8901216209333362E-4</v>
      </c>
    </row>
    <row r="44" spans="1:9" ht="13.5" thickBot="1">
      <c r="A44" s="6" t="s">
        <v>1034</v>
      </c>
      <c r="B44" s="6"/>
      <c r="C44" s="6"/>
      <c r="D44" s="6"/>
      <c r="E44" s="22">
        <f>SUM(E41:E43)</f>
        <v>3364937</v>
      </c>
      <c r="F44" s="6"/>
      <c r="G44" s="22">
        <f>G41+G42+G43</f>
        <v>25923.670000000002</v>
      </c>
      <c r="H44" s="6"/>
      <c r="I44" s="20">
        <f>SUM(I41:I43)</f>
        <v>2.3536014309904541E-3</v>
      </c>
    </row>
    <row r="45" spans="1:9" ht="13.5" thickTop="1"/>
    <row r="46" spans="1:9">
      <c r="A46" s="6" t="s">
        <v>1035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27">
        <f>G46/'סיכום נכסי ההשקעה'!$B$45</f>
        <v>0</v>
      </c>
    </row>
    <row r="47" spans="1:9" ht="13.5" thickBot="1">
      <c r="A47" s="6" t="s">
        <v>1036</v>
      </c>
      <c r="B47" s="6"/>
      <c r="C47" s="6"/>
      <c r="D47" s="6"/>
      <c r="E47" s="19">
        <f>E46</f>
        <v>0</v>
      </c>
      <c r="F47" s="6"/>
      <c r="G47" s="19">
        <f>G46</f>
        <v>0</v>
      </c>
      <c r="H47" s="6"/>
      <c r="I47" s="20">
        <f>I46</f>
        <v>0</v>
      </c>
    </row>
    <row r="48" spans="1:9" ht="13.5" thickTop="1"/>
    <row r="49" spans="1:9">
      <c r="A49" s="6" t="s">
        <v>1037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27">
        <f>G49/'סיכום נכסי ההשקעה'!$B$45</f>
        <v>0</v>
      </c>
    </row>
    <row r="50" spans="1:9" ht="13.5" thickBot="1">
      <c r="A50" s="6" t="s">
        <v>1038</v>
      </c>
      <c r="B50" s="6"/>
      <c r="C50" s="6"/>
      <c r="D50" s="6"/>
      <c r="E50" s="19">
        <f>E49</f>
        <v>0</v>
      </c>
      <c r="F50" s="6"/>
      <c r="G50" s="19">
        <f>G49</f>
        <v>0</v>
      </c>
      <c r="H50" s="6"/>
      <c r="I50" s="20">
        <f>I49</f>
        <v>0</v>
      </c>
    </row>
    <row r="51" spans="1:9" ht="13.5" thickTop="1"/>
    <row r="52" spans="1:9">
      <c r="A52" s="6" t="s">
        <v>1039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27">
        <f>G52/'סיכום נכסי ההשקעה'!$B$45</f>
        <v>0</v>
      </c>
    </row>
    <row r="53" spans="1:9" ht="13.5" thickBot="1">
      <c r="A53" s="6" t="s">
        <v>1040</v>
      </c>
      <c r="B53" s="6"/>
      <c r="C53" s="6"/>
      <c r="D53" s="6"/>
      <c r="E53" s="19">
        <f>E52</f>
        <v>0</v>
      </c>
      <c r="F53" s="6"/>
      <c r="G53" s="19">
        <f>G52</f>
        <v>0</v>
      </c>
      <c r="H53" s="6"/>
      <c r="I53" s="20">
        <f>I52</f>
        <v>0</v>
      </c>
    </row>
    <row r="54" spans="1:9" ht="13.5" thickTop="1"/>
    <row r="55" spans="1:9" ht="13.5" thickBot="1">
      <c r="A55" s="4" t="s">
        <v>1041</v>
      </c>
      <c r="B55" s="4"/>
      <c r="C55" s="4"/>
      <c r="D55" s="4"/>
      <c r="E55" s="23">
        <f>E24+E38+E44+E47+E50+E53</f>
        <v>20746459</v>
      </c>
      <c r="F55" s="4"/>
      <c r="G55" s="23">
        <f>G24+G38+G44+G47+G50+G53</f>
        <v>586270.76</v>
      </c>
      <c r="H55" s="4"/>
      <c r="I55" s="24">
        <f>I24+I38+I44+I47+I50+I53</f>
        <v>5.3227328525778224E-2</v>
      </c>
    </row>
    <row r="56" spans="1:9" ht="13.5" thickTop="1"/>
    <row r="58" spans="1:9">
      <c r="A58" s="4" t="s">
        <v>1043</v>
      </c>
      <c r="B58" s="4"/>
      <c r="C58" s="4"/>
      <c r="D58" s="4"/>
      <c r="E58" s="4"/>
      <c r="F58" s="4"/>
      <c r="G58" s="4"/>
      <c r="H58" s="4"/>
      <c r="I58" s="4"/>
    </row>
    <row r="59" spans="1:9">
      <c r="A59" s="6" t="s">
        <v>1044</v>
      </c>
      <c r="B59" s="6"/>
      <c r="C59" s="6"/>
      <c r="D59" s="6"/>
      <c r="E59" s="6"/>
      <c r="F59" s="6"/>
      <c r="G59" s="6"/>
      <c r="H59" s="6"/>
      <c r="I59" s="6"/>
    </row>
    <row r="60" spans="1:9">
      <c r="A60" s="7" t="s">
        <v>1045</v>
      </c>
      <c r="B60" s="7" t="s">
        <v>1046</v>
      </c>
      <c r="C60" s="29" t="s">
        <v>2621</v>
      </c>
      <c r="D60" s="7" t="s">
        <v>26</v>
      </c>
      <c r="E60" s="16">
        <v>429036.58</v>
      </c>
      <c r="F60" s="16">
        <v>28825.31</v>
      </c>
      <c r="G60" s="21" t="s">
        <v>1047</v>
      </c>
      <c r="H60" s="7" t="s">
        <v>161</v>
      </c>
      <c r="I60" s="27">
        <f>G60/'סיכום נכסי ההשקעה'!$B$45</f>
        <v>2.9790560035168282E-3</v>
      </c>
    </row>
    <row r="61" spans="1:9">
      <c r="A61" s="7" t="s">
        <v>1048</v>
      </c>
      <c r="B61" s="7" t="s">
        <v>1049</v>
      </c>
      <c r="C61" s="7" t="s">
        <v>1048</v>
      </c>
      <c r="D61" s="7" t="s">
        <v>29</v>
      </c>
      <c r="E61" s="16">
        <v>126155.84</v>
      </c>
      <c r="F61" s="16">
        <v>40970.370000000003</v>
      </c>
      <c r="G61" s="21" t="s">
        <v>1050</v>
      </c>
      <c r="H61" s="7" t="s">
        <v>141</v>
      </c>
      <c r="I61" s="27">
        <f>G61/'סיכום נכסי ההשקעה'!$B$45</f>
        <v>1.1121489379106698E-3</v>
      </c>
    </row>
    <row r="62" spans="1:9">
      <c r="A62" s="7" t="s">
        <v>1051</v>
      </c>
      <c r="B62" s="7" t="s">
        <v>1052</v>
      </c>
      <c r="C62" s="29" t="s">
        <v>2622</v>
      </c>
      <c r="D62" s="7" t="s">
        <v>26</v>
      </c>
      <c r="E62" s="16">
        <v>290220.53999999998</v>
      </c>
      <c r="F62" s="16">
        <v>9822.01</v>
      </c>
      <c r="G62" s="21" t="s">
        <v>1053</v>
      </c>
      <c r="H62" s="7" t="s">
        <v>365</v>
      </c>
      <c r="I62" s="27">
        <f>G62/'סיכום נכסי ההשקעה'!$B$45</f>
        <v>6.8665588872237043E-4</v>
      </c>
    </row>
    <row r="63" spans="1:9">
      <c r="A63" s="7" t="s">
        <v>1054</v>
      </c>
      <c r="B63" s="7" t="s">
        <v>1055</v>
      </c>
      <c r="C63" s="29" t="s">
        <v>2623</v>
      </c>
      <c r="D63" s="7" t="s">
        <v>26</v>
      </c>
      <c r="E63" s="16">
        <v>84244.69</v>
      </c>
      <c r="F63" s="16">
        <v>28327.8</v>
      </c>
      <c r="G63" s="21" t="s">
        <v>1056</v>
      </c>
      <c r="H63" s="7" t="s">
        <v>110</v>
      </c>
      <c r="I63" s="27">
        <f>G63/'סיכום נכסי ההשקעה'!$B$45</f>
        <v>5.7486475289911828E-4</v>
      </c>
    </row>
    <row r="64" spans="1:9">
      <c r="A64" s="7" t="s">
        <v>1057</v>
      </c>
      <c r="B64" s="7" t="s">
        <v>1058</v>
      </c>
      <c r="C64" s="7" t="s">
        <v>1057</v>
      </c>
      <c r="D64" s="7" t="s">
        <v>26</v>
      </c>
      <c r="E64" s="16">
        <v>27513.7</v>
      </c>
      <c r="F64" s="16">
        <v>8167.42</v>
      </c>
      <c r="G64" s="21">
        <v>596.22</v>
      </c>
      <c r="H64" s="7" t="s">
        <v>109</v>
      </c>
      <c r="I64" s="27">
        <f>G64/'סיכום נכסי ההשקעה'!$B$45</f>
        <v>5.4130616736948456E-5</v>
      </c>
    </row>
    <row r="65" spans="1:9">
      <c r="A65" s="7" t="s">
        <v>1059</v>
      </c>
      <c r="B65" s="7" t="s">
        <v>1060</v>
      </c>
      <c r="C65" s="29" t="s">
        <v>2624</v>
      </c>
      <c r="D65" s="7" t="s">
        <v>26</v>
      </c>
      <c r="E65" s="16">
        <v>560129.93999999994</v>
      </c>
      <c r="F65" s="16">
        <v>9188.82</v>
      </c>
      <c r="G65" s="21" t="s">
        <v>1061</v>
      </c>
      <c r="H65" s="7" t="s">
        <v>132</v>
      </c>
      <c r="I65" s="27">
        <f>G65/'סיכום נכסי ההשקעה'!$B$45</f>
        <v>1.2398210027192412E-3</v>
      </c>
    </row>
    <row r="66" spans="1:9">
      <c r="A66" s="7" t="s">
        <v>1062</v>
      </c>
      <c r="B66" s="7" t="s">
        <v>1063</v>
      </c>
      <c r="C66" s="29" t="s">
        <v>2625</v>
      </c>
      <c r="D66" s="7" t="s">
        <v>26</v>
      </c>
      <c r="E66" s="16">
        <v>237447</v>
      </c>
      <c r="F66" s="16">
        <v>28037.59</v>
      </c>
      <c r="G66" s="21" t="s">
        <v>1064</v>
      </c>
      <c r="H66" s="7" t="s">
        <v>40</v>
      </c>
      <c r="I66" s="27">
        <f>G66/'סיכום נכסי ההשקעה'!$B$45</f>
        <v>1.6036796689881279E-3</v>
      </c>
    </row>
    <row r="67" spans="1:9">
      <c r="A67" s="7" t="s">
        <v>1065</v>
      </c>
      <c r="B67" s="7" t="s">
        <v>1066</v>
      </c>
      <c r="C67" s="29" t="s">
        <v>2626</v>
      </c>
      <c r="D67" s="7" t="s">
        <v>26</v>
      </c>
      <c r="E67" s="16">
        <v>112033.53</v>
      </c>
      <c r="F67" s="16">
        <v>56527.46</v>
      </c>
      <c r="G67" s="21" t="s">
        <v>1067</v>
      </c>
      <c r="H67" s="7" t="s">
        <v>110</v>
      </c>
      <c r="I67" s="27">
        <f>G67/'סיכום נכסי ההשקעה'!$B$45</f>
        <v>1.5255197504300932E-3</v>
      </c>
    </row>
    <row r="68" spans="1:9">
      <c r="A68" s="7" t="s">
        <v>1068</v>
      </c>
      <c r="B68" s="7" t="s">
        <v>1069</v>
      </c>
      <c r="C68" s="7" t="s">
        <v>1070</v>
      </c>
      <c r="D68" s="7" t="s">
        <v>26</v>
      </c>
      <c r="E68" s="16">
        <v>13756.85</v>
      </c>
      <c r="F68" s="16">
        <v>10345.91</v>
      </c>
      <c r="G68" s="21">
        <v>377.63</v>
      </c>
      <c r="H68" s="7" t="s">
        <v>109</v>
      </c>
      <c r="I68" s="27">
        <f>G68/'סיכום נכסי ההשקעה'!$B$45</f>
        <v>3.4284902885468192E-5</v>
      </c>
    </row>
    <row r="69" spans="1:9">
      <c r="A69" s="7" t="s">
        <v>1071</v>
      </c>
      <c r="B69" s="7" t="s">
        <v>1072</v>
      </c>
      <c r="C69" s="7" t="s">
        <v>1071</v>
      </c>
      <c r="D69" s="7" t="s">
        <v>26</v>
      </c>
      <c r="E69" s="16">
        <v>10176.299999999999</v>
      </c>
      <c r="F69" s="16">
        <v>11035.63</v>
      </c>
      <c r="G69" s="21">
        <v>297.95999999999998</v>
      </c>
      <c r="H69" s="7" t="s">
        <v>109</v>
      </c>
      <c r="I69" s="27">
        <f>G69/'סיכום נכסי ההשקעה'!$B$45</f>
        <v>2.705168991805233E-5</v>
      </c>
    </row>
    <row r="70" spans="1:9">
      <c r="A70" s="7" t="s">
        <v>1073</v>
      </c>
      <c r="B70" s="7" t="s">
        <v>1074</v>
      </c>
      <c r="C70" s="7" t="s">
        <v>1073</v>
      </c>
      <c r="D70" s="7" t="s">
        <v>26</v>
      </c>
      <c r="E70" s="16">
        <v>927607.44</v>
      </c>
      <c r="F70" s="16">
        <v>4828.09</v>
      </c>
      <c r="G70" s="21" t="s">
        <v>1075</v>
      </c>
      <c r="H70" s="7" t="s">
        <v>141</v>
      </c>
      <c r="I70" s="27">
        <f>G70/'סיכום נכסי ההשקעה'!$B$45</f>
        <v>1.0788218660382082E-3</v>
      </c>
    </row>
    <row r="71" spans="1:9">
      <c r="A71" s="7" t="s">
        <v>1076</v>
      </c>
      <c r="B71" s="7" t="s">
        <v>1074</v>
      </c>
      <c r="C71" s="7" t="s">
        <v>1073</v>
      </c>
      <c r="D71" s="7" t="s">
        <v>26</v>
      </c>
      <c r="E71" s="16">
        <v>45700.18</v>
      </c>
      <c r="F71" s="16">
        <v>376.9</v>
      </c>
      <c r="G71" s="21">
        <v>45.7</v>
      </c>
      <c r="H71" s="17">
        <v>0</v>
      </c>
      <c r="I71" s="27">
        <f>G71/'סיכום נכסי ההשקעה'!$B$45</f>
        <v>4.1490878952040261E-6</v>
      </c>
    </row>
    <row r="72" spans="1:9">
      <c r="A72" s="7" t="s">
        <v>1077</v>
      </c>
      <c r="B72" s="7" t="s">
        <v>1078</v>
      </c>
      <c r="C72" s="7" t="s">
        <v>1077</v>
      </c>
      <c r="D72" s="7" t="s">
        <v>26</v>
      </c>
      <c r="E72" s="16">
        <v>4711.25</v>
      </c>
      <c r="F72" s="16">
        <v>16357.46</v>
      </c>
      <c r="G72" s="21">
        <v>204.47</v>
      </c>
      <c r="H72" s="7" t="s">
        <v>21</v>
      </c>
      <c r="I72" s="27">
        <f>G72/'סיכום נכסי ההשקעה'!$B$45</f>
        <v>1.8563763718432542E-5</v>
      </c>
    </row>
    <row r="73" spans="1:9">
      <c r="A73" s="7" t="s">
        <v>1079</v>
      </c>
      <c r="B73" s="7" t="s">
        <v>1078</v>
      </c>
      <c r="C73" s="7" t="s">
        <v>1077</v>
      </c>
      <c r="D73" s="7" t="s">
        <v>26</v>
      </c>
      <c r="E73" s="16">
        <v>3364.66</v>
      </c>
      <c r="F73" s="16">
        <v>376.9</v>
      </c>
      <c r="G73" s="21">
        <v>3.36</v>
      </c>
      <c r="H73" s="17">
        <v>0</v>
      </c>
      <c r="I73" s="27">
        <f>G73/'סיכום נכסי ההשקעה'!$B$45</f>
        <v>3.0505328945044917E-7</v>
      </c>
    </row>
    <row r="74" spans="1:9">
      <c r="A74" s="7" t="s">
        <v>1080</v>
      </c>
      <c r="B74" s="7" t="s">
        <v>1081</v>
      </c>
      <c r="C74" s="29" t="s">
        <v>2627</v>
      </c>
      <c r="D74" s="7" t="s">
        <v>26</v>
      </c>
      <c r="E74" s="16">
        <v>17567.310000000001</v>
      </c>
      <c r="F74" s="16">
        <v>9682.56</v>
      </c>
      <c r="G74" s="21">
        <v>451.3</v>
      </c>
      <c r="H74" s="7" t="s">
        <v>85</v>
      </c>
      <c r="I74" s="27">
        <f>G74/'סיכום נכסי ההשקעה'!$B$45</f>
        <v>4.0973377836008251E-5</v>
      </c>
    </row>
    <row r="75" spans="1:9">
      <c r="A75" s="7" t="s">
        <v>1082</v>
      </c>
      <c r="B75" s="7" t="s">
        <v>1081</v>
      </c>
      <c r="C75" s="29" t="s">
        <v>2627</v>
      </c>
      <c r="D75" s="7" t="s">
        <v>26</v>
      </c>
      <c r="E75" s="16">
        <v>4137.6099999999997</v>
      </c>
      <c r="F75" s="16">
        <v>376.9</v>
      </c>
      <c r="G75" s="21">
        <v>4.1399999999999997</v>
      </c>
      <c r="H75" s="17">
        <v>0</v>
      </c>
      <c r="I75" s="27">
        <f>G75/'סיכום נכסי ההשקעה'!$B$45</f>
        <v>3.758692316443034E-7</v>
      </c>
    </row>
    <row r="76" spans="1:9">
      <c r="A76" s="7" t="s">
        <v>1083</v>
      </c>
      <c r="B76" s="7" t="s">
        <v>1084</v>
      </c>
      <c r="C76" s="7" t="s">
        <v>2638</v>
      </c>
      <c r="D76" s="7" t="s">
        <v>26</v>
      </c>
      <c r="E76" s="16">
        <v>158648.51999999999</v>
      </c>
      <c r="F76" s="16">
        <v>23744.7</v>
      </c>
      <c r="G76" s="21" t="s">
        <v>1085</v>
      </c>
      <c r="H76" s="7" t="s">
        <v>259</v>
      </c>
      <c r="I76" s="27">
        <f>G76/'סיכום נכסי ההשקעה'!$B$45</f>
        <v>9.0743003589187994E-4</v>
      </c>
    </row>
    <row r="77" spans="1:9">
      <c r="A77" s="7" t="s">
        <v>1086</v>
      </c>
      <c r="B77" s="7" t="s">
        <v>1084</v>
      </c>
      <c r="C77" s="7" t="s">
        <v>2638</v>
      </c>
      <c r="D77" s="7" t="s">
        <v>26</v>
      </c>
      <c r="E77" s="16">
        <v>48231.74</v>
      </c>
      <c r="F77" s="16">
        <v>376.9</v>
      </c>
      <c r="G77" s="21">
        <v>48.23</v>
      </c>
      <c r="H77" s="17">
        <v>0</v>
      </c>
      <c r="I77" s="27">
        <f>G77/'סיכום נכסי ההשקעה'!$B$45</f>
        <v>4.3787857589866559E-6</v>
      </c>
    </row>
    <row r="78" spans="1:9">
      <c r="A78" s="7" t="s">
        <v>1087</v>
      </c>
      <c r="B78" s="7" t="s">
        <v>1088</v>
      </c>
      <c r="C78" s="29" t="s">
        <v>1087</v>
      </c>
      <c r="D78" s="7" t="s">
        <v>26</v>
      </c>
      <c r="E78" s="16">
        <v>53312.51</v>
      </c>
      <c r="F78" s="16">
        <v>20770.96</v>
      </c>
      <c r="G78" s="21" t="s">
        <v>1089</v>
      </c>
      <c r="H78" s="7" t="s">
        <v>110</v>
      </c>
      <c r="I78" s="27">
        <f>G78/'סיכום נכסי ההשקעה'!$B$45</f>
        <v>2.6674458841365842E-4</v>
      </c>
    </row>
    <row r="79" spans="1:9">
      <c r="A79" s="7" t="s">
        <v>1090</v>
      </c>
      <c r="B79" s="7" t="s">
        <v>1091</v>
      </c>
      <c r="C79" s="29" t="s">
        <v>2628</v>
      </c>
      <c r="D79" s="7" t="s">
        <v>26</v>
      </c>
      <c r="E79" s="16">
        <v>363625.58</v>
      </c>
      <c r="F79" s="16">
        <v>12343.48</v>
      </c>
      <c r="G79" s="21" t="s">
        <v>1092</v>
      </c>
      <c r="H79" s="7" t="s">
        <v>81</v>
      </c>
      <c r="I79" s="27">
        <f>G79/'סיכום נכסי ההשקעה'!$B$45</f>
        <v>1.0811905685149232E-3</v>
      </c>
    </row>
    <row r="80" spans="1:9">
      <c r="A80" s="7" t="s">
        <v>1093</v>
      </c>
      <c r="B80" s="7" t="s">
        <v>1091</v>
      </c>
      <c r="C80" s="29" t="s">
        <v>2628</v>
      </c>
      <c r="D80" s="7" t="s">
        <v>26</v>
      </c>
      <c r="E80" s="16">
        <v>218531.22</v>
      </c>
      <c r="F80" s="16">
        <v>376.9</v>
      </c>
      <c r="G80" s="21">
        <v>218.53</v>
      </c>
      <c r="H80" s="17">
        <v>0</v>
      </c>
      <c r="I80" s="27">
        <f>G80/'סיכום נכסי ההשקעה'!$B$45</f>
        <v>1.9840266471311504E-5</v>
      </c>
    </row>
    <row r="81" spans="1:9">
      <c r="A81" s="7" t="s">
        <v>1094</v>
      </c>
      <c r="B81" s="7" t="s">
        <v>1095</v>
      </c>
      <c r="C81" s="29" t="s">
        <v>2629</v>
      </c>
      <c r="D81" s="7" t="s">
        <v>26</v>
      </c>
      <c r="E81" s="16">
        <v>4315.51</v>
      </c>
      <c r="F81" s="16">
        <v>13673.93</v>
      </c>
      <c r="G81" s="21">
        <v>156.57</v>
      </c>
      <c r="H81" s="7" t="s">
        <v>21</v>
      </c>
      <c r="I81" s="27">
        <f>G81/'סיכום נכסי ההשקעה'!$B$45</f>
        <v>1.4214938550374054E-5</v>
      </c>
    </row>
    <row r="82" spans="1:9">
      <c r="A82" s="7" t="s">
        <v>1096</v>
      </c>
      <c r="B82" s="7" t="s">
        <v>1097</v>
      </c>
      <c r="C82" s="7" t="s">
        <v>1096</v>
      </c>
      <c r="D82" s="7" t="s">
        <v>26</v>
      </c>
      <c r="E82" s="16">
        <v>742485.46</v>
      </c>
      <c r="F82" s="16">
        <v>9697.64</v>
      </c>
      <c r="G82" s="21" t="s">
        <v>1098</v>
      </c>
      <c r="H82" s="7" t="s">
        <v>1002</v>
      </c>
      <c r="I82" s="27">
        <f>G82/'סיכום נכסי ההשקעה'!$B$45</f>
        <v>1.734459464182976E-3</v>
      </c>
    </row>
    <row r="83" spans="1:9">
      <c r="A83" s="7" t="s">
        <v>1099</v>
      </c>
      <c r="B83" s="7" t="s">
        <v>1097</v>
      </c>
      <c r="C83" s="7" t="s">
        <v>1096</v>
      </c>
      <c r="D83" s="7" t="s">
        <v>26</v>
      </c>
      <c r="E83" s="16">
        <v>254278.6</v>
      </c>
      <c r="F83" s="16">
        <v>376.9</v>
      </c>
      <c r="G83" s="21">
        <v>254.28</v>
      </c>
      <c r="H83" s="17">
        <v>0</v>
      </c>
      <c r="I83" s="27">
        <f>G83/'סיכום נכסי ההשקעה'!$B$45</f>
        <v>2.3085997155196494E-5</v>
      </c>
    </row>
    <row r="84" spans="1:9">
      <c r="A84" s="7" t="s">
        <v>1100</v>
      </c>
      <c r="B84" s="7" t="s">
        <v>1101</v>
      </c>
      <c r="C84" s="7" t="s">
        <v>1102</v>
      </c>
      <c r="D84" s="7" t="s">
        <v>26</v>
      </c>
      <c r="E84" s="16">
        <v>1251059.25</v>
      </c>
      <c r="F84" s="16">
        <v>10507.97</v>
      </c>
      <c r="G84" s="21" t="s">
        <v>1103</v>
      </c>
      <c r="H84" s="7" t="s">
        <v>91</v>
      </c>
      <c r="I84" s="27">
        <f>G84/'סיכום נכסי ההשקעה'!$B$45</f>
        <v>3.1667010002933409E-3</v>
      </c>
    </row>
    <row r="85" spans="1:9">
      <c r="A85" s="7" t="s">
        <v>1104</v>
      </c>
      <c r="B85" s="7" t="s">
        <v>1101</v>
      </c>
      <c r="C85" s="7" t="s">
        <v>1102</v>
      </c>
      <c r="D85" s="7" t="s">
        <v>26</v>
      </c>
      <c r="E85" s="16">
        <v>474995.57</v>
      </c>
      <c r="F85" s="16">
        <v>376.9</v>
      </c>
      <c r="G85" s="21">
        <v>475</v>
      </c>
      <c r="H85" s="17">
        <v>0</v>
      </c>
      <c r="I85" s="27">
        <f>G85/'סיכום נכסי ההשקעה'!$B$45</f>
        <v>4.3125093002667665E-5</v>
      </c>
    </row>
    <row r="86" spans="1:9">
      <c r="A86" s="7" t="s">
        <v>1105</v>
      </c>
      <c r="B86" s="7" t="s">
        <v>1106</v>
      </c>
      <c r="C86" s="29" t="s">
        <v>2630</v>
      </c>
      <c r="D86" s="7" t="s">
        <v>26</v>
      </c>
      <c r="E86" s="16">
        <v>111064.89</v>
      </c>
      <c r="F86" s="16">
        <v>38428.720000000001</v>
      </c>
      <c r="G86" s="21" t="s">
        <v>1107</v>
      </c>
      <c r="H86" s="7" t="s">
        <v>141</v>
      </c>
      <c r="I86" s="27">
        <f>G86/'סיכום נכסי ההשקעה'!$B$45</f>
        <v>1.0281185593241035E-3</v>
      </c>
    </row>
    <row r="87" spans="1:9">
      <c r="A87" s="7" t="s">
        <v>1108</v>
      </c>
      <c r="B87" s="7" t="s">
        <v>1109</v>
      </c>
      <c r="C87" s="7" t="s">
        <v>1110</v>
      </c>
      <c r="D87" s="7" t="s">
        <v>26</v>
      </c>
      <c r="E87" s="16">
        <v>141386.5</v>
      </c>
      <c r="F87" s="16">
        <v>6878.43</v>
      </c>
      <c r="G87" s="21" t="s">
        <v>1111</v>
      </c>
      <c r="H87" s="7" t="s">
        <v>259</v>
      </c>
      <c r="I87" s="27">
        <f>G87/'סיכום נכסי ההשקעה'!$B$45</f>
        <v>2.3426458415743871E-4</v>
      </c>
    </row>
    <row r="88" spans="1:9">
      <c r="A88" s="7" t="s">
        <v>1112</v>
      </c>
      <c r="B88" s="7" t="s">
        <v>1109</v>
      </c>
      <c r="C88" s="7" t="s">
        <v>1110</v>
      </c>
      <c r="D88" s="7" t="s">
        <v>26</v>
      </c>
      <c r="E88" s="16">
        <v>36758</v>
      </c>
      <c r="F88" s="16">
        <v>376.9</v>
      </c>
      <c r="G88" s="21">
        <v>36.76</v>
      </c>
      <c r="H88" s="17">
        <v>0</v>
      </c>
      <c r="I88" s="27">
        <f>G88/'סיכום נכסי ההשקעה'!$B$45</f>
        <v>3.3374282500590808E-6</v>
      </c>
    </row>
    <row r="89" spans="1:9">
      <c r="A89" s="7" t="s">
        <v>1113</v>
      </c>
      <c r="B89" s="7" t="s">
        <v>1114</v>
      </c>
      <c r="C89" s="29" t="s">
        <v>2631</v>
      </c>
      <c r="D89" s="7" t="s">
        <v>26</v>
      </c>
      <c r="E89" s="16">
        <v>198626.3</v>
      </c>
      <c r="F89" s="16">
        <v>13153.81</v>
      </c>
      <c r="G89" s="21" t="s">
        <v>1115</v>
      </c>
      <c r="H89" s="7" t="s">
        <v>209</v>
      </c>
      <c r="I89" s="27">
        <f>G89/'סיכום נכסי ההשקעה'!$B$45</f>
        <v>6.2935943621067881E-4</v>
      </c>
    </row>
    <row r="90" spans="1:9">
      <c r="A90" s="7" t="s">
        <v>1113</v>
      </c>
      <c r="B90" s="7" t="s">
        <v>1116</v>
      </c>
      <c r="C90" s="7" t="s">
        <v>2639</v>
      </c>
      <c r="D90" s="7" t="s">
        <v>26</v>
      </c>
      <c r="E90" s="16">
        <v>269988.55</v>
      </c>
      <c r="F90" s="16">
        <v>6693.74</v>
      </c>
      <c r="G90" s="21" t="s">
        <v>1117</v>
      </c>
      <c r="H90" s="7" t="s">
        <v>110</v>
      </c>
      <c r="I90" s="27">
        <f>G90/'סיכום נכסי ההשקעה'!$B$45</f>
        <v>4.3533646515324517E-4</v>
      </c>
    </row>
    <row r="91" spans="1:9">
      <c r="A91" s="7" t="s">
        <v>1118</v>
      </c>
      <c r="B91" s="7" t="s">
        <v>1119</v>
      </c>
      <c r="C91" s="7" t="s">
        <v>1118</v>
      </c>
      <c r="D91" s="7" t="s">
        <v>26</v>
      </c>
      <c r="E91" s="16">
        <v>441775.8</v>
      </c>
      <c r="F91" s="16">
        <v>40354.68</v>
      </c>
      <c r="G91" s="21" t="s">
        <v>1120</v>
      </c>
      <c r="H91" s="7" t="s">
        <v>132</v>
      </c>
      <c r="I91" s="27">
        <f>G91/'סיכום נכסי ההשקעה'!$B$45</f>
        <v>4.2944358007635224E-3</v>
      </c>
    </row>
    <row r="92" spans="1:9">
      <c r="A92" s="7" t="s">
        <v>1121</v>
      </c>
      <c r="B92" s="7" t="s">
        <v>1119</v>
      </c>
      <c r="C92" s="7" t="s">
        <v>1118</v>
      </c>
      <c r="D92" s="7" t="s">
        <v>26</v>
      </c>
      <c r="E92" s="16">
        <v>84211.29</v>
      </c>
      <c r="F92" s="16">
        <v>376.9</v>
      </c>
      <c r="G92" s="21">
        <v>84.21</v>
      </c>
      <c r="H92" s="17">
        <v>0</v>
      </c>
      <c r="I92" s="27">
        <f>G92/'סיכום נכסי ההשקעה'!$B$45</f>
        <v>7.6453980668518814E-6</v>
      </c>
    </row>
    <row r="93" spans="1:9">
      <c r="A93" s="7" t="s">
        <v>1122</v>
      </c>
      <c r="B93" s="7" t="s">
        <v>1123</v>
      </c>
      <c r="C93" s="7" t="s">
        <v>1124</v>
      </c>
      <c r="D93" s="7" t="s">
        <v>26</v>
      </c>
      <c r="E93" s="16">
        <v>26383</v>
      </c>
      <c r="F93" s="16">
        <v>9403.66</v>
      </c>
      <c r="G93" s="21">
        <v>658.26</v>
      </c>
      <c r="H93" s="7" t="s">
        <v>109</v>
      </c>
      <c r="I93" s="27">
        <f>G93/'סיכום נכסי ההשקעה'!$B$45</f>
        <v>5.9763207831444244E-5</v>
      </c>
    </row>
    <row r="94" spans="1:9">
      <c r="A94" s="7" t="s">
        <v>1125</v>
      </c>
      <c r="B94" s="7" t="s">
        <v>1126</v>
      </c>
      <c r="C94" s="7" t="s">
        <v>2640</v>
      </c>
      <c r="D94" s="7" t="s">
        <v>26</v>
      </c>
      <c r="E94" s="16">
        <v>276105.63</v>
      </c>
      <c r="F94" s="16">
        <v>14981.77</v>
      </c>
      <c r="G94" s="21" t="s">
        <v>1127</v>
      </c>
      <c r="H94" s="7" t="s">
        <v>1128</v>
      </c>
      <c r="I94" s="27">
        <f>G94/'סיכום נכסי ההשקעה'!$B$45</f>
        <v>9.9643478046921728E-4</v>
      </c>
    </row>
    <row r="95" spans="1:9">
      <c r="A95" s="7" t="s">
        <v>1129</v>
      </c>
      <c r="B95" s="7" t="s">
        <v>1130</v>
      </c>
      <c r="C95" s="7" t="s">
        <v>1131</v>
      </c>
      <c r="D95" s="7" t="s">
        <v>26</v>
      </c>
      <c r="E95" s="16">
        <v>28832.85</v>
      </c>
      <c r="F95" s="16">
        <v>12215.33</v>
      </c>
      <c r="G95" s="21">
        <v>934.47</v>
      </c>
      <c r="H95" s="7" t="s">
        <v>383</v>
      </c>
      <c r="I95" s="27">
        <f>G95/'סיכום נכסי ההשקעה'!$B$45</f>
        <v>8.4840222438321798E-5</v>
      </c>
    </row>
    <row r="96" spans="1:9">
      <c r="A96" s="7" t="s">
        <v>1132</v>
      </c>
      <c r="B96" s="7" t="s">
        <v>1133</v>
      </c>
      <c r="C96" s="7" t="s">
        <v>1102</v>
      </c>
      <c r="D96" s="7" t="s">
        <v>26</v>
      </c>
      <c r="E96" s="16">
        <v>326583.84999999998</v>
      </c>
      <c r="F96" s="16">
        <v>47059.73</v>
      </c>
      <c r="G96" s="21" t="s">
        <v>1134</v>
      </c>
      <c r="H96" s="7" t="s">
        <v>40</v>
      </c>
      <c r="I96" s="27">
        <f>G96/'סיכום נכסי ההשקעה'!$B$45</f>
        <v>3.7021539576714952E-3</v>
      </c>
    </row>
    <row r="97" spans="1:9">
      <c r="A97" s="7" t="s">
        <v>1135</v>
      </c>
      <c r="B97" s="7" t="s">
        <v>1136</v>
      </c>
      <c r="C97" s="7" t="s">
        <v>2641</v>
      </c>
      <c r="D97" s="7" t="s">
        <v>29</v>
      </c>
      <c r="E97" s="16">
        <v>833339.94</v>
      </c>
      <c r="F97" s="16">
        <v>27729.9</v>
      </c>
      <c r="G97" s="21" t="s">
        <v>1137</v>
      </c>
      <c r="H97" s="7" t="s">
        <v>1138</v>
      </c>
      <c r="I97" s="27">
        <f>G97/'סיכום נכסי ההשקעה'!$B$45</f>
        <v>4.9722869073397903E-3</v>
      </c>
    </row>
    <row r="98" spans="1:9">
      <c r="A98" s="7" t="s">
        <v>1139</v>
      </c>
      <c r="B98" s="7" t="s">
        <v>1140</v>
      </c>
      <c r="C98" s="29" t="s">
        <v>2632</v>
      </c>
      <c r="D98" s="7" t="s">
        <v>38</v>
      </c>
      <c r="E98" s="16">
        <v>15750</v>
      </c>
      <c r="F98" s="16">
        <v>37021.019999999997</v>
      </c>
      <c r="G98" s="21" t="s">
        <v>1141</v>
      </c>
      <c r="H98" s="7" t="s">
        <v>378</v>
      </c>
      <c r="I98" s="27">
        <f>G98/'סיכום נכסי ההשקעה'!$B$45</f>
        <v>5.2937731269659934E-4</v>
      </c>
    </row>
    <row r="99" spans="1:9">
      <c r="A99" s="7" t="s">
        <v>1142</v>
      </c>
      <c r="B99" s="7" t="s">
        <v>1143</v>
      </c>
      <c r="C99" s="29" t="s">
        <v>2633</v>
      </c>
      <c r="D99" s="7" t="s">
        <v>29</v>
      </c>
      <c r="E99" s="16">
        <v>165725.37</v>
      </c>
      <c r="F99" s="16">
        <v>30552.68</v>
      </c>
      <c r="G99" s="21" t="s">
        <v>1144</v>
      </c>
      <c r="H99" s="7" t="s">
        <v>58</v>
      </c>
      <c r="I99" s="27">
        <f>G99/'סיכום נכסי ההשקעה'!$B$45</f>
        <v>1.0894914679954156E-3</v>
      </c>
    </row>
    <row r="100" spans="1:9">
      <c r="A100" s="7" t="s">
        <v>1145</v>
      </c>
      <c r="B100" s="7" t="s">
        <v>1146</v>
      </c>
      <c r="C100" s="7" t="s">
        <v>1147</v>
      </c>
      <c r="D100" s="7" t="s">
        <v>26</v>
      </c>
      <c r="E100" s="16">
        <v>48318.58</v>
      </c>
      <c r="F100" s="16">
        <v>28723.55</v>
      </c>
      <c r="G100" s="21" t="s">
        <v>1148</v>
      </c>
      <c r="H100" s="7" t="s">
        <v>109</v>
      </c>
      <c r="I100" s="27">
        <f>G100/'סיכום נכסי ההשקעה'!$B$45</f>
        <v>3.3432024730379646E-4</v>
      </c>
    </row>
    <row r="101" spans="1:9">
      <c r="A101" s="7" t="s">
        <v>1149</v>
      </c>
      <c r="B101" s="7" t="s">
        <v>1150</v>
      </c>
      <c r="C101" s="29" t="s">
        <v>2634</v>
      </c>
      <c r="D101" s="7" t="s">
        <v>26</v>
      </c>
      <c r="E101" s="16">
        <v>30675.89</v>
      </c>
      <c r="F101" s="16">
        <v>102969.08</v>
      </c>
      <c r="G101" s="21" t="s">
        <v>1151</v>
      </c>
      <c r="H101" s="7" t="s">
        <v>109</v>
      </c>
      <c r="I101" s="27">
        <f>G101/'סיכום נכסי ההשקעה'!$B$45</f>
        <v>7.6087644352169838E-4</v>
      </c>
    </row>
    <row r="102" spans="1:9">
      <c r="A102" s="7" t="s">
        <v>1152</v>
      </c>
      <c r="B102" s="7" t="s">
        <v>1150</v>
      </c>
      <c r="C102" s="29" t="s">
        <v>2634</v>
      </c>
      <c r="D102" s="7" t="s">
        <v>26</v>
      </c>
      <c r="E102" s="16">
        <v>21251.279999999999</v>
      </c>
      <c r="F102" s="16">
        <v>376.9</v>
      </c>
      <c r="G102" s="21">
        <v>21.25</v>
      </c>
      <c r="H102" s="17">
        <v>0</v>
      </c>
      <c r="I102" s="27">
        <f>G102/'סיכום נכסי ההשקעה'!$B$45</f>
        <v>1.9292804764351325E-6</v>
      </c>
    </row>
    <row r="103" spans="1:9">
      <c r="A103" s="7" t="s">
        <v>1153</v>
      </c>
      <c r="B103" s="7" t="s">
        <v>1154</v>
      </c>
      <c r="C103" s="7" t="s">
        <v>1155</v>
      </c>
      <c r="D103" s="7" t="s">
        <v>26</v>
      </c>
      <c r="E103" s="16">
        <v>38142.28</v>
      </c>
      <c r="F103" s="16">
        <v>37184.949999999997</v>
      </c>
      <c r="G103" s="21" t="s">
        <v>1156</v>
      </c>
      <c r="H103" s="7" t="s">
        <v>257</v>
      </c>
      <c r="I103" s="27">
        <f>G103/'סיכום נכסי ההשקעה'!$B$45</f>
        <v>3.4165242101094471E-4</v>
      </c>
    </row>
    <row r="104" spans="1:9">
      <c r="A104" s="7" t="s">
        <v>1157</v>
      </c>
      <c r="B104" s="7" t="s">
        <v>1158</v>
      </c>
      <c r="C104" s="7" t="s">
        <v>1159</v>
      </c>
      <c r="D104" s="7" t="s">
        <v>26</v>
      </c>
      <c r="E104" s="16">
        <v>794331.83</v>
      </c>
      <c r="F104" s="16">
        <v>77584.87</v>
      </c>
      <c r="G104" s="21" t="s">
        <v>1160</v>
      </c>
      <c r="H104" s="7" t="s">
        <v>132</v>
      </c>
      <c r="I104" s="27">
        <f>G104/'סיכום נכסי ההשקעה'!$B$45</f>
        <v>1.4845310291399428E-2</v>
      </c>
    </row>
    <row r="105" spans="1:9">
      <c r="A105" s="7" t="s">
        <v>1161</v>
      </c>
      <c r="B105" s="7" t="s">
        <v>1158</v>
      </c>
      <c r="C105" s="7" t="s">
        <v>1159</v>
      </c>
      <c r="D105" s="7" t="s">
        <v>26</v>
      </c>
      <c r="E105" s="16">
        <v>866985.33</v>
      </c>
      <c r="F105" s="16">
        <v>376.9</v>
      </c>
      <c r="G105" s="21">
        <v>866.99</v>
      </c>
      <c r="H105" s="17">
        <v>0</v>
      </c>
      <c r="I105" s="27">
        <f>G105/'סיכום נכסי ההשקעה'!$B$45</f>
        <v>7.8713735541858612E-5</v>
      </c>
    </row>
    <row r="106" spans="1:9">
      <c r="A106" s="7" t="s">
        <v>1162</v>
      </c>
      <c r="B106" s="7" t="s">
        <v>1163</v>
      </c>
      <c r="C106" s="7" t="s">
        <v>1162</v>
      </c>
      <c r="D106" s="7" t="s">
        <v>26</v>
      </c>
      <c r="E106" s="16">
        <v>670131.97</v>
      </c>
      <c r="F106" s="16">
        <v>17940.439999999999</v>
      </c>
      <c r="G106" s="21" t="s">
        <v>1164</v>
      </c>
      <c r="H106" s="7" t="s">
        <v>46</v>
      </c>
      <c r="I106" s="27">
        <f>G106/'סיכום נכסי ההשקעה'!$B$45</f>
        <v>2.8960342981581766E-3</v>
      </c>
    </row>
    <row r="107" spans="1:9">
      <c r="A107" s="7" t="s">
        <v>1165</v>
      </c>
      <c r="B107" s="7" t="s">
        <v>1166</v>
      </c>
      <c r="C107" s="7" t="s">
        <v>1167</v>
      </c>
      <c r="D107" s="7" t="s">
        <v>26</v>
      </c>
      <c r="E107" s="16">
        <v>176558.8</v>
      </c>
      <c r="F107" s="16">
        <v>15603.66</v>
      </c>
      <c r="G107" s="21" t="s">
        <v>1168</v>
      </c>
      <c r="H107" s="7" t="s">
        <v>110</v>
      </c>
      <c r="I107" s="27">
        <f>G107/'סיכום נכסי ההשקעה'!$B$45</f>
        <v>6.6362981274903029E-4</v>
      </c>
    </row>
    <row r="108" spans="1:9">
      <c r="A108" s="7" t="s">
        <v>1169</v>
      </c>
      <c r="B108" s="7" t="s">
        <v>1170</v>
      </c>
      <c r="C108" s="29" t="s">
        <v>2635</v>
      </c>
      <c r="D108" s="7" t="s">
        <v>26</v>
      </c>
      <c r="E108" s="16">
        <v>267037.42</v>
      </c>
      <c r="F108" s="16">
        <v>20345.060000000001</v>
      </c>
      <c r="G108" s="21" t="s">
        <v>1171</v>
      </c>
      <c r="H108" s="7" t="s">
        <v>110</v>
      </c>
      <c r="I108" s="27">
        <f>G108/'סיכום נכסי ההשקעה'!$B$45</f>
        <v>1.3087040328498812E-3</v>
      </c>
    </row>
    <row r="109" spans="1:9">
      <c r="A109" s="7" t="s">
        <v>1172</v>
      </c>
      <c r="B109" s="7" t="s">
        <v>1170</v>
      </c>
      <c r="C109" s="29" t="s">
        <v>2635</v>
      </c>
      <c r="D109" s="7" t="s">
        <v>26</v>
      </c>
      <c r="E109" s="16">
        <v>176044.41</v>
      </c>
      <c r="F109" s="16">
        <v>376.9</v>
      </c>
      <c r="G109" s="21">
        <v>176.04</v>
      </c>
      <c r="H109" s="17">
        <v>0</v>
      </c>
      <c r="I109" s="27">
        <f>G109/'סיכום נכסי ההשקעה'!$B$45</f>
        <v>1.5982613415136032E-5</v>
      </c>
    </row>
    <row r="110" spans="1:9">
      <c r="A110" s="7" t="s">
        <v>1173</v>
      </c>
      <c r="B110" s="7" t="s">
        <v>1174</v>
      </c>
      <c r="C110" s="7" t="s">
        <v>2642</v>
      </c>
      <c r="D110" s="7" t="s">
        <v>26</v>
      </c>
      <c r="E110" s="16">
        <v>123785.27</v>
      </c>
      <c r="F110" s="16">
        <v>15407.67</v>
      </c>
      <c r="G110" s="21" t="s">
        <v>1175</v>
      </c>
      <c r="H110" s="7" t="s">
        <v>21</v>
      </c>
      <c r="I110" s="27">
        <f>G110/'סיכום נכסי ההשקעה'!$B$45</f>
        <v>4.5942659605288275E-4</v>
      </c>
    </row>
    <row r="111" spans="1:9">
      <c r="A111" s="7" t="s">
        <v>1176</v>
      </c>
      <c r="B111" s="7" t="s">
        <v>1174</v>
      </c>
      <c r="C111" s="7" t="s">
        <v>2642</v>
      </c>
      <c r="D111" s="7" t="s">
        <v>26</v>
      </c>
      <c r="E111" s="16">
        <v>35835.839999999997</v>
      </c>
      <c r="F111" s="16">
        <v>376.9</v>
      </c>
      <c r="G111" s="21">
        <v>35.840000000000003</v>
      </c>
      <c r="H111" s="17">
        <v>0</v>
      </c>
      <c r="I111" s="27">
        <f>G111/'סיכום נכסי ההשקעה'!$B$45</f>
        <v>3.2539017541381249E-6</v>
      </c>
    </row>
    <row r="112" spans="1:9">
      <c r="A112" s="7" t="s">
        <v>1177</v>
      </c>
      <c r="B112" s="7" t="s">
        <v>1178</v>
      </c>
      <c r="C112" s="7" t="s">
        <v>2636</v>
      </c>
      <c r="D112" s="7" t="s">
        <v>26</v>
      </c>
      <c r="E112" s="16">
        <v>247299.17</v>
      </c>
      <c r="F112" s="16">
        <v>23213.27</v>
      </c>
      <c r="G112" s="21" t="s">
        <v>1179</v>
      </c>
      <c r="H112" s="7" t="s">
        <v>110</v>
      </c>
      <c r="I112" s="27">
        <f>G112/'סיכום נכסי ההשקעה'!$B$45</f>
        <v>1.3828319821863402E-3</v>
      </c>
    </row>
    <row r="113" spans="1:9">
      <c r="A113" s="7" t="s">
        <v>1180</v>
      </c>
      <c r="B113" s="7" t="s">
        <v>1181</v>
      </c>
      <c r="C113" s="29" t="s">
        <v>2637</v>
      </c>
      <c r="D113" s="7" t="s">
        <v>26</v>
      </c>
      <c r="E113" s="16">
        <v>65090.63</v>
      </c>
      <c r="F113" s="16">
        <v>21558.68</v>
      </c>
      <c r="G113" s="21">
        <v>3723.19</v>
      </c>
      <c r="H113" s="7" t="s">
        <v>110</v>
      </c>
      <c r="I113" s="27">
        <f>G113/'סיכום נכסי ההשקעה'!$B$45</f>
        <v>3.3802718950863629E-4</v>
      </c>
    </row>
    <row r="114" spans="1:9" ht="13.5" thickBot="1">
      <c r="A114" s="6" t="s">
        <v>1182</v>
      </c>
      <c r="B114" s="6"/>
      <c r="C114" s="6"/>
      <c r="D114" s="6"/>
      <c r="E114" s="22">
        <f>SUM(E60:E113)</f>
        <v>12981308.049999999</v>
      </c>
      <c r="F114" s="6"/>
      <c r="G114" s="22">
        <f>G60+G61+G62+G63+G64+G65+G66+G67+G68+G69+G70+G71+G72+G73+G74+G75+G76+G77+G78+G79+G80+G81+G82+G83+G84+G85+G86+G87+G88+G89+G90+G91+G92+G93+G94+G95+G96+G97+G98+G99+G100+G101+G102+G103+G104+G105+G106+G107+G108+G109+G110+G111+G112+G113</f>
        <v>657994.59</v>
      </c>
      <c r="H114" s="6"/>
      <c r="I114" s="20">
        <f>SUM(I60:I113)</f>
        <v>5.9739111345267749E-2</v>
      </c>
    </row>
    <row r="115" spans="1:9" ht="13.5" thickTop="1"/>
    <row r="116" spans="1:9">
      <c r="A116" s="6" t="s">
        <v>1184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27">
        <f>G116/'סיכום נכסי ההשקעה'!$B$45</f>
        <v>0</v>
      </c>
    </row>
    <row r="117" spans="1:9" ht="13.5" thickBot="1">
      <c r="A117" s="6" t="s">
        <v>1185</v>
      </c>
      <c r="B117" s="6"/>
      <c r="C117" s="6"/>
      <c r="D117" s="6"/>
      <c r="E117" s="19">
        <f>E116</f>
        <v>0</v>
      </c>
      <c r="F117" s="6"/>
      <c r="G117" s="19">
        <f>G116</f>
        <v>0</v>
      </c>
      <c r="H117" s="6"/>
      <c r="I117" s="20">
        <f>I116</f>
        <v>0</v>
      </c>
    </row>
    <row r="118" spans="1:9" ht="13.5" thickTop="1"/>
    <row r="119" spans="1:9">
      <c r="A119" s="6" t="s">
        <v>1037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27">
        <f>G119/'סיכום נכסי ההשקעה'!$B$45</f>
        <v>0</v>
      </c>
    </row>
    <row r="120" spans="1:9" ht="13.5" thickBot="1">
      <c r="A120" s="6" t="s">
        <v>1038</v>
      </c>
      <c r="B120" s="6"/>
      <c r="C120" s="6"/>
      <c r="D120" s="6"/>
      <c r="E120" s="19">
        <f>E119</f>
        <v>0</v>
      </c>
      <c r="F120" s="6"/>
      <c r="G120" s="19">
        <f>G119</f>
        <v>0</v>
      </c>
      <c r="H120" s="6"/>
      <c r="I120" s="20">
        <f>I119</f>
        <v>0</v>
      </c>
    </row>
    <row r="121" spans="1:9" ht="13.5" thickTop="1"/>
    <row r="122" spans="1:9">
      <c r="A122" s="6" t="s">
        <v>1039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27">
        <f>G122/'סיכום נכסי ההשקעה'!$B$45</f>
        <v>0</v>
      </c>
    </row>
    <row r="123" spans="1:9" ht="13.5" thickBot="1">
      <c r="A123" s="6" t="s">
        <v>1040</v>
      </c>
      <c r="B123" s="6"/>
      <c r="C123" s="6"/>
      <c r="D123" s="6"/>
      <c r="E123" s="19">
        <f>E122</f>
        <v>0</v>
      </c>
      <c r="F123" s="6"/>
      <c r="G123" s="19">
        <f>G122</f>
        <v>0</v>
      </c>
      <c r="H123" s="6"/>
      <c r="I123" s="20">
        <f>I122</f>
        <v>0</v>
      </c>
    </row>
    <row r="124" spans="1:9" ht="13.5" thickTop="1"/>
    <row r="125" spans="1:9" ht="13.5" thickBot="1">
      <c r="A125" s="4" t="s">
        <v>1186</v>
      </c>
      <c r="B125" s="4"/>
      <c r="C125" s="4"/>
      <c r="D125" s="4"/>
      <c r="E125" s="23">
        <f>E114+E117+E120+E123</f>
        <v>12981308.049999999</v>
      </c>
      <c r="F125" s="4"/>
      <c r="G125" s="23">
        <f>G114+G117+G120+G123</f>
        <v>657994.59</v>
      </c>
      <c r="H125" s="4"/>
      <c r="I125" s="24">
        <f>I114+I117+I120+I123</f>
        <v>5.9739111345267749E-2</v>
      </c>
    </row>
    <row r="126" spans="1:9" ht="13.5" thickTop="1"/>
    <row r="128" spans="1:9" ht="13.5" thickBot="1">
      <c r="A128" s="4" t="s">
        <v>1187</v>
      </c>
      <c r="B128" s="4"/>
      <c r="C128" s="4"/>
      <c r="D128" s="4"/>
      <c r="E128" s="23">
        <f>E55+E125</f>
        <v>33727767.049999997</v>
      </c>
      <c r="F128" s="4"/>
      <c r="G128" s="23">
        <f>G55+G125</f>
        <v>1244265.3500000001</v>
      </c>
      <c r="H128" s="4"/>
      <c r="I128" s="24">
        <f>I55+I125</f>
        <v>0.11296643987104597</v>
      </c>
    </row>
    <row r="129" spans="1:9" ht="13.5" thickTop="1"/>
    <row r="131" spans="1:9">
      <c r="A131" s="7" t="s">
        <v>62</v>
      </c>
      <c r="B131" s="7"/>
      <c r="C131" s="7"/>
      <c r="D131" s="7"/>
      <c r="E131" s="7"/>
      <c r="F131" s="7"/>
      <c r="G131" s="7"/>
      <c r="H131" s="7"/>
      <c r="I131" s="7"/>
    </row>
  </sheetData>
  <pageMargins left="0.75" right="0.75" top="1" bottom="1" header="0.5" footer="0.5"/>
  <pageSetup paperSize="9" orientation="portrait"/>
  <ignoredErrors>
    <ignoredError sqref="E29:E37 E135 G21:H22 G25:I26 H24 G20:H20 E39:E43 G39:I40 H38 G29:H37 E45 G45:I45 H44 G41:H43 E48 G48:I48 H47 E51 G51:I51 E54 G54:I54 E56:E113 G56:I59 H55 E115 G115:I115 H114 G72:H72 G71 G74:H74 G73 G76:H76 G75 G78:H79 G77 G81:H82 G80 G84:H84 G83 G86:H87 G85 G89:H91 G88 G93:H101 G92 G103:H104 G102 G106:H108 G105 G110:H110 G109 G112:H112 G111 G60:H70 E118 G118:I118 E121 G121:I121 E124 G124:I124 E126:E127 G126:I127 H125 E129:E134 G129:I134 H128 H113 G27:H27 E25:E27 G23:H23 G2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28.85546875" bestFit="1" customWidth="1"/>
    <col min="4" max="4" width="11.7109375" customWidth="1"/>
    <col min="5" max="5" width="8.7109375" customWidth="1"/>
    <col min="6" max="6" width="10.7109375" customWidth="1"/>
    <col min="7" max="10" width="13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1188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178</v>
      </c>
      <c r="E11" s="4" t="s">
        <v>7</v>
      </c>
      <c r="F11" s="4" t="s">
        <v>8</v>
      </c>
      <c r="G11" s="4" t="s">
        <v>9</v>
      </c>
      <c r="H11" s="4" t="s">
        <v>66</v>
      </c>
      <c r="I11" s="4" t="s">
        <v>67</v>
      </c>
      <c r="J11" s="4" t="s">
        <v>12</v>
      </c>
      <c r="K11" s="4" t="s">
        <v>68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71</v>
      </c>
      <c r="I12" s="5" t="s">
        <v>72</v>
      </c>
      <c r="J12" s="5" t="s">
        <v>15</v>
      </c>
      <c r="K12" s="5" t="s">
        <v>14</v>
      </c>
      <c r="L12" s="5" t="s">
        <v>14</v>
      </c>
    </row>
    <row r="15" spans="1:12">
      <c r="A15" s="4" t="s">
        <v>1189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1190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1191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8">
        <f>J19/'סיכום נכסי ההשקעה'!$B$45</f>
        <v>0</v>
      </c>
    </row>
    <row r="20" spans="1:12" ht="13.5" thickBot="1">
      <c r="A20" s="6" t="s">
        <v>1192</v>
      </c>
      <c r="B20" s="6"/>
      <c r="C20" s="6"/>
      <c r="D20" s="6"/>
      <c r="E20" s="6"/>
      <c r="F20" s="6"/>
      <c r="G20" s="6"/>
      <c r="H20" s="19">
        <f>H19</f>
        <v>0</v>
      </c>
      <c r="I20" s="6"/>
      <c r="J20" s="19">
        <f>J19</f>
        <v>0</v>
      </c>
      <c r="K20" s="6"/>
      <c r="L20" s="20">
        <f>L19</f>
        <v>0</v>
      </c>
    </row>
    <row r="21" spans="1:12" ht="13.5" thickTop="1"/>
    <row r="22" spans="1:12" ht="13.5" thickBot="1">
      <c r="A22" s="4" t="s">
        <v>1193</v>
      </c>
      <c r="B22" s="4"/>
      <c r="C22" s="4"/>
      <c r="D22" s="4"/>
      <c r="E22" s="4"/>
      <c r="F22" s="4"/>
      <c r="G22" s="4"/>
      <c r="H22" s="25">
        <f>H20</f>
        <v>0</v>
      </c>
      <c r="I22" s="4"/>
      <c r="J22" s="25">
        <f>J20</f>
        <v>0</v>
      </c>
      <c r="K22" s="4"/>
      <c r="L22" s="24">
        <f>L20</f>
        <v>0</v>
      </c>
    </row>
    <row r="23" spans="1:12" ht="13.5" thickTop="1"/>
    <row r="25" spans="1:12">
      <c r="A25" s="4" t="s">
        <v>1194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6" t="s">
        <v>1195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7" t="s">
        <v>1196</v>
      </c>
      <c r="B27" s="7" t="s">
        <v>1197</v>
      </c>
      <c r="C27" s="7" t="s">
        <v>2643</v>
      </c>
      <c r="D27" s="7" t="s">
        <v>966</v>
      </c>
      <c r="E27" s="17">
        <v>0</v>
      </c>
      <c r="F27" s="17">
        <v>0</v>
      </c>
      <c r="G27" s="7" t="s">
        <v>26</v>
      </c>
      <c r="H27" s="16">
        <v>6910</v>
      </c>
      <c r="I27" s="16">
        <v>367307.9</v>
      </c>
      <c r="J27" s="21" t="s">
        <v>1198</v>
      </c>
      <c r="K27" s="17">
        <v>0</v>
      </c>
      <c r="L27" s="18">
        <f>J27/'סיכום נכסי ההשקעה'!$B$45</f>
        <v>2.3043307852607326E-3</v>
      </c>
    </row>
    <row r="28" spans="1:12">
      <c r="A28" s="7" t="s">
        <v>1199</v>
      </c>
      <c r="B28" s="7" t="s">
        <v>1200</v>
      </c>
      <c r="C28" s="7" t="s">
        <v>2644</v>
      </c>
      <c r="D28" s="7" t="s">
        <v>966</v>
      </c>
      <c r="E28" s="17">
        <v>0</v>
      </c>
      <c r="F28" s="17">
        <v>0</v>
      </c>
      <c r="G28" s="7" t="s">
        <v>26</v>
      </c>
      <c r="H28" s="16">
        <v>1269.3800000000001</v>
      </c>
      <c r="I28" s="16">
        <v>419188.18</v>
      </c>
      <c r="J28" s="21" t="s">
        <v>1201</v>
      </c>
      <c r="K28" s="7" t="s">
        <v>127</v>
      </c>
      <c r="L28" s="18">
        <f>J28/'סיכום נכסי ההשקעה'!$B$45</f>
        <v>4.8310000236961029E-4</v>
      </c>
    </row>
    <row r="29" spans="1:12">
      <c r="A29" s="7" t="s">
        <v>1202</v>
      </c>
      <c r="B29" s="7" t="s">
        <v>1203</v>
      </c>
      <c r="C29" s="29" t="s">
        <v>2645</v>
      </c>
      <c r="D29" s="7" t="s">
        <v>966</v>
      </c>
      <c r="E29" s="17">
        <v>0</v>
      </c>
      <c r="F29" s="17">
        <v>0</v>
      </c>
      <c r="G29" s="7" t="s">
        <v>26</v>
      </c>
      <c r="H29" s="16">
        <v>30431.31</v>
      </c>
      <c r="I29" s="16">
        <v>44518.3</v>
      </c>
      <c r="J29" s="21" t="s">
        <v>1204</v>
      </c>
      <c r="K29" s="7" t="s">
        <v>259</v>
      </c>
      <c r="L29" s="18">
        <f>J29/'סיכום נכסי ההשקעה'!$B$45</f>
        <v>1.2299730472708215E-3</v>
      </c>
    </row>
    <row r="30" spans="1:12">
      <c r="A30" s="7" t="s">
        <v>1205</v>
      </c>
      <c r="B30" s="7" t="s">
        <v>1206</v>
      </c>
      <c r="C30" s="29" t="s">
        <v>2646</v>
      </c>
      <c r="D30" s="7" t="s">
        <v>966</v>
      </c>
      <c r="E30" s="17">
        <v>0</v>
      </c>
      <c r="F30" s="17">
        <v>0</v>
      </c>
      <c r="G30" s="7" t="s">
        <v>26</v>
      </c>
      <c r="H30" s="16">
        <v>70080</v>
      </c>
      <c r="I30" s="16">
        <v>45774.5</v>
      </c>
      <c r="J30" s="21" t="s">
        <v>1207</v>
      </c>
      <c r="K30" s="7" t="s">
        <v>21</v>
      </c>
      <c r="L30" s="18">
        <f>J30/'סיכום נכסי ההשקעה'!$B$45</f>
        <v>2.9124209256024959E-3</v>
      </c>
    </row>
    <row r="31" spans="1:12">
      <c r="A31" s="7" t="s">
        <v>1208</v>
      </c>
      <c r="B31" s="7" t="s">
        <v>1209</v>
      </c>
      <c r="C31" s="7" t="s">
        <v>2647</v>
      </c>
      <c r="D31" s="7" t="s">
        <v>966</v>
      </c>
      <c r="E31" s="17">
        <v>0</v>
      </c>
      <c r="F31" s="17">
        <v>0</v>
      </c>
      <c r="G31" s="7" t="s">
        <v>1210</v>
      </c>
      <c r="H31" s="16">
        <v>24766</v>
      </c>
      <c r="I31" s="16">
        <v>1032070</v>
      </c>
      <c r="J31" s="21" t="s">
        <v>1211</v>
      </c>
      <c r="K31" s="7" t="s">
        <v>244</v>
      </c>
      <c r="L31" s="18">
        <f>J31/'סיכום נכסי ההשקעה'!$B$45</f>
        <v>7.1474712035596083E-4</v>
      </c>
    </row>
    <row r="32" spans="1:12">
      <c r="A32" s="7" t="s">
        <v>1212</v>
      </c>
      <c r="B32" s="7" t="s">
        <v>1213</v>
      </c>
      <c r="C32" s="29" t="s">
        <v>2648</v>
      </c>
      <c r="D32" s="7" t="s">
        <v>966</v>
      </c>
      <c r="E32" s="17">
        <v>0</v>
      </c>
      <c r="F32" s="17">
        <v>0</v>
      </c>
      <c r="G32" s="7" t="s">
        <v>26</v>
      </c>
      <c r="H32" s="16">
        <v>36125.43</v>
      </c>
      <c r="I32" s="16">
        <v>62667.16</v>
      </c>
      <c r="J32" s="21" t="s">
        <v>1214</v>
      </c>
      <c r="K32" s="7" t="s">
        <v>474</v>
      </c>
      <c r="L32" s="18">
        <f>J32/'סיכום נכסי ההשקעה'!$B$45</f>
        <v>2.0553673536145949E-3</v>
      </c>
    </row>
    <row r="33" spans="1:12">
      <c r="A33" s="7" t="s">
        <v>1215</v>
      </c>
      <c r="B33" s="7" t="s">
        <v>1216</v>
      </c>
      <c r="C33" s="29" t="s">
        <v>2649</v>
      </c>
      <c r="D33" s="7" t="s">
        <v>966</v>
      </c>
      <c r="E33" s="17">
        <v>0</v>
      </c>
      <c r="F33" s="17">
        <v>0</v>
      </c>
      <c r="G33" s="7" t="s">
        <v>26</v>
      </c>
      <c r="H33" s="16">
        <v>35900</v>
      </c>
      <c r="I33" s="16">
        <v>84900.49</v>
      </c>
      <c r="J33" s="21" t="s">
        <v>1217</v>
      </c>
      <c r="K33" s="7" t="s">
        <v>21</v>
      </c>
      <c r="L33" s="18">
        <f>J33/'סיכום נכסי ההשקעה'!$B$45</f>
        <v>2.7672037571670493E-3</v>
      </c>
    </row>
    <row r="34" spans="1:12">
      <c r="A34" s="7" t="s">
        <v>1218</v>
      </c>
      <c r="B34" s="7" t="s">
        <v>1219</v>
      </c>
      <c r="C34" s="29" t="s">
        <v>2650</v>
      </c>
      <c r="D34" s="7" t="s">
        <v>966</v>
      </c>
      <c r="E34" s="17">
        <v>0</v>
      </c>
      <c r="F34" s="17">
        <v>0</v>
      </c>
      <c r="G34" s="7" t="s">
        <v>26</v>
      </c>
      <c r="H34" s="16">
        <v>19285</v>
      </c>
      <c r="I34" s="16">
        <v>48307.27</v>
      </c>
      <c r="J34" s="21" t="s">
        <v>1220</v>
      </c>
      <c r="K34" s="7" t="s">
        <v>110</v>
      </c>
      <c r="L34" s="18">
        <f>J34/'סיכום נכסי ההשקעה'!$B$45</f>
        <v>8.4580200824933079E-4</v>
      </c>
    </row>
    <row r="35" spans="1:12">
      <c r="A35" s="7" t="s">
        <v>1221</v>
      </c>
      <c r="B35" s="7" t="s">
        <v>1222</v>
      </c>
      <c r="C35" s="7" t="s">
        <v>1221</v>
      </c>
      <c r="D35" s="7" t="s">
        <v>428</v>
      </c>
      <c r="E35" s="17">
        <v>0</v>
      </c>
      <c r="F35" s="17">
        <v>0</v>
      </c>
      <c r="G35" s="7" t="s">
        <v>26</v>
      </c>
      <c r="H35" s="16">
        <v>287589.2</v>
      </c>
      <c r="I35" s="16">
        <v>10247.91</v>
      </c>
      <c r="J35" s="21" t="s">
        <v>1223</v>
      </c>
      <c r="K35" s="7" t="s">
        <v>315</v>
      </c>
      <c r="L35" s="18">
        <f>J35/'סיכום נכסי ההשקעה'!$B$45</f>
        <v>2.6757431520302972E-3</v>
      </c>
    </row>
    <row r="36" spans="1:12">
      <c r="A36" s="7" t="s">
        <v>1224</v>
      </c>
      <c r="B36" s="7" t="s">
        <v>1225</v>
      </c>
      <c r="C36" s="7" t="s">
        <v>2651</v>
      </c>
      <c r="D36" s="7" t="s">
        <v>966</v>
      </c>
      <c r="E36" s="17">
        <v>0</v>
      </c>
      <c r="F36" s="17">
        <v>0</v>
      </c>
      <c r="G36" s="7" t="s">
        <v>26</v>
      </c>
      <c r="H36" s="16">
        <v>18973.07</v>
      </c>
      <c r="I36" s="16">
        <v>54654.27</v>
      </c>
      <c r="J36" s="21">
        <v>10369.58</v>
      </c>
      <c r="K36" s="7" t="s">
        <v>21</v>
      </c>
      <c r="L36" s="18">
        <f>J36/'סיכום נכסי ההשקעה'!$B$45</f>
        <v>9.4145074083916327E-4</v>
      </c>
    </row>
    <row r="37" spans="1:12" ht="13.5" thickBot="1">
      <c r="A37" s="6" t="s">
        <v>1226</v>
      </c>
      <c r="B37" s="6"/>
      <c r="C37" s="6"/>
      <c r="D37" s="6"/>
      <c r="E37" s="6"/>
      <c r="F37" s="6"/>
      <c r="G37" s="6"/>
      <c r="H37" s="22">
        <f>SUM(H27:H36)</f>
        <v>531329.39</v>
      </c>
      <c r="I37" s="6"/>
      <c r="J37" s="22">
        <f>J27+J28+J29+J30+J31+J32+J33+J34+J35+J36</f>
        <v>186476.48999999996</v>
      </c>
      <c r="K37" s="6"/>
      <c r="L37" s="20">
        <f>SUM(L27:L36)</f>
        <v>1.6930138892760058E-2</v>
      </c>
    </row>
    <row r="38" spans="1:12" ht="13.5" thickTop="1"/>
    <row r="39" spans="1:12" ht="13.5" thickBot="1">
      <c r="A39" s="4" t="s">
        <v>1227</v>
      </c>
      <c r="B39" s="4"/>
      <c r="C39" s="4"/>
      <c r="D39" s="4"/>
      <c r="E39" s="4"/>
      <c r="F39" s="4"/>
      <c r="G39" s="4"/>
      <c r="H39" s="23">
        <f>H37</f>
        <v>531329.39</v>
      </c>
      <c r="I39" s="4"/>
      <c r="J39" s="23">
        <f>J37</f>
        <v>186476.48999999996</v>
      </c>
      <c r="K39" s="4"/>
      <c r="L39" s="24">
        <f>L37</f>
        <v>1.6930138892760058E-2</v>
      </c>
    </row>
    <row r="40" spans="1:12" ht="13.5" thickTop="1"/>
    <row r="42" spans="1:12" ht="13.5" thickBot="1">
      <c r="A42" s="4" t="s">
        <v>1228</v>
      </c>
      <c r="B42" s="4"/>
      <c r="C42" s="4"/>
      <c r="D42" s="4"/>
      <c r="E42" s="4"/>
      <c r="F42" s="4"/>
      <c r="G42" s="4"/>
      <c r="H42" s="23">
        <f>H22+H39</f>
        <v>531329.39</v>
      </c>
      <c r="I42" s="4"/>
      <c r="J42" s="23">
        <f>J22+J39</f>
        <v>186476.48999999996</v>
      </c>
      <c r="K42" s="4"/>
      <c r="L42" s="24">
        <f>L22+L39</f>
        <v>1.6930138892760058E-2</v>
      </c>
    </row>
    <row r="43" spans="1:12" ht="13.5" thickTop="1"/>
    <row r="45" spans="1:12">
      <c r="A45" s="7" t="s">
        <v>62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</sheetData>
  <pageMargins left="0.75" right="0.75" top="1" bottom="1" header="0.5" footer="0.5"/>
  <pageSetup paperSize="9" orientation="portrait"/>
  <ignoredErrors>
    <ignoredError sqref="H21:L21 H49:L50 I20 K20 H23:L26 I22 K22 H38:L38 I37 K37 H28:K35 H27:J27 H40:L41 I39 K39 H43:L48 I42 K42 H36:I36 K3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20.7109375" customWidth="1"/>
    <col min="4" max="4" width="16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1229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178</v>
      </c>
      <c r="E11" s="4" t="s">
        <v>9</v>
      </c>
      <c r="F11" s="4" t="s">
        <v>66</v>
      </c>
      <c r="G11" s="4" t="s">
        <v>67</v>
      </c>
      <c r="H11" s="4" t="s">
        <v>12</v>
      </c>
      <c r="I11" s="4" t="s">
        <v>68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71</v>
      </c>
      <c r="G12" s="5" t="s">
        <v>72</v>
      </c>
      <c r="H12" s="5" t="s">
        <v>15</v>
      </c>
      <c r="I12" s="5" t="s">
        <v>14</v>
      </c>
      <c r="J12" s="5" t="s">
        <v>14</v>
      </c>
    </row>
    <row r="15" spans="1:10">
      <c r="A15" s="4" t="s">
        <v>1230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1231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1231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1232</v>
      </c>
      <c r="B20" s="7">
        <v>1120906</v>
      </c>
      <c r="C20" s="7" t="s">
        <v>1233</v>
      </c>
      <c r="D20" s="7" t="s">
        <v>374</v>
      </c>
      <c r="E20" s="7" t="s">
        <v>38</v>
      </c>
      <c r="F20" s="7">
        <v>0.03</v>
      </c>
      <c r="G20" s="7">
        <v>18</v>
      </c>
      <c r="H20" s="7" t="s">
        <v>20</v>
      </c>
      <c r="I20" s="7" t="s">
        <v>21</v>
      </c>
      <c r="J20" s="27">
        <f>H20/'סיכום נכסי ההשקעה'!$B$45</f>
        <v>0</v>
      </c>
    </row>
    <row r="21" spans="1:10" ht="13.5" thickBot="1">
      <c r="A21" s="6" t="s">
        <v>1234</v>
      </c>
      <c r="B21" s="6"/>
      <c r="C21" s="6"/>
      <c r="D21" s="6"/>
      <c r="E21" s="6"/>
      <c r="F21" s="26">
        <f>F20</f>
        <v>0.03</v>
      </c>
      <c r="G21" s="6"/>
      <c r="H21" s="26" t="str">
        <f>H20</f>
        <v>0.00</v>
      </c>
      <c r="I21" s="6"/>
      <c r="J21" s="20">
        <f>J20</f>
        <v>0</v>
      </c>
    </row>
    <row r="22" spans="1:10" ht="13.5" thickTop="1"/>
    <row r="23" spans="1:10" ht="13.5" thickBot="1">
      <c r="A23" s="4" t="s">
        <v>1234</v>
      </c>
      <c r="B23" s="4"/>
      <c r="C23" s="4"/>
      <c r="D23" s="4"/>
      <c r="E23" s="4"/>
      <c r="F23" s="28">
        <f>F21</f>
        <v>0.03</v>
      </c>
      <c r="G23" s="4"/>
      <c r="H23" s="28" t="str">
        <f>H21</f>
        <v>0.00</v>
      </c>
      <c r="I23" s="4"/>
      <c r="J23" s="24">
        <f>J21</f>
        <v>0</v>
      </c>
    </row>
    <row r="24" spans="1:10" ht="13.5" thickTop="1"/>
    <row r="26" spans="1:10">
      <c r="A26" s="4" t="s">
        <v>1235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6" t="s">
        <v>1235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27">
        <f>H27/'סיכום נכסי ההשקעה'!$B$45</f>
        <v>0</v>
      </c>
    </row>
    <row r="28" spans="1:10" ht="13.5" thickBot="1">
      <c r="A28" s="6" t="s">
        <v>1236</v>
      </c>
      <c r="B28" s="6"/>
      <c r="C28" s="6"/>
      <c r="D28" s="6"/>
      <c r="E28" s="6"/>
      <c r="F28" s="19">
        <f>F27</f>
        <v>0</v>
      </c>
      <c r="G28" s="6"/>
      <c r="H28" s="19">
        <f>H27</f>
        <v>0</v>
      </c>
      <c r="I28" s="6"/>
      <c r="J28" s="20">
        <f>J27</f>
        <v>0</v>
      </c>
    </row>
    <row r="29" spans="1:10" ht="13.5" thickTop="1"/>
    <row r="30" spans="1:10" ht="13.5" thickBot="1">
      <c r="A30" s="4" t="s">
        <v>1236</v>
      </c>
      <c r="B30" s="4"/>
      <c r="C30" s="4"/>
      <c r="D30" s="4"/>
      <c r="E30" s="4"/>
      <c r="F30" s="25">
        <f>F28</f>
        <v>0</v>
      </c>
      <c r="G30" s="4"/>
      <c r="H30" s="25">
        <f>H28</f>
        <v>0</v>
      </c>
      <c r="I30" s="4"/>
      <c r="J30" s="24">
        <f>J28</f>
        <v>0</v>
      </c>
    </row>
    <row r="31" spans="1:10" ht="13.5" thickTop="1"/>
    <row r="33" spans="1:10" ht="13.5" thickBot="1">
      <c r="A33" s="4" t="s">
        <v>1237</v>
      </c>
      <c r="B33" s="4"/>
      <c r="C33" s="4"/>
      <c r="D33" s="4"/>
      <c r="E33" s="4"/>
      <c r="F33" s="25">
        <f>F23+F30</f>
        <v>0.03</v>
      </c>
      <c r="G33" s="4"/>
      <c r="H33" s="25">
        <f>H23+H30</f>
        <v>0</v>
      </c>
      <c r="I33" s="4"/>
      <c r="J33" s="24">
        <f>J23+J30</f>
        <v>0</v>
      </c>
    </row>
    <row r="34" spans="1:10" ht="13.5" thickTop="1"/>
    <row r="36" spans="1:10">
      <c r="A36" s="7" t="s">
        <v>62</v>
      </c>
      <c r="B36" s="7"/>
      <c r="C36" s="7"/>
      <c r="D36" s="7"/>
      <c r="E36" s="7"/>
      <c r="F36" s="7"/>
      <c r="G36" s="7"/>
      <c r="H36" s="7"/>
      <c r="I36" s="7"/>
      <c r="J36" s="7"/>
    </row>
  </sheetData>
  <pageMargins left="0.75" right="0.75" top="1" bottom="1" header="0.5" footer="0.5"/>
  <pageSetup paperSize="9" orientation="portrait"/>
  <ignoredErrors>
    <ignoredError sqref="H20:I20 F29 H22:J22 I21 H24:J26 I23 H29:J29 I28 F31:F32 H31:J32 I30 I3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6E4E743-0485-4CE0-A9B0-78612F03741E}"/>
</file>

<file path=customXml/itemProps2.xml><?xml version="1.0" encoding="utf-8"?>
<ds:datastoreItem xmlns:ds="http://schemas.openxmlformats.org/officeDocument/2006/customXml" ds:itemID="{5C33B333-E82C-4D18-A045-B7A8A6790DB3}"/>
</file>

<file path=customXml/itemProps3.xml><?xml version="1.0" encoding="utf-8"?>
<ds:datastoreItem xmlns:ds="http://schemas.openxmlformats.org/officeDocument/2006/customXml" ds:itemID="{9143FF25-EC0E-4634-941A-5B20688D80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Arnon Ishach</cp:lastModifiedBy>
  <dcterms:created xsi:type="dcterms:W3CDTF">2015-07-19T03:49:12Z</dcterms:created>
  <dcterms:modified xsi:type="dcterms:W3CDTF">2015-07-28T12:27:39Z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