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440" windowHeight="6615"/>
  </bookViews>
  <sheets>
    <sheet name="I-TRIM 2016 DATOS" sheetId="1" r:id="rId1"/>
    <sheet name="Hoja2" sheetId="2" r:id="rId2"/>
  </sheets>
  <calcPr calcId="145621"/>
</workbook>
</file>

<file path=xl/calcChain.xml><?xml version="1.0" encoding="utf-8"?>
<calcChain xmlns="http://schemas.openxmlformats.org/spreadsheetml/2006/main">
  <c r="H19" i="1" l="1"/>
  <c r="I12" i="1" l="1"/>
  <c r="L13" i="1" l="1"/>
  <c r="L11" i="1"/>
  <c r="L10" i="1"/>
  <c r="J11" i="1" l="1"/>
  <c r="J10" i="1"/>
  <c r="H23" i="1" l="1"/>
  <c r="G19" i="1"/>
  <c r="F19" i="1"/>
  <c r="E19" i="1"/>
  <c r="D19" i="1"/>
  <c r="C19" i="1"/>
  <c r="D13" i="1" l="1"/>
  <c r="D14" i="1" s="1"/>
  <c r="F13" i="1"/>
  <c r="G13" i="1"/>
  <c r="H13" i="1"/>
  <c r="I13" i="1" s="1"/>
  <c r="I9" i="1"/>
  <c r="I10" i="1" l="1"/>
  <c r="J23" i="1" l="1"/>
  <c r="I23" i="1"/>
  <c r="G23" i="1"/>
  <c r="F23" i="1"/>
  <c r="E23" i="1"/>
  <c r="D23" i="1"/>
  <c r="C23" i="1"/>
  <c r="B23" i="1"/>
  <c r="K22" i="1"/>
  <c r="K21" i="1"/>
  <c r="K20" i="1"/>
  <c r="K19" i="1"/>
  <c r="K18" i="1"/>
  <c r="K23" i="1" l="1"/>
  <c r="K10" i="1" l="1"/>
  <c r="K11" i="1" l="1"/>
  <c r="K1" i="2" l="1"/>
  <c r="K13" i="1" l="1"/>
  <c r="K9" i="1" l="1"/>
  <c r="J14" i="1"/>
  <c r="J26" i="1" s="1"/>
  <c r="H14" i="1"/>
  <c r="H26" i="1" s="1"/>
  <c r="G14" i="1"/>
  <c r="G26" i="1" s="1"/>
  <c r="F14" i="1"/>
  <c r="F26" i="1" s="1"/>
  <c r="E14" i="1"/>
  <c r="E26" i="1" s="1"/>
  <c r="D26" i="1"/>
  <c r="C14" i="1"/>
  <c r="C26" i="1" s="1"/>
  <c r="B14" i="1"/>
  <c r="B26" i="1" s="1"/>
  <c r="K12" i="1"/>
  <c r="I14" i="1"/>
  <c r="I26" i="1" s="1"/>
  <c r="K14" i="1" l="1"/>
  <c r="K26" i="1" s="1"/>
</calcChain>
</file>

<file path=xl/sharedStrings.xml><?xml version="1.0" encoding="utf-8"?>
<sst xmlns="http://schemas.openxmlformats.org/spreadsheetml/2006/main" count="38" uniqueCount="26">
  <si>
    <t>Terrenos</t>
  </si>
  <si>
    <t>Edificios y otras construcciones</t>
  </si>
  <si>
    <t>Maquinaria y equipo</t>
  </si>
  <si>
    <t>Unidades de transporte</t>
  </si>
  <si>
    <t>Muebles y Enseres</t>
  </si>
  <si>
    <t>Equipos de cómputo</t>
  </si>
  <si>
    <t>Equipos Diversos</t>
  </si>
  <si>
    <t>Total</t>
  </si>
  <si>
    <t>S/.</t>
  </si>
  <si>
    <t>Adiciones</t>
  </si>
  <si>
    <t>Saldo al 1° de enero 2016</t>
  </si>
  <si>
    <t>Reclasif. Cuenta</t>
  </si>
  <si>
    <t>Retiros- Venta</t>
  </si>
  <si>
    <t>Anticipo</t>
  </si>
  <si>
    <t>Depreciación acumulada</t>
  </si>
  <si>
    <t xml:space="preserve">Retiros </t>
  </si>
  <si>
    <t>Transferencia</t>
  </si>
  <si>
    <t>Ajustes</t>
  </si>
  <si>
    <t>Valor neto en libros</t>
  </si>
  <si>
    <t>Propiedades,  Planta y Equipo, Neto</t>
  </si>
  <si>
    <t>30.06.2016</t>
  </si>
  <si>
    <t xml:space="preserve">A continuacion se presenta el movimiento del costo y depreciacion acumulada al 30.06.2016  </t>
  </si>
  <si>
    <t>Saldo al 30 de Junio 2016</t>
  </si>
  <si>
    <t>30 de Junio del 2016</t>
  </si>
  <si>
    <t>Unidades de reemplazo y por recibir</t>
  </si>
  <si>
    <t>Obras en curso y Anticipos de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</si>
</sst>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-* #,##0\ _€_-;\-* #,##0\ _€_-;_-* &quot;-&quot;??\ _€_-;_-@_-"/>
    <numFmt numFmtId="165" formatCode="_-* #,##0.00\ _€_-;\-* #,##0.00\ _€_-;_-* &quot;-&quot;??\ _€_-;_-@_-"/>
    <numFmt numFmtId="166" formatCode="_(* #,##0_);_(* \(#,##0\);_(* &quot;-&quot;??_);_(@_)"/>
    <numFmt numFmtId="167" formatCode="_ * #,##0_ ;_ * \-#,##0_ ;_ * &quot;-&quot;??_ ;_ @_ "/>
    <numFmt numFmtId="168" formatCode="_ * #,##0.000000_ ;_ * \-#,##0.000000_ ;_ * &quot;-&quot;??_ ;_ @_ 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EYInterstate Light"/>
    </font>
    <font>
      <sz val="8"/>
      <color theme="1"/>
      <name val="EYInterstate Light"/>
    </font>
    <font>
      <b/>
      <sz val="8"/>
      <color theme="1"/>
      <name val="EYInterstate Light"/>
    </font>
    <font>
      <sz val="8"/>
      <color rgb="FF000000"/>
      <name val="EYInterstate Light"/>
    </font>
    <font>
      <b/>
      <u/>
      <sz val="9"/>
      <color theme="1"/>
      <name val="EYInterstate Light"/>
    </font>
    <font>
      <b/>
      <sz val="8"/>
      <name val="Abadi MT Condensed Light"/>
      <family val="2"/>
    </font>
    <font>
      <b/>
      <sz val="9"/>
      <name val="Abadi MT Condensed Light"/>
      <family val="2"/>
    </font>
    <font>
      <sz val="9"/>
      <name val="Abadi MT Condensed Light"/>
      <family val="2"/>
    </font>
    <font>
      <b/>
      <u val="singleAccounting"/>
      <sz val="9"/>
      <name val="Abadi MT Condensed Light"/>
      <family val="2"/>
    </font>
    <font>
      <sz val="8"/>
      <color rgb="FF0000FF"/>
      <name val="EYInterstate Light"/>
    </font>
    <font>
      <b/>
      <sz val="8"/>
      <color theme="1"/>
      <name val="Bookman Old Style"/>
      <family val="1"/>
    </font>
    <font>
      <sz val="8"/>
      <color theme="1"/>
      <name val="Bookman Old Style"/>
      <family val="1"/>
    </font>
    <font>
      <b/>
      <sz val="9"/>
      <name val="Abadi MT Condensed Light"/>
      <family val="2"/>
    </font>
    <font>
      <b/>
      <sz val="8"/>
      <name val="Bookman Old Style"/>
      <family val="1"/>
    </font>
    <font>
      <sz val="8"/>
      <name val="Bookman Old Style"/>
      <family val="1"/>
    </font>
    <font>
      <b/>
      <sz val="10"/>
      <name val="Bookman Old Style"/>
      <family val="1"/>
    </font>
    <font>
      <sz val="10"/>
      <name val="Bookman Old Style"/>
      <family val="1"/>
    </font>
    <font>
      <b/>
      <sz val="9"/>
      <color theme="1"/>
      <name val="Bookman Old Style"/>
      <family val="1"/>
    </font>
    <font>
      <sz val="9"/>
      <color theme="1"/>
      <name val="Bookman Old Style"/>
      <family val="1"/>
    </font>
    <font>
      <sz val="11"/>
      <color theme="1"/>
      <name val="Bookman Old Style"/>
      <family val="1"/>
    </font>
    <font>
      <b/>
      <sz val="14"/>
      <color rgb="FFC00000"/>
      <name val="Bookman Old Style"/>
      <family val="1"/>
    </font>
    <font>
      <b/>
      <sz val="10"/>
      <color theme="1"/>
      <name val="Bookman Old Style"/>
      <family val="1"/>
    </font>
    <font>
      <b/>
      <sz val="8"/>
      <color rgb="FF0000FF"/>
      <name val="Bookman Old Style"/>
      <family val="1"/>
    </font>
    <font>
      <b/>
      <sz val="8.5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 applyAlignment="1"/>
    <xf numFmtId="0" fontId="0" fillId="0" borderId="0" xfId="0" applyAlignment="1"/>
    <xf numFmtId="0" fontId="6" fillId="0" borderId="0" xfId="0" applyFont="1" applyAlignment="1">
      <alignment horizontal="justify" vertical="center" wrapText="1"/>
    </xf>
    <xf numFmtId="164" fontId="6" fillId="0" borderId="0" xfId="0" applyNumberFormat="1" applyFont="1" applyAlignment="1">
      <alignment horizontal="justify" vertical="center" wrapText="1"/>
    </xf>
    <xf numFmtId="167" fontId="5" fillId="2" borderId="0" xfId="1" applyNumberFormat="1" applyFont="1" applyFill="1" applyAlignment="1">
      <alignment horizontal="justify" vertical="center" wrapText="1"/>
    </xf>
    <xf numFmtId="167" fontId="3" fillId="0" borderId="0" xfId="1" applyNumberFormat="1" applyFont="1" applyFill="1" applyAlignment="1">
      <alignment horizontal="justify" vertical="center" wrapText="1"/>
    </xf>
    <xf numFmtId="167" fontId="3" fillId="0" borderId="0" xfId="1" applyNumberFormat="1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167" fontId="8" fillId="2" borderId="1" xfId="1" applyNumberFormat="1" applyFont="1" applyFill="1" applyBorder="1" applyAlignment="1">
      <alignment horizontal="justify" vertical="center" wrapText="1"/>
    </xf>
    <xf numFmtId="167" fontId="9" fillId="2" borderId="1" xfId="1" applyNumberFormat="1" applyFont="1" applyFill="1" applyBorder="1" applyAlignment="1">
      <alignment horizontal="justify" vertical="center" wrapText="1"/>
    </xf>
    <xf numFmtId="166" fontId="8" fillId="0" borderId="1" xfId="1" applyNumberFormat="1" applyFont="1" applyBorder="1"/>
    <xf numFmtId="166" fontId="9" fillId="2" borderId="1" xfId="1" applyNumberFormat="1" applyFont="1" applyFill="1" applyBorder="1" applyAlignment="1">
      <alignment horizontal="justify" vertical="center" wrapText="1"/>
    </xf>
    <xf numFmtId="167" fontId="10" fillId="2" borderId="1" xfId="1" applyNumberFormat="1" applyFont="1" applyFill="1" applyBorder="1" applyAlignment="1">
      <alignment horizontal="justify" vertical="center"/>
    </xf>
    <xf numFmtId="167" fontId="3" fillId="2" borderId="0" xfId="1" applyNumberFormat="1" applyFont="1" applyFill="1" applyAlignment="1">
      <alignment horizontal="justify" vertical="center" wrapText="1"/>
    </xf>
    <xf numFmtId="167" fontId="4" fillId="2" borderId="2" xfId="1" applyNumberFormat="1" applyFont="1" applyFill="1" applyBorder="1" applyAlignment="1">
      <alignment horizontal="justify" vertical="center" wrapText="1"/>
    </xf>
    <xf numFmtId="167" fontId="4" fillId="2" borderId="3" xfId="1" applyNumberFormat="1" applyFont="1" applyFill="1" applyBorder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168" fontId="6" fillId="0" borderId="0" xfId="0" applyNumberFormat="1" applyFont="1" applyAlignment="1">
      <alignment horizontal="justify" vertical="center" wrapText="1"/>
    </xf>
    <xf numFmtId="166" fontId="14" fillId="2" borderId="1" xfId="1" applyNumberFormat="1" applyFont="1" applyFill="1" applyBorder="1" applyAlignment="1">
      <alignment horizontal="justify" vertical="center" wrapText="1"/>
    </xf>
    <xf numFmtId="167" fontId="4" fillId="2" borderId="3" xfId="1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/>
    </xf>
    <xf numFmtId="0" fontId="19" fillId="2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21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1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24" fillId="0" borderId="0" xfId="0" applyFont="1" applyAlignment="1">
      <alignment horizontal="left" vertical="center" wrapText="1"/>
    </xf>
    <xf numFmtId="0" fontId="15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S28"/>
  <sheetViews>
    <sheetView showGridLines="0" tabSelected="1" zoomScaleNormal="100" workbookViewId="0">
      <selection activeCell="H6" sqref="H6:H7"/>
    </sheetView>
  </sheetViews>
  <sheetFormatPr baseColWidth="10" defaultRowHeight="15"/>
  <cols>
    <col min="1" max="1" width="24.5703125" style="32" customWidth="1"/>
    <col min="2" max="2" width="13.28515625" customWidth="1"/>
    <col min="3" max="3" width="15.7109375" customWidth="1"/>
    <col min="4" max="5" width="16.42578125" customWidth="1"/>
    <col min="6" max="11" width="13.28515625" customWidth="1"/>
    <col min="12" max="12" width="16.7109375" bestFit="1" customWidth="1"/>
    <col min="13" max="14" width="12" bestFit="1" customWidth="1"/>
    <col min="15" max="16" width="11.5703125" bestFit="1" customWidth="1"/>
  </cols>
  <sheetData>
    <row r="1" spans="1:12" ht="18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2" ht="15" customHeight="1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2" ht="15" customHeight="1">
      <c r="A3" s="39" t="s">
        <v>21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19"/>
    </row>
    <row r="4" spans="1:12" ht="1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2">
      <c r="A5" s="23"/>
      <c r="I5" s="1"/>
    </row>
    <row r="6" spans="1:12" s="32" customFormat="1">
      <c r="A6" s="40"/>
      <c r="B6" s="41" t="s">
        <v>0</v>
      </c>
      <c r="C6" s="41" t="s">
        <v>1</v>
      </c>
      <c r="D6" s="41" t="s">
        <v>2</v>
      </c>
      <c r="E6" s="41" t="s">
        <v>3</v>
      </c>
      <c r="F6" s="41" t="s">
        <v>4</v>
      </c>
      <c r="G6" s="41" t="s">
        <v>5</v>
      </c>
      <c r="H6" s="41" t="s">
        <v>6</v>
      </c>
      <c r="I6" s="42" t="s">
        <v>24</v>
      </c>
      <c r="J6" s="34" t="s">
        <v>25</v>
      </c>
      <c r="K6" s="33" t="s">
        <v>7</v>
      </c>
    </row>
    <row r="7" spans="1:12" s="32" customFormat="1" ht="25.5">
      <c r="A7" s="40"/>
      <c r="B7" s="41"/>
      <c r="C7" s="41"/>
      <c r="D7" s="41"/>
      <c r="E7" s="41"/>
      <c r="F7" s="41"/>
      <c r="G7" s="41"/>
      <c r="H7" s="41"/>
      <c r="I7" s="42"/>
      <c r="J7" s="34"/>
      <c r="K7" s="33" t="s">
        <v>23</v>
      </c>
    </row>
    <row r="8" spans="1:12">
      <c r="A8" s="24"/>
      <c r="B8" s="10" t="s">
        <v>8</v>
      </c>
      <c r="C8" s="10" t="s">
        <v>8</v>
      </c>
      <c r="D8" s="10" t="s">
        <v>8</v>
      </c>
      <c r="E8" s="10" t="s">
        <v>8</v>
      </c>
      <c r="F8" s="10" t="s">
        <v>8</v>
      </c>
      <c r="G8" s="10" t="s">
        <v>8</v>
      </c>
      <c r="H8" s="10" t="s">
        <v>8</v>
      </c>
      <c r="I8" s="10" t="s">
        <v>8</v>
      </c>
      <c r="J8" s="10" t="s">
        <v>8</v>
      </c>
      <c r="K8" s="10" t="s">
        <v>8</v>
      </c>
    </row>
    <row r="9" spans="1:12" ht="25.5">
      <c r="A9" s="25" t="s">
        <v>10</v>
      </c>
      <c r="B9" s="11">
        <v>35706055</v>
      </c>
      <c r="C9" s="11">
        <v>23148870</v>
      </c>
      <c r="D9" s="11">
        <v>207551387</v>
      </c>
      <c r="E9" s="11">
        <v>4879538</v>
      </c>
      <c r="F9" s="11">
        <v>806123</v>
      </c>
      <c r="G9" s="11">
        <v>3205342</v>
      </c>
      <c r="H9" s="11">
        <v>10870823</v>
      </c>
      <c r="I9" s="11">
        <f>1654503</f>
        <v>1654503</v>
      </c>
      <c r="J9" s="11">
        <v>13551104</v>
      </c>
      <c r="K9" s="11">
        <f>SUM(B9:J9)</f>
        <v>301373745</v>
      </c>
      <c r="L9" s="2">
        <v>2599040.61</v>
      </c>
    </row>
    <row r="10" spans="1:12">
      <c r="A10" s="26" t="s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f>ROUND(2000+906806.6-I12-I13,0)</f>
        <v>1523565</v>
      </c>
      <c r="J10" s="12">
        <f>+ROUND(9240833.72,0)</f>
        <v>9240834</v>
      </c>
      <c r="K10" s="11">
        <f>SUM(B10:J10)</f>
        <v>10764399</v>
      </c>
      <c r="L10" s="2">
        <f>+J11</f>
        <v>-1737564</v>
      </c>
    </row>
    <row r="11" spans="1:12">
      <c r="A11" s="26" t="s">
        <v>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4">
        <f>ROUND(1081935.19-2819498.9,0)</f>
        <v>-1737564</v>
      </c>
      <c r="K11" s="13">
        <f>SUM(B11:J11)</f>
        <v>-1737564</v>
      </c>
      <c r="L11" s="2">
        <f>+L9+L10</f>
        <v>861476.60999999987</v>
      </c>
    </row>
    <row r="12" spans="1:12">
      <c r="A12" s="26" t="s">
        <v>12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4">
        <f>ROUND(-23423.47-112319.75,0)</f>
        <v>-135743</v>
      </c>
      <c r="J12" s="12">
        <v>0</v>
      </c>
      <c r="K12" s="13">
        <f>SUM(B12:J12)</f>
        <v>-135743</v>
      </c>
      <c r="L12" s="2">
        <v>39471.629999999997</v>
      </c>
    </row>
    <row r="13" spans="1:12">
      <c r="A13" s="26" t="s">
        <v>11</v>
      </c>
      <c r="B13" s="12">
        <v>0</v>
      </c>
      <c r="C13" s="12">
        <v>0</v>
      </c>
      <c r="D13" s="12">
        <f>ROUND(83270.03+69629.48+42996.11,0)</f>
        <v>195896</v>
      </c>
      <c r="E13" s="12">
        <v>0</v>
      </c>
      <c r="F13" s="12">
        <f>+ROUND(2222.03,0)</f>
        <v>2222</v>
      </c>
      <c r="G13" s="12">
        <f>+ROUND(27657.17,0)</f>
        <v>27657</v>
      </c>
      <c r="H13" s="12">
        <f>ROUND(90106.1+1398.31+161735.22,0)</f>
        <v>253240</v>
      </c>
      <c r="I13" s="14">
        <f>ROUND(-H13-G13-F13-D13,0)</f>
        <v>-479015</v>
      </c>
      <c r="J13" s="12">
        <v>0</v>
      </c>
      <c r="K13" s="12">
        <f>SUM(B13:J13)</f>
        <v>0</v>
      </c>
      <c r="L13" s="2">
        <f>+L11-L12</f>
        <v>822004.97999999986</v>
      </c>
    </row>
    <row r="14" spans="1:12" s="4" customFormat="1">
      <c r="A14" s="27" t="s">
        <v>22</v>
      </c>
      <c r="B14" s="15">
        <f t="shared" ref="B14:K14" si="0">SUM(B9:B13)</f>
        <v>35706055</v>
      </c>
      <c r="C14" s="15">
        <f t="shared" si="0"/>
        <v>23148870</v>
      </c>
      <c r="D14" s="15">
        <f>SUM(D9:D13)</f>
        <v>207747283</v>
      </c>
      <c r="E14" s="15">
        <f t="shared" si="0"/>
        <v>4879538</v>
      </c>
      <c r="F14" s="15">
        <f t="shared" si="0"/>
        <v>808345</v>
      </c>
      <c r="G14" s="15">
        <f t="shared" si="0"/>
        <v>3232999</v>
      </c>
      <c r="H14" s="15">
        <f t="shared" si="0"/>
        <v>11124063</v>
      </c>
      <c r="I14" s="15">
        <f t="shared" si="0"/>
        <v>2563310</v>
      </c>
      <c r="J14" s="15">
        <f t="shared" si="0"/>
        <v>21054374</v>
      </c>
      <c r="K14" s="15">
        <f t="shared" si="0"/>
        <v>310264837</v>
      </c>
      <c r="L14" s="3"/>
    </row>
    <row r="15" spans="1:12">
      <c r="A15" s="2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>
      <c r="A16" s="29"/>
      <c r="B16" s="5"/>
      <c r="C16" s="5"/>
      <c r="D16" s="5"/>
      <c r="E16" s="5"/>
      <c r="F16" s="5"/>
      <c r="G16" s="5"/>
      <c r="H16" s="5"/>
      <c r="I16" s="20"/>
      <c r="J16" s="5"/>
      <c r="K16" s="6"/>
    </row>
    <row r="17" spans="1:19">
      <c r="A17" s="28" t="s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5.5">
      <c r="A18" s="25" t="s">
        <v>10</v>
      </c>
      <c r="B18" s="11">
        <v>0</v>
      </c>
      <c r="C18" s="11">
        <v>9440437</v>
      </c>
      <c r="D18" s="11">
        <v>79305898</v>
      </c>
      <c r="E18" s="11">
        <v>2979338</v>
      </c>
      <c r="F18" s="11">
        <v>373873</v>
      </c>
      <c r="G18" s="11">
        <v>2800145</v>
      </c>
      <c r="H18" s="11">
        <v>5001833</v>
      </c>
      <c r="I18" s="11">
        <v>0</v>
      </c>
      <c r="J18" s="11">
        <v>0</v>
      </c>
      <c r="K18" s="11">
        <f>SUM(B18:J18)</f>
        <v>99901524</v>
      </c>
      <c r="L18" s="2"/>
    </row>
    <row r="19" spans="1:19">
      <c r="A19" s="26" t="s">
        <v>9</v>
      </c>
      <c r="B19" s="12">
        <v>0</v>
      </c>
      <c r="C19" s="12">
        <f>+ROUND(181726.75,0)</f>
        <v>181727</v>
      </c>
      <c r="D19" s="14">
        <f>+ROUND(3484608.91,0)</f>
        <v>3484609</v>
      </c>
      <c r="E19" s="14">
        <f>+ROUND(223992.5,0)</f>
        <v>223993</v>
      </c>
      <c r="F19" s="14">
        <f>+ROUND(18094.26,0)</f>
        <v>18094</v>
      </c>
      <c r="G19" s="14">
        <f>ROUND(96929.24,0)</f>
        <v>96929</v>
      </c>
      <c r="H19" s="14">
        <f>+ROUND(371822.06,0)</f>
        <v>371822</v>
      </c>
      <c r="I19" s="12">
        <v>0</v>
      </c>
      <c r="J19" s="12">
        <v>0</v>
      </c>
      <c r="K19" s="21">
        <f>SUM(B19:J19)</f>
        <v>4377174</v>
      </c>
      <c r="L19" s="2"/>
    </row>
    <row r="20" spans="1:19">
      <c r="A20" s="26" t="s">
        <v>15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f>SUM(B20:J20)</f>
        <v>0</v>
      </c>
      <c r="L20" s="2"/>
    </row>
    <row r="21" spans="1:19">
      <c r="A21" s="26" t="s">
        <v>16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1">
        <f>SUM(B21:J21)</f>
        <v>0</v>
      </c>
      <c r="L21" s="2"/>
    </row>
    <row r="22" spans="1:19">
      <c r="A22" s="26" t="s">
        <v>17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1">
        <f>SUM(B22:J22)</f>
        <v>0</v>
      </c>
      <c r="L22" s="2"/>
    </row>
    <row r="23" spans="1:19" s="4" customFormat="1">
      <c r="A23" s="27" t="s">
        <v>22</v>
      </c>
      <c r="B23" s="15">
        <f t="shared" ref="B23:K23" si="1">SUM(B18:B22)</f>
        <v>0</v>
      </c>
      <c r="C23" s="15">
        <f t="shared" si="1"/>
        <v>9622164</v>
      </c>
      <c r="D23" s="15">
        <f t="shared" si="1"/>
        <v>82790507</v>
      </c>
      <c r="E23" s="15">
        <f t="shared" si="1"/>
        <v>3203331</v>
      </c>
      <c r="F23" s="15">
        <f t="shared" si="1"/>
        <v>391967</v>
      </c>
      <c r="G23" s="15">
        <f t="shared" si="1"/>
        <v>2897074</v>
      </c>
      <c r="H23" s="15">
        <f>SUM(H18:H22)</f>
        <v>5373655</v>
      </c>
      <c r="I23" s="15">
        <f t="shared" si="1"/>
        <v>0</v>
      </c>
      <c r="J23" s="15">
        <f t="shared" si="1"/>
        <v>0</v>
      </c>
      <c r="K23" s="15">
        <f t="shared" si="1"/>
        <v>104278698</v>
      </c>
      <c r="L23" s="3"/>
    </row>
    <row r="24" spans="1:19">
      <c r="A24" s="30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9">
      <c r="A25" s="31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9">
      <c r="A26" s="37" t="s">
        <v>18</v>
      </c>
      <c r="B26" s="17">
        <f>+B14-B23</f>
        <v>35706055</v>
      </c>
      <c r="C26" s="17">
        <f>+C14-C23</f>
        <v>13526706</v>
      </c>
      <c r="D26" s="17">
        <f t="shared" ref="D26:H26" si="2">+D14-D23</f>
        <v>124956776</v>
      </c>
      <c r="E26" s="17">
        <f t="shared" si="2"/>
        <v>1676207</v>
      </c>
      <c r="F26" s="17">
        <f t="shared" si="2"/>
        <v>416378</v>
      </c>
      <c r="G26" s="17">
        <f t="shared" si="2"/>
        <v>335925</v>
      </c>
      <c r="H26" s="17">
        <f t="shared" si="2"/>
        <v>5750408</v>
      </c>
      <c r="I26" s="17">
        <f>+I14-I23</f>
        <v>2563310</v>
      </c>
      <c r="J26" s="17">
        <f>+J14-J23</f>
        <v>21054374</v>
      </c>
      <c r="K26" s="17">
        <f>+K14-K23</f>
        <v>205986139</v>
      </c>
    </row>
    <row r="27" spans="1:19" ht="15.75" thickBot="1">
      <c r="A27" s="37"/>
      <c r="B27" s="22"/>
      <c r="C27" s="18"/>
      <c r="D27" s="18"/>
      <c r="E27" s="18"/>
      <c r="F27" s="18"/>
      <c r="G27" s="18"/>
      <c r="H27" s="18"/>
      <c r="I27" s="18"/>
      <c r="J27" s="18"/>
      <c r="K27" s="22"/>
    </row>
    <row r="28" spans="1:19" ht="15.75" thickTop="1"/>
  </sheetData>
  <mergeCells count="15">
    <mergeCell ref="J6:J7"/>
    <mergeCell ref="A1:K1"/>
    <mergeCell ref="A2:K2"/>
    <mergeCell ref="A26:A27"/>
    <mergeCell ref="A4:K4"/>
    <mergeCell ref="A3:K3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rintOptions horizontalCentered="1"/>
  <pageMargins left="0.31496062992125984" right="0.31496062992125984" top="0.74803149606299213" bottom="0.74803149606299213" header="0.31496062992125984" footer="0.31496062992125984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baseColWidth="10" defaultRowHeight="15"/>
  <sheetData>
    <row r="1" spans="1:11">
      <c r="A1" s="7">
        <v>30677</v>
      </c>
      <c r="B1" s="9"/>
      <c r="C1" s="7">
        <v>583582</v>
      </c>
      <c r="D1" s="9"/>
      <c r="E1" s="7">
        <v>37636</v>
      </c>
      <c r="F1" s="9"/>
      <c r="G1" s="7">
        <v>3036</v>
      </c>
      <c r="H1" s="9"/>
      <c r="I1" s="7">
        <v>16092</v>
      </c>
      <c r="J1" s="9"/>
      <c r="K1" s="7">
        <f>77590-I1</f>
        <v>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I-TRIM 2016 DATOS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Valeria Paredes Meza</dc:creator>
  <cp:lastModifiedBy>Samir Saul ticona Villalba</cp:lastModifiedBy>
  <cp:lastPrinted>2016-06-17T22:03:45Z</cp:lastPrinted>
  <dcterms:created xsi:type="dcterms:W3CDTF">2016-04-19T15:38:13Z</dcterms:created>
  <dcterms:modified xsi:type="dcterms:W3CDTF">2016-12-06T16:19:26Z</dcterms:modified>
</cp:coreProperties>
</file>