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755"/>
  </bookViews>
  <sheets>
    <sheet name="TASACION DE TERRENOS" sheetId="1" r:id="rId1"/>
  </sheets>
  <externalReferences>
    <externalReference r:id="rId2"/>
  </externalReferences>
  <definedNames>
    <definedName name="_xlnm._FilterDatabase" localSheetId="0" hidden="1">'TASACION DE TERRENOS'!$A$1:$S$48</definedName>
  </definedNames>
  <calcPr calcId="144525" calcOnSave="0"/>
</workbook>
</file>

<file path=xl/calcChain.xml><?xml version="1.0" encoding="utf-8"?>
<calcChain xmlns="http://schemas.openxmlformats.org/spreadsheetml/2006/main">
  <c r="F45" i="1" l="1"/>
  <c r="L44" i="1" l="1"/>
  <c r="L43" i="1"/>
  <c r="L42" i="1"/>
  <c r="L41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6" i="1"/>
  <c r="L5" i="1"/>
  <c r="L4" i="1"/>
  <c r="L3" i="1"/>
  <c r="L2" i="1"/>
  <c r="M45" i="1" l="1"/>
  <c r="J45" i="1"/>
  <c r="G45" i="1"/>
  <c r="J39" i="1"/>
  <c r="G39" i="1"/>
  <c r="F39" i="1"/>
  <c r="M7" i="1"/>
  <c r="I44" i="1"/>
  <c r="T44" i="1" s="1"/>
  <c r="I42" i="1"/>
  <c r="T42" i="1" s="1"/>
  <c r="I41" i="1"/>
  <c r="T41" i="1" s="1"/>
  <c r="I38" i="1"/>
  <c r="T38" i="1" s="1"/>
  <c r="I37" i="1"/>
  <c r="T37" i="1" s="1"/>
  <c r="I36" i="1"/>
  <c r="T36" i="1" s="1"/>
  <c r="I35" i="1"/>
  <c r="T35" i="1" s="1"/>
  <c r="I34" i="1"/>
  <c r="T34" i="1" s="1"/>
  <c r="I33" i="1"/>
  <c r="T33" i="1" s="1"/>
  <c r="I32" i="1"/>
  <c r="T32" i="1" s="1"/>
  <c r="I31" i="1"/>
  <c r="T31" i="1" s="1"/>
  <c r="I30" i="1"/>
  <c r="T30" i="1" s="1"/>
  <c r="I29" i="1"/>
  <c r="T29" i="1" s="1"/>
  <c r="I28" i="1"/>
  <c r="T28" i="1" s="1"/>
  <c r="I27" i="1"/>
  <c r="T27" i="1" s="1"/>
  <c r="I26" i="1"/>
  <c r="T26" i="1" s="1"/>
  <c r="I25" i="1"/>
  <c r="T25" i="1" s="1"/>
  <c r="I24" i="1"/>
  <c r="T24" i="1" s="1"/>
  <c r="I23" i="1"/>
  <c r="T23" i="1" s="1"/>
  <c r="I22" i="1"/>
  <c r="T22" i="1" s="1"/>
  <c r="I21" i="1"/>
  <c r="T21" i="1" s="1"/>
  <c r="I20" i="1"/>
  <c r="T20" i="1" s="1"/>
  <c r="I19" i="1"/>
  <c r="T19" i="1" s="1"/>
  <c r="I18" i="1"/>
  <c r="T18" i="1" s="1"/>
  <c r="I43" i="1"/>
  <c r="T43" i="1" s="1"/>
  <c r="I17" i="1"/>
  <c r="T17" i="1" s="1"/>
  <c r="I16" i="1"/>
  <c r="T16" i="1" s="1"/>
  <c r="I15" i="1"/>
  <c r="T15" i="1" s="1"/>
  <c r="I14" i="1"/>
  <c r="T14" i="1" s="1"/>
  <c r="I13" i="1"/>
  <c r="T13" i="1" s="1"/>
  <c r="I12" i="1"/>
  <c r="T12" i="1" s="1"/>
  <c r="I11" i="1"/>
  <c r="T11" i="1" s="1"/>
  <c r="I10" i="1"/>
  <c r="T10" i="1" s="1"/>
  <c r="I9" i="1"/>
  <c r="T9" i="1" s="1"/>
  <c r="I8" i="1"/>
  <c r="T8" i="1" s="1"/>
  <c r="I7" i="1"/>
  <c r="T7" i="1" s="1"/>
  <c r="I6" i="1"/>
  <c r="T6" i="1" s="1"/>
  <c r="I5" i="1"/>
  <c r="T5" i="1" s="1"/>
  <c r="I4" i="1"/>
  <c r="T4" i="1" s="1"/>
  <c r="I3" i="1"/>
  <c r="T3" i="1" s="1"/>
  <c r="I2" i="1"/>
  <c r="T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3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H44" i="1"/>
  <c r="H2" i="1"/>
  <c r="AA43" i="1" l="1"/>
  <c r="AD43" i="1" s="1"/>
  <c r="Z43" i="1"/>
  <c r="AC43" i="1" s="1"/>
  <c r="M39" i="1"/>
  <c r="M46" i="1" s="1"/>
  <c r="L7" i="1"/>
  <c r="AA5" i="1"/>
  <c r="AD5" i="1" s="1"/>
  <c r="Z5" i="1"/>
  <c r="AC5" i="1" s="1"/>
  <c r="AA36" i="1"/>
  <c r="AD36" i="1" s="1"/>
  <c r="Z36" i="1"/>
  <c r="AC36" i="1" s="1"/>
  <c r="AA21" i="1"/>
  <c r="AD21" i="1" s="1"/>
  <c r="Z21" i="1"/>
  <c r="AC21" i="1" s="1"/>
  <c r="AA7" i="1"/>
  <c r="AD7" i="1" s="1"/>
  <c r="Z7" i="1"/>
  <c r="AC7" i="1" s="1"/>
  <c r="AA15" i="1"/>
  <c r="AD15" i="1" s="1"/>
  <c r="Z15" i="1"/>
  <c r="AC15" i="1" s="1"/>
  <c r="AA2" i="1"/>
  <c r="Z2" i="1"/>
  <c r="AA3" i="1"/>
  <c r="AD3" i="1" s="1"/>
  <c r="Z3" i="1"/>
  <c r="AC3" i="1" s="1"/>
  <c r="AA11" i="1"/>
  <c r="AD11" i="1" s="1"/>
  <c r="Z11" i="1"/>
  <c r="AC11" i="1" s="1"/>
  <c r="Z18" i="1"/>
  <c r="AC18" i="1" s="1"/>
  <c r="AA18" i="1"/>
  <c r="AD18" i="1" s="1"/>
  <c r="AA26" i="1"/>
  <c r="AD26" i="1" s="1"/>
  <c r="Z26" i="1"/>
  <c r="AC26" i="1" s="1"/>
  <c r="AA34" i="1"/>
  <c r="AD34" i="1" s="1"/>
  <c r="Z34" i="1"/>
  <c r="AC34" i="1" s="1"/>
  <c r="AA4" i="1"/>
  <c r="AD4" i="1" s="1"/>
  <c r="Z4" i="1"/>
  <c r="AC4" i="1" s="1"/>
  <c r="AA12" i="1"/>
  <c r="AD12" i="1" s="1"/>
  <c r="Z12" i="1"/>
  <c r="AC12" i="1" s="1"/>
  <c r="AA19" i="1"/>
  <c r="AD19" i="1" s="1"/>
  <c r="Z19" i="1"/>
  <c r="AC19" i="1" s="1"/>
  <c r="AA27" i="1"/>
  <c r="AD27" i="1" s="1"/>
  <c r="Z27" i="1"/>
  <c r="AC27" i="1" s="1"/>
  <c r="AA35" i="1"/>
  <c r="AD35" i="1" s="1"/>
  <c r="Z35" i="1"/>
  <c r="AC35" i="1" s="1"/>
  <c r="AA13" i="1"/>
  <c r="AD13" i="1" s="1"/>
  <c r="Z13" i="1"/>
  <c r="AC13" i="1" s="1"/>
  <c r="Z14" i="1"/>
  <c r="AC14" i="1" s="1"/>
  <c r="AA14" i="1"/>
  <c r="AD14" i="1" s="1"/>
  <c r="AA22" i="1"/>
  <c r="AD22" i="1" s="1"/>
  <c r="Z22" i="1"/>
  <c r="AC22" i="1" s="1"/>
  <c r="AA8" i="1"/>
  <c r="AD8" i="1" s="1"/>
  <c r="Z8" i="1"/>
  <c r="AC8" i="1" s="1"/>
  <c r="AA16" i="1"/>
  <c r="AD16" i="1" s="1"/>
  <c r="Z16" i="1"/>
  <c r="AC16" i="1" s="1"/>
  <c r="AA23" i="1"/>
  <c r="AD23" i="1" s="1"/>
  <c r="Z23" i="1"/>
  <c r="AC23" i="1" s="1"/>
  <c r="AA31" i="1"/>
  <c r="AD31" i="1" s="1"/>
  <c r="Z31" i="1"/>
  <c r="AC31" i="1" s="1"/>
  <c r="AA41" i="1"/>
  <c r="AD41" i="1" s="1"/>
  <c r="Z41" i="1"/>
  <c r="AC41" i="1" s="1"/>
  <c r="Z20" i="1"/>
  <c r="AC20" i="1" s="1"/>
  <c r="AA20" i="1"/>
  <c r="AD20" i="1" s="1"/>
  <c r="AA37" i="1"/>
  <c r="AD37" i="1" s="1"/>
  <c r="Z37" i="1"/>
  <c r="AC37" i="1" s="1"/>
  <c r="Z30" i="1"/>
  <c r="AC30" i="1" s="1"/>
  <c r="AA30" i="1"/>
  <c r="AD30" i="1" s="1"/>
  <c r="Z9" i="1"/>
  <c r="AC9" i="1" s="1"/>
  <c r="AA9" i="1"/>
  <c r="AD9" i="1" s="1"/>
  <c r="Z17" i="1"/>
  <c r="AC17" i="1" s="1"/>
  <c r="AA17" i="1"/>
  <c r="AD17" i="1" s="1"/>
  <c r="AA24" i="1"/>
  <c r="AD24" i="1" s="1"/>
  <c r="Z24" i="1"/>
  <c r="AC24" i="1" s="1"/>
  <c r="AA32" i="1"/>
  <c r="AD32" i="1" s="1"/>
  <c r="Z32" i="1"/>
  <c r="AC32" i="1" s="1"/>
  <c r="Z42" i="1"/>
  <c r="AC42" i="1" s="1"/>
  <c r="AA42" i="1"/>
  <c r="AD42" i="1" s="1"/>
  <c r="AA28" i="1"/>
  <c r="AD28" i="1" s="1"/>
  <c r="Z28" i="1"/>
  <c r="AC28" i="1" s="1"/>
  <c r="AA6" i="1"/>
  <c r="AD6" i="1" s="1"/>
  <c r="Z6" i="1"/>
  <c r="AC6" i="1" s="1"/>
  <c r="AA29" i="1"/>
  <c r="AD29" i="1" s="1"/>
  <c r="Z29" i="1"/>
  <c r="AC29" i="1" s="1"/>
  <c r="Z38" i="1"/>
  <c r="AC38" i="1" s="1"/>
  <c r="AA38" i="1"/>
  <c r="AD38" i="1" s="1"/>
  <c r="AA10" i="1"/>
  <c r="AD10" i="1" s="1"/>
  <c r="Z10" i="1"/>
  <c r="AC10" i="1" s="1"/>
  <c r="Z25" i="1"/>
  <c r="AC25" i="1" s="1"/>
  <c r="AA25" i="1"/>
  <c r="AD25" i="1" s="1"/>
  <c r="AA33" i="1"/>
  <c r="AD33" i="1" s="1"/>
  <c r="Z33" i="1"/>
  <c r="AC33" i="1" s="1"/>
  <c r="AA44" i="1"/>
  <c r="AD44" i="1" s="1"/>
  <c r="Z44" i="1"/>
  <c r="AC44" i="1" s="1"/>
  <c r="U3" i="1"/>
  <c r="X3" i="1" s="1"/>
  <c r="V3" i="1"/>
  <c r="Y3" i="1" s="1"/>
  <c r="V5" i="1"/>
  <c r="Y5" i="1" s="1"/>
  <c r="U5" i="1"/>
  <c r="X5" i="1" s="1"/>
  <c r="U7" i="1"/>
  <c r="X7" i="1" s="1"/>
  <c r="V7" i="1"/>
  <c r="Y7" i="1" s="1"/>
  <c r="V9" i="1"/>
  <c r="Y9" i="1" s="1"/>
  <c r="U9" i="1"/>
  <c r="X9" i="1" s="1"/>
  <c r="U11" i="1"/>
  <c r="X11" i="1" s="1"/>
  <c r="V11" i="1"/>
  <c r="Y11" i="1" s="1"/>
  <c r="V13" i="1"/>
  <c r="Y13" i="1" s="1"/>
  <c r="U13" i="1"/>
  <c r="X13" i="1" s="1"/>
  <c r="U15" i="1"/>
  <c r="X15" i="1" s="1"/>
  <c r="V15" i="1"/>
  <c r="Y15" i="1" s="1"/>
  <c r="V17" i="1"/>
  <c r="Y17" i="1" s="1"/>
  <c r="U17" i="1"/>
  <c r="X17" i="1" s="1"/>
  <c r="U18" i="1"/>
  <c r="X18" i="1" s="1"/>
  <c r="V18" i="1"/>
  <c r="Y18" i="1" s="1"/>
  <c r="V20" i="1"/>
  <c r="Y20" i="1" s="1"/>
  <c r="U20" i="1"/>
  <c r="X20" i="1" s="1"/>
  <c r="V24" i="1"/>
  <c r="Y24" i="1" s="1"/>
  <c r="U24" i="1"/>
  <c r="X24" i="1" s="1"/>
  <c r="U26" i="1"/>
  <c r="X26" i="1" s="1"/>
  <c r="V26" i="1"/>
  <c r="Y26" i="1" s="1"/>
  <c r="V32" i="1"/>
  <c r="Y32" i="1" s="1"/>
  <c r="U32" i="1"/>
  <c r="X32" i="1" s="1"/>
  <c r="U34" i="1"/>
  <c r="X34" i="1" s="1"/>
  <c r="V34" i="1"/>
  <c r="Y34" i="1" s="1"/>
  <c r="U42" i="1"/>
  <c r="X42" i="1" s="1"/>
  <c r="V42" i="1"/>
  <c r="Y42" i="1" s="1"/>
  <c r="J46" i="1"/>
  <c r="H45" i="1"/>
  <c r="V2" i="1"/>
  <c r="Y2" i="1" s="1"/>
  <c r="U2" i="1"/>
  <c r="X2" i="1" s="1"/>
  <c r="V4" i="1"/>
  <c r="Y4" i="1" s="1"/>
  <c r="U4" i="1"/>
  <c r="X4" i="1" s="1"/>
  <c r="U6" i="1"/>
  <c r="X6" i="1" s="1"/>
  <c r="V6" i="1"/>
  <c r="Y6" i="1" s="1"/>
  <c r="V8" i="1"/>
  <c r="Y8" i="1" s="1"/>
  <c r="U8" i="1"/>
  <c r="X8" i="1" s="1"/>
  <c r="U10" i="1"/>
  <c r="X10" i="1" s="1"/>
  <c r="V10" i="1"/>
  <c r="Y10" i="1" s="1"/>
  <c r="U14" i="1"/>
  <c r="X14" i="1" s="1"/>
  <c r="V14" i="1"/>
  <c r="Y14" i="1" s="1"/>
  <c r="V16" i="1"/>
  <c r="Y16" i="1" s="1"/>
  <c r="U16" i="1"/>
  <c r="X16" i="1" s="1"/>
  <c r="V43" i="1"/>
  <c r="Y43" i="1" s="1"/>
  <c r="U43" i="1"/>
  <c r="X43" i="1" s="1"/>
  <c r="U19" i="1"/>
  <c r="X19" i="1" s="1"/>
  <c r="V19" i="1"/>
  <c r="Y19" i="1" s="1"/>
  <c r="V21" i="1"/>
  <c r="Y21" i="1" s="1"/>
  <c r="U21" i="1"/>
  <c r="X21" i="1" s="1"/>
  <c r="U23" i="1"/>
  <c r="X23" i="1" s="1"/>
  <c r="V23" i="1"/>
  <c r="Y23" i="1" s="1"/>
  <c r="V25" i="1"/>
  <c r="Y25" i="1" s="1"/>
  <c r="U25" i="1"/>
  <c r="X25" i="1" s="1"/>
  <c r="U31" i="1"/>
  <c r="X31" i="1" s="1"/>
  <c r="V31" i="1"/>
  <c r="Y31" i="1" s="1"/>
  <c r="V33" i="1"/>
  <c r="Y33" i="1" s="1"/>
  <c r="U33" i="1"/>
  <c r="X33" i="1" s="1"/>
  <c r="V44" i="1"/>
  <c r="Y44" i="1" s="1"/>
  <c r="U44" i="1"/>
  <c r="X44" i="1" s="1"/>
  <c r="U37" i="1"/>
  <c r="X37" i="1" s="1"/>
  <c r="V37" i="1"/>
  <c r="Y37" i="1" s="1"/>
  <c r="V12" i="1"/>
  <c r="Y12" i="1" s="1"/>
  <c r="U12" i="1"/>
  <c r="X12" i="1" s="1"/>
  <c r="V29" i="1"/>
  <c r="Y29" i="1" s="1"/>
  <c r="U29" i="1"/>
  <c r="X29" i="1" s="1"/>
  <c r="U28" i="1"/>
  <c r="X28" i="1" s="1"/>
  <c r="V28" i="1"/>
  <c r="Y28" i="1" s="1"/>
  <c r="V30" i="1"/>
  <c r="Y30" i="1" s="1"/>
  <c r="U30" i="1"/>
  <c r="X30" i="1" s="1"/>
  <c r="I45" i="1"/>
  <c r="V41" i="1"/>
  <c r="U41" i="1"/>
  <c r="T45" i="1"/>
  <c r="V27" i="1"/>
  <c r="Y27" i="1" s="1"/>
  <c r="U27" i="1"/>
  <c r="X27" i="1" s="1"/>
  <c r="U35" i="1"/>
  <c r="X35" i="1" s="1"/>
  <c r="V35" i="1"/>
  <c r="Y35" i="1" s="1"/>
  <c r="U22" i="1"/>
  <c r="X22" i="1" s="1"/>
  <c r="V22" i="1"/>
  <c r="Y22" i="1" s="1"/>
  <c r="U38" i="1"/>
  <c r="X38" i="1" s="1"/>
  <c r="V38" i="1"/>
  <c r="Y38" i="1" s="1"/>
  <c r="T39" i="1"/>
  <c r="U36" i="1"/>
  <c r="V36" i="1"/>
  <c r="H39" i="1"/>
  <c r="I39" i="1"/>
  <c r="H46" i="1" l="1"/>
  <c r="AA45" i="1"/>
  <c r="AD45" i="1" s="1"/>
  <c r="Z45" i="1"/>
  <c r="AC45" i="1" s="1"/>
  <c r="AA39" i="1"/>
  <c r="AD2" i="1"/>
  <c r="AD39" i="1" s="1"/>
  <c r="AC2" i="1"/>
  <c r="AC39" i="1" s="1"/>
  <c r="Z39" i="1"/>
  <c r="I46" i="1"/>
  <c r="T46" i="1"/>
  <c r="U45" i="1"/>
  <c r="X41" i="1"/>
  <c r="X45" i="1" s="1"/>
  <c r="V45" i="1"/>
  <c r="Y41" i="1"/>
  <c r="Y45" i="1" s="1"/>
  <c r="Y36" i="1"/>
  <c r="Y39" i="1" s="1"/>
  <c r="V39" i="1"/>
  <c r="U39" i="1"/>
  <c r="X36" i="1"/>
  <c r="X39" i="1" s="1"/>
  <c r="AA46" i="1" l="1"/>
  <c r="Z46" i="1"/>
  <c r="AC46" i="1"/>
  <c r="AD46" i="1"/>
  <c r="V46" i="1"/>
  <c r="U46" i="1"/>
  <c r="Y46" i="1"/>
  <c r="X46" i="1"/>
  <c r="N38" i="1" l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comments1.xml><?xml version="1.0" encoding="utf-8"?>
<comments xmlns="http://schemas.openxmlformats.org/spreadsheetml/2006/main">
  <authors>
    <author>Luffi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INCLUYE TERRENOS DEL PET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ANTES LLAMADO CENTRAL TERMICA DE MOQUEGUA</t>
        </r>
      </text>
    </comment>
  </commentList>
</comments>
</file>

<file path=xl/sharedStrings.xml><?xml version="1.0" encoding="utf-8"?>
<sst xmlns="http://schemas.openxmlformats.org/spreadsheetml/2006/main" count="264" uniqueCount="182">
  <si>
    <t>ITEM</t>
  </si>
  <si>
    <t>ZONA</t>
  </si>
  <si>
    <t>UBICACIÓN</t>
  </si>
  <si>
    <t>AREA M2</t>
  </si>
  <si>
    <t>VALOR DE TASACIÓN DEL TERRENO</t>
  </si>
  <si>
    <t>DIFERENCIA</t>
  </si>
  <si>
    <t>TACNA</t>
  </si>
  <si>
    <t>SUBESTACION DE PARA Av. EJERCITO</t>
  </si>
  <si>
    <t>ZONA AUXILIAR PARQUE INDUSTRIAL DE TACNA</t>
  </si>
  <si>
    <t>SUBESTACION LA YARADA, DISTRITO LA YARADA</t>
  </si>
  <si>
    <t>SUBESTACION TOMASIRI</t>
  </si>
  <si>
    <t>SUBESTACION DE LOCUMBA</t>
  </si>
  <si>
    <t>SUBESTACION  SECTOR CHOJA, PROV. DE TARATA</t>
  </si>
  <si>
    <t>SUBESTACION AYRO, SECTOR ALTO PERU</t>
  </si>
  <si>
    <t>BALNEARIO BOCA DEL RIO</t>
  </si>
  <si>
    <t>EX-CENTRAL HIDRO CHOJA, DISTRITO TARATA</t>
  </si>
  <si>
    <t>CALLE 28 DE JULIO N° 263 TACNA</t>
  </si>
  <si>
    <t>MORRO SAMA</t>
  </si>
  <si>
    <t>CALLE 28 DE JULIO S/N, DISTRITO DE TARATA</t>
  </si>
  <si>
    <t>SUB ESTACION ALTO TOQUELA, DISTRITO DE PACHIA</t>
  </si>
  <si>
    <t>CASETA REPETIDORA YARADA, KM. 8,50 VIA COSTANERA, TACNA</t>
  </si>
  <si>
    <t>ILO</t>
  </si>
  <si>
    <t>S.E. ALTO ILO PAMPA INALAMBRICA</t>
  </si>
  <si>
    <t>PUEBLO NUEVO M. F' LOTE COM 2 SECTOR II, DISTRITO DE PACOCHA</t>
  </si>
  <si>
    <t>CALLE JUNIN 614 ILO</t>
  </si>
  <si>
    <t>MOQUEGUA</t>
  </si>
  <si>
    <t>CENTRAL TORATA</t>
  </si>
  <si>
    <t>CENTRAL ELECTRICA CARUMAS</t>
  </si>
  <si>
    <t>CENTRAL ELECTRICA OMATE</t>
  </si>
  <si>
    <t>CENTRAL ELECTRICA PUQUINA</t>
  </si>
  <si>
    <t>CENTRAL ELECTRICA CALACOA</t>
  </si>
  <si>
    <t>CENTRAL CAPILLA ANTIGUA</t>
  </si>
  <si>
    <t>CENTRAL QUINISTAQUILLAS</t>
  </si>
  <si>
    <t>CENTRAL UBINAS</t>
  </si>
  <si>
    <t>CENTRAL ICHUÑA</t>
  </si>
  <si>
    <t>CENTRAL GUATAGUITO</t>
  </si>
  <si>
    <t>CENTRAL YACANGO</t>
  </si>
  <si>
    <t>S.E. ALTO ZAPATA</t>
  </si>
  <si>
    <t>PAMPA SAN ANTONIO</t>
  </si>
  <si>
    <t>CASETA REPETIDORA CERRO LOS ANGELES</t>
  </si>
  <si>
    <t>SUB ESTACION OMATE</t>
  </si>
  <si>
    <t>SUB ESTACION PUQUINA</t>
  </si>
  <si>
    <t>AF</t>
  </si>
  <si>
    <t>3128</t>
  </si>
  <si>
    <t>3369</t>
  </si>
  <si>
    <t>3261</t>
  </si>
  <si>
    <t>4289</t>
  </si>
  <si>
    <t>4290</t>
  </si>
  <si>
    <t>2978</t>
  </si>
  <si>
    <t>3383</t>
  </si>
  <si>
    <t>3384</t>
  </si>
  <si>
    <t>4914</t>
  </si>
  <si>
    <t>2689</t>
  </si>
  <si>
    <t>2979</t>
  </si>
  <si>
    <t>2980</t>
  </si>
  <si>
    <t>1</t>
  </si>
  <si>
    <t>4967</t>
  </si>
  <si>
    <t>2977</t>
  </si>
  <si>
    <t>30001</t>
  </si>
  <si>
    <t>38134</t>
  </si>
  <si>
    <t>30000</t>
  </si>
  <si>
    <t>20802</t>
  </si>
  <si>
    <t>20821</t>
  </si>
  <si>
    <t>20876</t>
  </si>
  <si>
    <t>20923</t>
  </si>
  <si>
    <t>20860</t>
  </si>
  <si>
    <t>20956</t>
  </si>
  <si>
    <t>20989</t>
  </si>
  <si>
    <t>21001</t>
  </si>
  <si>
    <t>21014</t>
  </si>
  <si>
    <t>21024</t>
  </si>
  <si>
    <t>21336</t>
  </si>
  <si>
    <t>20795</t>
  </si>
  <si>
    <t>20000</t>
  </si>
  <si>
    <t>20957</t>
  </si>
  <si>
    <t>21634</t>
  </si>
  <si>
    <t>TERRENO S.E. TACNA FICHA N║ 5635</t>
  </si>
  <si>
    <t>TERRENO S.E.PARQ.IND. M-G L-4-5 FICHA N║ 20565</t>
  </si>
  <si>
    <t>TERRENO S.E. LA YARADA FICHA: 5959A</t>
  </si>
  <si>
    <t>TERRENO SUBESTACION DE TOMASIRI FICHA N║ 5499</t>
  </si>
  <si>
    <t>TERRENO S.E. LOCUMBA FICHA N║  5577</t>
  </si>
  <si>
    <t>TERRENO S.E. P.LLAVES TARATA FICHA N║ 20489A</t>
  </si>
  <si>
    <t>TERRENO S.E. CHALLAGUAYA FICHA: 20440</t>
  </si>
  <si>
    <t>TERRENO S.E. C.ARICOTA FICHA: 20496</t>
  </si>
  <si>
    <t>TERRENO SUB-ESTACION ELECTRICA EL AYRO FICHA 20441</t>
  </si>
  <si>
    <t>TERRENO BALNEARIO BOCA DEL RIO FICHA N║ 20490</t>
  </si>
  <si>
    <t>TERRENO CALLES 28 DE JULIO Y PUNO FICHA N║ 20509</t>
  </si>
  <si>
    <t>TERRENO EX CENTRAL HIDRA.FICHA: 8584 ANTES FICHA:20446</t>
  </si>
  <si>
    <t>TERRENO CALLE 28 JULIO N║ 263 FICHA N║ 24924</t>
  </si>
  <si>
    <t>TERRENO DEL MORRO DE SAMA</t>
  </si>
  <si>
    <t>TERRENO PROLONG 28 JULIO S/N TARATA FICHA N║ 20445</t>
  </si>
  <si>
    <t>TERRENO S.E.ALTO ILO P.INALAMB. F.5132</t>
  </si>
  <si>
    <t>TERRENO MZ F LOTE COM2 PUEBLO NUEVO SECTOR II FICHA. 447</t>
  </si>
  <si>
    <t>TERRENO CERCADO JUNIN 606  FICHA:  449</t>
  </si>
  <si>
    <t>TERRENO CENTRAL TORATA FICHA: 3180</t>
  </si>
  <si>
    <t>TERRENO CENTRAL ELECT. CARUMAS FICHA: 2839</t>
  </si>
  <si>
    <t>TERRENO CENTRAL ELECT. OMATE FICHA: 2991</t>
  </si>
  <si>
    <t>TERRENO CENTRAL ELECT.PUQUINA FICHA: 2990</t>
  </si>
  <si>
    <t>TERRENO C. ELECT. CUCHUMBAYA FICHA: 2842</t>
  </si>
  <si>
    <t>TERRENO LA CAPILLA ANTIGUA  FICHA: 2838</t>
  </si>
  <si>
    <t>TERRENO CENTRAL QUINISTAQUILLAS FICHA: 2837</t>
  </si>
  <si>
    <t>TERRENO CENTRAL MATALAQUE FICHA: 2847</t>
  </si>
  <si>
    <t>TERRENO CENTRAL UBINAS  FICHA: 2843</t>
  </si>
  <si>
    <t>TERRENO CENTRAL ICHUÐA  FICHA: 2845</t>
  </si>
  <si>
    <t>TERRENO C.T.SECTOR GUATAGUITO FICHA N║ 3290</t>
  </si>
  <si>
    <t>TERRENO CENTRAL YACANGO FICHA: 2840</t>
  </si>
  <si>
    <t>TERRENO S.E. ALTO ZAPATA FICHA: 2821</t>
  </si>
  <si>
    <t>TERRENO CENTRAL LA CAPILLA FICHA: 2846</t>
  </si>
  <si>
    <t>TERRENO PAMPA SAN ANTONIO SECTOR A MZ F-4B LOTE 14</t>
  </si>
  <si>
    <t>TERRENO CENTRAL COALAQUE FICHA: 2841</t>
  </si>
  <si>
    <t>TERRENO CENTRAL ELECT. CALACOA FICHA: 2844</t>
  </si>
  <si>
    <t>SUB ESTACION EGESUR - SUB LOTE 2</t>
  </si>
  <si>
    <t>TERRENO S.E.T. ALTO TOQUELA</t>
  </si>
  <si>
    <t>TERRENO DE CENTRAL TERMICA MOQUEGUA</t>
  </si>
  <si>
    <t>SUBESTACION CHAYAGUALLA DISTRITO DE TICACO PROV. TARATA</t>
  </si>
  <si>
    <t>SUBESTACION ARICOTA, DIST. DE QUILLAHUANI</t>
  </si>
  <si>
    <t>SUBESTACION DE COALAQUE</t>
  </si>
  <si>
    <t>CENTRAL ELECTRICA CUCHUMBAYA</t>
  </si>
  <si>
    <t>CENTRAL MATALAQUE</t>
  </si>
  <si>
    <t>CENTRAL LA CAPILLA II</t>
  </si>
  <si>
    <t>TASACION ($)</t>
  </si>
  <si>
    <t>TASACION (S/.)</t>
  </si>
  <si>
    <t>DIFERENCIAS</t>
  </si>
  <si>
    <t>DIFERENCIA TEMPORAL DEDUCUBLE</t>
  </si>
  <si>
    <t>DIFERENCIA TEMPORAL GRAVABLE</t>
  </si>
  <si>
    <t>TASA I.R</t>
  </si>
  <si>
    <t>SALDO DE IMPUESTO DIF. ACTIVO</t>
  </si>
  <si>
    <t>SALDO DE IMPUESTO DIF. PASIVO</t>
  </si>
  <si>
    <t>TOTAL 2011</t>
  </si>
  <si>
    <t>TOTAL 2013</t>
  </si>
  <si>
    <t>TIPO DE CAMBIO</t>
  </si>
  <si>
    <t>urbana</t>
  </si>
  <si>
    <t>rural</t>
  </si>
  <si>
    <t>PROLONG. CALLE 28 DE JULIO/CALLE PUNO, cochera</t>
  </si>
  <si>
    <t>P/M2 SEGÚN ELECTROSUR SOLES</t>
  </si>
  <si>
    <t>P/M2 $</t>
  </si>
  <si>
    <t>NETO PCGA HISTORICO</t>
  </si>
  <si>
    <t>TERRENO AF -204905</t>
  </si>
  <si>
    <t>TERRENO AF -205286</t>
  </si>
  <si>
    <t>TERRENO AF -204906</t>
  </si>
  <si>
    <t>TERRENO AF -205287</t>
  </si>
  <si>
    <t>TERRENO AF -205288</t>
  </si>
  <si>
    <t>TERRENO AF -204875</t>
  </si>
  <si>
    <t>TERRENO AF -204907</t>
  </si>
  <si>
    <t>TERRENO AF -204908</t>
  </si>
  <si>
    <t>TERRENO AF -205346</t>
  </si>
  <si>
    <t>TERRENO AF -205349</t>
  </si>
  <si>
    <t>TERRENO AF -204876</t>
  </si>
  <si>
    <t>TERRENO AF -204877</t>
  </si>
  <si>
    <t>TERRENO AF -204874</t>
  </si>
  <si>
    <t>TERRENO AF -205376</t>
  </si>
  <si>
    <t>TERRENO AF -205185</t>
  </si>
  <si>
    <t>TERRENO AF -245597</t>
  </si>
  <si>
    <t>TERRENO AF -206577</t>
  </si>
  <si>
    <t>TERRENO AF -206782</t>
  </si>
  <si>
    <t>TERRENO AF -206575</t>
  </si>
  <si>
    <t>TERRENO AF -246697</t>
  </si>
  <si>
    <t>TERRENO AF -206312</t>
  </si>
  <si>
    <t>TERRENO AF -206313</t>
  </si>
  <si>
    <t>TERRENO AF -206321</t>
  </si>
  <si>
    <t>TERRENO AF -206316</t>
  </si>
  <si>
    <t>TERRENO AF -206315</t>
  </si>
  <si>
    <t>TERRENO AF -206318</t>
  </si>
  <si>
    <t>TERRENO AF -206319</t>
  </si>
  <si>
    <t>TERRENO AF -206314</t>
  </si>
  <si>
    <t>TERRENO AF -206317</t>
  </si>
  <si>
    <t>TERRENO AF -206327</t>
  </si>
  <si>
    <t>TERRENO AF -206328</t>
  </si>
  <si>
    <t>TERRENO AF -206329</t>
  </si>
  <si>
    <t>TERRENO AF -206414</t>
  </si>
  <si>
    <t>TERRENO AF -206311</t>
  </si>
  <si>
    <t>TERRENO AF -206330</t>
  </si>
  <si>
    <t>TERRENO AF -206538</t>
  </si>
  <si>
    <t>DESCRIPCIÓN</t>
  </si>
  <si>
    <t>VIDA ÚTIL</t>
  </si>
  <si>
    <t>TERRENOS INCORPORADOS EN EL 2013 EXISTENTES DESDE 2011</t>
  </si>
  <si>
    <t xml:space="preserve">TOTAL </t>
  </si>
  <si>
    <t>TERRENO AF -265158</t>
  </si>
  <si>
    <t>TERRENO AF -265157</t>
  </si>
  <si>
    <t>TERRENO AF -265159</t>
  </si>
  <si>
    <t>TERRENO AF -265156</t>
  </si>
  <si>
    <t>TERRENO AF -206412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</si>
</sst>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3" fontId="5" fillId="0" borderId="0" xfId="1" applyFont="1" applyFill="1"/>
    <xf numFmtId="43" fontId="4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3" fontId="7" fillId="2" borderId="1" xfId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/>
    <xf numFmtId="4" fontId="8" fillId="0" borderId="1" xfId="0" applyNumberFormat="1" applyFont="1" applyFill="1" applyBorder="1"/>
    <xf numFmtId="4" fontId="5" fillId="0" borderId="1" xfId="0" applyNumberFormat="1" applyFont="1" applyFill="1" applyBorder="1"/>
    <xf numFmtId="14" fontId="5" fillId="0" borderId="1" xfId="0" applyNumberFormat="1" applyFont="1" applyFill="1" applyBorder="1"/>
    <xf numFmtId="4" fontId="4" fillId="0" borderId="1" xfId="0" applyNumberFormat="1" applyFont="1" applyFill="1" applyBorder="1"/>
    <xf numFmtId="4" fontId="6" fillId="0" borderId="1" xfId="0" applyNumberFormat="1" applyFont="1" applyFill="1" applyBorder="1"/>
    <xf numFmtId="4" fontId="6" fillId="0" borderId="3" xfId="0" applyNumberFormat="1" applyFont="1" applyFill="1" applyBorder="1"/>
    <xf numFmtId="4" fontId="5" fillId="0" borderId="0" xfId="0" applyNumberFormat="1" applyFont="1" applyFill="1"/>
    <xf numFmtId="14" fontId="5" fillId="0" borderId="0" xfId="0" applyNumberFormat="1" applyFont="1" applyFill="1"/>
    <xf numFmtId="4" fontId="5" fillId="0" borderId="0" xfId="0" applyNumberFormat="1" applyFont="1" applyFill="1" applyBorder="1"/>
    <xf numFmtId="4" fontId="6" fillId="0" borderId="2" xfId="0" applyNumberFormat="1" applyFont="1" applyFill="1" applyBorder="1"/>
    <xf numFmtId="4" fontId="8" fillId="0" borderId="0" xfId="0" applyNumberFormat="1" applyFont="1" applyFill="1" applyBorder="1"/>
    <xf numFmtId="4" fontId="6" fillId="0" borderId="0" xfId="0" applyNumberFormat="1" applyFont="1" applyFill="1" applyBorder="1"/>
    <xf numFmtId="4" fontId="6" fillId="2" borderId="1" xfId="0" applyNumberFormat="1" applyFont="1" applyFill="1" applyBorder="1"/>
    <xf numFmtId="4" fontId="6" fillId="2" borderId="3" xfId="0" applyNumberFormat="1" applyFont="1" applyFill="1" applyBorder="1"/>
    <xf numFmtId="4" fontId="5" fillId="2" borderId="0" xfId="0" applyNumberFormat="1" applyFont="1" applyFill="1"/>
    <xf numFmtId="0" fontId="5" fillId="2" borderId="0" xfId="0" applyFont="1" applyFill="1"/>
    <xf numFmtId="14" fontId="5" fillId="2" borderId="0" xfId="0" applyNumberFormat="1" applyFont="1" applyFill="1"/>
    <xf numFmtId="3" fontId="6" fillId="2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ORCIO%20PACIFICO/DATA%202011/2011%20SEGUNDA%20ENTREGA/NIIF%20MODIFICADO_12_07_2014/331_332/331_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31_2011"/>
    </sheetNames>
    <sheetDataSet>
      <sheetData sheetId="0">
        <row r="1">
          <cell r="BE1" t="str">
            <v>ACFVALOR_B</v>
          </cell>
        </row>
        <row r="2">
          <cell r="BE2">
            <v>711898.75</v>
          </cell>
        </row>
        <row r="3">
          <cell r="BE3">
            <v>2478.25</v>
          </cell>
        </row>
        <row r="4">
          <cell r="BE4">
            <v>148.22</v>
          </cell>
        </row>
        <row r="5">
          <cell r="BE5">
            <v>5075</v>
          </cell>
        </row>
        <row r="6">
          <cell r="BE6">
            <v>12460.5</v>
          </cell>
        </row>
        <row r="7">
          <cell r="BE7">
            <v>2.2999999999999998</v>
          </cell>
        </row>
        <row r="8">
          <cell r="BE8">
            <v>2000</v>
          </cell>
        </row>
        <row r="9">
          <cell r="BE9">
            <v>132.15</v>
          </cell>
        </row>
        <row r="10">
          <cell r="BE10">
            <v>608935.86</v>
          </cell>
        </row>
        <row r="11">
          <cell r="BE11">
            <v>4984</v>
          </cell>
        </row>
        <row r="12">
          <cell r="BE12">
            <v>319.54000000000002</v>
          </cell>
        </row>
        <row r="13">
          <cell r="BE13">
            <v>7920.94</v>
          </cell>
        </row>
        <row r="14">
          <cell r="BE14">
            <v>139963.09</v>
          </cell>
        </row>
        <row r="15">
          <cell r="BE15">
            <v>183200</v>
          </cell>
        </row>
        <row r="16">
          <cell r="BE16">
            <v>53.36</v>
          </cell>
        </row>
        <row r="17">
          <cell r="BE17">
            <v>8.23</v>
          </cell>
        </row>
        <row r="18">
          <cell r="BE18">
            <v>6972.28</v>
          </cell>
        </row>
        <row r="19">
          <cell r="BE19">
            <v>813.38</v>
          </cell>
        </row>
        <row r="20">
          <cell r="BE20">
            <v>23149.66</v>
          </cell>
        </row>
        <row r="21">
          <cell r="BE21">
            <v>6128</v>
          </cell>
        </row>
        <row r="22">
          <cell r="BE22">
            <v>338</v>
          </cell>
        </row>
        <row r="23">
          <cell r="BE23">
            <v>233</v>
          </cell>
        </row>
        <row r="24">
          <cell r="BE24">
            <v>4548.32</v>
          </cell>
        </row>
        <row r="25">
          <cell r="BE25">
            <v>4000</v>
          </cell>
        </row>
        <row r="26">
          <cell r="BE26">
            <v>463.9</v>
          </cell>
        </row>
        <row r="27">
          <cell r="BE27">
            <v>1748</v>
          </cell>
        </row>
        <row r="28">
          <cell r="BE28">
            <v>10583</v>
          </cell>
        </row>
        <row r="29">
          <cell r="BE29">
            <v>2839.09</v>
          </cell>
        </row>
        <row r="30">
          <cell r="BE30">
            <v>1357.92</v>
          </cell>
        </row>
        <row r="31">
          <cell r="BE31">
            <v>6972.28</v>
          </cell>
        </row>
        <row r="32">
          <cell r="BE32">
            <v>5342</v>
          </cell>
        </row>
        <row r="33">
          <cell r="BE33">
            <v>8013.25</v>
          </cell>
        </row>
        <row r="34">
          <cell r="BE34">
            <v>336705.19</v>
          </cell>
        </row>
        <row r="35">
          <cell r="BE35">
            <v>314455</v>
          </cell>
        </row>
        <row r="36">
          <cell r="BE36">
            <v>4106.2</v>
          </cell>
        </row>
        <row r="37">
          <cell r="BE37">
            <v>113280</v>
          </cell>
        </row>
        <row r="38">
          <cell r="BE38">
            <v>13268.42</v>
          </cell>
        </row>
        <row r="39">
          <cell r="BE39">
            <v>80000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5"/>
  <sheetViews>
    <sheetView tabSelected="1" zoomScale="115" zoomScaleNormal="115" workbookViewId="0">
      <pane ySplit="1" topLeftCell="A2" activePane="bottomLeft" state="frozen"/>
      <selection pane="bottomLeft" activeCell="D12" sqref="D12"/>
    </sheetView>
  </sheetViews>
  <sheetFormatPr baseColWidth="10" defaultRowHeight="11.25" x14ac:dyDescent="0.2"/>
  <cols>
    <col min="1" max="1" width="5" style="7" customWidth="1"/>
    <col min="2" max="2" width="15.5703125" style="7" customWidth="1"/>
    <col min="3" max="4" width="9.28515625" style="7" customWidth="1"/>
    <col min="5" max="5" width="31.85546875" style="7" customWidth="1"/>
    <col min="6" max="6" width="9.5703125" style="7" customWidth="1"/>
    <col min="7" max="7" width="7.42578125" style="7" customWidth="1"/>
    <col min="8" max="8" width="11.42578125" style="7" customWidth="1"/>
    <col min="9" max="9" width="11.7109375" style="7" customWidth="1"/>
    <col min="10" max="10" width="14.140625" style="7" customWidth="1"/>
    <col min="11" max="11" width="7" style="7" customWidth="1"/>
    <col min="12" max="12" width="12.42578125" style="7" customWidth="1"/>
    <col min="13" max="13" width="11.42578125" style="7"/>
    <col min="14" max="14" width="11.42578125" style="7" customWidth="1"/>
    <col min="15" max="15" width="9.42578125" style="7" customWidth="1"/>
    <col min="16" max="16" width="9.5703125" style="7" customWidth="1"/>
    <col min="17" max="17" width="5.85546875" style="7" customWidth="1"/>
    <col min="18" max="18" width="37.28515625" style="7" customWidth="1"/>
    <col min="19" max="19" width="11.42578125" style="7" customWidth="1"/>
    <col min="20" max="20" width="16.28515625" style="7" customWidth="1"/>
    <col min="21" max="21" width="13" style="7" customWidth="1"/>
    <col min="22" max="22" width="17.85546875" style="7" customWidth="1"/>
    <col min="23" max="24" width="11.42578125" style="7" customWidth="1"/>
    <col min="25" max="25" width="13.28515625" style="7" customWidth="1"/>
    <col min="26" max="16384" width="11.42578125" style="7"/>
  </cols>
  <sheetData>
    <row r="1" spans="1:30" ht="33.75" x14ac:dyDescent="0.2">
      <c r="A1" s="3" t="s">
        <v>0</v>
      </c>
      <c r="B1" s="4" t="s">
        <v>173</v>
      </c>
      <c r="C1" s="4" t="s">
        <v>1</v>
      </c>
      <c r="D1" s="4"/>
      <c r="E1" s="4" t="s">
        <v>2</v>
      </c>
      <c r="F1" s="4" t="s">
        <v>3</v>
      </c>
      <c r="G1" s="4" t="s">
        <v>135</v>
      </c>
      <c r="H1" s="5" t="s">
        <v>120</v>
      </c>
      <c r="I1" s="5" t="s">
        <v>121</v>
      </c>
      <c r="J1" s="5" t="s">
        <v>4</v>
      </c>
      <c r="K1" s="5" t="s">
        <v>174</v>
      </c>
      <c r="L1" s="5" t="s">
        <v>134</v>
      </c>
      <c r="M1" s="6" t="s">
        <v>136</v>
      </c>
      <c r="N1" s="5"/>
      <c r="O1" s="5" t="s">
        <v>5</v>
      </c>
      <c r="P1" s="5"/>
      <c r="Q1" s="3"/>
      <c r="R1" s="3"/>
      <c r="S1" s="3" t="s">
        <v>42</v>
      </c>
      <c r="T1" s="6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123</v>
      </c>
      <c r="AA1" s="2" t="s">
        <v>124</v>
      </c>
      <c r="AB1" s="2" t="s">
        <v>125</v>
      </c>
      <c r="AC1" s="2" t="s">
        <v>126</v>
      </c>
      <c r="AD1" s="2" t="s">
        <v>127</v>
      </c>
    </row>
    <row r="2" spans="1:30" x14ac:dyDescent="0.2">
      <c r="A2" s="8">
        <v>1</v>
      </c>
      <c r="B2" s="8" t="s">
        <v>137</v>
      </c>
      <c r="C2" s="9" t="s">
        <v>6</v>
      </c>
      <c r="D2" s="9" t="s">
        <v>131</v>
      </c>
      <c r="E2" s="9" t="s">
        <v>7</v>
      </c>
      <c r="F2" s="10">
        <v>7806.87</v>
      </c>
      <c r="G2" s="10">
        <v>400</v>
      </c>
      <c r="H2" s="10">
        <f>F2*G2</f>
        <v>3122748</v>
      </c>
      <c r="I2" s="10">
        <f t="shared" ref="I2:I38" si="0">F2*G2*$J$48</f>
        <v>8406125.3411999997</v>
      </c>
      <c r="J2" s="11">
        <v>4215709.8</v>
      </c>
      <c r="K2" s="28">
        <v>80</v>
      </c>
      <c r="L2" s="11">
        <f>+M2/F2</f>
        <v>78</v>
      </c>
      <c r="M2" s="11">
        <v>608935.86</v>
      </c>
      <c r="N2" s="11">
        <f>VLOOKUP(M2,'[1]331_2011'!$BE:$BE,1,0)</f>
        <v>608935.86</v>
      </c>
      <c r="O2" s="8"/>
      <c r="P2" s="12">
        <v>34335</v>
      </c>
      <c r="Q2" s="8" t="s">
        <v>43</v>
      </c>
      <c r="R2" s="8" t="s">
        <v>76</v>
      </c>
      <c r="S2" s="8">
        <v>204905</v>
      </c>
      <c r="T2" s="11">
        <f>I2-M2</f>
        <v>7797189.4811999993</v>
      </c>
      <c r="U2" s="1">
        <f>IF(T2&lt;0,T2,0)</f>
        <v>0</v>
      </c>
      <c r="V2" s="1">
        <f>IF(T2&gt;0,T2,0)</f>
        <v>7797189.4811999993</v>
      </c>
      <c r="W2" s="1">
        <v>0.3</v>
      </c>
      <c r="X2" s="1">
        <f>U2*W2</f>
        <v>0</v>
      </c>
      <c r="Y2" s="1">
        <f>V2*W2</f>
        <v>2339156.8443599995</v>
      </c>
      <c r="Z2" s="1">
        <f>IF(T2&lt;0,T2,0)</f>
        <v>0</v>
      </c>
      <c r="AA2" s="1">
        <f>IF(T2&gt;0,T2,0)</f>
        <v>7797189.4811999993</v>
      </c>
      <c r="AB2" s="1">
        <v>0.3</v>
      </c>
      <c r="AC2" s="1">
        <f>Z2*AB2</f>
        <v>0</v>
      </c>
      <c r="AD2" s="1">
        <f>AA2*AB2</f>
        <v>2339156.8443599995</v>
      </c>
    </row>
    <row r="3" spans="1:30" x14ac:dyDescent="0.2">
      <c r="A3" s="8">
        <v>2</v>
      </c>
      <c r="B3" s="8" t="s">
        <v>138</v>
      </c>
      <c r="C3" s="9" t="s">
        <v>6</v>
      </c>
      <c r="D3" s="9" t="s">
        <v>131</v>
      </c>
      <c r="E3" s="9" t="s">
        <v>8</v>
      </c>
      <c r="F3" s="11">
        <v>4870</v>
      </c>
      <c r="G3" s="11">
        <v>400</v>
      </c>
      <c r="H3" s="10">
        <f t="shared" ref="H3:H44" si="1">F3*G3</f>
        <v>1948000</v>
      </c>
      <c r="I3" s="10">
        <f t="shared" si="0"/>
        <v>5243821.2</v>
      </c>
      <c r="J3" s="11">
        <v>2629800</v>
      </c>
      <c r="K3" s="28">
        <v>80</v>
      </c>
      <c r="L3" s="11">
        <f t="shared" ref="L3:L44" si="2">+M3/F3</f>
        <v>28.739854209445586</v>
      </c>
      <c r="M3" s="11">
        <v>139963.09</v>
      </c>
      <c r="N3" s="11">
        <f>VLOOKUP(M3,'[1]331_2011'!$BE:$BE,1,0)</f>
        <v>139963.09</v>
      </c>
      <c r="O3" s="8"/>
      <c r="P3" s="12">
        <v>35704</v>
      </c>
      <c r="Q3" s="8" t="s">
        <v>44</v>
      </c>
      <c r="R3" s="8" t="s">
        <v>77</v>
      </c>
      <c r="S3" s="8">
        <v>205286</v>
      </c>
      <c r="T3" s="11">
        <f t="shared" ref="T3:T44" si="3">I3-M3</f>
        <v>5103858.1100000003</v>
      </c>
      <c r="U3" s="1">
        <f t="shared" ref="U3:U44" si="4">IF(T3&lt;0,T3,0)</f>
        <v>0</v>
      </c>
      <c r="V3" s="1">
        <f t="shared" ref="V3:V44" si="5">IF(T3&gt;0,T3,0)</f>
        <v>5103858.1100000003</v>
      </c>
      <c r="W3" s="1">
        <v>0.3</v>
      </c>
      <c r="X3" s="1">
        <f t="shared" ref="X3:X44" si="6">U3*W3</f>
        <v>0</v>
      </c>
      <c r="Y3" s="1">
        <f t="shared" ref="Y3:Y44" si="7">V3*W3</f>
        <v>1531157.433</v>
      </c>
      <c r="Z3" s="1">
        <f t="shared" ref="Z3:Z38" si="8">IF(T3&lt;0,T3,0)</f>
        <v>0</v>
      </c>
      <c r="AA3" s="1">
        <f t="shared" ref="AA3:AA38" si="9">IF(T3&gt;0,T3,0)</f>
        <v>5103858.1100000003</v>
      </c>
      <c r="AB3" s="1">
        <v>0.3</v>
      </c>
      <c r="AC3" s="1">
        <f t="shared" ref="AC3:AC38" si="10">Z3*AB3</f>
        <v>0</v>
      </c>
      <c r="AD3" s="1">
        <f t="shared" ref="AD3:AD38" si="11">AA3*AB3</f>
        <v>1531157.433</v>
      </c>
    </row>
    <row r="4" spans="1:30" x14ac:dyDescent="0.2">
      <c r="A4" s="8">
        <v>3</v>
      </c>
      <c r="B4" s="8" t="s">
        <v>139</v>
      </c>
      <c r="C4" s="9" t="s">
        <v>6</v>
      </c>
      <c r="D4" s="9" t="s">
        <v>132</v>
      </c>
      <c r="E4" s="9" t="s">
        <v>9</v>
      </c>
      <c r="F4" s="11">
        <v>10000</v>
      </c>
      <c r="G4" s="11">
        <v>40</v>
      </c>
      <c r="H4" s="10">
        <f t="shared" si="1"/>
        <v>400000</v>
      </c>
      <c r="I4" s="10">
        <f t="shared" si="0"/>
        <v>1076760</v>
      </c>
      <c r="J4" s="11">
        <v>800000</v>
      </c>
      <c r="K4" s="28">
        <v>80</v>
      </c>
      <c r="L4" s="11">
        <f t="shared" si="2"/>
        <v>0.49840000000000001</v>
      </c>
      <c r="M4" s="11">
        <v>4984</v>
      </c>
      <c r="N4" s="11">
        <f>VLOOKUP(M4,'[1]331_2011'!$BE:$BE,1,0)</f>
        <v>4984</v>
      </c>
      <c r="O4" s="8"/>
      <c r="P4" s="12">
        <v>34335</v>
      </c>
      <c r="Q4" s="8" t="s">
        <v>45</v>
      </c>
      <c r="R4" s="8" t="s">
        <v>78</v>
      </c>
      <c r="S4" s="8">
        <v>204906</v>
      </c>
      <c r="T4" s="11">
        <f t="shared" si="3"/>
        <v>1071776</v>
      </c>
      <c r="U4" s="1">
        <f t="shared" si="4"/>
        <v>0</v>
      </c>
      <c r="V4" s="1">
        <f t="shared" si="5"/>
        <v>1071776</v>
      </c>
      <c r="W4" s="1">
        <v>0.3</v>
      </c>
      <c r="X4" s="1">
        <f t="shared" si="6"/>
        <v>0</v>
      </c>
      <c r="Y4" s="1">
        <f t="shared" si="7"/>
        <v>321532.79999999999</v>
      </c>
      <c r="Z4" s="1">
        <f t="shared" si="8"/>
        <v>0</v>
      </c>
      <c r="AA4" s="1">
        <f t="shared" si="9"/>
        <v>1071776</v>
      </c>
      <c r="AB4" s="1">
        <v>0.3</v>
      </c>
      <c r="AC4" s="1">
        <f t="shared" si="10"/>
        <v>0</v>
      </c>
      <c r="AD4" s="1">
        <f t="shared" si="11"/>
        <v>321532.79999999999</v>
      </c>
    </row>
    <row r="5" spans="1:30" x14ac:dyDescent="0.2">
      <c r="A5" s="8">
        <v>4</v>
      </c>
      <c r="B5" s="8" t="s">
        <v>140</v>
      </c>
      <c r="C5" s="9" t="s">
        <v>6</v>
      </c>
      <c r="D5" s="9" t="s">
        <v>132</v>
      </c>
      <c r="E5" s="9" t="s">
        <v>10</v>
      </c>
      <c r="F5" s="11">
        <v>10000</v>
      </c>
      <c r="G5" s="11">
        <v>30</v>
      </c>
      <c r="H5" s="10">
        <f t="shared" si="1"/>
        <v>300000</v>
      </c>
      <c r="I5" s="10">
        <f t="shared" si="0"/>
        <v>807570</v>
      </c>
      <c r="J5" s="11">
        <v>300000</v>
      </c>
      <c r="K5" s="28">
        <v>80</v>
      </c>
      <c r="L5" s="11">
        <f t="shared" si="2"/>
        <v>18.32</v>
      </c>
      <c r="M5" s="11">
        <v>183200</v>
      </c>
      <c r="N5" s="11">
        <f>VLOOKUP(M5,'[1]331_2011'!$BE:$BE,1,0)</f>
        <v>183200</v>
      </c>
      <c r="O5" s="8"/>
      <c r="P5" s="12">
        <v>35704</v>
      </c>
      <c r="Q5" s="8" t="s">
        <v>46</v>
      </c>
      <c r="R5" s="8" t="s">
        <v>79</v>
      </c>
      <c r="S5" s="8">
        <v>205287</v>
      </c>
      <c r="T5" s="11">
        <f t="shared" si="3"/>
        <v>624370</v>
      </c>
      <c r="U5" s="1">
        <f t="shared" si="4"/>
        <v>0</v>
      </c>
      <c r="V5" s="1">
        <f t="shared" si="5"/>
        <v>624370</v>
      </c>
      <c r="W5" s="1">
        <v>0.3</v>
      </c>
      <c r="X5" s="1">
        <f t="shared" si="6"/>
        <v>0</v>
      </c>
      <c r="Y5" s="1">
        <f t="shared" si="7"/>
        <v>187311</v>
      </c>
      <c r="Z5" s="1">
        <f t="shared" si="8"/>
        <v>0</v>
      </c>
      <c r="AA5" s="1">
        <f t="shared" si="9"/>
        <v>624370</v>
      </c>
      <c r="AB5" s="1">
        <v>0.3</v>
      </c>
      <c r="AC5" s="1">
        <f t="shared" si="10"/>
        <v>0</v>
      </c>
      <c r="AD5" s="1">
        <f t="shared" si="11"/>
        <v>187311</v>
      </c>
    </row>
    <row r="6" spans="1:30" x14ac:dyDescent="0.2">
      <c r="A6" s="8">
        <v>5</v>
      </c>
      <c r="B6" s="8" t="s">
        <v>141</v>
      </c>
      <c r="C6" s="9" t="s">
        <v>6</v>
      </c>
      <c r="D6" s="9" t="s">
        <v>132</v>
      </c>
      <c r="E6" s="9" t="s">
        <v>11</v>
      </c>
      <c r="F6" s="11">
        <v>10000</v>
      </c>
      <c r="G6" s="11">
        <v>30</v>
      </c>
      <c r="H6" s="10">
        <f t="shared" si="1"/>
        <v>300000</v>
      </c>
      <c r="I6" s="10">
        <f t="shared" si="0"/>
        <v>807570</v>
      </c>
      <c r="J6" s="11">
        <v>700000</v>
      </c>
      <c r="K6" s="28">
        <v>80</v>
      </c>
      <c r="L6" s="11">
        <f t="shared" si="2"/>
        <v>5.3359999999999996E-3</v>
      </c>
      <c r="M6" s="11">
        <v>53.36</v>
      </c>
      <c r="N6" s="11">
        <f>VLOOKUP(M6,'[1]331_2011'!$BE:$BE,1,0)</f>
        <v>53.36</v>
      </c>
      <c r="O6" s="8"/>
      <c r="P6" s="12">
        <v>35704</v>
      </c>
      <c r="Q6" s="8" t="s">
        <v>47</v>
      </c>
      <c r="R6" s="8" t="s">
        <v>80</v>
      </c>
      <c r="S6" s="8">
        <v>205288</v>
      </c>
      <c r="T6" s="11">
        <f t="shared" si="3"/>
        <v>807516.64</v>
      </c>
      <c r="U6" s="1">
        <f t="shared" si="4"/>
        <v>0</v>
      </c>
      <c r="V6" s="1">
        <f t="shared" si="5"/>
        <v>807516.64</v>
      </c>
      <c r="W6" s="1">
        <v>0.3</v>
      </c>
      <c r="X6" s="1">
        <f t="shared" si="6"/>
        <v>0</v>
      </c>
      <c r="Y6" s="1">
        <f t="shared" si="7"/>
        <v>242254.992</v>
      </c>
      <c r="Z6" s="1">
        <f t="shared" si="8"/>
        <v>0</v>
      </c>
      <c r="AA6" s="1">
        <f t="shared" si="9"/>
        <v>807516.64</v>
      </c>
      <c r="AB6" s="1">
        <v>0.3</v>
      </c>
      <c r="AC6" s="1">
        <f t="shared" si="10"/>
        <v>0</v>
      </c>
      <c r="AD6" s="1">
        <f t="shared" si="11"/>
        <v>242254.992</v>
      </c>
    </row>
    <row r="7" spans="1:30" x14ac:dyDescent="0.2">
      <c r="A7" s="8">
        <v>6</v>
      </c>
      <c r="B7" s="8" t="s">
        <v>142</v>
      </c>
      <c r="C7" s="9" t="s">
        <v>6</v>
      </c>
      <c r="D7" s="9" t="s">
        <v>132</v>
      </c>
      <c r="E7" s="9" t="s">
        <v>12</v>
      </c>
      <c r="F7" s="11">
        <v>530.20000000000005</v>
      </c>
      <c r="G7" s="11">
        <v>30</v>
      </c>
      <c r="H7" s="10">
        <f t="shared" si="1"/>
        <v>15906.000000000002</v>
      </c>
      <c r="I7" s="10">
        <f t="shared" si="0"/>
        <v>42817.361400000002</v>
      </c>
      <c r="J7" s="11">
        <v>31812.000000000004</v>
      </c>
      <c r="K7" s="28">
        <v>80</v>
      </c>
      <c r="L7" s="11">
        <f t="shared" si="2"/>
        <v>0.2647680120709166</v>
      </c>
      <c r="M7" s="11">
        <f>132.15+8.23</f>
        <v>140.38</v>
      </c>
      <c r="N7" s="11" t="e">
        <f>VLOOKUP(M7,'[1]331_2011'!$BE:$BE,1,0)</f>
        <v>#N/A</v>
      </c>
      <c r="O7" s="8"/>
      <c r="P7" s="12">
        <v>31413</v>
      </c>
      <c r="Q7" s="8" t="s">
        <v>48</v>
      </c>
      <c r="R7" s="8" t="s">
        <v>81</v>
      </c>
      <c r="S7" s="8">
        <v>204875</v>
      </c>
      <c r="T7" s="11">
        <f t="shared" si="3"/>
        <v>42676.981400000004</v>
      </c>
      <c r="U7" s="1">
        <f t="shared" si="4"/>
        <v>0</v>
      </c>
      <c r="V7" s="1">
        <f t="shared" si="5"/>
        <v>42676.981400000004</v>
      </c>
      <c r="W7" s="1">
        <v>0.3</v>
      </c>
      <c r="X7" s="1">
        <f t="shared" si="6"/>
        <v>0</v>
      </c>
      <c r="Y7" s="1">
        <f t="shared" si="7"/>
        <v>12803.094420000001</v>
      </c>
      <c r="Z7" s="1">
        <f t="shared" si="8"/>
        <v>0</v>
      </c>
      <c r="AA7" s="1">
        <f t="shared" si="9"/>
        <v>42676.981400000004</v>
      </c>
      <c r="AB7" s="1">
        <v>0.3</v>
      </c>
      <c r="AC7" s="1">
        <f t="shared" si="10"/>
        <v>0</v>
      </c>
      <c r="AD7" s="1">
        <f t="shared" si="11"/>
        <v>12803.094420000001</v>
      </c>
    </row>
    <row r="8" spans="1:30" x14ac:dyDescent="0.2">
      <c r="A8" s="8">
        <v>7</v>
      </c>
      <c r="B8" s="8" t="s">
        <v>143</v>
      </c>
      <c r="C8" s="9" t="s">
        <v>6</v>
      </c>
      <c r="D8" s="9" t="s">
        <v>132</v>
      </c>
      <c r="E8" s="9" t="s">
        <v>114</v>
      </c>
      <c r="F8" s="11">
        <v>800.12</v>
      </c>
      <c r="G8" s="11">
        <v>10</v>
      </c>
      <c r="H8" s="10">
        <f t="shared" si="1"/>
        <v>8001.2</v>
      </c>
      <c r="I8" s="10">
        <f t="shared" si="0"/>
        <v>21538.43028</v>
      </c>
      <c r="J8" s="11">
        <v>16002.4</v>
      </c>
      <c r="K8" s="28">
        <v>80</v>
      </c>
      <c r="L8" s="11">
        <f t="shared" si="2"/>
        <v>0.39936509523571467</v>
      </c>
      <c r="M8" s="11">
        <v>319.54000000000002</v>
      </c>
      <c r="N8" s="11">
        <f>VLOOKUP(M8,'[1]331_2011'!$BE:$BE,1,0)</f>
        <v>319.54000000000002</v>
      </c>
      <c r="O8" s="8"/>
      <c r="P8" s="12">
        <v>34700</v>
      </c>
      <c r="Q8" s="8" t="s">
        <v>49</v>
      </c>
      <c r="R8" s="8" t="s">
        <v>82</v>
      </c>
      <c r="S8" s="8">
        <v>204907</v>
      </c>
      <c r="T8" s="11">
        <f t="shared" si="3"/>
        <v>21218.89028</v>
      </c>
      <c r="U8" s="1">
        <f t="shared" si="4"/>
        <v>0</v>
      </c>
      <c r="V8" s="1">
        <f t="shared" si="5"/>
        <v>21218.89028</v>
      </c>
      <c r="W8" s="1">
        <v>0.3</v>
      </c>
      <c r="X8" s="1">
        <f t="shared" si="6"/>
        <v>0</v>
      </c>
      <c r="Y8" s="1">
        <f t="shared" si="7"/>
        <v>6365.6670839999997</v>
      </c>
      <c r="Z8" s="1">
        <f t="shared" si="8"/>
        <v>0</v>
      </c>
      <c r="AA8" s="1">
        <f t="shared" si="9"/>
        <v>21218.89028</v>
      </c>
      <c r="AB8" s="1">
        <v>0.3</v>
      </c>
      <c r="AC8" s="1">
        <f t="shared" si="10"/>
        <v>0</v>
      </c>
      <c r="AD8" s="1">
        <f t="shared" si="11"/>
        <v>6365.6670839999997</v>
      </c>
    </row>
    <row r="9" spans="1:30" x14ac:dyDescent="0.2">
      <c r="A9" s="8">
        <v>8</v>
      </c>
      <c r="B9" s="8" t="s">
        <v>144</v>
      </c>
      <c r="C9" s="9" t="s">
        <v>6</v>
      </c>
      <c r="D9" s="9" t="s">
        <v>132</v>
      </c>
      <c r="E9" s="9" t="s">
        <v>115</v>
      </c>
      <c r="F9" s="11">
        <v>903.07</v>
      </c>
      <c r="G9" s="11">
        <v>10</v>
      </c>
      <c r="H9" s="10">
        <f t="shared" si="1"/>
        <v>9030.7000000000007</v>
      </c>
      <c r="I9" s="10">
        <f t="shared" si="0"/>
        <v>24309.741330000001</v>
      </c>
      <c r="J9" s="11">
        <v>18061.400000000001</v>
      </c>
      <c r="K9" s="28">
        <v>80</v>
      </c>
      <c r="L9" s="11">
        <f t="shared" si="2"/>
        <v>8.7711251619475785</v>
      </c>
      <c r="M9" s="11">
        <v>7920.94</v>
      </c>
      <c r="N9" s="11">
        <f>VLOOKUP(M9,'[1]331_2011'!$BE:$BE,1,0)</f>
        <v>7920.94</v>
      </c>
      <c r="O9" s="8"/>
      <c r="P9" s="12">
        <v>34700</v>
      </c>
      <c r="Q9" s="8" t="s">
        <v>50</v>
      </c>
      <c r="R9" s="8" t="s">
        <v>83</v>
      </c>
      <c r="S9" s="8">
        <v>204908</v>
      </c>
      <c r="T9" s="11">
        <f t="shared" si="3"/>
        <v>16388.801330000002</v>
      </c>
      <c r="U9" s="1">
        <f t="shared" si="4"/>
        <v>0</v>
      </c>
      <c r="V9" s="1">
        <f t="shared" si="5"/>
        <v>16388.801330000002</v>
      </c>
      <c r="W9" s="1">
        <v>0.3</v>
      </c>
      <c r="X9" s="1">
        <f t="shared" si="6"/>
        <v>0</v>
      </c>
      <c r="Y9" s="1">
        <f t="shared" si="7"/>
        <v>4916.6403990000008</v>
      </c>
      <c r="Z9" s="1">
        <f t="shared" si="8"/>
        <v>0</v>
      </c>
      <c r="AA9" s="1">
        <f t="shared" si="9"/>
        <v>16388.801330000002</v>
      </c>
      <c r="AB9" s="1">
        <v>0.3</v>
      </c>
      <c r="AC9" s="1">
        <f t="shared" si="10"/>
        <v>0</v>
      </c>
      <c r="AD9" s="1">
        <f t="shared" si="11"/>
        <v>4916.6403990000008</v>
      </c>
    </row>
    <row r="10" spans="1:30" x14ac:dyDescent="0.2">
      <c r="A10" s="8">
        <v>9</v>
      </c>
      <c r="B10" s="8" t="s">
        <v>145</v>
      </c>
      <c r="C10" s="9" t="s">
        <v>6</v>
      </c>
      <c r="D10" s="9" t="s">
        <v>132</v>
      </c>
      <c r="E10" s="9" t="s">
        <v>13</v>
      </c>
      <c r="F10" s="11">
        <v>531.55999999999995</v>
      </c>
      <c r="G10" s="11">
        <v>15</v>
      </c>
      <c r="H10" s="10">
        <f t="shared" si="1"/>
        <v>7973.4</v>
      </c>
      <c r="I10" s="10">
        <f t="shared" si="0"/>
        <v>21463.59546</v>
      </c>
      <c r="J10" s="11">
        <v>10631.199999999999</v>
      </c>
      <c r="K10" s="28">
        <v>80</v>
      </c>
      <c r="L10" s="11">
        <f t="shared" si="2"/>
        <v>13.116637820754008</v>
      </c>
      <c r="M10" s="11">
        <v>6972.28</v>
      </c>
      <c r="N10" s="11">
        <f>VLOOKUP(M10,'[1]331_2011'!$BE:$BE,1,0)</f>
        <v>6972.28</v>
      </c>
      <c r="O10" s="8"/>
      <c r="P10" s="12">
        <v>36100</v>
      </c>
      <c r="Q10" s="8" t="s">
        <v>51</v>
      </c>
      <c r="R10" s="8" t="s">
        <v>84</v>
      </c>
      <c r="S10" s="8">
        <v>205346</v>
      </c>
      <c r="T10" s="11">
        <f t="shared" si="3"/>
        <v>14491.315460000002</v>
      </c>
      <c r="U10" s="1">
        <f t="shared" si="4"/>
        <v>0</v>
      </c>
      <c r="V10" s="1">
        <f t="shared" si="5"/>
        <v>14491.315460000002</v>
      </c>
      <c r="W10" s="1">
        <v>0.3</v>
      </c>
      <c r="X10" s="1">
        <f t="shared" si="6"/>
        <v>0</v>
      </c>
      <c r="Y10" s="1">
        <f t="shared" si="7"/>
        <v>4347.3946380000007</v>
      </c>
      <c r="Z10" s="1">
        <f t="shared" si="8"/>
        <v>0</v>
      </c>
      <c r="AA10" s="1">
        <f t="shared" si="9"/>
        <v>14491.315460000002</v>
      </c>
      <c r="AB10" s="1">
        <v>0.3</v>
      </c>
      <c r="AC10" s="1">
        <f t="shared" si="10"/>
        <v>0</v>
      </c>
      <c r="AD10" s="1">
        <f t="shared" si="11"/>
        <v>4347.3946380000007</v>
      </c>
    </row>
    <row r="11" spans="1:30" x14ac:dyDescent="0.2">
      <c r="A11" s="8">
        <v>10</v>
      </c>
      <c r="B11" s="8" t="s">
        <v>146</v>
      </c>
      <c r="C11" s="9" t="s">
        <v>6</v>
      </c>
      <c r="D11" s="9" t="s">
        <v>131</v>
      </c>
      <c r="E11" s="9" t="s">
        <v>14</v>
      </c>
      <c r="F11" s="11">
        <v>281.2</v>
      </c>
      <c r="G11" s="11">
        <v>100</v>
      </c>
      <c r="H11" s="10">
        <f t="shared" si="1"/>
        <v>28120</v>
      </c>
      <c r="I11" s="10">
        <f t="shared" si="0"/>
        <v>75696.228000000003</v>
      </c>
      <c r="J11" s="11">
        <v>42180</v>
      </c>
      <c r="K11" s="28">
        <v>80</v>
      </c>
      <c r="L11" s="11">
        <f t="shared" si="2"/>
        <v>44.311877667140827</v>
      </c>
      <c r="M11" s="11">
        <v>12460.5</v>
      </c>
      <c r="N11" s="11">
        <f>VLOOKUP(M11,'[1]331_2011'!$BE:$BE,1,0)</f>
        <v>12460.5</v>
      </c>
      <c r="O11" s="8"/>
      <c r="P11" s="12">
        <v>33939</v>
      </c>
      <c r="Q11" s="8" t="s">
        <v>52</v>
      </c>
      <c r="R11" s="8" t="s">
        <v>85</v>
      </c>
      <c r="S11" s="8">
        <v>205349</v>
      </c>
      <c r="T11" s="11">
        <f t="shared" si="3"/>
        <v>63235.728000000003</v>
      </c>
      <c r="U11" s="1">
        <f t="shared" si="4"/>
        <v>0</v>
      </c>
      <c r="V11" s="1">
        <f t="shared" si="5"/>
        <v>63235.728000000003</v>
      </c>
      <c r="W11" s="1">
        <v>0.3</v>
      </c>
      <c r="X11" s="1">
        <f t="shared" si="6"/>
        <v>0</v>
      </c>
      <c r="Y11" s="1">
        <f t="shared" si="7"/>
        <v>18970.718400000002</v>
      </c>
      <c r="Z11" s="1">
        <f t="shared" si="8"/>
        <v>0</v>
      </c>
      <c r="AA11" s="1">
        <f t="shared" si="9"/>
        <v>63235.728000000003</v>
      </c>
      <c r="AB11" s="1">
        <v>0.3</v>
      </c>
      <c r="AC11" s="1">
        <f t="shared" si="10"/>
        <v>0</v>
      </c>
      <c r="AD11" s="1">
        <f t="shared" si="11"/>
        <v>18970.718400000002</v>
      </c>
    </row>
    <row r="12" spans="1:30" x14ac:dyDescent="0.2">
      <c r="A12" s="8">
        <v>11</v>
      </c>
      <c r="B12" s="8" t="s">
        <v>147</v>
      </c>
      <c r="C12" s="9" t="s">
        <v>6</v>
      </c>
      <c r="D12" s="9" t="s">
        <v>131</v>
      </c>
      <c r="E12" s="9" t="s">
        <v>133</v>
      </c>
      <c r="F12" s="11">
        <v>107.75</v>
      </c>
      <c r="G12" s="11">
        <v>60</v>
      </c>
      <c r="H12" s="10">
        <f t="shared" si="1"/>
        <v>6465</v>
      </c>
      <c r="I12" s="10">
        <f t="shared" si="0"/>
        <v>17403.1335</v>
      </c>
      <c r="J12" s="11">
        <v>6465</v>
      </c>
      <c r="K12" s="28">
        <v>80</v>
      </c>
      <c r="L12" s="11">
        <f t="shared" si="2"/>
        <v>23</v>
      </c>
      <c r="M12" s="11">
        <v>2478.25</v>
      </c>
      <c r="N12" s="11">
        <f>VLOOKUP(M12,'[1]331_2011'!$BE:$BE,1,0)</f>
        <v>2478.25</v>
      </c>
      <c r="O12" s="8"/>
      <c r="P12" s="12">
        <v>31413</v>
      </c>
      <c r="Q12" s="8" t="s">
        <v>53</v>
      </c>
      <c r="R12" s="8" t="s">
        <v>86</v>
      </c>
      <c r="S12" s="8">
        <v>204876</v>
      </c>
      <c r="T12" s="11">
        <f t="shared" si="3"/>
        <v>14924.8835</v>
      </c>
      <c r="U12" s="1">
        <f t="shared" si="4"/>
        <v>0</v>
      </c>
      <c r="V12" s="1">
        <f t="shared" si="5"/>
        <v>14924.8835</v>
      </c>
      <c r="W12" s="1">
        <v>0.3</v>
      </c>
      <c r="X12" s="1">
        <f t="shared" si="6"/>
        <v>0</v>
      </c>
      <c r="Y12" s="1">
        <f t="shared" si="7"/>
        <v>4477.4650499999998</v>
      </c>
      <c r="Z12" s="1">
        <f t="shared" si="8"/>
        <v>0</v>
      </c>
      <c r="AA12" s="1">
        <f t="shared" si="9"/>
        <v>14924.8835</v>
      </c>
      <c r="AB12" s="1">
        <v>0.3</v>
      </c>
      <c r="AC12" s="1">
        <f t="shared" si="10"/>
        <v>0</v>
      </c>
      <c r="AD12" s="1">
        <f t="shared" si="11"/>
        <v>4477.4650499999998</v>
      </c>
    </row>
    <row r="13" spans="1:30" x14ac:dyDescent="0.2">
      <c r="A13" s="8">
        <v>12</v>
      </c>
      <c r="B13" s="8" t="s">
        <v>148</v>
      </c>
      <c r="C13" s="9" t="s">
        <v>6</v>
      </c>
      <c r="D13" s="9" t="s">
        <v>132</v>
      </c>
      <c r="E13" s="9" t="s">
        <v>15</v>
      </c>
      <c r="F13" s="11">
        <v>559.79999999999995</v>
      </c>
      <c r="G13" s="11">
        <v>10</v>
      </c>
      <c r="H13" s="10">
        <f t="shared" si="1"/>
        <v>5598</v>
      </c>
      <c r="I13" s="10">
        <f t="shared" si="0"/>
        <v>15069.2562</v>
      </c>
      <c r="J13" s="11">
        <v>16794</v>
      </c>
      <c r="K13" s="28">
        <v>80</v>
      </c>
      <c r="L13" s="11">
        <f t="shared" si="2"/>
        <v>0.26477313326187923</v>
      </c>
      <c r="M13" s="11">
        <v>148.22</v>
      </c>
      <c r="N13" s="11">
        <f>VLOOKUP(M13,'[1]331_2011'!$BE:$BE,1,0)</f>
        <v>148.22</v>
      </c>
      <c r="O13" s="8"/>
      <c r="P13" s="12">
        <v>31413</v>
      </c>
      <c r="Q13" s="8" t="s">
        <v>54</v>
      </c>
      <c r="R13" s="8" t="s">
        <v>87</v>
      </c>
      <c r="S13" s="8">
        <v>204877</v>
      </c>
      <c r="T13" s="11">
        <f t="shared" si="3"/>
        <v>14921.0362</v>
      </c>
      <c r="U13" s="1">
        <f t="shared" si="4"/>
        <v>0</v>
      </c>
      <c r="V13" s="1">
        <f t="shared" si="5"/>
        <v>14921.0362</v>
      </c>
      <c r="W13" s="1">
        <v>0.3</v>
      </c>
      <c r="X13" s="1">
        <f t="shared" si="6"/>
        <v>0</v>
      </c>
      <c r="Y13" s="1">
        <f t="shared" si="7"/>
        <v>4476.3108599999996</v>
      </c>
      <c r="Z13" s="1">
        <f t="shared" si="8"/>
        <v>0</v>
      </c>
      <c r="AA13" s="1">
        <f t="shared" si="9"/>
        <v>14921.0362</v>
      </c>
      <c r="AB13" s="1">
        <v>0.3</v>
      </c>
      <c r="AC13" s="1">
        <f t="shared" si="10"/>
        <v>0</v>
      </c>
      <c r="AD13" s="1">
        <f t="shared" si="11"/>
        <v>4476.3108599999996</v>
      </c>
    </row>
    <row r="14" spans="1:30" x14ac:dyDescent="0.2">
      <c r="A14" s="8">
        <v>13</v>
      </c>
      <c r="B14" s="8" t="s">
        <v>149</v>
      </c>
      <c r="C14" s="9" t="s">
        <v>6</v>
      </c>
      <c r="D14" s="9" t="s">
        <v>131</v>
      </c>
      <c r="E14" s="9" t="s">
        <v>16</v>
      </c>
      <c r="F14" s="11">
        <v>2836.25</v>
      </c>
      <c r="G14" s="11">
        <v>1200</v>
      </c>
      <c r="H14" s="10">
        <f t="shared" si="1"/>
        <v>3403500</v>
      </c>
      <c r="I14" s="10">
        <f t="shared" si="0"/>
        <v>9161881.6500000004</v>
      </c>
      <c r="J14" s="11">
        <v>4679812.5</v>
      </c>
      <c r="K14" s="28">
        <v>80</v>
      </c>
      <c r="L14" s="11">
        <f t="shared" si="2"/>
        <v>251</v>
      </c>
      <c r="M14" s="11">
        <v>711898.75</v>
      </c>
      <c r="N14" s="11">
        <f>VLOOKUP(M14,'[1]331_2011'!$BE:$BE,1,0)</f>
        <v>711898.75</v>
      </c>
      <c r="O14" s="8"/>
      <c r="P14" s="12">
        <v>31413</v>
      </c>
      <c r="Q14" s="8" t="s">
        <v>55</v>
      </c>
      <c r="R14" s="8" t="s">
        <v>88</v>
      </c>
      <c r="S14" s="8">
        <v>204874</v>
      </c>
      <c r="T14" s="11">
        <f t="shared" si="3"/>
        <v>8449982.9000000004</v>
      </c>
      <c r="U14" s="1">
        <f t="shared" si="4"/>
        <v>0</v>
      </c>
      <c r="V14" s="1">
        <f t="shared" si="5"/>
        <v>8449982.9000000004</v>
      </c>
      <c r="W14" s="1">
        <v>0.3</v>
      </c>
      <c r="X14" s="1">
        <f t="shared" si="6"/>
        <v>0</v>
      </c>
      <c r="Y14" s="1">
        <f t="shared" si="7"/>
        <v>2534994.87</v>
      </c>
      <c r="Z14" s="1">
        <f t="shared" si="8"/>
        <v>0</v>
      </c>
      <c r="AA14" s="1">
        <f t="shared" si="9"/>
        <v>8449982.9000000004</v>
      </c>
      <c r="AB14" s="1">
        <v>0.3</v>
      </c>
      <c r="AC14" s="1">
        <f t="shared" si="10"/>
        <v>0</v>
      </c>
      <c r="AD14" s="1">
        <f t="shared" si="11"/>
        <v>2534994.87</v>
      </c>
    </row>
    <row r="15" spans="1:30" x14ac:dyDescent="0.2">
      <c r="A15" s="8">
        <v>14</v>
      </c>
      <c r="B15" s="8" t="s">
        <v>150</v>
      </c>
      <c r="C15" s="9" t="s">
        <v>6</v>
      </c>
      <c r="D15" s="9" t="s">
        <v>132</v>
      </c>
      <c r="E15" s="9" t="s">
        <v>17</v>
      </c>
      <c r="F15" s="11">
        <v>400</v>
      </c>
      <c r="G15" s="11">
        <v>15</v>
      </c>
      <c r="H15" s="10">
        <f t="shared" si="1"/>
        <v>6000</v>
      </c>
      <c r="I15" s="10">
        <f t="shared" si="0"/>
        <v>16151.4</v>
      </c>
      <c r="J15" s="11">
        <v>12000</v>
      </c>
      <c r="K15" s="28">
        <v>80</v>
      </c>
      <c r="L15" s="11">
        <f t="shared" si="2"/>
        <v>5.7499999999999999E-3</v>
      </c>
      <c r="M15" s="11">
        <v>2.2999999999999998</v>
      </c>
      <c r="N15" s="11">
        <f>VLOOKUP(M15,'[1]331_2011'!$BE:$BE,1,0)</f>
        <v>2.2999999999999998</v>
      </c>
      <c r="O15" s="8"/>
      <c r="P15" s="12">
        <v>36130</v>
      </c>
      <c r="Q15" s="8" t="s">
        <v>56</v>
      </c>
      <c r="R15" s="8" t="s">
        <v>89</v>
      </c>
      <c r="S15" s="8">
        <v>205376</v>
      </c>
      <c r="T15" s="11">
        <f t="shared" si="3"/>
        <v>16149.1</v>
      </c>
      <c r="U15" s="1">
        <f t="shared" si="4"/>
        <v>0</v>
      </c>
      <c r="V15" s="1">
        <f t="shared" si="5"/>
        <v>16149.1</v>
      </c>
      <c r="W15" s="1">
        <v>0.3</v>
      </c>
      <c r="X15" s="1">
        <f t="shared" si="6"/>
        <v>0</v>
      </c>
      <c r="Y15" s="1">
        <f t="shared" si="7"/>
        <v>4844.7299999999996</v>
      </c>
      <c r="Z15" s="1">
        <f t="shared" si="8"/>
        <v>0</v>
      </c>
      <c r="AA15" s="1">
        <f t="shared" si="9"/>
        <v>16149.1</v>
      </c>
      <c r="AB15" s="1">
        <v>0.3</v>
      </c>
      <c r="AC15" s="1">
        <f t="shared" si="10"/>
        <v>0</v>
      </c>
      <c r="AD15" s="1">
        <f t="shared" si="11"/>
        <v>4844.7299999999996</v>
      </c>
    </row>
    <row r="16" spans="1:30" x14ac:dyDescent="0.2">
      <c r="A16" s="8">
        <v>15</v>
      </c>
      <c r="B16" s="8" t="s">
        <v>151</v>
      </c>
      <c r="C16" s="9" t="s">
        <v>6</v>
      </c>
      <c r="D16" s="9" t="s">
        <v>132</v>
      </c>
      <c r="E16" s="9" t="s">
        <v>18</v>
      </c>
      <c r="F16" s="11">
        <v>196.92</v>
      </c>
      <c r="G16" s="11">
        <v>15</v>
      </c>
      <c r="H16" s="10">
        <f t="shared" si="1"/>
        <v>2953.7999999999997</v>
      </c>
      <c r="I16" s="10">
        <f t="shared" si="0"/>
        <v>7951.3342199999988</v>
      </c>
      <c r="J16" s="13">
        <v>5907.5999999999995</v>
      </c>
      <c r="K16" s="28">
        <v>80</v>
      </c>
      <c r="L16" s="11">
        <f t="shared" si="2"/>
        <v>25.771887060735324</v>
      </c>
      <c r="M16" s="11">
        <v>5075</v>
      </c>
      <c r="N16" s="11">
        <f>VLOOKUP(M16,'[1]331_2011'!$BE:$BE,1,0)</f>
        <v>5075</v>
      </c>
      <c r="O16" s="8"/>
      <c r="P16" s="12">
        <v>30560</v>
      </c>
      <c r="Q16" s="8" t="s">
        <v>57</v>
      </c>
      <c r="R16" s="8" t="s">
        <v>90</v>
      </c>
      <c r="S16" s="8">
        <v>205185</v>
      </c>
      <c r="T16" s="11">
        <f t="shared" si="3"/>
        <v>2876.3342199999988</v>
      </c>
      <c r="U16" s="1">
        <f t="shared" si="4"/>
        <v>0</v>
      </c>
      <c r="V16" s="1">
        <f t="shared" si="5"/>
        <v>2876.3342199999988</v>
      </c>
      <c r="W16" s="1">
        <v>0.3</v>
      </c>
      <c r="X16" s="1">
        <f t="shared" si="6"/>
        <v>0</v>
      </c>
      <c r="Y16" s="1">
        <f t="shared" si="7"/>
        <v>862.90026599999965</v>
      </c>
      <c r="Z16" s="1">
        <f t="shared" si="8"/>
        <v>0</v>
      </c>
      <c r="AA16" s="1">
        <f t="shared" si="9"/>
        <v>2876.3342199999988</v>
      </c>
      <c r="AB16" s="1">
        <v>0.3</v>
      </c>
      <c r="AC16" s="1">
        <f t="shared" si="10"/>
        <v>0</v>
      </c>
      <c r="AD16" s="1">
        <f t="shared" si="11"/>
        <v>862.90026599999965</v>
      </c>
    </row>
    <row r="17" spans="1:30" x14ac:dyDescent="0.2">
      <c r="A17" s="8">
        <v>16</v>
      </c>
      <c r="B17" s="8" t="s">
        <v>152</v>
      </c>
      <c r="C17" s="9" t="s">
        <v>6</v>
      </c>
      <c r="D17" s="8" t="s">
        <v>132</v>
      </c>
      <c r="E17" s="9" t="s">
        <v>19</v>
      </c>
      <c r="F17" s="11">
        <v>400</v>
      </c>
      <c r="G17" s="11">
        <v>10</v>
      </c>
      <c r="H17" s="10">
        <f t="shared" si="1"/>
        <v>4000</v>
      </c>
      <c r="I17" s="10">
        <f t="shared" si="0"/>
        <v>10767.6</v>
      </c>
      <c r="J17" s="11">
        <v>12000</v>
      </c>
      <c r="K17" s="28">
        <v>80</v>
      </c>
      <c r="L17" s="11">
        <f t="shared" si="2"/>
        <v>5</v>
      </c>
      <c r="M17" s="11">
        <v>2000</v>
      </c>
      <c r="N17" s="11">
        <f>VLOOKUP(M17,'[1]331_2011'!$BE:$BE,1,0)</f>
        <v>2000</v>
      </c>
      <c r="O17" s="8"/>
      <c r="P17" s="12">
        <v>40634</v>
      </c>
      <c r="Q17" s="8"/>
      <c r="R17" s="8" t="s">
        <v>112</v>
      </c>
      <c r="S17" s="8">
        <v>245597</v>
      </c>
      <c r="T17" s="11">
        <f t="shared" si="3"/>
        <v>8767.6</v>
      </c>
      <c r="U17" s="1">
        <f t="shared" si="4"/>
        <v>0</v>
      </c>
      <c r="V17" s="1">
        <f t="shared" si="5"/>
        <v>8767.6</v>
      </c>
      <c r="W17" s="1">
        <v>0.3</v>
      </c>
      <c r="X17" s="1">
        <f t="shared" si="6"/>
        <v>0</v>
      </c>
      <c r="Y17" s="1">
        <f t="shared" si="7"/>
        <v>2630.28</v>
      </c>
      <c r="Z17" s="1">
        <f t="shared" si="8"/>
        <v>0</v>
      </c>
      <c r="AA17" s="1">
        <f t="shared" si="9"/>
        <v>8767.6</v>
      </c>
      <c r="AB17" s="1">
        <v>0.3</v>
      </c>
      <c r="AC17" s="1">
        <f t="shared" si="10"/>
        <v>0</v>
      </c>
      <c r="AD17" s="1">
        <f t="shared" si="11"/>
        <v>2630.28</v>
      </c>
    </row>
    <row r="18" spans="1:30" x14ac:dyDescent="0.2">
      <c r="A18" s="8">
        <v>17</v>
      </c>
      <c r="B18" s="8" t="s">
        <v>153</v>
      </c>
      <c r="C18" s="9" t="s">
        <v>21</v>
      </c>
      <c r="D18" s="9" t="s">
        <v>131</v>
      </c>
      <c r="E18" s="9" t="s">
        <v>22</v>
      </c>
      <c r="F18" s="11">
        <v>10000</v>
      </c>
      <c r="G18" s="11">
        <v>250</v>
      </c>
      <c r="H18" s="10">
        <f t="shared" si="1"/>
        <v>2500000</v>
      </c>
      <c r="I18" s="10">
        <f t="shared" si="0"/>
        <v>6729750</v>
      </c>
      <c r="J18" s="8">
        <v>3500000</v>
      </c>
      <c r="K18" s="28">
        <v>80</v>
      </c>
      <c r="L18" s="11">
        <f t="shared" si="2"/>
        <v>8</v>
      </c>
      <c r="M18" s="11">
        <v>80000</v>
      </c>
      <c r="N18" s="11">
        <f>VLOOKUP(M18,'[1]331_2011'!$BE:$BE,1,0)</f>
        <v>80000</v>
      </c>
      <c r="O18" s="8"/>
      <c r="P18" s="12">
        <v>31413</v>
      </c>
      <c r="Q18" s="8" t="s">
        <v>58</v>
      </c>
      <c r="R18" s="8" t="s">
        <v>91</v>
      </c>
      <c r="S18" s="8">
        <v>206577</v>
      </c>
      <c r="T18" s="11">
        <f t="shared" si="3"/>
        <v>6649750</v>
      </c>
      <c r="U18" s="1">
        <f t="shared" si="4"/>
        <v>0</v>
      </c>
      <c r="V18" s="1">
        <f t="shared" si="5"/>
        <v>6649750</v>
      </c>
      <c r="W18" s="1">
        <v>0.3</v>
      </c>
      <c r="X18" s="1">
        <f t="shared" si="6"/>
        <v>0</v>
      </c>
      <c r="Y18" s="1">
        <f t="shared" si="7"/>
        <v>1994925</v>
      </c>
      <c r="Z18" s="1">
        <f t="shared" si="8"/>
        <v>0</v>
      </c>
      <c r="AA18" s="1">
        <f t="shared" si="9"/>
        <v>6649750</v>
      </c>
      <c r="AB18" s="1">
        <v>0.3</v>
      </c>
      <c r="AC18" s="1">
        <f t="shared" si="10"/>
        <v>0</v>
      </c>
      <c r="AD18" s="1">
        <f t="shared" si="11"/>
        <v>1994925</v>
      </c>
    </row>
    <row r="19" spans="1:30" x14ac:dyDescent="0.2">
      <c r="A19" s="8">
        <v>18</v>
      </c>
      <c r="B19" s="8" t="s">
        <v>154</v>
      </c>
      <c r="C19" s="9" t="s">
        <v>21</v>
      </c>
      <c r="D19" s="9" t="s">
        <v>131</v>
      </c>
      <c r="E19" s="9" t="s">
        <v>23</v>
      </c>
      <c r="F19" s="11">
        <v>323.62</v>
      </c>
      <c r="G19" s="11">
        <v>300</v>
      </c>
      <c r="H19" s="10">
        <f t="shared" si="1"/>
        <v>97086</v>
      </c>
      <c r="I19" s="10">
        <f t="shared" si="0"/>
        <v>261345.8034</v>
      </c>
      <c r="J19" s="8">
        <v>161810</v>
      </c>
      <c r="K19" s="28">
        <v>80</v>
      </c>
      <c r="L19" s="11">
        <f t="shared" si="2"/>
        <v>41</v>
      </c>
      <c r="M19" s="11">
        <v>13268.42</v>
      </c>
      <c r="N19" s="11">
        <f>VLOOKUP(M19,'[1]331_2011'!$BE:$BE,1,0)</f>
        <v>13268.42</v>
      </c>
      <c r="O19" s="8"/>
      <c r="P19" s="12">
        <v>36191</v>
      </c>
      <c r="Q19" s="8" t="s">
        <v>59</v>
      </c>
      <c r="R19" s="8" t="s">
        <v>92</v>
      </c>
      <c r="S19" s="8">
        <v>206782</v>
      </c>
      <c r="T19" s="11">
        <f t="shared" si="3"/>
        <v>248077.38339999999</v>
      </c>
      <c r="U19" s="1">
        <f t="shared" si="4"/>
        <v>0</v>
      </c>
      <c r="V19" s="1">
        <f t="shared" si="5"/>
        <v>248077.38339999999</v>
      </c>
      <c r="W19" s="1">
        <v>0.3</v>
      </c>
      <c r="X19" s="1">
        <f t="shared" si="6"/>
        <v>0</v>
      </c>
      <c r="Y19" s="1">
        <f t="shared" si="7"/>
        <v>74423.215019999989</v>
      </c>
      <c r="Z19" s="1">
        <f t="shared" si="8"/>
        <v>0</v>
      </c>
      <c r="AA19" s="1">
        <f t="shared" si="9"/>
        <v>248077.38339999999</v>
      </c>
      <c r="AB19" s="1">
        <v>0.3</v>
      </c>
      <c r="AC19" s="1">
        <f t="shared" si="10"/>
        <v>0</v>
      </c>
      <c r="AD19" s="1">
        <f t="shared" si="11"/>
        <v>74423.215019999989</v>
      </c>
    </row>
    <row r="20" spans="1:30" x14ac:dyDescent="0.2">
      <c r="A20" s="8">
        <v>19</v>
      </c>
      <c r="B20" s="8" t="s">
        <v>155</v>
      </c>
      <c r="C20" s="9" t="s">
        <v>21</v>
      </c>
      <c r="D20" s="9" t="s">
        <v>131</v>
      </c>
      <c r="E20" s="9" t="s">
        <v>24</v>
      </c>
      <c r="F20" s="11">
        <v>1416</v>
      </c>
      <c r="G20" s="11">
        <v>500</v>
      </c>
      <c r="H20" s="10">
        <f t="shared" si="1"/>
        <v>708000</v>
      </c>
      <c r="I20" s="10">
        <f t="shared" si="0"/>
        <v>1905865.2</v>
      </c>
      <c r="J20" s="8">
        <v>1146960</v>
      </c>
      <c r="K20" s="28">
        <v>80</v>
      </c>
      <c r="L20" s="11">
        <f t="shared" si="2"/>
        <v>80</v>
      </c>
      <c r="M20" s="11">
        <v>113280</v>
      </c>
      <c r="N20" s="11">
        <f>VLOOKUP(M20,'[1]331_2011'!$BE:$BE,1,0)</f>
        <v>113280</v>
      </c>
      <c r="O20" s="8"/>
      <c r="P20" s="12">
        <v>24108</v>
      </c>
      <c r="Q20" s="8" t="s">
        <v>60</v>
      </c>
      <c r="R20" s="8" t="s">
        <v>93</v>
      </c>
      <c r="S20" s="8">
        <v>206575</v>
      </c>
      <c r="T20" s="11">
        <f t="shared" si="3"/>
        <v>1792585.2</v>
      </c>
      <c r="U20" s="1">
        <f t="shared" si="4"/>
        <v>0</v>
      </c>
      <c r="V20" s="1">
        <f t="shared" si="5"/>
        <v>1792585.2</v>
      </c>
      <c r="W20" s="1">
        <v>0.3</v>
      </c>
      <c r="X20" s="1">
        <f t="shared" si="6"/>
        <v>0</v>
      </c>
      <c r="Y20" s="1">
        <f t="shared" si="7"/>
        <v>537775.55999999994</v>
      </c>
      <c r="Z20" s="1">
        <f t="shared" si="8"/>
        <v>0</v>
      </c>
      <c r="AA20" s="1">
        <f t="shared" si="9"/>
        <v>1792585.2</v>
      </c>
      <c r="AB20" s="1">
        <v>0.3</v>
      </c>
      <c r="AC20" s="1">
        <f t="shared" si="10"/>
        <v>0</v>
      </c>
      <c r="AD20" s="1">
        <f t="shared" si="11"/>
        <v>537775.55999999994</v>
      </c>
    </row>
    <row r="21" spans="1:30" x14ac:dyDescent="0.2">
      <c r="A21" s="8">
        <v>20</v>
      </c>
      <c r="B21" s="8" t="s">
        <v>156</v>
      </c>
      <c r="C21" s="8" t="s">
        <v>25</v>
      </c>
      <c r="D21" s="9" t="s">
        <v>131</v>
      </c>
      <c r="E21" s="9" t="s">
        <v>111</v>
      </c>
      <c r="F21" s="11">
        <v>1813.9</v>
      </c>
      <c r="G21" s="11">
        <v>50</v>
      </c>
      <c r="H21" s="10">
        <f t="shared" si="1"/>
        <v>90695</v>
      </c>
      <c r="I21" s="10">
        <f t="shared" si="0"/>
        <v>244141.87049999999</v>
      </c>
      <c r="J21" s="8">
        <v>90695</v>
      </c>
      <c r="K21" s="28">
        <v>80</v>
      </c>
      <c r="L21" s="11">
        <f t="shared" si="2"/>
        <v>185.62500137824577</v>
      </c>
      <c r="M21" s="11">
        <v>336705.19</v>
      </c>
      <c r="N21" s="11"/>
      <c r="O21" s="8"/>
      <c r="P21" s="12"/>
      <c r="Q21" s="8"/>
      <c r="R21" s="8" t="s">
        <v>113</v>
      </c>
      <c r="S21" s="8">
        <v>246697</v>
      </c>
      <c r="T21" s="11">
        <f t="shared" si="3"/>
        <v>-92563.319500000012</v>
      </c>
      <c r="U21" s="1">
        <f t="shared" si="4"/>
        <v>-92563.319500000012</v>
      </c>
      <c r="V21" s="1">
        <f t="shared" si="5"/>
        <v>0</v>
      </c>
      <c r="W21" s="1">
        <v>0.3</v>
      </c>
      <c r="X21" s="1">
        <f t="shared" si="6"/>
        <v>-27768.995850000003</v>
      </c>
      <c r="Y21" s="1">
        <f t="shared" si="7"/>
        <v>0</v>
      </c>
      <c r="Z21" s="1">
        <f t="shared" si="8"/>
        <v>-92563.319500000012</v>
      </c>
      <c r="AA21" s="1">
        <f t="shared" si="9"/>
        <v>0</v>
      </c>
      <c r="AB21" s="1">
        <v>0.3</v>
      </c>
      <c r="AC21" s="1">
        <f t="shared" si="10"/>
        <v>-27768.995850000003</v>
      </c>
      <c r="AD21" s="1">
        <f t="shared" si="11"/>
        <v>0</v>
      </c>
    </row>
    <row r="22" spans="1:30" x14ac:dyDescent="0.2">
      <c r="A22" s="8">
        <v>21</v>
      </c>
      <c r="B22" s="8" t="s">
        <v>157</v>
      </c>
      <c r="C22" s="8" t="s">
        <v>25</v>
      </c>
      <c r="D22" s="9" t="s">
        <v>131</v>
      </c>
      <c r="E22" s="9" t="s">
        <v>26</v>
      </c>
      <c r="F22" s="11">
        <v>1290</v>
      </c>
      <c r="G22" s="11">
        <v>15</v>
      </c>
      <c r="H22" s="10">
        <f t="shared" si="1"/>
        <v>19350</v>
      </c>
      <c r="I22" s="10">
        <f t="shared" si="0"/>
        <v>52088.264999999999</v>
      </c>
      <c r="J22" s="8">
        <v>193500</v>
      </c>
      <c r="K22" s="28">
        <v>80</v>
      </c>
      <c r="L22" s="11">
        <f t="shared" si="2"/>
        <v>17.945472868217053</v>
      </c>
      <c r="M22" s="11">
        <v>23149.66</v>
      </c>
      <c r="N22" s="11">
        <f>VLOOKUP(M22,'[1]331_2011'!$BE:$BE,1,0)</f>
        <v>23149.66</v>
      </c>
      <c r="O22" s="8"/>
      <c r="P22" s="12">
        <v>24108</v>
      </c>
      <c r="Q22" s="8" t="s">
        <v>61</v>
      </c>
      <c r="R22" s="8" t="s">
        <v>94</v>
      </c>
      <c r="S22" s="8">
        <v>206312</v>
      </c>
      <c r="T22" s="11">
        <f t="shared" si="3"/>
        <v>28938.605</v>
      </c>
      <c r="U22" s="1">
        <f t="shared" si="4"/>
        <v>0</v>
      </c>
      <c r="V22" s="1">
        <f t="shared" si="5"/>
        <v>28938.605</v>
      </c>
      <c r="W22" s="1">
        <v>0.3</v>
      </c>
      <c r="X22" s="1">
        <f t="shared" si="6"/>
        <v>0</v>
      </c>
      <c r="Y22" s="1">
        <f t="shared" si="7"/>
        <v>8681.5815000000002</v>
      </c>
      <c r="Z22" s="1">
        <f t="shared" si="8"/>
        <v>0</v>
      </c>
      <c r="AA22" s="1">
        <f t="shared" si="9"/>
        <v>28938.605</v>
      </c>
      <c r="AB22" s="1">
        <v>0.3</v>
      </c>
      <c r="AC22" s="1">
        <f t="shared" si="10"/>
        <v>0</v>
      </c>
      <c r="AD22" s="1">
        <f t="shared" si="11"/>
        <v>8681.5815000000002</v>
      </c>
    </row>
    <row r="23" spans="1:30" x14ac:dyDescent="0.2">
      <c r="A23" s="8">
        <v>22</v>
      </c>
      <c r="B23" s="8" t="s">
        <v>158</v>
      </c>
      <c r="C23" s="8" t="s">
        <v>25</v>
      </c>
      <c r="D23" s="8" t="s">
        <v>132</v>
      </c>
      <c r="E23" s="9" t="s">
        <v>27</v>
      </c>
      <c r="F23" s="11">
        <v>383</v>
      </c>
      <c r="G23" s="11">
        <v>30</v>
      </c>
      <c r="H23" s="10">
        <f t="shared" si="1"/>
        <v>11490</v>
      </c>
      <c r="I23" s="10">
        <f t="shared" si="0"/>
        <v>30929.931</v>
      </c>
      <c r="J23" s="8">
        <v>26810</v>
      </c>
      <c r="K23" s="28">
        <v>80</v>
      </c>
      <c r="L23" s="11">
        <f t="shared" si="2"/>
        <v>16</v>
      </c>
      <c r="M23" s="11">
        <v>6128</v>
      </c>
      <c r="N23" s="11">
        <f>VLOOKUP(M23,'[1]331_2011'!$BE:$BE,1,0)</f>
        <v>6128</v>
      </c>
      <c r="O23" s="8"/>
      <c r="P23" s="12">
        <v>24108</v>
      </c>
      <c r="Q23" s="8" t="s">
        <v>62</v>
      </c>
      <c r="R23" s="8" t="s">
        <v>95</v>
      </c>
      <c r="S23" s="8">
        <v>206313</v>
      </c>
      <c r="T23" s="11">
        <f t="shared" si="3"/>
        <v>24801.931</v>
      </c>
      <c r="U23" s="1">
        <f t="shared" si="4"/>
        <v>0</v>
      </c>
      <c r="V23" s="1">
        <f t="shared" si="5"/>
        <v>24801.931</v>
      </c>
      <c r="W23" s="1">
        <v>0.3</v>
      </c>
      <c r="X23" s="1">
        <f t="shared" si="6"/>
        <v>0</v>
      </c>
      <c r="Y23" s="1">
        <f t="shared" si="7"/>
        <v>7440.5792999999994</v>
      </c>
      <c r="Z23" s="1">
        <f t="shared" si="8"/>
        <v>0</v>
      </c>
      <c r="AA23" s="1">
        <f t="shared" si="9"/>
        <v>24801.931</v>
      </c>
      <c r="AB23" s="1">
        <v>0.3</v>
      </c>
      <c r="AC23" s="1">
        <f t="shared" si="10"/>
        <v>0</v>
      </c>
      <c r="AD23" s="1">
        <f t="shared" si="11"/>
        <v>7440.5792999999994</v>
      </c>
    </row>
    <row r="24" spans="1:30" x14ac:dyDescent="0.2">
      <c r="A24" s="8">
        <v>23</v>
      </c>
      <c r="B24" s="8" t="s">
        <v>159</v>
      </c>
      <c r="C24" s="8" t="s">
        <v>25</v>
      </c>
      <c r="D24" s="8" t="s">
        <v>132</v>
      </c>
      <c r="E24" s="9" t="s">
        <v>28</v>
      </c>
      <c r="F24" s="11">
        <v>557</v>
      </c>
      <c r="G24" s="11">
        <v>60</v>
      </c>
      <c r="H24" s="10">
        <f t="shared" si="1"/>
        <v>33420</v>
      </c>
      <c r="I24" s="10">
        <f t="shared" si="0"/>
        <v>89963.297999999995</v>
      </c>
      <c r="J24" s="8">
        <v>66840</v>
      </c>
      <c r="K24" s="28">
        <v>80</v>
      </c>
      <c r="L24" s="11">
        <f t="shared" si="2"/>
        <v>19</v>
      </c>
      <c r="M24" s="11">
        <v>10583</v>
      </c>
      <c r="N24" s="11">
        <f>VLOOKUP(M24,'[1]331_2011'!$BE:$BE,1,0)</f>
        <v>10583</v>
      </c>
      <c r="O24" s="8"/>
      <c r="P24" s="12">
        <v>27395</v>
      </c>
      <c r="Q24" s="8" t="s">
        <v>63</v>
      </c>
      <c r="R24" s="8" t="s">
        <v>96</v>
      </c>
      <c r="S24" s="8">
        <v>206321</v>
      </c>
      <c r="T24" s="11">
        <f t="shared" si="3"/>
        <v>79380.297999999995</v>
      </c>
      <c r="U24" s="1">
        <f t="shared" si="4"/>
        <v>0</v>
      </c>
      <c r="V24" s="1">
        <f t="shared" si="5"/>
        <v>79380.297999999995</v>
      </c>
      <c r="W24" s="1">
        <v>0.3</v>
      </c>
      <c r="X24" s="1">
        <f t="shared" si="6"/>
        <v>0</v>
      </c>
      <c r="Y24" s="1">
        <f t="shared" si="7"/>
        <v>23814.089399999997</v>
      </c>
      <c r="Z24" s="1">
        <f t="shared" si="8"/>
        <v>0</v>
      </c>
      <c r="AA24" s="1">
        <f t="shared" si="9"/>
        <v>79380.297999999995</v>
      </c>
      <c r="AB24" s="1">
        <v>0.3</v>
      </c>
      <c r="AC24" s="1">
        <f t="shared" si="10"/>
        <v>0</v>
      </c>
      <c r="AD24" s="1">
        <f t="shared" si="11"/>
        <v>23814.089399999997</v>
      </c>
    </row>
    <row r="25" spans="1:30" x14ac:dyDescent="0.2">
      <c r="A25" s="8">
        <v>24</v>
      </c>
      <c r="B25" s="8" t="s">
        <v>160</v>
      </c>
      <c r="C25" s="8" t="s">
        <v>25</v>
      </c>
      <c r="D25" s="8" t="s">
        <v>132</v>
      </c>
      <c r="E25" s="9" t="s">
        <v>29</v>
      </c>
      <c r="F25" s="11">
        <v>917</v>
      </c>
      <c r="G25" s="11">
        <v>10</v>
      </c>
      <c r="H25" s="10">
        <f t="shared" si="1"/>
        <v>9170</v>
      </c>
      <c r="I25" s="10">
        <f t="shared" si="0"/>
        <v>24684.722999999998</v>
      </c>
      <c r="J25" s="8">
        <v>36680</v>
      </c>
      <c r="K25" s="28">
        <v>80</v>
      </c>
      <c r="L25" s="11">
        <f t="shared" si="2"/>
        <v>4.96</v>
      </c>
      <c r="M25" s="11">
        <v>4548.32</v>
      </c>
      <c r="N25" s="11">
        <f>VLOOKUP(M25,'[1]331_2011'!$BE:$BE,1,0)</f>
        <v>4548.32</v>
      </c>
      <c r="O25" s="8"/>
      <c r="P25" s="12">
        <v>24473</v>
      </c>
      <c r="Q25" s="8" t="s">
        <v>64</v>
      </c>
      <c r="R25" s="8" t="s">
        <v>97</v>
      </c>
      <c r="S25" s="8">
        <v>206316</v>
      </c>
      <c r="T25" s="11">
        <f t="shared" si="3"/>
        <v>20136.402999999998</v>
      </c>
      <c r="U25" s="1">
        <f t="shared" si="4"/>
        <v>0</v>
      </c>
      <c r="V25" s="1">
        <f t="shared" si="5"/>
        <v>20136.402999999998</v>
      </c>
      <c r="W25" s="1">
        <v>0.3</v>
      </c>
      <c r="X25" s="1">
        <f t="shared" si="6"/>
        <v>0</v>
      </c>
      <c r="Y25" s="1">
        <f t="shared" si="7"/>
        <v>6040.9208999999992</v>
      </c>
      <c r="Z25" s="1">
        <f t="shared" si="8"/>
        <v>0</v>
      </c>
      <c r="AA25" s="1">
        <f t="shared" si="9"/>
        <v>20136.402999999998</v>
      </c>
      <c r="AB25" s="1">
        <v>0.3</v>
      </c>
      <c r="AC25" s="1">
        <f t="shared" si="10"/>
        <v>0</v>
      </c>
      <c r="AD25" s="1">
        <f t="shared" si="11"/>
        <v>6040.9208999999992</v>
      </c>
    </row>
    <row r="26" spans="1:30" x14ac:dyDescent="0.2">
      <c r="A26" s="8">
        <v>25</v>
      </c>
      <c r="B26" s="8" t="s">
        <v>161</v>
      </c>
      <c r="C26" s="8" t="s">
        <v>25</v>
      </c>
      <c r="D26" s="8" t="s">
        <v>132</v>
      </c>
      <c r="E26" s="9" t="s">
        <v>116</v>
      </c>
      <c r="F26" s="11">
        <v>398.01</v>
      </c>
      <c r="G26" s="11">
        <v>10</v>
      </c>
      <c r="H26" s="10">
        <f t="shared" si="1"/>
        <v>3980.1</v>
      </c>
      <c r="I26" s="10">
        <f t="shared" si="0"/>
        <v>10714.03119</v>
      </c>
      <c r="J26" s="8">
        <v>11940.3</v>
      </c>
      <c r="K26" s="28">
        <v>80</v>
      </c>
      <c r="L26" s="11">
        <f t="shared" si="2"/>
        <v>0.58541242682344663</v>
      </c>
      <c r="M26" s="11">
        <v>233</v>
      </c>
      <c r="N26" s="11">
        <f>VLOOKUP(M26,'[1]331_2011'!$BE:$BE,1,0)</f>
        <v>233</v>
      </c>
      <c r="O26" s="8"/>
      <c r="P26" s="12">
        <v>24108</v>
      </c>
      <c r="Q26" s="8"/>
      <c r="R26" s="8" t="s">
        <v>109</v>
      </c>
      <c r="S26" s="8">
        <v>206315</v>
      </c>
      <c r="T26" s="11">
        <f t="shared" si="3"/>
        <v>10481.03119</v>
      </c>
      <c r="U26" s="1">
        <f t="shared" si="4"/>
        <v>0</v>
      </c>
      <c r="V26" s="1">
        <f t="shared" si="5"/>
        <v>10481.03119</v>
      </c>
      <c r="W26" s="1">
        <v>0.3</v>
      </c>
      <c r="X26" s="1">
        <f t="shared" si="6"/>
        <v>0</v>
      </c>
      <c r="Y26" s="1">
        <f t="shared" si="7"/>
        <v>3144.3093569999996</v>
      </c>
      <c r="Z26" s="1">
        <f t="shared" si="8"/>
        <v>0</v>
      </c>
      <c r="AA26" s="1">
        <f t="shared" si="9"/>
        <v>10481.03119</v>
      </c>
      <c r="AB26" s="1">
        <v>0.3</v>
      </c>
      <c r="AC26" s="1">
        <f t="shared" si="10"/>
        <v>0</v>
      </c>
      <c r="AD26" s="1">
        <f t="shared" si="11"/>
        <v>3144.3093569999996</v>
      </c>
    </row>
    <row r="27" spans="1:30" x14ac:dyDescent="0.2">
      <c r="A27" s="8">
        <v>26</v>
      </c>
      <c r="B27" s="8" t="s">
        <v>162</v>
      </c>
      <c r="C27" s="8" t="s">
        <v>25</v>
      </c>
      <c r="D27" s="8" t="s">
        <v>132</v>
      </c>
      <c r="E27" s="9" t="s">
        <v>30</v>
      </c>
      <c r="F27" s="11">
        <v>66.400000000000006</v>
      </c>
      <c r="G27" s="11">
        <v>10</v>
      </c>
      <c r="H27" s="10">
        <f t="shared" si="1"/>
        <v>664</v>
      </c>
      <c r="I27" s="10">
        <f t="shared" si="0"/>
        <v>1787.4215999999999</v>
      </c>
      <c r="J27" s="8">
        <v>1992.0000000000002</v>
      </c>
      <c r="K27" s="28">
        <v>80</v>
      </c>
      <c r="L27" s="11">
        <f t="shared" si="2"/>
        <v>6.9864457831325293</v>
      </c>
      <c r="M27" s="11">
        <v>463.9</v>
      </c>
      <c r="N27" s="11">
        <f>VLOOKUP(M27,'[1]331_2011'!$BE:$BE,1,0)</f>
        <v>463.9</v>
      </c>
      <c r="O27" s="8"/>
      <c r="P27" s="12">
        <v>25569</v>
      </c>
      <c r="Q27" s="8"/>
      <c r="R27" s="8" t="s">
        <v>110</v>
      </c>
      <c r="S27" s="8">
        <v>206318</v>
      </c>
      <c r="T27" s="11">
        <f t="shared" si="3"/>
        <v>1323.5216</v>
      </c>
      <c r="U27" s="1">
        <f t="shared" si="4"/>
        <v>0</v>
      </c>
      <c r="V27" s="1">
        <f t="shared" si="5"/>
        <v>1323.5216</v>
      </c>
      <c r="W27" s="1">
        <v>0.3</v>
      </c>
      <c r="X27" s="1">
        <f t="shared" si="6"/>
        <v>0</v>
      </c>
      <c r="Y27" s="1">
        <f t="shared" si="7"/>
        <v>397.05648000000002</v>
      </c>
      <c r="Z27" s="1">
        <f t="shared" si="8"/>
        <v>0</v>
      </c>
      <c r="AA27" s="1">
        <f t="shared" si="9"/>
        <v>1323.5216</v>
      </c>
      <c r="AB27" s="1">
        <v>0.3</v>
      </c>
      <c r="AC27" s="1">
        <f t="shared" si="10"/>
        <v>0</v>
      </c>
      <c r="AD27" s="1">
        <f t="shared" si="11"/>
        <v>397.05648000000002</v>
      </c>
    </row>
    <row r="28" spans="1:30" x14ac:dyDescent="0.2">
      <c r="A28" s="8">
        <v>27</v>
      </c>
      <c r="B28" s="8" t="s">
        <v>163</v>
      </c>
      <c r="C28" s="8" t="s">
        <v>25</v>
      </c>
      <c r="D28" s="8" t="s">
        <v>132</v>
      </c>
      <c r="E28" s="9" t="s">
        <v>117</v>
      </c>
      <c r="F28" s="11">
        <v>97.29</v>
      </c>
      <c r="G28" s="11">
        <v>15</v>
      </c>
      <c r="H28" s="10">
        <f t="shared" si="1"/>
        <v>1459.3500000000001</v>
      </c>
      <c r="I28" s="10">
        <f t="shared" si="0"/>
        <v>3928.4242650000001</v>
      </c>
      <c r="J28" s="8">
        <v>3502.44</v>
      </c>
      <c r="K28" s="28">
        <v>80</v>
      </c>
      <c r="L28" s="11">
        <f t="shared" si="2"/>
        <v>17.966903073286051</v>
      </c>
      <c r="M28" s="11">
        <v>1748</v>
      </c>
      <c r="N28" s="11">
        <f>VLOOKUP(M28,'[1]331_2011'!$BE:$BE,1,0)</f>
        <v>1748</v>
      </c>
      <c r="O28" s="8"/>
      <c r="P28" s="12">
        <v>25569</v>
      </c>
      <c r="Q28" s="8" t="s">
        <v>65</v>
      </c>
      <c r="R28" s="8" t="s">
        <v>98</v>
      </c>
      <c r="S28" s="8">
        <v>206319</v>
      </c>
      <c r="T28" s="11">
        <f t="shared" si="3"/>
        <v>2180.4242650000001</v>
      </c>
      <c r="U28" s="1">
        <f t="shared" si="4"/>
        <v>0</v>
      </c>
      <c r="V28" s="1">
        <f t="shared" si="5"/>
        <v>2180.4242650000001</v>
      </c>
      <c r="W28" s="1">
        <v>0.3</v>
      </c>
      <c r="X28" s="1">
        <f t="shared" si="6"/>
        <v>0</v>
      </c>
      <c r="Y28" s="1">
        <f t="shared" si="7"/>
        <v>654.12727949999999</v>
      </c>
      <c r="Z28" s="1">
        <f t="shared" si="8"/>
        <v>0</v>
      </c>
      <c r="AA28" s="1">
        <f t="shared" si="9"/>
        <v>2180.4242650000001</v>
      </c>
      <c r="AB28" s="1">
        <v>0.3</v>
      </c>
      <c r="AC28" s="1">
        <f t="shared" si="10"/>
        <v>0</v>
      </c>
      <c r="AD28" s="1">
        <f t="shared" si="11"/>
        <v>654.12727949999999</v>
      </c>
    </row>
    <row r="29" spans="1:30" x14ac:dyDescent="0.2">
      <c r="A29" s="8">
        <v>28</v>
      </c>
      <c r="B29" s="8" t="s">
        <v>164</v>
      </c>
      <c r="C29" s="8" t="s">
        <v>25</v>
      </c>
      <c r="D29" s="8" t="s">
        <v>132</v>
      </c>
      <c r="E29" s="9" t="s">
        <v>31</v>
      </c>
      <c r="F29" s="11">
        <v>25</v>
      </c>
      <c r="G29" s="11">
        <v>15</v>
      </c>
      <c r="H29" s="10">
        <f t="shared" si="1"/>
        <v>375</v>
      </c>
      <c r="I29" s="10">
        <f t="shared" si="0"/>
        <v>1009.4625</v>
      </c>
      <c r="J29" s="8">
        <v>750</v>
      </c>
      <c r="K29" s="28">
        <v>80</v>
      </c>
      <c r="L29" s="11">
        <f t="shared" si="2"/>
        <v>13.52</v>
      </c>
      <c r="M29" s="11">
        <v>338</v>
      </c>
      <c r="N29" s="11">
        <f>VLOOKUP(M29,'[1]331_2011'!$BE:$BE,1,0)</f>
        <v>338</v>
      </c>
      <c r="O29" s="8"/>
      <c r="P29" s="12">
        <v>24108</v>
      </c>
      <c r="Q29" s="8" t="s">
        <v>66</v>
      </c>
      <c r="R29" s="8" t="s">
        <v>99</v>
      </c>
      <c r="S29" s="8">
        <v>206314</v>
      </c>
      <c r="T29" s="11">
        <f t="shared" si="3"/>
        <v>671.46249999999998</v>
      </c>
      <c r="U29" s="1">
        <f t="shared" si="4"/>
        <v>0</v>
      </c>
      <c r="V29" s="1">
        <f t="shared" si="5"/>
        <v>671.46249999999998</v>
      </c>
      <c r="W29" s="1">
        <v>0.3</v>
      </c>
      <c r="X29" s="1">
        <f t="shared" si="6"/>
        <v>0</v>
      </c>
      <c r="Y29" s="1">
        <f t="shared" si="7"/>
        <v>201.43875</v>
      </c>
      <c r="Z29" s="1">
        <f t="shared" si="8"/>
        <v>0</v>
      </c>
      <c r="AA29" s="1">
        <f t="shared" si="9"/>
        <v>671.46249999999998</v>
      </c>
      <c r="AB29" s="1">
        <v>0.3</v>
      </c>
      <c r="AC29" s="1">
        <f t="shared" si="10"/>
        <v>0</v>
      </c>
      <c r="AD29" s="1">
        <f t="shared" si="11"/>
        <v>201.43875</v>
      </c>
    </row>
    <row r="30" spans="1:30" x14ac:dyDescent="0.2">
      <c r="A30" s="8">
        <v>29</v>
      </c>
      <c r="B30" s="8" t="s">
        <v>165</v>
      </c>
      <c r="C30" s="8" t="s">
        <v>25</v>
      </c>
      <c r="D30" s="9" t="s">
        <v>131</v>
      </c>
      <c r="E30" s="9" t="s">
        <v>32</v>
      </c>
      <c r="F30" s="11">
        <v>400</v>
      </c>
      <c r="G30" s="11">
        <v>10</v>
      </c>
      <c r="H30" s="10">
        <f t="shared" si="1"/>
        <v>4000</v>
      </c>
      <c r="I30" s="10">
        <f t="shared" si="0"/>
        <v>10767.6</v>
      </c>
      <c r="J30" s="8">
        <v>8000</v>
      </c>
      <c r="K30" s="28">
        <v>80</v>
      </c>
      <c r="L30" s="11">
        <f t="shared" si="2"/>
        <v>10</v>
      </c>
      <c r="M30" s="11">
        <v>4000</v>
      </c>
      <c r="N30" s="11">
        <f>VLOOKUP(M30,'[1]331_2011'!$BE:$BE,1,0)</f>
        <v>4000</v>
      </c>
      <c r="O30" s="8"/>
      <c r="P30" s="12">
        <v>24473</v>
      </c>
      <c r="Q30" s="8" t="s">
        <v>67</v>
      </c>
      <c r="R30" s="8" t="s">
        <v>100</v>
      </c>
      <c r="S30" s="8">
        <v>206317</v>
      </c>
      <c r="T30" s="11">
        <f t="shared" si="3"/>
        <v>6767.6</v>
      </c>
      <c r="U30" s="1">
        <f t="shared" si="4"/>
        <v>0</v>
      </c>
      <c r="V30" s="1">
        <f t="shared" si="5"/>
        <v>6767.6</v>
      </c>
      <c r="W30" s="1">
        <v>0.3</v>
      </c>
      <c r="X30" s="1">
        <f t="shared" si="6"/>
        <v>0</v>
      </c>
      <c r="Y30" s="1">
        <f t="shared" si="7"/>
        <v>2030.28</v>
      </c>
      <c r="Z30" s="1">
        <f t="shared" si="8"/>
        <v>0</v>
      </c>
      <c r="AA30" s="1">
        <f t="shared" si="9"/>
        <v>6767.6</v>
      </c>
      <c r="AB30" s="1">
        <v>0.3</v>
      </c>
      <c r="AC30" s="1">
        <f t="shared" si="10"/>
        <v>0</v>
      </c>
      <c r="AD30" s="1">
        <f t="shared" si="11"/>
        <v>2030.28</v>
      </c>
    </row>
    <row r="31" spans="1:30" x14ac:dyDescent="0.2">
      <c r="A31" s="8">
        <v>30</v>
      </c>
      <c r="B31" s="8" t="s">
        <v>166</v>
      </c>
      <c r="C31" s="8" t="s">
        <v>25</v>
      </c>
      <c r="D31" s="8" t="s">
        <v>132</v>
      </c>
      <c r="E31" s="9" t="s">
        <v>118</v>
      </c>
      <c r="F31" s="11">
        <v>152.22999999999999</v>
      </c>
      <c r="G31" s="11">
        <v>10</v>
      </c>
      <c r="H31" s="10">
        <f t="shared" si="1"/>
        <v>1522.3</v>
      </c>
      <c r="I31" s="10">
        <f t="shared" si="0"/>
        <v>4097.8793699999997</v>
      </c>
      <c r="J31" s="8">
        <v>4566.8999999999996</v>
      </c>
      <c r="K31" s="28">
        <v>80</v>
      </c>
      <c r="L31" s="11">
        <f t="shared" si="2"/>
        <v>18.650003284503715</v>
      </c>
      <c r="M31" s="11">
        <v>2839.09</v>
      </c>
      <c r="N31" s="11">
        <f>VLOOKUP(M31,'[1]331_2011'!$BE:$BE,1,0)</f>
        <v>2839.09</v>
      </c>
      <c r="O31" s="8"/>
      <c r="P31" s="12">
        <v>29587</v>
      </c>
      <c r="Q31" s="8" t="s">
        <v>68</v>
      </c>
      <c r="R31" s="8" t="s">
        <v>101</v>
      </c>
      <c r="S31" s="8">
        <v>206327</v>
      </c>
      <c r="T31" s="11">
        <f t="shared" si="3"/>
        <v>1258.7893699999995</v>
      </c>
      <c r="U31" s="1">
        <f t="shared" si="4"/>
        <v>0</v>
      </c>
      <c r="V31" s="1">
        <f t="shared" si="5"/>
        <v>1258.7893699999995</v>
      </c>
      <c r="W31" s="1">
        <v>0.3</v>
      </c>
      <c r="X31" s="1">
        <f t="shared" si="6"/>
        <v>0</v>
      </c>
      <c r="Y31" s="1">
        <f t="shared" si="7"/>
        <v>377.63681099999985</v>
      </c>
      <c r="Z31" s="1">
        <f t="shared" si="8"/>
        <v>0</v>
      </c>
      <c r="AA31" s="1">
        <f t="shared" si="9"/>
        <v>1258.7893699999995</v>
      </c>
      <c r="AB31" s="1">
        <v>0.3</v>
      </c>
      <c r="AC31" s="1">
        <f t="shared" si="10"/>
        <v>0</v>
      </c>
      <c r="AD31" s="1">
        <f t="shared" si="11"/>
        <v>377.63681099999985</v>
      </c>
    </row>
    <row r="32" spans="1:30" x14ac:dyDescent="0.2">
      <c r="A32" s="8">
        <v>31</v>
      </c>
      <c r="B32" s="8" t="s">
        <v>167</v>
      </c>
      <c r="C32" s="8" t="s">
        <v>25</v>
      </c>
      <c r="D32" s="9" t="s">
        <v>131</v>
      </c>
      <c r="E32" s="9" t="s">
        <v>33</v>
      </c>
      <c r="F32" s="11">
        <v>98.4</v>
      </c>
      <c r="G32" s="11">
        <v>10</v>
      </c>
      <c r="H32" s="10">
        <f t="shared" si="1"/>
        <v>984</v>
      </c>
      <c r="I32" s="10">
        <f t="shared" si="0"/>
        <v>2648.8296</v>
      </c>
      <c r="J32" s="8">
        <v>2952</v>
      </c>
      <c r="K32" s="28">
        <v>80</v>
      </c>
      <c r="L32" s="11">
        <f t="shared" si="2"/>
        <v>13.8</v>
      </c>
      <c r="M32" s="11">
        <v>1357.92</v>
      </c>
      <c r="N32" s="11">
        <f>VLOOKUP(M32,'[1]331_2011'!$BE:$BE,1,0)</f>
        <v>1357.92</v>
      </c>
      <c r="O32" s="8"/>
      <c r="P32" s="12">
        <v>29587</v>
      </c>
      <c r="Q32" s="8" t="s">
        <v>69</v>
      </c>
      <c r="R32" s="8" t="s">
        <v>102</v>
      </c>
      <c r="S32" s="8">
        <v>206328</v>
      </c>
      <c r="T32" s="11">
        <f t="shared" si="3"/>
        <v>1290.9096</v>
      </c>
      <c r="U32" s="1">
        <f t="shared" si="4"/>
        <v>0</v>
      </c>
      <c r="V32" s="1">
        <f t="shared" si="5"/>
        <v>1290.9096</v>
      </c>
      <c r="W32" s="1">
        <v>0.3</v>
      </c>
      <c r="X32" s="1">
        <f t="shared" si="6"/>
        <v>0</v>
      </c>
      <c r="Y32" s="1">
        <f t="shared" si="7"/>
        <v>387.27287999999999</v>
      </c>
      <c r="Z32" s="1">
        <f t="shared" si="8"/>
        <v>0</v>
      </c>
      <c r="AA32" s="1">
        <f t="shared" si="9"/>
        <v>1290.9096</v>
      </c>
      <c r="AB32" s="1">
        <v>0.3</v>
      </c>
      <c r="AC32" s="1">
        <f t="shared" si="10"/>
        <v>0</v>
      </c>
      <c r="AD32" s="1">
        <f t="shared" si="11"/>
        <v>387.27287999999999</v>
      </c>
    </row>
    <row r="33" spans="1:30" x14ac:dyDescent="0.2">
      <c r="A33" s="8">
        <v>32</v>
      </c>
      <c r="B33" s="8" t="s">
        <v>168</v>
      </c>
      <c r="C33" s="8" t="s">
        <v>25</v>
      </c>
      <c r="D33" s="9" t="s">
        <v>131</v>
      </c>
      <c r="E33" s="9" t="s">
        <v>34</v>
      </c>
      <c r="F33" s="11">
        <v>192</v>
      </c>
      <c r="G33" s="11">
        <v>15</v>
      </c>
      <c r="H33" s="10">
        <f t="shared" si="1"/>
        <v>2880</v>
      </c>
      <c r="I33" s="10">
        <f t="shared" si="0"/>
        <v>7752.6719999999996</v>
      </c>
      <c r="J33" s="8">
        <v>5760</v>
      </c>
      <c r="K33" s="28">
        <v>80</v>
      </c>
      <c r="L33" s="11">
        <f t="shared" si="2"/>
        <v>36.313958333333332</v>
      </c>
      <c r="M33" s="11">
        <v>6972.28</v>
      </c>
      <c r="N33" s="11">
        <f>VLOOKUP(M33,'[1]331_2011'!$BE:$BE,1,0)</f>
        <v>6972.28</v>
      </c>
      <c r="O33" s="8"/>
      <c r="P33" s="12">
        <v>30682</v>
      </c>
      <c r="Q33" s="8" t="s">
        <v>70</v>
      </c>
      <c r="R33" s="8" t="s">
        <v>103</v>
      </c>
      <c r="S33" s="8">
        <v>206329</v>
      </c>
      <c r="T33" s="11">
        <f t="shared" si="3"/>
        <v>780.39199999999983</v>
      </c>
      <c r="U33" s="1">
        <f t="shared" si="4"/>
        <v>0</v>
      </c>
      <c r="V33" s="1">
        <f t="shared" si="5"/>
        <v>780.39199999999983</v>
      </c>
      <c r="W33" s="1">
        <v>0.3</v>
      </c>
      <c r="X33" s="1">
        <f t="shared" si="6"/>
        <v>0</v>
      </c>
      <c r="Y33" s="1">
        <f t="shared" si="7"/>
        <v>234.11759999999992</v>
      </c>
      <c r="Z33" s="1">
        <f t="shared" si="8"/>
        <v>0</v>
      </c>
      <c r="AA33" s="1">
        <f t="shared" si="9"/>
        <v>780.39199999999983</v>
      </c>
      <c r="AB33" s="1">
        <v>0.3</v>
      </c>
      <c r="AC33" s="1">
        <f t="shared" si="10"/>
        <v>0</v>
      </c>
      <c r="AD33" s="1">
        <f t="shared" si="11"/>
        <v>234.11759999999992</v>
      </c>
    </row>
    <row r="34" spans="1:30" x14ac:dyDescent="0.2">
      <c r="A34" s="8">
        <v>33</v>
      </c>
      <c r="B34" s="8" t="s">
        <v>169</v>
      </c>
      <c r="C34" s="8" t="s">
        <v>25</v>
      </c>
      <c r="D34" s="8" t="s">
        <v>132</v>
      </c>
      <c r="E34" s="9" t="s">
        <v>35</v>
      </c>
      <c r="F34" s="11">
        <v>560.64</v>
      </c>
      <c r="G34" s="11">
        <v>10</v>
      </c>
      <c r="H34" s="10">
        <f t="shared" si="1"/>
        <v>5606.4</v>
      </c>
      <c r="I34" s="10">
        <f t="shared" si="0"/>
        <v>15091.868159999998</v>
      </c>
      <c r="J34" s="8">
        <v>14016</v>
      </c>
      <c r="K34" s="28">
        <v>80</v>
      </c>
      <c r="L34" s="11">
        <f t="shared" si="2"/>
        <v>14.293040097031964</v>
      </c>
      <c r="M34" s="11">
        <v>8013.25</v>
      </c>
      <c r="N34" s="11">
        <f>VLOOKUP(M34,'[1]331_2011'!$BE:$BE,1,0)</f>
        <v>8013.25</v>
      </c>
      <c r="O34" s="8"/>
      <c r="P34" s="12">
        <v>36100</v>
      </c>
      <c r="Q34" s="8" t="s">
        <v>71</v>
      </c>
      <c r="R34" s="8" t="s">
        <v>104</v>
      </c>
      <c r="S34" s="8">
        <v>206414</v>
      </c>
      <c r="T34" s="11">
        <f t="shared" si="3"/>
        <v>7078.6181599999982</v>
      </c>
      <c r="U34" s="1">
        <f t="shared" si="4"/>
        <v>0</v>
      </c>
      <c r="V34" s="1">
        <f t="shared" si="5"/>
        <v>7078.6181599999982</v>
      </c>
      <c r="W34" s="1">
        <v>0.3</v>
      </c>
      <c r="X34" s="1">
        <f t="shared" si="6"/>
        <v>0</v>
      </c>
      <c r="Y34" s="1">
        <f t="shared" si="7"/>
        <v>2123.5854479999994</v>
      </c>
      <c r="Z34" s="1">
        <f t="shared" si="8"/>
        <v>0</v>
      </c>
      <c r="AA34" s="1">
        <f t="shared" si="9"/>
        <v>7078.6181599999982</v>
      </c>
      <c r="AB34" s="1">
        <v>0.3</v>
      </c>
      <c r="AC34" s="1">
        <f t="shared" si="10"/>
        <v>0</v>
      </c>
      <c r="AD34" s="1">
        <f t="shared" si="11"/>
        <v>2123.5854479999994</v>
      </c>
    </row>
    <row r="35" spans="1:30" x14ac:dyDescent="0.2">
      <c r="A35" s="8">
        <v>34</v>
      </c>
      <c r="B35" s="8" t="s">
        <v>170</v>
      </c>
      <c r="C35" s="8" t="s">
        <v>25</v>
      </c>
      <c r="D35" s="8" t="s">
        <v>132</v>
      </c>
      <c r="E35" s="9" t="s">
        <v>36</v>
      </c>
      <c r="F35" s="11">
        <v>39.950000000000003</v>
      </c>
      <c r="G35" s="11">
        <v>10</v>
      </c>
      <c r="H35" s="10">
        <f t="shared" si="1"/>
        <v>399.5</v>
      </c>
      <c r="I35" s="10">
        <f t="shared" si="0"/>
        <v>1075.4140500000001</v>
      </c>
      <c r="J35" s="8">
        <v>599.25</v>
      </c>
      <c r="K35" s="28">
        <v>80</v>
      </c>
      <c r="L35" s="11">
        <f t="shared" si="2"/>
        <v>20.359949937421774</v>
      </c>
      <c r="M35" s="11">
        <v>813.38</v>
      </c>
      <c r="N35" s="11">
        <f>VLOOKUP(M35,'[1]331_2011'!$BE:$BE,1,0)</f>
        <v>813.38</v>
      </c>
      <c r="O35" s="8"/>
      <c r="P35" s="12">
        <v>24108</v>
      </c>
      <c r="Q35" s="8" t="s">
        <v>72</v>
      </c>
      <c r="R35" s="8" t="s">
        <v>105</v>
      </c>
      <c r="S35" s="8">
        <v>206311</v>
      </c>
      <c r="T35" s="11">
        <f t="shared" si="3"/>
        <v>262.03405000000009</v>
      </c>
      <c r="U35" s="1">
        <f t="shared" si="4"/>
        <v>0</v>
      </c>
      <c r="V35" s="1">
        <f t="shared" si="5"/>
        <v>262.03405000000009</v>
      </c>
      <c r="W35" s="1">
        <v>0.3</v>
      </c>
      <c r="X35" s="1">
        <f t="shared" si="6"/>
        <v>0</v>
      </c>
      <c r="Y35" s="1">
        <f t="shared" si="7"/>
        <v>78.610215000000025</v>
      </c>
      <c r="Z35" s="1">
        <f t="shared" si="8"/>
        <v>0</v>
      </c>
      <c r="AA35" s="1">
        <f t="shared" si="9"/>
        <v>262.03405000000009</v>
      </c>
      <c r="AB35" s="1">
        <v>0.3</v>
      </c>
      <c r="AC35" s="1">
        <f t="shared" si="10"/>
        <v>0</v>
      </c>
      <c r="AD35" s="1">
        <f t="shared" si="11"/>
        <v>78.610215000000025</v>
      </c>
    </row>
    <row r="36" spans="1:30" x14ac:dyDescent="0.2">
      <c r="A36" s="8">
        <v>35</v>
      </c>
      <c r="B36" s="8" t="s">
        <v>181</v>
      </c>
      <c r="C36" s="8" t="s">
        <v>25</v>
      </c>
      <c r="D36" s="9" t="s">
        <v>131</v>
      </c>
      <c r="E36" s="9" t="s">
        <v>37</v>
      </c>
      <c r="F36" s="11">
        <v>6289.1</v>
      </c>
      <c r="G36" s="11">
        <v>25</v>
      </c>
      <c r="H36" s="10">
        <f t="shared" si="1"/>
        <v>157227.5</v>
      </c>
      <c r="I36" s="10">
        <f t="shared" si="0"/>
        <v>423240.70724999998</v>
      </c>
      <c r="J36" s="8">
        <v>314455</v>
      </c>
      <c r="K36" s="28">
        <v>80</v>
      </c>
      <c r="L36" s="11">
        <f t="shared" si="2"/>
        <v>50</v>
      </c>
      <c r="M36" s="11">
        <v>314455</v>
      </c>
      <c r="N36" s="11">
        <f>VLOOKUP(M36,'[1]331_2011'!$BE:$BE,1,0)</f>
        <v>314455</v>
      </c>
      <c r="O36" s="8"/>
      <c r="P36" s="12">
        <v>35735</v>
      </c>
      <c r="Q36" s="8" t="s">
        <v>73</v>
      </c>
      <c r="R36" s="8" t="s">
        <v>106</v>
      </c>
      <c r="S36" s="8">
        <v>206412</v>
      </c>
      <c r="T36" s="11">
        <f t="shared" si="3"/>
        <v>108785.70724999998</v>
      </c>
      <c r="U36" s="1">
        <f t="shared" si="4"/>
        <v>0</v>
      </c>
      <c r="V36" s="1">
        <f t="shared" si="5"/>
        <v>108785.70724999998</v>
      </c>
      <c r="W36" s="1">
        <v>0.3</v>
      </c>
      <c r="X36" s="1">
        <f t="shared" si="6"/>
        <v>0</v>
      </c>
      <c r="Y36" s="1">
        <f t="shared" si="7"/>
        <v>32635.712174999993</v>
      </c>
      <c r="Z36" s="1">
        <f t="shared" si="8"/>
        <v>0</v>
      </c>
      <c r="AA36" s="1">
        <f t="shared" si="9"/>
        <v>108785.70724999998</v>
      </c>
      <c r="AB36" s="1">
        <v>0.3</v>
      </c>
      <c r="AC36" s="1">
        <f t="shared" si="10"/>
        <v>0</v>
      </c>
      <c r="AD36" s="1">
        <f t="shared" si="11"/>
        <v>32635.712174999993</v>
      </c>
    </row>
    <row r="37" spans="1:30" x14ac:dyDescent="0.2">
      <c r="A37" s="8">
        <v>36</v>
      </c>
      <c r="B37" s="8" t="s">
        <v>171</v>
      </c>
      <c r="C37" s="8" t="s">
        <v>25</v>
      </c>
      <c r="D37" s="8" t="s">
        <v>132</v>
      </c>
      <c r="E37" s="9" t="s">
        <v>119</v>
      </c>
      <c r="F37" s="11">
        <v>396.08</v>
      </c>
      <c r="G37" s="11">
        <v>10</v>
      </c>
      <c r="H37" s="10">
        <f t="shared" si="1"/>
        <v>3960.7999999999997</v>
      </c>
      <c r="I37" s="10">
        <f t="shared" si="0"/>
        <v>10662.077519999999</v>
      </c>
      <c r="J37" s="8">
        <v>11871.6</v>
      </c>
      <c r="K37" s="28">
        <v>80</v>
      </c>
      <c r="L37" s="11">
        <f t="shared" si="2"/>
        <v>13.487174308220562</v>
      </c>
      <c r="M37" s="11">
        <v>5342</v>
      </c>
      <c r="N37" s="11">
        <f>VLOOKUP(M37,'[1]331_2011'!$BE:$BE,1,0)</f>
        <v>5342</v>
      </c>
      <c r="O37" s="8"/>
      <c r="P37" s="12">
        <v>31413</v>
      </c>
      <c r="Q37" s="8" t="s">
        <v>74</v>
      </c>
      <c r="R37" s="8" t="s">
        <v>107</v>
      </c>
      <c r="S37" s="8">
        <v>206330</v>
      </c>
      <c r="T37" s="11">
        <f t="shared" si="3"/>
        <v>5320.0775199999989</v>
      </c>
      <c r="U37" s="1">
        <f t="shared" si="4"/>
        <v>0</v>
      </c>
      <c r="V37" s="1">
        <f t="shared" si="5"/>
        <v>5320.0775199999989</v>
      </c>
      <c r="W37" s="1">
        <v>0.3</v>
      </c>
      <c r="X37" s="1">
        <f t="shared" si="6"/>
        <v>0</v>
      </c>
      <c r="Y37" s="1">
        <f t="shared" si="7"/>
        <v>1596.0232559999997</v>
      </c>
      <c r="Z37" s="1">
        <f t="shared" si="8"/>
        <v>0</v>
      </c>
      <c r="AA37" s="1">
        <f t="shared" si="9"/>
        <v>5320.0775199999989</v>
      </c>
      <c r="AB37" s="1">
        <v>0.3</v>
      </c>
      <c r="AC37" s="1">
        <f t="shared" si="10"/>
        <v>0</v>
      </c>
      <c r="AD37" s="1">
        <f t="shared" si="11"/>
        <v>1596.0232559999997</v>
      </c>
    </row>
    <row r="38" spans="1:30" x14ac:dyDescent="0.2">
      <c r="A38" s="8">
        <v>37</v>
      </c>
      <c r="B38" s="8" t="s">
        <v>172</v>
      </c>
      <c r="C38" s="8" t="s">
        <v>25</v>
      </c>
      <c r="D38" s="9" t="s">
        <v>131</v>
      </c>
      <c r="E38" s="9" t="s">
        <v>38</v>
      </c>
      <c r="F38" s="11">
        <v>205.31</v>
      </c>
      <c r="G38" s="11">
        <v>70</v>
      </c>
      <c r="H38" s="10">
        <f t="shared" si="1"/>
        <v>14371.7</v>
      </c>
      <c r="I38" s="10">
        <f t="shared" si="0"/>
        <v>38687.179230000002</v>
      </c>
      <c r="J38" s="8">
        <v>90336.4</v>
      </c>
      <c r="K38" s="28">
        <v>80</v>
      </c>
      <c r="L38" s="11">
        <f t="shared" si="2"/>
        <v>20</v>
      </c>
      <c r="M38" s="11">
        <v>4106.2</v>
      </c>
      <c r="N38" s="11">
        <f>VLOOKUP(M38,'[1]331_2011'!$BE:$BE,1,0)</f>
        <v>4106.2</v>
      </c>
      <c r="O38" s="8"/>
      <c r="P38" s="12">
        <v>37740</v>
      </c>
      <c r="Q38" s="8" t="s">
        <v>75</v>
      </c>
      <c r="R38" s="8" t="s">
        <v>108</v>
      </c>
      <c r="S38" s="8">
        <v>206538</v>
      </c>
      <c r="T38" s="11">
        <f t="shared" si="3"/>
        <v>34580.979230000004</v>
      </c>
      <c r="U38" s="1">
        <f t="shared" si="4"/>
        <v>0</v>
      </c>
      <c r="V38" s="1">
        <f t="shared" si="5"/>
        <v>34580.979230000004</v>
      </c>
      <c r="W38" s="1">
        <v>0.3</v>
      </c>
      <c r="X38" s="1">
        <f t="shared" si="6"/>
        <v>0</v>
      </c>
      <c r="Y38" s="1">
        <f t="shared" si="7"/>
        <v>10374.293769000002</v>
      </c>
      <c r="Z38" s="1">
        <f t="shared" si="8"/>
        <v>0</v>
      </c>
      <c r="AA38" s="1">
        <f t="shared" si="9"/>
        <v>34580.979230000004</v>
      </c>
      <c r="AB38" s="1">
        <v>0.3</v>
      </c>
      <c r="AC38" s="1">
        <f t="shared" si="10"/>
        <v>0</v>
      </c>
      <c r="AD38" s="1">
        <f t="shared" si="11"/>
        <v>10374.293769000002</v>
      </c>
    </row>
    <row r="39" spans="1:30" ht="12" customHeight="1" x14ac:dyDescent="0.2">
      <c r="A39" s="30" t="s">
        <v>128</v>
      </c>
      <c r="B39" s="30"/>
      <c r="C39" s="30"/>
      <c r="D39" s="30"/>
      <c r="E39" s="30"/>
      <c r="F39" s="22">
        <f>SUM(F2:F38)</f>
        <v>75844.669999999969</v>
      </c>
      <c r="G39" s="22">
        <f t="shared" ref="G39:M39" si="12">SUM(G2:G38)</f>
        <v>3810</v>
      </c>
      <c r="H39" s="22">
        <f t="shared" si="12"/>
        <v>13234937.750000002</v>
      </c>
      <c r="I39" s="22">
        <f t="shared" si="12"/>
        <v>35627128.929224983</v>
      </c>
      <c r="J39" s="22">
        <f t="shared" si="12"/>
        <v>19191212.789999999</v>
      </c>
      <c r="K39" s="29"/>
      <c r="L39" s="23"/>
      <c r="M39" s="23">
        <f t="shared" si="12"/>
        <v>2624897.0799999996</v>
      </c>
      <c r="N39" s="24"/>
      <c r="O39" s="25"/>
      <c r="P39" s="26"/>
      <c r="Q39" s="25"/>
      <c r="R39" s="25"/>
      <c r="S39" s="25"/>
      <c r="T39" s="23">
        <f t="shared" ref="T39" si="13">SUM(T2:T38)</f>
        <v>33002231.849225011</v>
      </c>
      <c r="U39" s="14">
        <f t="shared" ref="U39" si="14">SUM(U2:U38)</f>
        <v>-92563.319500000012</v>
      </c>
      <c r="V39" s="14">
        <f t="shared" ref="V39" si="15">SUM(V2:V38)</f>
        <v>33094795.16872501</v>
      </c>
      <c r="W39" s="14">
        <v>0.3</v>
      </c>
      <c r="X39" s="14">
        <f t="shared" ref="X39" si="16">SUM(X2:X38)</f>
        <v>-27768.995850000003</v>
      </c>
      <c r="Y39" s="14">
        <f t="shared" ref="Y39:AD39" si="17">SUM(Y2:Y38)</f>
        <v>9928438.5506174974</v>
      </c>
      <c r="Z39" s="14">
        <f t="shared" si="17"/>
        <v>-92563.319500000012</v>
      </c>
      <c r="AA39" s="14">
        <f t="shared" si="17"/>
        <v>33094795.16872501</v>
      </c>
      <c r="AB39" s="14">
        <v>0.3</v>
      </c>
      <c r="AC39" s="14">
        <f t="shared" si="17"/>
        <v>-27768.995850000003</v>
      </c>
      <c r="AD39" s="14">
        <f t="shared" si="17"/>
        <v>9928438.5506174974</v>
      </c>
    </row>
    <row r="40" spans="1:30" ht="12.75" customHeight="1" x14ac:dyDescent="0.2">
      <c r="A40" s="30" t="s">
        <v>175</v>
      </c>
      <c r="B40" s="30"/>
      <c r="C40" s="30"/>
      <c r="D40" s="30"/>
      <c r="E40" s="30"/>
      <c r="F40" s="22"/>
      <c r="G40" s="22"/>
      <c r="H40" s="22"/>
      <c r="I40" s="22"/>
      <c r="J40" s="22"/>
      <c r="K40" s="29"/>
      <c r="L40" s="15"/>
      <c r="M40" s="15"/>
      <c r="N40" s="16"/>
      <c r="P40" s="17"/>
      <c r="T40" s="15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x14ac:dyDescent="0.2">
      <c r="A41" s="8">
        <v>38</v>
      </c>
      <c r="B41" s="8" t="s">
        <v>177</v>
      </c>
      <c r="C41" s="8" t="s">
        <v>25</v>
      </c>
      <c r="D41" s="8" t="s">
        <v>132</v>
      </c>
      <c r="E41" s="9" t="s">
        <v>39</v>
      </c>
      <c r="F41" s="11">
        <v>36</v>
      </c>
      <c r="G41" s="11">
        <v>15</v>
      </c>
      <c r="H41" s="10">
        <f t="shared" si="1"/>
        <v>540</v>
      </c>
      <c r="I41" s="10">
        <f>F41*G41*$J$48</f>
        <v>1453.626</v>
      </c>
      <c r="J41" s="8">
        <v>900</v>
      </c>
      <c r="K41" s="28">
        <v>80</v>
      </c>
      <c r="L41" s="11">
        <f t="shared" si="2"/>
        <v>1.0255555555555556</v>
      </c>
      <c r="M41" s="11">
        <v>36.92</v>
      </c>
      <c r="N41" s="11"/>
      <c r="O41" s="8"/>
      <c r="P41" s="12">
        <v>41639</v>
      </c>
      <c r="Q41" s="8"/>
      <c r="R41" s="8"/>
      <c r="S41" s="8">
        <v>265158</v>
      </c>
      <c r="T41" s="11">
        <f t="shared" si="3"/>
        <v>1416.7059999999999</v>
      </c>
      <c r="U41" s="1">
        <f t="shared" si="4"/>
        <v>0</v>
      </c>
      <c r="V41" s="1">
        <f t="shared" si="5"/>
        <v>1416.7059999999999</v>
      </c>
      <c r="W41" s="1">
        <v>0.3</v>
      </c>
      <c r="X41" s="1">
        <f t="shared" si="6"/>
        <v>0</v>
      </c>
      <c r="Y41" s="1">
        <f t="shared" si="7"/>
        <v>425.01179999999994</v>
      </c>
      <c r="Z41" s="1">
        <f t="shared" ref="Z41:Z45" si="18">IF(T41&lt;0,T41,0)</f>
        <v>0</v>
      </c>
      <c r="AA41" s="1">
        <f t="shared" ref="AA41:AA45" si="19">IF(T41&gt;0,T41,0)</f>
        <v>1416.7059999999999</v>
      </c>
      <c r="AB41" s="1">
        <v>0.3</v>
      </c>
      <c r="AC41" s="1">
        <f t="shared" ref="AC41:AC45" si="20">Z41*AB41</f>
        <v>0</v>
      </c>
      <c r="AD41" s="1">
        <f t="shared" ref="AD41:AD45" si="21">AA41*AB41</f>
        <v>425.01179999999994</v>
      </c>
    </row>
    <row r="42" spans="1:30" x14ac:dyDescent="0.2">
      <c r="A42" s="8">
        <v>39</v>
      </c>
      <c r="B42" s="8" t="s">
        <v>178</v>
      </c>
      <c r="C42" s="8" t="s">
        <v>25</v>
      </c>
      <c r="D42" s="8" t="s">
        <v>132</v>
      </c>
      <c r="E42" s="9" t="s">
        <v>40</v>
      </c>
      <c r="F42" s="11">
        <v>500</v>
      </c>
      <c r="G42" s="11">
        <v>20</v>
      </c>
      <c r="H42" s="10">
        <f t="shared" si="1"/>
        <v>10000</v>
      </c>
      <c r="I42" s="10">
        <f>F42*G42*$J$48</f>
        <v>26919</v>
      </c>
      <c r="J42" s="8">
        <v>15000</v>
      </c>
      <c r="K42" s="28">
        <v>80</v>
      </c>
      <c r="L42" s="11">
        <f t="shared" si="2"/>
        <v>0.83651999999999993</v>
      </c>
      <c r="M42" s="11">
        <v>418.26</v>
      </c>
      <c r="N42" s="11"/>
      <c r="O42" s="8"/>
      <c r="P42" s="12">
        <v>41639</v>
      </c>
      <c r="Q42" s="8"/>
      <c r="R42" s="8"/>
      <c r="S42" s="8">
        <v>265157</v>
      </c>
      <c r="T42" s="11">
        <f t="shared" si="3"/>
        <v>26500.74</v>
      </c>
      <c r="U42" s="1">
        <f t="shared" si="4"/>
        <v>0</v>
      </c>
      <c r="V42" s="1">
        <f t="shared" si="5"/>
        <v>26500.74</v>
      </c>
      <c r="W42" s="1">
        <v>0.3</v>
      </c>
      <c r="X42" s="1">
        <f t="shared" si="6"/>
        <v>0</v>
      </c>
      <c r="Y42" s="1">
        <f t="shared" si="7"/>
        <v>7950.2219999999998</v>
      </c>
      <c r="Z42" s="1">
        <f t="shared" si="18"/>
        <v>0</v>
      </c>
      <c r="AA42" s="1">
        <f t="shared" si="19"/>
        <v>26500.74</v>
      </c>
      <c r="AB42" s="1">
        <v>0.3</v>
      </c>
      <c r="AC42" s="1">
        <f t="shared" si="20"/>
        <v>0</v>
      </c>
      <c r="AD42" s="1">
        <f t="shared" si="21"/>
        <v>7950.2219999999998</v>
      </c>
    </row>
    <row r="43" spans="1:30" x14ac:dyDescent="0.2">
      <c r="A43" s="8">
        <v>40</v>
      </c>
      <c r="B43" s="8" t="s">
        <v>179</v>
      </c>
      <c r="C43" s="9" t="s">
        <v>6</v>
      </c>
      <c r="D43" s="8" t="s">
        <v>132</v>
      </c>
      <c r="E43" s="9" t="s">
        <v>20</v>
      </c>
      <c r="F43" s="11">
        <v>564</v>
      </c>
      <c r="G43" s="11">
        <v>20</v>
      </c>
      <c r="H43" s="10">
        <f>F43*G43</f>
        <v>11280</v>
      </c>
      <c r="I43" s="10">
        <f>F43*G43*$J$48</f>
        <v>30364.631999999998</v>
      </c>
      <c r="J43" s="11">
        <v>11280</v>
      </c>
      <c r="K43" s="28">
        <v>80</v>
      </c>
      <c r="L43" s="11">
        <f t="shared" si="2"/>
        <v>1.2895921985815604</v>
      </c>
      <c r="M43" s="11">
        <v>727.33</v>
      </c>
      <c r="N43" s="11"/>
      <c r="O43" s="8"/>
      <c r="P43" s="12">
        <v>41639</v>
      </c>
      <c r="Q43" s="8"/>
      <c r="R43" s="8"/>
      <c r="S43" s="8">
        <v>265159</v>
      </c>
      <c r="T43" s="11">
        <f>I43-M43</f>
        <v>29637.301999999996</v>
      </c>
      <c r="U43" s="1">
        <f t="shared" si="4"/>
        <v>0</v>
      </c>
      <c r="V43" s="1">
        <f t="shared" si="5"/>
        <v>29637.301999999996</v>
      </c>
      <c r="W43" s="1">
        <v>0.3</v>
      </c>
      <c r="X43" s="1">
        <f t="shared" si="6"/>
        <v>0</v>
      </c>
      <c r="Y43" s="1">
        <f t="shared" si="7"/>
        <v>8891.1905999999981</v>
      </c>
      <c r="Z43" s="1">
        <f t="shared" si="18"/>
        <v>0</v>
      </c>
      <c r="AA43" s="1">
        <f t="shared" si="19"/>
        <v>29637.301999999996</v>
      </c>
      <c r="AB43" s="1">
        <v>0.3</v>
      </c>
      <c r="AC43" s="1">
        <f t="shared" si="20"/>
        <v>0</v>
      </c>
      <c r="AD43" s="1">
        <f t="shared" si="21"/>
        <v>8891.1905999999981</v>
      </c>
    </row>
    <row r="44" spans="1:30" x14ac:dyDescent="0.2">
      <c r="A44" s="8">
        <v>41</v>
      </c>
      <c r="B44" s="8" t="s">
        <v>180</v>
      </c>
      <c r="C44" s="8" t="s">
        <v>25</v>
      </c>
      <c r="D44" s="8" t="s">
        <v>132</v>
      </c>
      <c r="E44" s="9" t="s">
        <v>41</v>
      </c>
      <c r="F44" s="11">
        <v>500</v>
      </c>
      <c r="G44" s="11">
        <v>15</v>
      </c>
      <c r="H44" s="10">
        <f t="shared" si="1"/>
        <v>7500</v>
      </c>
      <c r="I44" s="10">
        <f>F44*G44*$J$48</f>
        <v>20189.25</v>
      </c>
      <c r="J44" s="8">
        <v>15000</v>
      </c>
      <c r="K44" s="28">
        <v>80</v>
      </c>
      <c r="L44" s="11">
        <f t="shared" si="2"/>
        <v>0.96511999999999998</v>
      </c>
      <c r="M44" s="11">
        <v>482.56</v>
      </c>
      <c r="N44" s="11"/>
      <c r="O44" s="8"/>
      <c r="P44" s="12">
        <v>41639</v>
      </c>
      <c r="Q44" s="8"/>
      <c r="R44" s="8"/>
      <c r="S44" s="8">
        <v>265156</v>
      </c>
      <c r="T44" s="11">
        <f t="shared" si="3"/>
        <v>19706.689999999999</v>
      </c>
      <c r="U44" s="1">
        <f t="shared" si="4"/>
        <v>0</v>
      </c>
      <c r="V44" s="1">
        <f t="shared" si="5"/>
        <v>19706.689999999999</v>
      </c>
      <c r="W44" s="1">
        <v>0.3</v>
      </c>
      <c r="X44" s="1">
        <f t="shared" si="6"/>
        <v>0</v>
      </c>
      <c r="Y44" s="1">
        <f t="shared" si="7"/>
        <v>5912.0069999999996</v>
      </c>
      <c r="Z44" s="1">
        <f t="shared" si="18"/>
        <v>0</v>
      </c>
      <c r="AA44" s="1">
        <f t="shared" si="19"/>
        <v>19706.689999999999</v>
      </c>
      <c r="AB44" s="1">
        <v>0.3</v>
      </c>
      <c r="AC44" s="1">
        <f t="shared" si="20"/>
        <v>0</v>
      </c>
      <c r="AD44" s="1">
        <f t="shared" si="21"/>
        <v>5912.0069999999996</v>
      </c>
    </row>
    <row r="45" spans="1:30" x14ac:dyDescent="0.2">
      <c r="A45" s="30" t="s">
        <v>129</v>
      </c>
      <c r="B45" s="30"/>
      <c r="C45" s="30"/>
      <c r="D45" s="30"/>
      <c r="E45" s="30"/>
      <c r="F45" s="22">
        <f>SUM(F41:F44)</f>
        <v>1600</v>
      </c>
      <c r="G45" s="22">
        <f t="shared" ref="G45:M45" si="22">SUM(G41:G44)</f>
        <v>70</v>
      </c>
      <c r="H45" s="22">
        <f t="shared" si="22"/>
        <v>29320</v>
      </c>
      <c r="I45" s="22">
        <f t="shared" si="22"/>
        <v>78926.508000000002</v>
      </c>
      <c r="J45" s="22">
        <f t="shared" si="22"/>
        <v>42180</v>
      </c>
      <c r="K45" s="11"/>
      <c r="L45" s="11"/>
      <c r="M45" s="11">
        <f t="shared" si="22"/>
        <v>1665.07</v>
      </c>
      <c r="N45" s="11"/>
      <c r="O45" s="8"/>
      <c r="P45" s="12"/>
      <c r="Q45" s="8"/>
      <c r="R45" s="8"/>
      <c r="S45" s="8"/>
      <c r="T45" s="11">
        <f t="shared" ref="T45" si="23">SUM(T41:T44)</f>
        <v>77261.437999999995</v>
      </c>
      <c r="U45" s="18">
        <f t="shared" ref="U45" si="24">SUM(U41:U44)</f>
        <v>0</v>
      </c>
      <c r="V45" s="18">
        <f t="shared" ref="V45" si="25">SUM(V41:V44)</f>
        <v>77261.437999999995</v>
      </c>
      <c r="W45" s="14">
        <v>0.3</v>
      </c>
      <c r="X45" s="18">
        <f t="shared" ref="X45" si="26">SUM(X41:X44)</f>
        <v>0</v>
      </c>
      <c r="Y45" s="18">
        <f t="shared" ref="Y45" si="27">SUM(Y41:Y44)</f>
        <v>23178.431399999994</v>
      </c>
      <c r="Z45" s="1">
        <f t="shared" si="18"/>
        <v>0</v>
      </c>
      <c r="AA45" s="1">
        <f t="shared" si="19"/>
        <v>77261.437999999995</v>
      </c>
      <c r="AB45" s="1">
        <v>0.3</v>
      </c>
      <c r="AC45" s="1">
        <f t="shared" si="20"/>
        <v>0</v>
      </c>
      <c r="AD45" s="1">
        <f t="shared" si="21"/>
        <v>23178.431399999998</v>
      </c>
    </row>
    <row r="46" spans="1:30" x14ac:dyDescent="0.2">
      <c r="A46" s="30" t="s">
        <v>176</v>
      </c>
      <c r="B46" s="30"/>
      <c r="C46" s="30"/>
      <c r="D46" s="30"/>
      <c r="E46" s="30"/>
      <c r="F46" s="27"/>
      <c r="G46" s="27"/>
      <c r="H46" s="22">
        <f>H45+H39</f>
        <v>13264257.750000002</v>
      </c>
      <c r="I46" s="22">
        <f t="shared" ref="I46:M46" si="28">I45+I39</f>
        <v>35706055.437224984</v>
      </c>
      <c r="J46" s="14">
        <f t="shared" si="28"/>
        <v>19233392.789999999</v>
      </c>
      <c r="K46" s="14"/>
      <c r="L46" s="19"/>
      <c r="M46" s="19">
        <f t="shared" si="28"/>
        <v>2626562.1499999994</v>
      </c>
      <c r="N46" s="16"/>
      <c r="T46" s="19">
        <f t="shared" ref="T46" si="29">T45+T39</f>
        <v>33079493.287225012</v>
      </c>
      <c r="U46" s="14">
        <f t="shared" ref="U46" si="30">U45+U39</f>
        <v>-92563.319500000012</v>
      </c>
      <c r="V46" s="14">
        <f t="shared" ref="V46" si="31">V45+V39</f>
        <v>33172056.606725011</v>
      </c>
      <c r="W46" s="14">
        <v>0.3</v>
      </c>
      <c r="X46" s="14">
        <f t="shared" ref="X46" si="32">X45+X39</f>
        <v>-27768.995850000003</v>
      </c>
      <c r="Y46" s="14">
        <f>Y45+Y39</f>
        <v>9951616.9820174966</v>
      </c>
      <c r="Z46" s="14">
        <f>Z45+Z39</f>
        <v>-92563.319500000012</v>
      </c>
      <c r="AA46" s="14">
        <f>AA45+AA39</f>
        <v>33172056.606725011</v>
      </c>
      <c r="AB46" s="14">
        <v>0.3</v>
      </c>
      <c r="AC46" s="14">
        <f>AC45+AC39</f>
        <v>-27768.995850000003</v>
      </c>
      <c r="AD46" s="14">
        <f>AD45+AD39</f>
        <v>9951616.9820174966</v>
      </c>
    </row>
    <row r="47" spans="1:30" x14ac:dyDescent="0.2">
      <c r="H47" s="10"/>
      <c r="I47" s="20"/>
      <c r="T47" s="16"/>
      <c r="U47" s="1"/>
      <c r="V47" s="1"/>
      <c r="W47" s="1"/>
      <c r="X47" s="1"/>
      <c r="Y47" s="1"/>
    </row>
    <row r="48" spans="1:30" x14ac:dyDescent="0.2">
      <c r="H48" s="10"/>
      <c r="I48" s="20" t="s">
        <v>130</v>
      </c>
      <c r="J48" s="7">
        <v>2.6919</v>
      </c>
      <c r="M48" s="16"/>
      <c r="N48" s="16"/>
      <c r="T48" s="16"/>
      <c r="U48" s="1"/>
      <c r="V48" s="1"/>
      <c r="W48" s="1"/>
      <c r="X48" s="1"/>
      <c r="Y48" s="1"/>
    </row>
    <row r="49" spans="9:30" ht="12" customHeight="1" x14ac:dyDescent="0.2">
      <c r="J49" s="16"/>
      <c r="K49" s="16"/>
      <c r="L49" s="16"/>
      <c r="T49" s="16"/>
      <c r="U49" s="1"/>
      <c r="V49" s="1"/>
      <c r="W49" s="1"/>
      <c r="X49" s="1"/>
      <c r="Y49" s="1"/>
    </row>
    <row r="50" spans="9:30" x14ac:dyDescent="0.2">
      <c r="I50" s="16"/>
      <c r="T50" s="16"/>
      <c r="U50" s="1"/>
      <c r="V50" s="1"/>
      <c r="W50" s="1"/>
      <c r="X50" s="1"/>
      <c r="Y50" s="1"/>
      <c r="AD50" s="16"/>
    </row>
    <row r="51" spans="9:30" x14ac:dyDescent="0.2">
      <c r="T51" s="16"/>
      <c r="U51" s="1"/>
      <c r="V51" s="1"/>
      <c r="W51" s="1"/>
      <c r="X51" s="1"/>
      <c r="Y51" s="1"/>
    </row>
    <row r="52" spans="9:30" x14ac:dyDescent="0.2">
      <c r="N52" s="16"/>
    </row>
    <row r="55" spans="9:30" x14ac:dyDescent="0.2">
      <c r="J55" s="16"/>
      <c r="K55" s="16"/>
      <c r="L55" s="16"/>
    </row>
  </sheetData>
  <autoFilter ref="A1:S48"/>
  <mergeCells count="4">
    <mergeCell ref="A39:E39"/>
    <mergeCell ref="A40:E40"/>
    <mergeCell ref="A45:E45"/>
    <mergeCell ref="A46:E4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TASACION DE TERRENOS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2014-08-22T15:14:01Z</dcterms:created>
  <dcterms:modified xsi:type="dcterms:W3CDTF">2014-10-17T16:09:36Z</dcterms:modified>
</cp:coreProperties>
</file>