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zahraiman/University/FriendSensor/SPARK/SocialSensorProject_Aug19_2/socialsensor/src/test/java/machinelearning/spark/"/>
    </mc:Choice>
  </mc:AlternateContent>
  <bookViews>
    <workbookView xWindow="0" yWindow="460" windowWidth="25600" windowHeight="14180" tabRatio="500"/>
  </bookViews>
  <sheets>
    <sheet name="Sheet1" sheetId="1" r:id="rId1"/>
    <sheet name="Sheet3" sheetId="3" r:id="rId2"/>
    <sheet name="Sheet2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0" i="1" l="1"/>
  <c r="U2" i="1"/>
  <c r="T2" i="1"/>
  <c r="G4" i="1"/>
  <c r="G5" i="1"/>
  <c r="G6" i="1"/>
  <c r="G8" i="1"/>
  <c r="G9" i="1"/>
  <c r="G10" i="1"/>
  <c r="G2" i="1"/>
  <c r="G27" i="1"/>
  <c r="G28" i="1"/>
  <c r="G29" i="1"/>
  <c r="G30" i="1"/>
  <c r="G31" i="1"/>
  <c r="G32" i="1"/>
  <c r="G33" i="1"/>
  <c r="G34" i="1"/>
  <c r="G35" i="1"/>
  <c r="G26" i="1"/>
  <c r="J27" i="1"/>
  <c r="J28" i="1"/>
  <c r="J29" i="1"/>
  <c r="J30" i="1"/>
  <c r="J31" i="1"/>
  <c r="J32" i="1"/>
  <c r="J33" i="1"/>
  <c r="J34" i="1"/>
  <c r="J35" i="1"/>
  <c r="J26" i="1"/>
  <c r="J3" i="1"/>
  <c r="J4" i="1"/>
  <c r="J5" i="1"/>
  <c r="J6" i="1"/>
  <c r="J7" i="1"/>
  <c r="J8" i="1"/>
  <c r="J9" i="1"/>
  <c r="J10" i="1"/>
  <c r="J2" i="1"/>
  <c r="J11" i="1"/>
  <c r="G51" i="1"/>
  <c r="G52" i="1"/>
  <c r="G53" i="1"/>
  <c r="G54" i="1"/>
  <c r="G55" i="1"/>
  <c r="G56" i="1"/>
  <c r="G57" i="1"/>
  <c r="G58" i="1"/>
  <c r="G59" i="1"/>
  <c r="G50" i="1"/>
  <c r="M51" i="1"/>
  <c r="M52" i="1"/>
  <c r="M53" i="1"/>
  <c r="M54" i="1"/>
  <c r="M55" i="1"/>
  <c r="M56" i="1"/>
  <c r="M57" i="1"/>
  <c r="M58" i="1"/>
  <c r="M59" i="1"/>
  <c r="M50" i="1"/>
  <c r="D55" i="2"/>
  <c r="D54" i="2"/>
  <c r="D53" i="2"/>
  <c r="C55" i="2"/>
  <c r="C54" i="2"/>
  <c r="C53" i="2"/>
  <c r="B55" i="2"/>
  <c r="B54" i="2"/>
  <c r="B53" i="2"/>
  <c r="D49" i="2"/>
  <c r="D48" i="2"/>
  <c r="D47" i="2"/>
  <c r="C49" i="2"/>
  <c r="C48" i="2"/>
  <c r="C47" i="2"/>
  <c r="B49" i="2"/>
  <c r="B48" i="2"/>
  <c r="B47" i="2"/>
  <c r="D43" i="2"/>
  <c r="D42" i="2"/>
  <c r="D41" i="2"/>
  <c r="C43" i="2"/>
  <c r="C42" i="2"/>
  <c r="C41" i="2"/>
  <c r="B43" i="2"/>
  <c r="B42" i="2"/>
  <c r="B41" i="2"/>
  <c r="D37" i="2"/>
  <c r="D36" i="2"/>
  <c r="D35" i="2"/>
  <c r="C37" i="2"/>
  <c r="C36" i="2"/>
  <c r="C35" i="2"/>
  <c r="B37" i="2"/>
  <c r="B36" i="2"/>
  <c r="B35" i="2"/>
  <c r="D30" i="2"/>
  <c r="D29" i="2"/>
  <c r="D28" i="2"/>
  <c r="C30" i="2"/>
  <c r="C29" i="2"/>
  <c r="C28" i="2"/>
  <c r="B30" i="2"/>
  <c r="B29" i="2"/>
  <c r="B28" i="2"/>
  <c r="D24" i="2"/>
  <c r="D23" i="2"/>
  <c r="D22" i="2"/>
  <c r="C24" i="2"/>
  <c r="C23" i="2"/>
  <c r="C22" i="2"/>
  <c r="B24" i="2"/>
  <c r="B23" i="2"/>
  <c r="B22" i="2"/>
  <c r="D18" i="2"/>
  <c r="D17" i="2"/>
  <c r="D16" i="2"/>
  <c r="C18" i="2"/>
  <c r="C17" i="2"/>
  <c r="C16" i="2"/>
  <c r="B18" i="2"/>
  <c r="B17" i="2"/>
  <c r="B16" i="2"/>
  <c r="D12" i="2"/>
  <c r="C12" i="2"/>
  <c r="B12" i="2"/>
  <c r="D11" i="2"/>
  <c r="C11" i="2"/>
  <c r="B11" i="2"/>
  <c r="D10" i="2"/>
  <c r="C10" i="2"/>
  <c r="B10" i="2"/>
  <c r="D5" i="2"/>
  <c r="C5" i="2"/>
  <c r="B5" i="2"/>
  <c r="D4" i="2"/>
  <c r="C4" i="2"/>
  <c r="D3" i="2"/>
  <c r="C3" i="2"/>
  <c r="B4" i="2"/>
  <c r="B3" i="2"/>
  <c r="C35" i="3"/>
  <c r="F35" i="3"/>
  <c r="G35" i="3"/>
  <c r="P55" i="3"/>
  <c r="Q41" i="3"/>
  <c r="S55" i="3"/>
  <c r="R55" i="3"/>
  <c r="P54" i="3"/>
  <c r="Q40" i="3"/>
  <c r="S54" i="3"/>
  <c r="R54" i="3"/>
  <c r="P53" i="3"/>
  <c r="Q39" i="3"/>
  <c r="S53" i="3"/>
  <c r="R53" i="3"/>
  <c r="P52" i="3"/>
  <c r="Q38" i="3"/>
  <c r="S52" i="3"/>
  <c r="R52" i="3"/>
  <c r="P51" i="3"/>
  <c r="Q37" i="3"/>
  <c r="S51" i="3"/>
  <c r="R51" i="3"/>
  <c r="P50" i="3"/>
  <c r="Q36" i="3"/>
  <c r="S50" i="3"/>
  <c r="R50" i="3"/>
  <c r="P49" i="3"/>
  <c r="Q35" i="3"/>
  <c r="S49" i="3"/>
  <c r="R49" i="3"/>
  <c r="P48" i="3"/>
  <c r="Q34" i="3"/>
  <c r="S48" i="3"/>
  <c r="R48" i="3"/>
  <c r="P47" i="3"/>
  <c r="Q33" i="3"/>
  <c r="S47" i="3"/>
  <c r="R47" i="3"/>
  <c r="I11" i="3"/>
  <c r="D23" i="3"/>
  <c r="I23" i="3"/>
  <c r="D35" i="3"/>
  <c r="I35" i="3"/>
  <c r="D47" i="3"/>
  <c r="I47" i="3"/>
  <c r="K47" i="3"/>
  <c r="H47" i="3"/>
  <c r="C47" i="3"/>
  <c r="G47" i="3"/>
  <c r="F47" i="3"/>
  <c r="P46" i="3"/>
  <c r="Q32" i="3"/>
  <c r="S46" i="3"/>
  <c r="R46" i="3"/>
  <c r="I10" i="3"/>
  <c r="D22" i="3"/>
  <c r="I22" i="3"/>
  <c r="D34" i="3"/>
  <c r="I34" i="3"/>
  <c r="D46" i="3"/>
  <c r="I46" i="3"/>
  <c r="K46" i="3"/>
  <c r="H46" i="3"/>
  <c r="C46" i="3"/>
  <c r="G46" i="3"/>
  <c r="F46" i="3"/>
  <c r="O45" i="3"/>
  <c r="P45" i="3"/>
  <c r="Q31" i="3"/>
  <c r="S45" i="3"/>
  <c r="R45" i="3"/>
  <c r="I9" i="3"/>
  <c r="D21" i="3"/>
  <c r="I21" i="3"/>
  <c r="D33" i="3"/>
  <c r="I33" i="3"/>
  <c r="D45" i="3"/>
  <c r="I45" i="3"/>
  <c r="K45" i="3"/>
  <c r="H45" i="3"/>
  <c r="C45" i="3"/>
  <c r="G45" i="3"/>
  <c r="F45" i="3"/>
  <c r="P44" i="3"/>
  <c r="Q2" i="3"/>
  <c r="Q30" i="3"/>
  <c r="S44" i="3"/>
  <c r="R44" i="3"/>
  <c r="I8" i="3"/>
  <c r="D20" i="3"/>
  <c r="I20" i="3"/>
  <c r="D32" i="3"/>
  <c r="I32" i="3"/>
  <c r="D44" i="3"/>
  <c r="I44" i="3"/>
  <c r="K44" i="3"/>
  <c r="H44" i="3"/>
  <c r="C44" i="3"/>
  <c r="G44" i="3"/>
  <c r="F44" i="3"/>
  <c r="I7" i="3"/>
  <c r="D19" i="3"/>
  <c r="I19" i="3"/>
  <c r="D31" i="3"/>
  <c r="I31" i="3"/>
  <c r="D43" i="3"/>
  <c r="I43" i="3"/>
  <c r="K43" i="3"/>
  <c r="H43" i="3"/>
  <c r="C43" i="3"/>
  <c r="G43" i="3"/>
  <c r="F43" i="3"/>
  <c r="I6" i="3"/>
  <c r="D18" i="3"/>
  <c r="I18" i="3"/>
  <c r="D30" i="3"/>
  <c r="I30" i="3"/>
  <c r="D42" i="3"/>
  <c r="I42" i="3"/>
  <c r="K42" i="3"/>
  <c r="H42" i="3"/>
  <c r="C42" i="3"/>
  <c r="G42" i="3"/>
  <c r="F42" i="3"/>
  <c r="P41" i="3"/>
  <c r="S41" i="3"/>
  <c r="R41" i="3"/>
  <c r="I5" i="3"/>
  <c r="D17" i="3"/>
  <c r="I17" i="3"/>
  <c r="D29" i="3"/>
  <c r="I29" i="3"/>
  <c r="D41" i="3"/>
  <c r="I41" i="3"/>
  <c r="K41" i="3"/>
  <c r="H41" i="3"/>
  <c r="C41" i="3"/>
  <c r="G41" i="3"/>
  <c r="F41" i="3"/>
  <c r="P40" i="3"/>
  <c r="S40" i="3"/>
  <c r="R40" i="3"/>
  <c r="I4" i="3"/>
  <c r="D16" i="3"/>
  <c r="I16" i="3"/>
  <c r="D28" i="3"/>
  <c r="I28" i="3"/>
  <c r="D40" i="3"/>
  <c r="I40" i="3"/>
  <c r="K40" i="3"/>
  <c r="H40" i="3"/>
  <c r="C40" i="3"/>
  <c r="G40" i="3"/>
  <c r="F40" i="3"/>
  <c r="P39" i="3"/>
  <c r="S39" i="3"/>
  <c r="R39" i="3"/>
  <c r="I3" i="3"/>
  <c r="D15" i="3"/>
  <c r="I15" i="3"/>
  <c r="D27" i="3"/>
  <c r="I27" i="3"/>
  <c r="D39" i="3"/>
  <c r="I39" i="3"/>
  <c r="K39" i="3"/>
  <c r="H39" i="3"/>
  <c r="C39" i="3"/>
  <c r="G39" i="3"/>
  <c r="F39" i="3"/>
  <c r="P38" i="3"/>
  <c r="D2" i="3"/>
  <c r="I2" i="3"/>
  <c r="D14" i="3"/>
  <c r="I14" i="3"/>
  <c r="D26" i="3"/>
  <c r="I26" i="3"/>
  <c r="D38" i="3"/>
  <c r="I38" i="3"/>
  <c r="K38" i="3"/>
  <c r="H38" i="3"/>
  <c r="C38" i="3"/>
  <c r="G38" i="3"/>
  <c r="F38" i="3"/>
  <c r="P37" i="3"/>
  <c r="S37" i="3"/>
  <c r="R37" i="3"/>
  <c r="P36" i="3"/>
  <c r="S36" i="3"/>
  <c r="R36" i="3"/>
  <c r="P35" i="3"/>
  <c r="S35" i="3"/>
  <c r="R35" i="3"/>
  <c r="H11" i="3"/>
  <c r="H35" i="3"/>
  <c r="K35" i="3"/>
  <c r="P34" i="3"/>
  <c r="H10" i="3"/>
  <c r="H34" i="3"/>
  <c r="K34" i="3"/>
  <c r="C34" i="3"/>
  <c r="G34" i="3"/>
  <c r="F34" i="3"/>
  <c r="P33" i="3"/>
  <c r="S33" i="3"/>
  <c r="R33" i="3"/>
  <c r="H9" i="3"/>
  <c r="H33" i="3"/>
  <c r="K33" i="3"/>
  <c r="C33" i="3"/>
  <c r="G33" i="3"/>
  <c r="F33" i="3"/>
  <c r="P32" i="3"/>
  <c r="S32" i="3"/>
  <c r="R32" i="3"/>
  <c r="H8" i="3"/>
  <c r="H32" i="3"/>
  <c r="K32" i="3"/>
  <c r="C32" i="3"/>
  <c r="G32" i="3"/>
  <c r="F32" i="3"/>
  <c r="P31" i="3"/>
  <c r="S31" i="3"/>
  <c r="R31" i="3"/>
  <c r="H7" i="3"/>
  <c r="H31" i="3"/>
  <c r="K31" i="3"/>
  <c r="C31" i="3"/>
  <c r="G31" i="3"/>
  <c r="F31" i="3"/>
  <c r="P30" i="3"/>
  <c r="H6" i="3"/>
  <c r="H30" i="3"/>
  <c r="K30" i="3"/>
  <c r="C30" i="3"/>
  <c r="G30" i="3"/>
  <c r="F30" i="3"/>
  <c r="H5" i="3"/>
  <c r="H29" i="3"/>
  <c r="K29" i="3"/>
  <c r="C29" i="3"/>
  <c r="G29" i="3"/>
  <c r="F29" i="3"/>
  <c r="H4" i="3"/>
  <c r="H28" i="3"/>
  <c r="K28" i="3"/>
  <c r="C28" i="3"/>
  <c r="G28" i="3"/>
  <c r="F28" i="3"/>
  <c r="U27" i="3"/>
  <c r="P27" i="3"/>
  <c r="S27" i="3"/>
  <c r="R27" i="3"/>
  <c r="H3" i="3"/>
  <c r="H27" i="3"/>
  <c r="K27" i="3"/>
  <c r="C27" i="3"/>
  <c r="G27" i="3"/>
  <c r="F27" i="3"/>
  <c r="U26" i="3"/>
  <c r="P26" i="3"/>
  <c r="S26" i="3"/>
  <c r="R26" i="3"/>
  <c r="H2" i="3"/>
  <c r="H26" i="3"/>
  <c r="K26" i="3"/>
  <c r="C26" i="3"/>
  <c r="G26" i="3"/>
  <c r="F26" i="3"/>
  <c r="U25" i="3"/>
  <c r="P25" i="3"/>
  <c r="S25" i="3"/>
  <c r="R25" i="3"/>
  <c r="P10" i="3"/>
  <c r="R10" i="3"/>
  <c r="U24" i="3"/>
  <c r="P24" i="3"/>
  <c r="S24" i="3"/>
  <c r="R24" i="3"/>
  <c r="U23" i="3"/>
  <c r="P23" i="3"/>
  <c r="S23" i="3"/>
  <c r="R23" i="3"/>
  <c r="K23" i="3"/>
  <c r="H23" i="3"/>
  <c r="C23" i="3"/>
  <c r="G23" i="3"/>
  <c r="F23" i="3"/>
  <c r="U22" i="3"/>
  <c r="P22" i="3"/>
  <c r="S22" i="3"/>
  <c r="R22" i="3"/>
  <c r="C10" i="3"/>
  <c r="F10" i="3"/>
  <c r="K22" i="3"/>
  <c r="H22" i="3"/>
  <c r="C22" i="3"/>
  <c r="G22" i="3"/>
  <c r="F22" i="3"/>
  <c r="U21" i="3"/>
  <c r="P21" i="3"/>
  <c r="S21" i="3"/>
  <c r="R21" i="3"/>
  <c r="C9" i="3"/>
  <c r="F9" i="3"/>
  <c r="K21" i="3"/>
  <c r="H21" i="3"/>
  <c r="C21" i="3"/>
  <c r="G21" i="3"/>
  <c r="F21" i="3"/>
  <c r="P6" i="3"/>
  <c r="R6" i="3"/>
  <c r="U20" i="3"/>
  <c r="P20" i="3"/>
  <c r="S20" i="3"/>
  <c r="R20" i="3"/>
  <c r="C8" i="3"/>
  <c r="F8" i="3"/>
  <c r="K20" i="3"/>
  <c r="H20" i="3"/>
  <c r="C20" i="3"/>
  <c r="G20" i="3"/>
  <c r="F20" i="3"/>
  <c r="U19" i="3"/>
  <c r="P19" i="3"/>
  <c r="S19" i="3"/>
  <c r="R19" i="3"/>
  <c r="K19" i="3"/>
  <c r="H19" i="3"/>
  <c r="C19" i="3"/>
  <c r="G19" i="3"/>
  <c r="F19" i="3"/>
  <c r="U18" i="3"/>
  <c r="P18" i="3"/>
  <c r="S18" i="3"/>
  <c r="R18" i="3"/>
  <c r="C6" i="3"/>
  <c r="F6" i="3"/>
  <c r="K18" i="3"/>
  <c r="H18" i="3"/>
  <c r="C18" i="3"/>
  <c r="G18" i="3"/>
  <c r="F18" i="3"/>
  <c r="U17" i="3"/>
  <c r="P17" i="3"/>
  <c r="S17" i="3"/>
  <c r="R17" i="3"/>
  <c r="C5" i="3"/>
  <c r="F5" i="3"/>
  <c r="K17" i="3"/>
  <c r="H17" i="3"/>
  <c r="C17" i="3"/>
  <c r="G17" i="3"/>
  <c r="F17" i="3"/>
  <c r="P2" i="3"/>
  <c r="R2" i="3"/>
  <c r="U16" i="3"/>
  <c r="P16" i="3"/>
  <c r="S16" i="3"/>
  <c r="R16" i="3"/>
  <c r="C4" i="3"/>
  <c r="F4" i="3"/>
  <c r="K16" i="3"/>
  <c r="H16" i="3"/>
  <c r="C16" i="3"/>
  <c r="G16" i="3"/>
  <c r="F16" i="3"/>
  <c r="K15" i="3"/>
  <c r="H15" i="3"/>
  <c r="C15" i="3"/>
  <c r="G15" i="3"/>
  <c r="F15" i="3"/>
  <c r="C2" i="3"/>
  <c r="F2" i="3"/>
  <c r="K14" i="3"/>
  <c r="H14" i="3"/>
  <c r="C14" i="3"/>
  <c r="G14" i="3"/>
  <c r="F14" i="3"/>
  <c r="V13" i="3"/>
  <c r="U13" i="3"/>
  <c r="P13" i="3"/>
  <c r="V12" i="3"/>
  <c r="U12" i="3"/>
  <c r="P12" i="3"/>
  <c r="V11" i="3"/>
  <c r="U11" i="3"/>
  <c r="P11" i="3"/>
  <c r="L11" i="3"/>
  <c r="K11" i="3"/>
  <c r="C11" i="3"/>
  <c r="S10" i="3"/>
  <c r="V10" i="3"/>
  <c r="U10" i="3"/>
  <c r="G10" i="3"/>
  <c r="L10" i="3"/>
  <c r="K10" i="3"/>
  <c r="V9" i="3"/>
  <c r="U9" i="3"/>
  <c r="P9" i="3"/>
  <c r="G9" i="3"/>
  <c r="L9" i="3"/>
  <c r="K9" i="3"/>
  <c r="V8" i="3"/>
  <c r="U8" i="3"/>
  <c r="P8" i="3"/>
  <c r="G8" i="3"/>
  <c r="L8" i="3"/>
  <c r="K8" i="3"/>
  <c r="V7" i="3"/>
  <c r="U7" i="3"/>
  <c r="P7" i="3"/>
  <c r="L7" i="3"/>
  <c r="K7" i="3"/>
  <c r="C7" i="3"/>
  <c r="S6" i="3"/>
  <c r="V6" i="3"/>
  <c r="U6" i="3"/>
  <c r="G6" i="3"/>
  <c r="L6" i="3"/>
  <c r="K6" i="3"/>
  <c r="V5" i="3"/>
  <c r="U5" i="3"/>
  <c r="P5" i="3"/>
  <c r="G5" i="3"/>
  <c r="L5" i="3"/>
  <c r="K5" i="3"/>
  <c r="V4" i="3"/>
  <c r="U4" i="3"/>
  <c r="P4" i="3"/>
  <c r="G4" i="3"/>
  <c r="L4" i="3"/>
  <c r="K4" i="3"/>
  <c r="V3" i="3"/>
  <c r="U3" i="3"/>
  <c r="P3" i="3"/>
  <c r="L3" i="3"/>
  <c r="K3" i="3"/>
  <c r="C3" i="3"/>
  <c r="S2" i="3"/>
  <c r="V2" i="3"/>
  <c r="U2" i="3"/>
  <c r="G2" i="3"/>
  <c r="L2" i="3"/>
  <c r="K2" i="3"/>
  <c r="M33" i="1"/>
  <c r="M27" i="1"/>
  <c r="M28" i="1"/>
  <c r="M29" i="1"/>
  <c r="M30" i="1"/>
  <c r="M31" i="1"/>
  <c r="M32" i="1"/>
  <c r="M34" i="1"/>
  <c r="M35" i="1"/>
  <c r="M26" i="1"/>
  <c r="M39" i="1"/>
  <c r="M40" i="1"/>
  <c r="M41" i="1"/>
  <c r="M42" i="1"/>
  <c r="M43" i="1"/>
  <c r="M44" i="1"/>
  <c r="M45" i="1"/>
  <c r="M46" i="1"/>
  <c r="M47" i="1"/>
  <c r="M38" i="1"/>
  <c r="K39" i="1"/>
  <c r="K40" i="1"/>
  <c r="K41" i="1"/>
  <c r="K42" i="1"/>
  <c r="K43" i="1"/>
  <c r="K44" i="1"/>
  <c r="K45" i="1"/>
  <c r="K46" i="1"/>
  <c r="K47" i="1"/>
  <c r="K38" i="1"/>
  <c r="K27" i="1"/>
  <c r="K28" i="1"/>
  <c r="K29" i="1"/>
  <c r="K30" i="1"/>
  <c r="K31" i="1"/>
  <c r="K32" i="1"/>
  <c r="K33" i="1"/>
  <c r="K34" i="1"/>
  <c r="K35" i="1"/>
  <c r="K26" i="1"/>
  <c r="K15" i="1"/>
  <c r="K16" i="1"/>
  <c r="K17" i="1"/>
  <c r="K18" i="1"/>
  <c r="K19" i="1"/>
  <c r="K20" i="1"/>
  <c r="K21" i="1"/>
  <c r="K22" i="1"/>
  <c r="K23" i="1"/>
  <c r="K14" i="1"/>
  <c r="K3" i="1"/>
  <c r="K4" i="1"/>
  <c r="K5" i="1"/>
  <c r="K6" i="1"/>
  <c r="K7" i="1"/>
  <c r="K8" i="1"/>
  <c r="K9" i="1"/>
  <c r="K10" i="1"/>
  <c r="K11" i="1"/>
  <c r="K2" i="1"/>
  <c r="X17" i="1"/>
  <c r="X18" i="1"/>
  <c r="X19" i="1"/>
  <c r="X20" i="1"/>
  <c r="X21" i="1"/>
  <c r="X22" i="1"/>
  <c r="X23" i="1"/>
  <c r="X24" i="1"/>
  <c r="X25" i="1"/>
  <c r="X26" i="1"/>
  <c r="X27" i="1"/>
  <c r="X16" i="1"/>
  <c r="M15" i="1"/>
  <c r="M16" i="1"/>
  <c r="M17" i="1"/>
  <c r="M18" i="1"/>
  <c r="M19" i="1"/>
  <c r="M20" i="1"/>
  <c r="M21" i="1"/>
  <c r="M22" i="1"/>
  <c r="M23" i="1"/>
  <c r="M14" i="1"/>
  <c r="V45" i="1"/>
  <c r="V46" i="1"/>
  <c r="V47" i="1"/>
  <c r="V48" i="1"/>
  <c r="V49" i="1"/>
  <c r="V50" i="1"/>
  <c r="V51" i="1"/>
  <c r="V52" i="1"/>
  <c r="V53" i="1"/>
  <c r="V54" i="1"/>
  <c r="V55" i="1"/>
  <c r="V44" i="1"/>
  <c r="V32" i="1"/>
  <c r="V33" i="1"/>
  <c r="V35" i="1"/>
  <c r="V36" i="1"/>
  <c r="V37" i="1"/>
  <c r="V39" i="1"/>
  <c r="V40" i="1"/>
  <c r="V41" i="1"/>
  <c r="V31" i="1"/>
  <c r="V17" i="1"/>
  <c r="V18" i="1"/>
  <c r="V19" i="1"/>
  <c r="V20" i="1"/>
  <c r="V21" i="1"/>
  <c r="V22" i="1"/>
  <c r="V23" i="1"/>
  <c r="V24" i="1"/>
  <c r="V25" i="1"/>
  <c r="V26" i="1"/>
  <c r="V27" i="1"/>
  <c r="V16" i="1"/>
  <c r="V6" i="1"/>
  <c r="V10" i="1"/>
  <c r="V2" i="1"/>
  <c r="Y6" i="1"/>
  <c r="R2" i="1"/>
  <c r="S2" i="1"/>
  <c r="R16" i="1"/>
  <c r="S30" i="1"/>
  <c r="T16" i="1"/>
  <c r="R17" i="1"/>
  <c r="S31" i="1"/>
  <c r="R31" i="1"/>
  <c r="Q45" i="1"/>
  <c r="R45" i="1"/>
  <c r="Y3" i="1"/>
  <c r="R32" i="1"/>
  <c r="R18" i="1"/>
  <c r="S32" i="1"/>
  <c r="R46" i="1"/>
  <c r="Y4" i="1"/>
  <c r="R33" i="1"/>
  <c r="R19" i="1"/>
  <c r="S33" i="1"/>
  <c r="R47" i="1"/>
  <c r="Y5" i="1"/>
  <c r="R6" i="1"/>
  <c r="R20" i="1"/>
  <c r="S34" i="1"/>
  <c r="R48" i="1"/>
  <c r="R35" i="1"/>
  <c r="R21" i="1"/>
  <c r="S35" i="1"/>
  <c r="R49" i="1"/>
  <c r="Y7" i="1"/>
  <c r="R36" i="1"/>
  <c r="R22" i="1"/>
  <c r="S36" i="1"/>
  <c r="R50" i="1"/>
  <c r="Y8" i="1"/>
  <c r="R37" i="1"/>
  <c r="R23" i="1"/>
  <c r="S37" i="1"/>
  <c r="R51" i="1"/>
  <c r="Y9" i="1"/>
  <c r="R10" i="1"/>
  <c r="R24" i="1"/>
  <c r="S38" i="1"/>
  <c r="R52" i="1"/>
  <c r="Y10" i="1"/>
  <c r="R39" i="1"/>
  <c r="R25" i="1"/>
  <c r="S39" i="1"/>
  <c r="R53" i="1"/>
  <c r="Y11" i="1"/>
  <c r="R40" i="1"/>
  <c r="R26" i="1"/>
  <c r="S40" i="1"/>
  <c r="R54" i="1"/>
  <c r="Y12" i="1"/>
  <c r="R41" i="1"/>
  <c r="R27" i="1"/>
  <c r="S41" i="1"/>
  <c r="R55" i="1"/>
  <c r="Y13" i="1"/>
  <c r="R44" i="1"/>
  <c r="Y2" i="1"/>
  <c r="T44" i="1"/>
  <c r="X2" i="1"/>
  <c r="T17" i="1"/>
  <c r="T31" i="1"/>
  <c r="T45" i="1"/>
  <c r="X3" i="1"/>
  <c r="T18" i="1"/>
  <c r="T32" i="1"/>
  <c r="T46" i="1"/>
  <c r="X4" i="1"/>
  <c r="T19" i="1"/>
  <c r="T33" i="1"/>
  <c r="T47" i="1"/>
  <c r="X5" i="1"/>
  <c r="T6" i="1"/>
  <c r="T20" i="1"/>
  <c r="T48" i="1"/>
  <c r="X6" i="1"/>
  <c r="T21" i="1"/>
  <c r="T35" i="1"/>
  <c r="T49" i="1"/>
  <c r="X7" i="1"/>
  <c r="T22" i="1"/>
  <c r="T36" i="1"/>
  <c r="T50" i="1"/>
  <c r="X8" i="1"/>
  <c r="T23" i="1"/>
  <c r="T37" i="1"/>
  <c r="T51" i="1"/>
  <c r="X9" i="1"/>
  <c r="T10" i="1"/>
  <c r="T24" i="1"/>
  <c r="T52" i="1"/>
  <c r="X10" i="1"/>
  <c r="T25" i="1"/>
  <c r="T39" i="1"/>
  <c r="T53" i="1"/>
  <c r="X11" i="1"/>
  <c r="T26" i="1"/>
  <c r="T40" i="1"/>
  <c r="T54" i="1"/>
  <c r="X12" i="1"/>
  <c r="T27" i="1"/>
  <c r="T41" i="1"/>
  <c r="T55" i="1"/>
  <c r="X13" i="1"/>
  <c r="R13" i="1"/>
  <c r="R12" i="1"/>
  <c r="R11" i="1"/>
  <c r="R9" i="1"/>
  <c r="R8" i="1"/>
  <c r="R7" i="1"/>
  <c r="R5" i="1"/>
  <c r="R4" i="1"/>
  <c r="R3" i="1"/>
  <c r="D15" i="1"/>
  <c r="I15" i="1"/>
  <c r="D16" i="1"/>
  <c r="I16" i="1"/>
  <c r="D17" i="1"/>
  <c r="I17" i="1"/>
  <c r="D18" i="1"/>
  <c r="I18" i="1"/>
  <c r="D19" i="1"/>
  <c r="I19" i="1"/>
  <c r="D20" i="1"/>
  <c r="I20" i="1"/>
  <c r="D21" i="1"/>
  <c r="I21" i="1"/>
  <c r="D22" i="1"/>
  <c r="I22" i="1"/>
  <c r="D23" i="1"/>
  <c r="I23" i="1"/>
  <c r="D2" i="1"/>
  <c r="D14" i="1"/>
  <c r="I14" i="1"/>
  <c r="D27" i="1"/>
  <c r="D39" i="1"/>
  <c r="I39" i="1"/>
  <c r="D28" i="1"/>
  <c r="D40" i="1"/>
  <c r="I40" i="1"/>
  <c r="D29" i="1"/>
  <c r="D41" i="1"/>
  <c r="I41" i="1"/>
  <c r="D30" i="1"/>
  <c r="D42" i="1"/>
  <c r="I42" i="1"/>
  <c r="D31" i="1"/>
  <c r="D43" i="1"/>
  <c r="I43" i="1"/>
  <c r="D32" i="1"/>
  <c r="D44" i="1"/>
  <c r="I44" i="1"/>
  <c r="D33" i="1"/>
  <c r="D45" i="1"/>
  <c r="I45" i="1"/>
  <c r="D34" i="1"/>
  <c r="D46" i="1"/>
  <c r="I46" i="1"/>
  <c r="D35" i="1"/>
  <c r="D47" i="1"/>
  <c r="I47" i="1"/>
  <c r="D26" i="1"/>
  <c r="D38" i="1"/>
  <c r="I38" i="1"/>
  <c r="I3" i="1"/>
  <c r="I27" i="1"/>
  <c r="I4" i="1"/>
  <c r="I28" i="1"/>
  <c r="I5" i="1"/>
  <c r="I29" i="1"/>
  <c r="I6" i="1"/>
  <c r="I30" i="1"/>
  <c r="I7" i="1"/>
  <c r="I31" i="1"/>
  <c r="I8" i="1"/>
  <c r="I32" i="1"/>
  <c r="I9" i="1"/>
  <c r="I33" i="1"/>
  <c r="I10" i="1"/>
  <c r="I34" i="1"/>
  <c r="I11" i="1"/>
  <c r="I35" i="1"/>
  <c r="I2" i="1"/>
  <c r="I26" i="1"/>
  <c r="C2" i="1"/>
  <c r="F2" i="1"/>
  <c r="C15" i="1"/>
  <c r="F15" i="1"/>
  <c r="C4" i="1"/>
  <c r="F4" i="1"/>
  <c r="C16" i="1"/>
  <c r="F16" i="1"/>
  <c r="C5" i="1"/>
  <c r="F5" i="1"/>
  <c r="C17" i="1"/>
  <c r="F17" i="1"/>
  <c r="C6" i="1"/>
  <c r="F6" i="1"/>
  <c r="C18" i="1"/>
  <c r="F18" i="1"/>
  <c r="C19" i="1"/>
  <c r="F19" i="1"/>
  <c r="C8" i="1"/>
  <c r="F8" i="1"/>
  <c r="C20" i="1"/>
  <c r="F20" i="1"/>
  <c r="C9" i="1"/>
  <c r="F9" i="1"/>
  <c r="C21" i="1"/>
  <c r="F21" i="1"/>
  <c r="C10" i="1"/>
  <c r="F10" i="1"/>
  <c r="C22" i="1"/>
  <c r="F22" i="1"/>
  <c r="C23" i="1"/>
  <c r="F23" i="1"/>
  <c r="C14" i="1"/>
  <c r="F14" i="1"/>
  <c r="H15" i="1"/>
  <c r="C27" i="1"/>
  <c r="H27" i="1"/>
  <c r="C39" i="1"/>
  <c r="H39" i="1"/>
  <c r="N3" i="1"/>
  <c r="H4" i="1"/>
  <c r="H16" i="1"/>
  <c r="C28" i="1"/>
  <c r="H28" i="1"/>
  <c r="C40" i="1"/>
  <c r="H40" i="1"/>
  <c r="N4" i="1"/>
  <c r="H5" i="1"/>
  <c r="H17" i="1"/>
  <c r="C29" i="1"/>
  <c r="H29" i="1"/>
  <c r="C41" i="1"/>
  <c r="H41" i="1"/>
  <c r="N5" i="1"/>
  <c r="H6" i="1"/>
  <c r="H18" i="1"/>
  <c r="C30" i="1"/>
  <c r="H30" i="1"/>
  <c r="C42" i="1"/>
  <c r="H42" i="1"/>
  <c r="N6" i="1"/>
  <c r="H19" i="1"/>
  <c r="C31" i="1"/>
  <c r="H31" i="1"/>
  <c r="C43" i="1"/>
  <c r="H43" i="1"/>
  <c r="N7" i="1"/>
  <c r="H8" i="1"/>
  <c r="H20" i="1"/>
  <c r="C32" i="1"/>
  <c r="H32" i="1"/>
  <c r="C44" i="1"/>
  <c r="H44" i="1"/>
  <c r="N8" i="1"/>
  <c r="H9" i="1"/>
  <c r="H21" i="1"/>
  <c r="C33" i="1"/>
  <c r="H33" i="1"/>
  <c r="C45" i="1"/>
  <c r="H45" i="1"/>
  <c r="N9" i="1"/>
  <c r="H10" i="1"/>
  <c r="H22" i="1"/>
  <c r="C34" i="1"/>
  <c r="H34" i="1"/>
  <c r="C46" i="1"/>
  <c r="H46" i="1"/>
  <c r="N10" i="1"/>
  <c r="H23" i="1"/>
  <c r="C35" i="1"/>
  <c r="H35" i="1"/>
  <c r="C47" i="1"/>
  <c r="H47" i="1"/>
  <c r="N11" i="1"/>
  <c r="H14" i="1"/>
  <c r="C26" i="1"/>
  <c r="H26" i="1"/>
  <c r="C38" i="1"/>
  <c r="H38" i="1"/>
  <c r="H2" i="1"/>
  <c r="N2" i="1"/>
  <c r="F27" i="1"/>
  <c r="F39" i="1"/>
  <c r="M3" i="1"/>
  <c r="F28" i="1"/>
  <c r="F40" i="1"/>
  <c r="M4" i="1"/>
  <c r="F29" i="1"/>
  <c r="F41" i="1"/>
  <c r="M5" i="1"/>
  <c r="F30" i="1"/>
  <c r="F42" i="1"/>
  <c r="M6" i="1"/>
  <c r="F31" i="1"/>
  <c r="F43" i="1"/>
  <c r="M7" i="1"/>
  <c r="F32" i="1"/>
  <c r="F44" i="1"/>
  <c r="M8" i="1"/>
  <c r="F33" i="1"/>
  <c r="F45" i="1"/>
  <c r="M9" i="1"/>
  <c r="F34" i="1"/>
  <c r="F46" i="1"/>
  <c r="M10" i="1"/>
  <c r="F35" i="1"/>
  <c r="F47" i="1"/>
  <c r="M11" i="1"/>
  <c r="F26" i="1"/>
  <c r="F38" i="1"/>
  <c r="M2" i="1"/>
  <c r="R38" i="1"/>
  <c r="R34" i="1"/>
  <c r="R30" i="1"/>
  <c r="C3" i="1"/>
  <c r="C7" i="1"/>
  <c r="C11" i="1"/>
</calcChain>
</file>

<file path=xl/sharedStrings.xml><?xml version="1.0" encoding="utf-8"?>
<sst xmlns="http://schemas.openxmlformats.org/spreadsheetml/2006/main" count="258" uniqueCount="59">
  <si>
    <t>P(T contain {h1, h5, h9} &amp; from_ui)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</si>
  <si>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</si>
  <si>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</si>
  <si>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</si>
  <si>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</si>
  <si>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</si>
  <si>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</si>
  <si>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</si>
  <si>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</si>
  <si>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</si>
  <si>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</si>
  <si>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containNum = 26, notContainNum = 74</t>
  </si>
  <si>
    <t>P(T contain {h1, h5, h9} &amp; not_from_ui)</t>
  </si>
  <si>
    <t>P(T not contain {h1, h5, h9} &amp; from_ui)</t>
  </si>
  <si>
    <t>notContainNum = 74</t>
  </si>
  <si>
    <t>P(T not contain {h1, h5, h9} &amp; not_from_ui)</t>
  </si>
  <si>
    <t>P*log(P/(Prob_from_ui))</t>
  </si>
  <si>
    <t>CE(contain {h1, h5, h9 }| from_ui)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</si>
  <si>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</si>
  <si>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</si>
  <si>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</si>
  <si>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</si>
  <si>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</si>
  <si>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</si>
  <si>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</si>
  <si>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</si>
  <si>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</si>
  <si>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</si>
  <si>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</si>
  <si>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</si>
  <si>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contain &amp; from_hashtag</t>
  </si>
  <si>
    <t>not_contain &amp; not_from_hashtag</t>
  </si>
  <si>
    <t>P*log(P/(Prob_from_h))</t>
  </si>
  <si>
    <t>contain &amp; ~from_hashtag</t>
  </si>
  <si>
    <t>~contain &amp; from_hashtag</t>
  </si>
  <si>
    <t>MI</t>
  </si>
  <si>
    <t>CE(contain {h1, h5, h9 }| from_ui=T)</t>
  </si>
  <si>
    <t>CE(contain {h1, h5, h9 }| to_ui=T)</t>
  </si>
  <si>
    <t>from</t>
  </si>
  <si>
    <t>to</t>
  </si>
  <si>
    <t>toUserProb</t>
  </si>
  <si>
    <t>P*log(P/(Prob_to_ui))</t>
  </si>
  <si>
    <t>CE(contain|H)</t>
  </si>
  <si>
    <t>p*log(p/h*pC)</t>
  </si>
  <si>
    <t>CE(Contain|H=T)</t>
  </si>
  <si>
    <t>MI_P</t>
  </si>
  <si>
    <t>MI(contain {h1, h5, h9 }| to_ui=T)</t>
  </si>
  <si>
    <t>Hashtag</t>
  </si>
  <si>
    <t>FromUser</t>
  </si>
  <si>
    <t>ToUser</t>
  </si>
  <si>
    <t>#lines</t>
  </si>
  <si>
    <t>Disaster_CE</t>
  </si>
  <si>
    <t>Disaster_Prob</t>
  </si>
  <si>
    <t>Politics_CE</t>
  </si>
  <si>
    <t>Politics_Prob</t>
  </si>
  <si>
    <t>WITHOUT TWEET WITH NO HASHTAG</t>
  </si>
  <si>
    <t>(P(Prob_to_ui))*log(P/(Prob_to_ui))</t>
  </si>
  <si>
    <t>CE_M(contain {h1, h5, h9 }| to_ui=T)</t>
  </si>
  <si>
    <t>CE_M(contain {h1, h5, h9 }| from_ui=T)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</si>
</sst>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2" borderId="0" xfId="0" applyFont="1" applyFill="1"/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tabSelected="1" topLeftCell="P1" zoomScale="90" zoomScaleNormal="90" zoomScalePageLayoutView="90" workbookViewId="0">
      <selection activeCell="T30" sqref="T30"/>
    </sheetView>
  </sheetViews>
  <sheetFormatPr baseColWidth="10" defaultRowHeight="16" x14ac:dyDescent="0.2"/>
  <cols>
    <col min="1" max="1" width="36.33203125" bestFit="1" customWidth="1"/>
    <col min="6" max="7" width="21.6640625" customWidth="1"/>
    <col min="9" max="9" width="18.83203125" bestFit="1" customWidth="1"/>
    <col min="10" max="10" width="18.83203125" customWidth="1"/>
    <col min="13" max="13" width="30.5" bestFit="1" customWidth="1"/>
    <col min="15" max="15" width="10.83203125" style="1"/>
    <col min="17" max="17" width="21.1640625" customWidth="1"/>
    <col min="20" max="20" width="20.6640625" bestFit="1" customWidth="1"/>
    <col min="21" max="21" width="20.6640625" customWidth="1"/>
    <col min="22" max="22" width="12.83203125" bestFit="1" customWidth="1"/>
    <col min="23" max="23" width="12.83203125" customWidth="1"/>
    <col min="24" max="24" width="14.83203125" bestFit="1" customWidth="1"/>
  </cols>
  <sheetData>
    <row r="1" spans="1:25" x14ac:dyDescent="0.2">
      <c r="A1" t="s">
        <v>0</v>
      </c>
      <c r="C1" t="s">
        <v>38</v>
      </c>
      <c r="D1" t="s">
        <v>39</v>
      </c>
      <c r="E1" t="s">
        <v>40</v>
      </c>
      <c r="F1" t="s">
        <v>16</v>
      </c>
      <c r="H1" t="s">
        <v>45</v>
      </c>
      <c r="I1" t="s">
        <v>41</v>
      </c>
      <c r="J1" t="s">
        <v>56</v>
      </c>
      <c r="K1" t="s">
        <v>45</v>
      </c>
      <c r="M1" t="s">
        <v>17</v>
      </c>
      <c r="N1" t="s">
        <v>35</v>
      </c>
      <c r="Q1" t="s">
        <v>30</v>
      </c>
      <c r="T1" t="s">
        <v>32</v>
      </c>
      <c r="V1" t="s">
        <v>43</v>
      </c>
      <c r="X1" t="s">
        <v>42</v>
      </c>
      <c r="Y1" t="s">
        <v>35</v>
      </c>
    </row>
    <row r="2" spans="1:25" x14ac:dyDescent="0.2">
      <c r="A2" t="s">
        <v>1</v>
      </c>
      <c r="B2">
        <v>6</v>
      </c>
      <c r="C2">
        <f>B2/100</f>
        <v>0.06</v>
      </c>
      <c r="D2">
        <f>3/100</f>
        <v>0.03</v>
      </c>
      <c r="E2">
        <v>0.1</v>
      </c>
      <c r="F2">
        <f>C2 * LN(C2/0.1)</f>
        <v>-3.0649537425959442E-2</v>
      </c>
      <c r="G2">
        <f>(C2/0.1) * LOG(C2/0.1, 2)</f>
        <v>-0.44217935649972373</v>
      </c>
      <c r="H2">
        <f>C2 * LN(C2/(0.26*0.1))</f>
        <v>5.0174881452037107E-2</v>
      </c>
      <c r="I2">
        <f>D2 * LN(D2/0.1)</f>
        <v>-3.6119184129778083E-2</v>
      </c>
      <c r="J2">
        <f>(D2/0.1) * LOG(D2/0.1, 2)</f>
        <v>-0.52108967824986185</v>
      </c>
      <c r="K2">
        <f>D2 * LN(D2/(0.1*0.26))</f>
        <v>4.293025309220197E-3</v>
      </c>
      <c r="M2">
        <f>-(F2+F14+F26+F38)</f>
        <v>0.54403674585281481</v>
      </c>
      <c r="N2">
        <f>H2+H14+H26+H38</f>
        <v>2.902017127860558E-2</v>
      </c>
      <c r="P2" t="s">
        <v>18</v>
      </c>
      <c r="Q2">
        <v>6</v>
      </c>
      <c r="R2">
        <f>Q2/100</f>
        <v>0.06</v>
      </c>
      <c r="S2">
        <f>6/100</f>
        <v>0.06</v>
      </c>
      <c r="T2">
        <f>R2 * LN(R2/S2)</f>
        <v>0</v>
      </c>
      <c r="U2">
        <f>(R2/S2) * LOG(R2/S2, 2)</f>
        <v>0</v>
      </c>
      <c r="V2">
        <f>R2 * LN(R2/(S2*0.26))</f>
        <v>8.0824418877996559E-2</v>
      </c>
      <c r="X2">
        <f>-(T2+T16+T30+T44)</f>
        <v>0.48654247165191977</v>
      </c>
      <c r="Y2">
        <f>(V2+V16+V30+V44)</f>
        <v>8.6514445479500546E-2</v>
      </c>
    </row>
    <row r="3" spans="1:25" x14ac:dyDescent="0.2">
      <c r="A3" t="s">
        <v>2</v>
      </c>
      <c r="B3">
        <v>0</v>
      </c>
      <c r="C3">
        <f t="shared" ref="C3:C47" si="0">B3/100</f>
        <v>0</v>
      </c>
      <c r="D3">
        <v>0.03</v>
      </c>
      <c r="E3">
        <v>0.1</v>
      </c>
      <c r="F3">
        <v>0</v>
      </c>
      <c r="G3">
        <v>0</v>
      </c>
      <c r="H3">
        <v>0</v>
      </c>
      <c r="I3">
        <f t="shared" ref="I3:I35" si="1">D3 * LN(D3/0.1)</f>
        <v>-3.6119184129778083E-2</v>
      </c>
      <c r="J3">
        <f t="shared" ref="J3:J10" si="2">(D3/0.1) * LOG(D3/0.1, 2)</f>
        <v>-0.52108967824986185</v>
      </c>
      <c r="K3">
        <f t="shared" ref="K3:K11" si="3">D3 * LN(D3/(0.1*0.26))</f>
        <v>4.293025309220197E-3</v>
      </c>
      <c r="M3">
        <f t="shared" ref="M3:M11" si="4">-(F3+F15+F27+F39)</f>
        <v>0.54103843006146324</v>
      </c>
      <c r="N3">
        <f t="shared" ref="N3:N11" si="5">H3+H15+H27+H39</f>
        <v>3.2018487069957191E-2</v>
      </c>
      <c r="P3" t="s">
        <v>19</v>
      </c>
      <c r="Q3">
        <v>0</v>
      </c>
      <c r="R3">
        <f t="shared" ref="R3:R55" si="6">Q3/100</f>
        <v>0</v>
      </c>
      <c r="S3">
        <v>0.09</v>
      </c>
      <c r="T3">
        <v>0</v>
      </c>
      <c r="U3">
        <v>0</v>
      </c>
      <c r="V3">
        <v>0</v>
      </c>
      <c r="X3">
        <f t="shared" ref="X3:X13" si="7">-(T3+T17+T31+T45)</f>
        <v>0.54442532561258405</v>
      </c>
      <c r="Y3">
        <f t="shared" ref="Y3:Y13" si="8">(V3+V17+V31+V45)</f>
        <v>2.8631591518836416E-2</v>
      </c>
    </row>
    <row r="4" spans="1:25" x14ac:dyDescent="0.2">
      <c r="A4" t="s">
        <v>3</v>
      </c>
      <c r="B4">
        <v>1</v>
      </c>
      <c r="C4">
        <f t="shared" si="0"/>
        <v>0.01</v>
      </c>
      <c r="D4">
        <v>0.04</v>
      </c>
      <c r="E4">
        <v>0.1</v>
      </c>
      <c r="F4">
        <f t="shared" ref="F4:F35" si="9">C4 * LN(C4/0.1)</f>
        <v>-2.3025850929940458E-2</v>
      </c>
      <c r="G4">
        <f t="shared" ref="G4:G10" si="10">(C4/0.1) * LOG(C4/0.1, 2)</f>
        <v>-0.33219280948873625</v>
      </c>
      <c r="H4">
        <f t="shared" ref="H4:H10" si="11">C4 * LN(C4/(0.26*0.1))</f>
        <v>-9.5551144502743646E-3</v>
      </c>
      <c r="I4">
        <f t="shared" si="1"/>
        <v>-3.6651629274966208E-2</v>
      </c>
      <c r="J4">
        <f t="shared" si="2"/>
        <v>-0.52877123795494496</v>
      </c>
      <c r="K4">
        <f t="shared" si="3"/>
        <v>1.7231316643698168E-2</v>
      </c>
      <c r="M4">
        <f t="shared" si="4"/>
        <v>0.56426631898716906</v>
      </c>
      <c r="N4">
        <f t="shared" si="5"/>
        <v>8.7905981442513298E-3</v>
      </c>
      <c r="P4" t="s">
        <v>20</v>
      </c>
      <c r="Q4">
        <v>0</v>
      </c>
      <c r="R4">
        <f t="shared" si="6"/>
        <v>0</v>
      </c>
      <c r="S4">
        <v>0.1</v>
      </c>
      <c r="T4">
        <v>0</v>
      </c>
      <c r="U4">
        <v>0</v>
      </c>
      <c r="V4">
        <v>0</v>
      </c>
      <c r="X4">
        <f t="shared" si="7"/>
        <v>0.54103843006146324</v>
      </c>
      <c r="Y4">
        <f t="shared" si="8"/>
        <v>3.2018487069957191E-2</v>
      </c>
    </row>
    <row r="5" spans="1:25" x14ac:dyDescent="0.2">
      <c r="A5" t="s">
        <v>4</v>
      </c>
      <c r="B5">
        <v>3</v>
      </c>
      <c r="C5">
        <f t="shared" si="0"/>
        <v>0.03</v>
      </c>
      <c r="D5">
        <v>0.02</v>
      </c>
      <c r="E5">
        <v>0.1</v>
      </c>
      <c r="F5">
        <f t="shared" si="9"/>
        <v>-3.6119184129778083E-2</v>
      </c>
      <c r="G5">
        <f t="shared" si="10"/>
        <v>-0.52108967824986185</v>
      </c>
      <c r="H5">
        <f t="shared" si="11"/>
        <v>4.293025309220197E-3</v>
      </c>
      <c r="I5">
        <f t="shared" si="1"/>
        <v>-3.218875824868201E-2</v>
      </c>
      <c r="J5">
        <f t="shared" si="2"/>
        <v>-0.46438561897747249</v>
      </c>
      <c r="K5">
        <f t="shared" si="3"/>
        <v>-5.2472852893498227E-3</v>
      </c>
      <c r="M5">
        <f t="shared" si="4"/>
        <v>0.57260740884707617</v>
      </c>
      <c r="N5">
        <f t="shared" si="5"/>
        <v>4.4950828434425208E-4</v>
      </c>
      <c r="P5" t="s">
        <v>21</v>
      </c>
      <c r="Q5">
        <v>0</v>
      </c>
      <c r="R5">
        <f t="shared" si="6"/>
        <v>0</v>
      </c>
      <c r="S5">
        <v>0.1</v>
      </c>
      <c r="T5">
        <v>0</v>
      </c>
      <c r="U5">
        <v>0</v>
      </c>
      <c r="V5">
        <v>0</v>
      </c>
      <c r="X5">
        <f t="shared" si="7"/>
        <v>0.54103843006146324</v>
      </c>
      <c r="Y5">
        <f t="shared" si="8"/>
        <v>3.2018487069957191E-2</v>
      </c>
    </row>
    <row r="6" spans="1:25" x14ac:dyDescent="0.2">
      <c r="A6" t="s">
        <v>5</v>
      </c>
      <c r="B6">
        <v>6</v>
      </c>
      <c r="C6">
        <f t="shared" si="0"/>
        <v>0.06</v>
      </c>
      <c r="D6">
        <v>0.03</v>
      </c>
      <c r="E6">
        <v>0.1</v>
      </c>
      <c r="F6">
        <f t="shared" si="9"/>
        <v>-3.0649537425959442E-2</v>
      </c>
      <c r="G6">
        <f t="shared" si="10"/>
        <v>-0.44217935649972373</v>
      </c>
      <c r="H6">
        <f t="shared" si="11"/>
        <v>5.0174881452037107E-2</v>
      </c>
      <c r="I6">
        <f t="shared" si="1"/>
        <v>-3.6119184129778083E-2</v>
      </c>
      <c r="J6">
        <f t="shared" si="2"/>
        <v>-0.52108967824986185</v>
      </c>
      <c r="K6">
        <f t="shared" si="3"/>
        <v>4.293025309220197E-3</v>
      </c>
      <c r="M6">
        <f t="shared" si="4"/>
        <v>0.54403674585281481</v>
      </c>
      <c r="N6">
        <f t="shared" si="5"/>
        <v>2.902017127860558E-2</v>
      </c>
      <c r="P6" t="s">
        <v>22</v>
      </c>
      <c r="Q6">
        <v>10</v>
      </c>
      <c r="R6">
        <f t="shared" si="6"/>
        <v>0.1</v>
      </c>
      <c r="S6">
        <v>0.1</v>
      </c>
      <c r="T6">
        <f t="shared" ref="T6:T10" si="12">R6*LN(R6/S6)</f>
        <v>0</v>
      </c>
      <c r="U6">
        <v>0</v>
      </c>
      <c r="V6">
        <f t="shared" ref="V6:V10" si="13">R6 * LN(R6/(S6*0.26))</f>
        <v>0.13470736479666093</v>
      </c>
      <c r="X6">
        <f t="shared" si="7"/>
        <v>0.42120633876778801</v>
      </c>
      <c r="Y6">
        <f>(V6+V20+V34+V48)</f>
        <v>0.15185057836363236</v>
      </c>
    </row>
    <row r="7" spans="1:25" x14ac:dyDescent="0.2">
      <c r="A7" t="s">
        <v>6</v>
      </c>
      <c r="B7">
        <v>0</v>
      </c>
      <c r="C7">
        <f t="shared" si="0"/>
        <v>0</v>
      </c>
      <c r="D7">
        <v>0.03</v>
      </c>
      <c r="E7">
        <v>0.1</v>
      </c>
      <c r="F7">
        <v>0</v>
      </c>
      <c r="G7">
        <v>0</v>
      </c>
      <c r="H7">
        <v>0</v>
      </c>
      <c r="I7">
        <f t="shared" si="1"/>
        <v>-3.6119184129778083E-2</v>
      </c>
      <c r="J7">
        <f t="shared" si="2"/>
        <v>-0.52108967824986185</v>
      </c>
      <c r="K7">
        <f t="shared" si="3"/>
        <v>4.293025309220197E-3</v>
      </c>
      <c r="M7">
        <f t="shared" si="4"/>
        <v>0.54103843006146324</v>
      </c>
      <c r="N7">
        <f t="shared" si="5"/>
        <v>3.2018487069957191E-2</v>
      </c>
      <c r="P7" t="s">
        <v>23</v>
      </c>
      <c r="Q7">
        <v>0</v>
      </c>
      <c r="R7">
        <f t="shared" si="6"/>
        <v>0</v>
      </c>
      <c r="S7">
        <v>0.1</v>
      </c>
      <c r="T7">
        <v>0</v>
      </c>
      <c r="U7">
        <v>0</v>
      </c>
      <c r="V7">
        <v>0</v>
      </c>
      <c r="X7">
        <f t="shared" si="7"/>
        <v>0.54103843006146324</v>
      </c>
      <c r="Y7">
        <f t="shared" si="8"/>
        <v>3.2018487069957191E-2</v>
      </c>
    </row>
    <row r="8" spans="1:25" x14ac:dyDescent="0.2">
      <c r="A8" t="s">
        <v>7</v>
      </c>
      <c r="B8">
        <v>1</v>
      </c>
      <c r="C8">
        <f t="shared" si="0"/>
        <v>0.01</v>
      </c>
      <c r="D8">
        <v>0.03</v>
      </c>
      <c r="E8">
        <v>0.1</v>
      </c>
      <c r="F8">
        <f t="shared" si="9"/>
        <v>-2.3025850929940458E-2</v>
      </c>
      <c r="G8">
        <f t="shared" si="10"/>
        <v>-0.33219280948873625</v>
      </c>
      <c r="H8">
        <f t="shared" si="11"/>
        <v>-9.5551144502743646E-3</v>
      </c>
      <c r="I8">
        <f t="shared" si="1"/>
        <v>-3.6119184129778083E-2</v>
      </c>
      <c r="J8">
        <f t="shared" si="2"/>
        <v>-0.52108967824986185</v>
      </c>
      <c r="K8">
        <f t="shared" si="3"/>
        <v>4.293025309220197E-3</v>
      </c>
      <c r="M8">
        <f t="shared" si="4"/>
        <v>0.56426631898716906</v>
      </c>
      <c r="N8">
        <f t="shared" si="5"/>
        <v>8.7905981442513298E-3</v>
      </c>
      <c r="P8" t="s">
        <v>24</v>
      </c>
      <c r="Q8">
        <v>0</v>
      </c>
      <c r="R8">
        <f t="shared" si="6"/>
        <v>0</v>
      </c>
      <c r="S8">
        <v>0.1</v>
      </c>
      <c r="T8">
        <v>0</v>
      </c>
      <c r="U8">
        <v>0</v>
      </c>
      <c r="V8">
        <v>0</v>
      </c>
      <c r="X8">
        <f t="shared" si="7"/>
        <v>0.54103843006146324</v>
      </c>
      <c r="Y8">
        <f t="shared" si="8"/>
        <v>3.2018487069957191E-2</v>
      </c>
    </row>
    <row r="9" spans="1:25" x14ac:dyDescent="0.2">
      <c r="A9" t="s">
        <v>8</v>
      </c>
      <c r="B9">
        <v>3</v>
      </c>
      <c r="C9">
        <f t="shared" si="0"/>
        <v>0.03</v>
      </c>
      <c r="D9">
        <v>0.01</v>
      </c>
      <c r="E9">
        <v>0.1</v>
      </c>
      <c r="F9">
        <f t="shared" si="9"/>
        <v>-3.6119184129778083E-2</v>
      </c>
      <c r="G9">
        <f t="shared" si="10"/>
        <v>-0.52108967824986185</v>
      </c>
      <c r="H9">
        <f t="shared" si="11"/>
        <v>4.293025309220197E-3</v>
      </c>
      <c r="I9">
        <f t="shared" si="1"/>
        <v>-2.3025850929940458E-2</v>
      </c>
      <c r="J9">
        <f t="shared" si="2"/>
        <v>-0.33219280948873625</v>
      </c>
      <c r="K9">
        <f t="shared" si="3"/>
        <v>-9.5551144502743646E-3</v>
      </c>
      <c r="M9">
        <f t="shared" si="4"/>
        <v>0.57260740884707617</v>
      </c>
      <c r="N9">
        <f t="shared" si="5"/>
        <v>4.4950828434425208E-4</v>
      </c>
      <c r="P9" t="s">
        <v>25</v>
      </c>
      <c r="Q9">
        <v>0</v>
      </c>
      <c r="R9">
        <f t="shared" si="6"/>
        <v>0</v>
      </c>
      <c r="S9">
        <v>0.1</v>
      </c>
      <c r="T9">
        <v>0</v>
      </c>
      <c r="U9">
        <v>0</v>
      </c>
      <c r="V9">
        <v>0</v>
      </c>
      <c r="X9">
        <f t="shared" si="7"/>
        <v>0.54103843006146324</v>
      </c>
      <c r="Y9">
        <f t="shared" si="8"/>
        <v>3.2018487069957191E-2</v>
      </c>
    </row>
    <row r="10" spans="1:25" x14ac:dyDescent="0.2">
      <c r="A10" t="s">
        <v>9</v>
      </c>
      <c r="B10">
        <v>6</v>
      </c>
      <c r="C10">
        <f t="shared" si="0"/>
        <v>0.06</v>
      </c>
      <c r="D10">
        <v>0.02</v>
      </c>
      <c r="E10">
        <v>0.1</v>
      </c>
      <c r="F10">
        <f t="shared" si="9"/>
        <v>-3.0649537425959442E-2</v>
      </c>
      <c r="G10">
        <f t="shared" si="10"/>
        <v>-0.44217935649972373</v>
      </c>
      <c r="H10">
        <f t="shared" si="11"/>
        <v>5.0174881452037107E-2</v>
      </c>
      <c r="I10">
        <f t="shared" si="1"/>
        <v>-3.218875824868201E-2</v>
      </c>
      <c r="J10">
        <f t="shared" si="2"/>
        <v>-0.46438561897747249</v>
      </c>
      <c r="K10">
        <f t="shared" si="3"/>
        <v>-5.2472852893498227E-3</v>
      </c>
      <c r="M10">
        <f t="shared" si="4"/>
        <v>0.54403674585281481</v>
      </c>
      <c r="N10">
        <f t="shared" si="5"/>
        <v>2.902017127860558E-2</v>
      </c>
      <c r="P10" t="s">
        <v>26</v>
      </c>
      <c r="Q10">
        <v>10</v>
      </c>
      <c r="R10">
        <f t="shared" si="6"/>
        <v>0.1</v>
      </c>
      <c r="S10">
        <v>0.1</v>
      </c>
      <c r="T10">
        <f t="shared" si="12"/>
        <v>0</v>
      </c>
      <c r="U10">
        <f t="shared" ref="U3:U13" si="14">(R10/S10) * LOG(R10/S10, 2)</f>
        <v>0</v>
      </c>
      <c r="V10">
        <f t="shared" si="13"/>
        <v>0.13470736479666093</v>
      </c>
      <c r="X10">
        <f t="shared" si="7"/>
        <v>0.42120633876778801</v>
      </c>
      <c r="Y10">
        <f t="shared" si="8"/>
        <v>0.15185057836363236</v>
      </c>
    </row>
    <row r="11" spans="1:25" x14ac:dyDescent="0.2">
      <c r="A11" t="s">
        <v>10</v>
      </c>
      <c r="B11">
        <v>0</v>
      </c>
      <c r="C11">
        <f t="shared" si="0"/>
        <v>0</v>
      </c>
      <c r="D11">
        <v>0.02</v>
      </c>
      <c r="E11">
        <v>0.1</v>
      </c>
      <c r="F11">
        <v>0</v>
      </c>
      <c r="G11">
        <v>0</v>
      </c>
      <c r="H11">
        <v>0</v>
      </c>
      <c r="I11">
        <f t="shared" si="1"/>
        <v>-3.218875824868201E-2</v>
      </c>
      <c r="J11">
        <f>(D11/0.1) * LOG(D11/0.1, 2)</f>
        <v>-0.46438561897747249</v>
      </c>
      <c r="K11">
        <f t="shared" si="3"/>
        <v>-5.2472852893498227E-3</v>
      </c>
      <c r="M11">
        <f t="shared" si="4"/>
        <v>0.54103843006146324</v>
      </c>
      <c r="N11">
        <f t="shared" si="5"/>
        <v>3.2018487069957191E-2</v>
      </c>
      <c r="P11" t="s">
        <v>27</v>
      </c>
      <c r="Q11">
        <v>0</v>
      </c>
      <c r="R11">
        <f t="shared" si="6"/>
        <v>0</v>
      </c>
      <c r="S11">
        <v>0.1</v>
      </c>
      <c r="T11">
        <v>0</v>
      </c>
      <c r="U11">
        <v>0</v>
      </c>
      <c r="V11">
        <v>0</v>
      </c>
      <c r="X11">
        <f t="shared" si="7"/>
        <v>0.54103843006146324</v>
      </c>
      <c r="Y11">
        <f t="shared" si="8"/>
        <v>3.2018487069957191E-2</v>
      </c>
    </row>
    <row r="12" spans="1:25" x14ac:dyDescent="0.2">
      <c r="A12" t="s">
        <v>11</v>
      </c>
      <c r="P12" t="s">
        <v>28</v>
      </c>
      <c r="Q12">
        <v>0</v>
      </c>
      <c r="R12">
        <f t="shared" si="6"/>
        <v>0</v>
      </c>
      <c r="S12">
        <v>0.04</v>
      </c>
      <c r="T12">
        <v>0</v>
      </c>
      <c r="U12">
        <v>0</v>
      </c>
      <c r="V12">
        <v>0</v>
      </c>
      <c r="X12">
        <f t="shared" si="7"/>
        <v>0.56072249448898615</v>
      </c>
      <c r="Y12">
        <f t="shared" si="8"/>
        <v>1.2334422642434341E-2</v>
      </c>
    </row>
    <row r="13" spans="1:25" x14ac:dyDescent="0.2">
      <c r="A13" t="s">
        <v>12</v>
      </c>
      <c r="M13" t="s">
        <v>36</v>
      </c>
      <c r="P13" t="s">
        <v>29</v>
      </c>
      <c r="Q13">
        <v>0</v>
      </c>
      <c r="R13">
        <f t="shared" si="6"/>
        <v>0</v>
      </c>
      <c r="S13">
        <v>0.01</v>
      </c>
      <c r="T13">
        <v>0</v>
      </c>
      <c r="U13">
        <v>0</v>
      </c>
      <c r="V13">
        <v>0</v>
      </c>
      <c r="X13">
        <f t="shared" si="7"/>
        <v>0.57002815970933329</v>
      </c>
      <c r="Y13">
        <f t="shared" si="8"/>
        <v>3.0287574220872562E-3</v>
      </c>
    </row>
    <row r="14" spans="1:25" x14ac:dyDescent="0.2">
      <c r="A14" t="s">
        <v>1</v>
      </c>
      <c r="B14">
        <v>20</v>
      </c>
      <c r="C14">
        <f t="shared" si="0"/>
        <v>0.2</v>
      </c>
      <c r="D14">
        <f>(26-(D2*100))/100</f>
        <v>0.23</v>
      </c>
      <c r="F14">
        <f>C14 * LN(C14/0.9)</f>
        <v>-0.30081547935525482</v>
      </c>
      <c r="H14">
        <f>C14* LN(C14/(0.26*0.9))</f>
        <v>-3.140074976193296E-2</v>
      </c>
      <c r="I14">
        <f>D14 * LN(D14/0.9)</f>
        <v>-0.31379255451225652</v>
      </c>
      <c r="K14">
        <f>D14 * LN(D14/(0.9*0.26))</f>
        <v>-3.9656154799364036E-3</v>
      </c>
      <c r="M14">
        <f>-(F2+F26)</f>
        <v>6.7301166700925646E-2</v>
      </c>
    </row>
    <row r="15" spans="1:25" x14ac:dyDescent="0.2">
      <c r="A15" t="s">
        <v>2</v>
      </c>
      <c r="B15">
        <v>26</v>
      </c>
      <c r="C15">
        <f t="shared" si="0"/>
        <v>0.26</v>
      </c>
      <c r="D15">
        <f t="shared" ref="D15:D23" si="15">(26-(D3*100))/100</f>
        <v>0.23</v>
      </c>
      <c r="F15">
        <f t="shared" ref="F15:F23" si="16">C15 * LN(C15/0.9)</f>
        <v>-0.32284541440028358</v>
      </c>
      <c r="H15">
        <f t="shared" ref="H15:H23" si="17">C15* LN(C15/(0.26*0.9))</f>
        <v>2.7393734071034851E-2</v>
      </c>
      <c r="I15">
        <f t="shared" ref="I15:I23" si="18">D15 * LN(D15/0.9)</f>
        <v>-0.31379255451225652</v>
      </c>
      <c r="K15">
        <f t="shared" ref="K15:K23" si="19">D15 * LN(D15/(0.9*0.26))</f>
        <v>-3.9656154799364036E-3</v>
      </c>
      <c r="M15">
        <f t="shared" ref="M15:M23" si="20">-(F3+F27)</f>
        <v>0</v>
      </c>
      <c r="Q15" t="s">
        <v>33</v>
      </c>
      <c r="X15" t="s">
        <v>44</v>
      </c>
    </row>
    <row r="16" spans="1:25" x14ac:dyDescent="0.2">
      <c r="A16" t="s">
        <v>3</v>
      </c>
      <c r="B16">
        <v>25</v>
      </c>
      <c r="C16">
        <f t="shared" si="0"/>
        <v>0.25</v>
      </c>
      <c r="D16">
        <f t="shared" si="15"/>
        <v>0.22</v>
      </c>
      <c r="F16">
        <f t="shared" si="16"/>
        <v>-0.32023346136551606</v>
      </c>
      <c r="H16">
        <f t="shared" si="17"/>
        <v>1.6534950626136247E-2</v>
      </c>
      <c r="I16">
        <f t="shared" si="18"/>
        <v>-0.30992878773382881</v>
      </c>
      <c r="K16">
        <f t="shared" si="19"/>
        <v>-1.3572585181174778E-2</v>
      </c>
      <c r="M16">
        <f t="shared" si="20"/>
        <v>3.2508297339144836E-2</v>
      </c>
      <c r="P16" t="s">
        <v>18</v>
      </c>
      <c r="Q16">
        <v>20</v>
      </c>
      <c r="R16">
        <f t="shared" si="6"/>
        <v>0.2</v>
      </c>
      <c r="T16">
        <f>R16*LN(R16/S30)</f>
        <v>-0.30951250174320255</v>
      </c>
      <c r="V16">
        <f>R16*LN(R16/(S30*0.26))</f>
        <v>-4.0097772149880723E-2</v>
      </c>
      <c r="X16">
        <f>-(T2+T30)</f>
        <v>0</v>
      </c>
    </row>
    <row r="17" spans="1:24" x14ac:dyDescent="0.2">
      <c r="A17" t="s">
        <v>4</v>
      </c>
      <c r="B17">
        <v>23</v>
      </c>
      <c r="C17">
        <f t="shared" si="0"/>
        <v>0.23</v>
      </c>
      <c r="D17">
        <f t="shared" si="15"/>
        <v>0.24</v>
      </c>
      <c r="F17">
        <f t="shared" si="16"/>
        <v>-0.31379255451225652</v>
      </c>
      <c r="H17">
        <f t="shared" si="17"/>
        <v>-3.9656154799364036E-3</v>
      </c>
      <c r="I17">
        <f t="shared" si="18"/>
        <v>-0.31722140159575668</v>
      </c>
      <c r="K17">
        <f t="shared" si="19"/>
        <v>6.0762739162295489E-3</v>
      </c>
      <c r="M17">
        <f t="shared" si="20"/>
        <v>6.1086430205489345E-2</v>
      </c>
      <c r="P17" t="s">
        <v>19</v>
      </c>
      <c r="Q17">
        <v>26</v>
      </c>
      <c r="R17">
        <f t="shared" si="6"/>
        <v>0.26</v>
      </c>
      <c r="T17">
        <f t="shared" ref="T17:T27" si="21">R17*LN(R17/S31)</f>
        <v>-0.3257183718087957</v>
      </c>
      <c r="V17">
        <f t="shared" ref="V17:V27" si="22">R17*LN(R17/(S31*0.26))</f>
        <v>2.452077666252277E-2</v>
      </c>
      <c r="X17">
        <f t="shared" ref="X17:X27" si="23">-(T3+T31)</f>
        <v>0</v>
      </c>
    </row>
    <row r="18" spans="1:24" x14ac:dyDescent="0.2">
      <c r="A18" t="s">
        <v>5</v>
      </c>
      <c r="B18">
        <v>20</v>
      </c>
      <c r="C18">
        <f t="shared" si="0"/>
        <v>0.2</v>
      </c>
      <c r="D18">
        <f t="shared" si="15"/>
        <v>0.23</v>
      </c>
      <c r="F18">
        <f t="shared" si="16"/>
        <v>-0.30081547935525482</v>
      </c>
      <c r="H18">
        <f t="shared" si="17"/>
        <v>-3.140074976193296E-2</v>
      </c>
      <c r="I18">
        <f t="shared" si="18"/>
        <v>-0.31379255451225652</v>
      </c>
      <c r="K18">
        <f t="shared" si="19"/>
        <v>-3.9656154799364036E-3</v>
      </c>
      <c r="M18">
        <f t="shared" si="20"/>
        <v>6.7301166700925646E-2</v>
      </c>
      <c r="P18" t="s">
        <v>20</v>
      </c>
      <c r="Q18">
        <v>26</v>
      </c>
      <c r="R18">
        <f t="shared" si="6"/>
        <v>0.26</v>
      </c>
      <c r="T18">
        <f t="shared" si="21"/>
        <v>-0.32284541440028358</v>
      </c>
      <c r="V18">
        <f t="shared" si="22"/>
        <v>2.7393734071034851E-2</v>
      </c>
      <c r="X18">
        <f t="shared" si="23"/>
        <v>0</v>
      </c>
    </row>
    <row r="19" spans="1:24" x14ac:dyDescent="0.2">
      <c r="A19" t="s">
        <v>6</v>
      </c>
      <c r="B19">
        <v>26</v>
      </c>
      <c r="C19">
        <f t="shared" si="0"/>
        <v>0.26</v>
      </c>
      <c r="D19">
        <f t="shared" si="15"/>
        <v>0.23</v>
      </c>
      <c r="F19">
        <f t="shared" si="16"/>
        <v>-0.32284541440028358</v>
      </c>
      <c r="H19">
        <f t="shared" si="17"/>
        <v>2.7393734071034851E-2</v>
      </c>
      <c r="I19">
        <f t="shared" si="18"/>
        <v>-0.31379255451225652</v>
      </c>
      <c r="K19">
        <f t="shared" si="19"/>
        <v>-3.9656154799364036E-3</v>
      </c>
      <c r="M19">
        <f t="shared" si="20"/>
        <v>0</v>
      </c>
      <c r="P19" t="s">
        <v>21</v>
      </c>
      <c r="Q19">
        <v>26</v>
      </c>
      <c r="R19">
        <f t="shared" si="6"/>
        <v>0.26</v>
      </c>
      <c r="T19">
        <f t="shared" si="21"/>
        <v>-0.32284541440028358</v>
      </c>
      <c r="V19">
        <f t="shared" si="22"/>
        <v>2.7393734071034851E-2</v>
      </c>
      <c r="X19">
        <f t="shared" si="23"/>
        <v>0</v>
      </c>
    </row>
    <row r="20" spans="1:24" x14ac:dyDescent="0.2">
      <c r="A20" t="s">
        <v>7</v>
      </c>
      <c r="B20">
        <v>25</v>
      </c>
      <c r="C20">
        <f t="shared" si="0"/>
        <v>0.25</v>
      </c>
      <c r="D20">
        <f t="shared" si="15"/>
        <v>0.23</v>
      </c>
      <c r="F20">
        <f t="shared" si="16"/>
        <v>-0.32023346136551606</v>
      </c>
      <c r="H20">
        <f t="shared" si="17"/>
        <v>1.6534950626136247E-2</v>
      </c>
      <c r="I20">
        <f t="shared" si="18"/>
        <v>-0.31379255451225652</v>
      </c>
      <c r="K20">
        <f t="shared" si="19"/>
        <v>-3.9656154799364036E-3</v>
      </c>
      <c r="M20">
        <f t="shared" si="20"/>
        <v>3.2508297339144836E-2</v>
      </c>
      <c r="P20" t="s">
        <v>22</v>
      </c>
      <c r="Q20">
        <v>16</v>
      </c>
      <c r="R20">
        <f t="shared" si="6"/>
        <v>0.16</v>
      </c>
      <c r="T20">
        <f t="shared" si="21"/>
        <v>-0.27635535169447745</v>
      </c>
      <c r="V20">
        <f t="shared" si="22"/>
        <v>-6.0823568019819918E-2</v>
      </c>
      <c r="X20">
        <f t="shared" si="23"/>
        <v>0</v>
      </c>
    </row>
    <row r="21" spans="1:24" x14ac:dyDescent="0.2">
      <c r="A21" t="s">
        <v>8</v>
      </c>
      <c r="B21">
        <v>23</v>
      </c>
      <c r="C21">
        <f t="shared" si="0"/>
        <v>0.23</v>
      </c>
      <c r="D21">
        <f t="shared" si="15"/>
        <v>0.25</v>
      </c>
      <c r="F21">
        <f t="shared" si="16"/>
        <v>-0.31379255451225652</v>
      </c>
      <c r="H21">
        <f t="shared" si="17"/>
        <v>-3.9656154799364036E-3</v>
      </c>
      <c r="I21">
        <f t="shared" si="18"/>
        <v>-0.32023346136551606</v>
      </c>
      <c r="K21">
        <f t="shared" si="19"/>
        <v>1.6534950626136247E-2</v>
      </c>
      <c r="M21">
        <f t="shared" si="20"/>
        <v>6.1086430205489345E-2</v>
      </c>
      <c r="P21" t="s">
        <v>23</v>
      </c>
      <c r="Q21">
        <v>26</v>
      </c>
      <c r="R21">
        <f t="shared" si="6"/>
        <v>0.26</v>
      </c>
      <c r="T21">
        <f t="shared" si="21"/>
        <v>-0.32284541440028358</v>
      </c>
      <c r="V21">
        <f t="shared" si="22"/>
        <v>2.7393734071034851E-2</v>
      </c>
      <c r="X21">
        <f t="shared" si="23"/>
        <v>0</v>
      </c>
    </row>
    <row r="22" spans="1:24" x14ac:dyDescent="0.2">
      <c r="A22" t="s">
        <v>9</v>
      </c>
      <c r="B22">
        <v>20</v>
      </c>
      <c r="C22">
        <f t="shared" si="0"/>
        <v>0.2</v>
      </c>
      <c r="D22">
        <f t="shared" si="15"/>
        <v>0.24</v>
      </c>
      <c r="F22">
        <f t="shared" si="16"/>
        <v>-0.30081547935525482</v>
      </c>
      <c r="H22">
        <f t="shared" si="17"/>
        <v>-3.140074976193296E-2</v>
      </c>
      <c r="I22">
        <f t="shared" si="18"/>
        <v>-0.31722140159575668</v>
      </c>
      <c r="K22">
        <f t="shared" si="19"/>
        <v>6.0762739162295489E-3</v>
      </c>
      <c r="M22">
        <f t="shared" si="20"/>
        <v>6.7301166700925646E-2</v>
      </c>
      <c r="P22" t="s">
        <v>24</v>
      </c>
      <c r="Q22">
        <v>26</v>
      </c>
      <c r="R22">
        <f t="shared" si="6"/>
        <v>0.26</v>
      </c>
      <c r="T22">
        <f t="shared" si="21"/>
        <v>-0.32284541440028358</v>
      </c>
      <c r="V22">
        <f t="shared" si="22"/>
        <v>2.7393734071034851E-2</v>
      </c>
      <c r="X22">
        <f t="shared" si="23"/>
        <v>0</v>
      </c>
    </row>
    <row r="23" spans="1:24" x14ac:dyDescent="0.2">
      <c r="A23" t="s">
        <v>10</v>
      </c>
      <c r="B23">
        <v>26</v>
      </c>
      <c r="C23">
        <f t="shared" si="0"/>
        <v>0.26</v>
      </c>
      <c r="D23">
        <f t="shared" si="15"/>
        <v>0.24</v>
      </c>
      <c r="F23">
        <f t="shared" si="16"/>
        <v>-0.32284541440028358</v>
      </c>
      <c r="H23">
        <f t="shared" si="17"/>
        <v>2.7393734071034851E-2</v>
      </c>
      <c r="I23">
        <f t="shared" si="18"/>
        <v>-0.31722140159575668</v>
      </c>
      <c r="K23">
        <f t="shared" si="19"/>
        <v>6.0762739162295489E-3</v>
      </c>
      <c r="M23">
        <f t="shared" si="20"/>
        <v>0</v>
      </c>
      <c r="P23" t="s">
        <v>25</v>
      </c>
      <c r="Q23">
        <v>26</v>
      </c>
      <c r="R23">
        <f t="shared" si="6"/>
        <v>0.26</v>
      </c>
      <c r="T23">
        <f t="shared" si="21"/>
        <v>-0.32284541440028358</v>
      </c>
      <c r="V23">
        <f t="shared" si="22"/>
        <v>2.7393734071034851E-2</v>
      </c>
      <c r="X23">
        <f t="shared" si="23"/>
        <v>0</v>
      </c>
    </row>
    <row r="24" spans="1:24" x14ac:dyDescent="0.2">
      <c r="P24" t="s">
        <v>26</v>
      </c>
      <c r="Q24">
        <v>16</v>
      </c>
      <c r="R24">
        <f t="shared" si="6"/>
        <v>0.16</v>
      </c>
      <c r="T24">
        <f t="shared" si="21"/>
        <v>-0.27635535169447745</v>
      </c>
      <c r="V24">
        <f t="shared" si="22"/>
        <v>-6.0823568019819918E-2</v>
      </c>
      <c r="X24">
        <f t="shared" si="23"/>
        <v>0</v>
      </c>
    </row>
    <row r="25" spans="1:24" x14ac:dyDescent="0.2">
      <c r="A25" t="s">
        <v>13</v>
      </c>
      <c r="M25" t="s">
        <v>37</v>
      </c>
      <c r="P25" t="s">
        <v>27</v>
      </c>
      <c r="Q25">
        <v>26</v>
      </c>
      <c r="R25">
        <f t="shared" si="6"/>
        <v>0.26</v>
      </c>
      <c r="T25">
        <f t="shared" si="21"/>
        <v>-0.32284541440028358</v>
      </c>
      <c r="V25">
        <f t="shared" si="22"/>
        <v>2.7393734071034851E-2</v>
      </c>
      <c r="X25">
        <f t="shared" si="23"/>
        <v>0</v>
      </c>
    </row>
    <row r="26" spans="1:24" x14ac:dyDescent="0.2">
      <c r="A26" t="s">
        <v>1</v>
      </c>
      <c r="B26">
        <v>4</v>
      </c>
      <c r="C26">
        <f t="shared" si="0"/>
        <v>0.04</v>
      </c>
      <c r="D26">
        <f>(10-(D2*100))/100</f>
        <v>7.0000000000000007E-2</v>
      </c>
      <c r="F26">
        <f t="shared" si="9"/>
        <v>-3.6651629274966208E-2</v>
      </c>
      <c r="G26">
        <f>(C26/0.1) * LOG(C26/0.1, 2)</f>
        <v>-0.52877123795494496</v>
      </c>
      <c r="H26">
        <f>C26 * LN(C26/(0.74*0.1))</f>
        <v>-2.4607425563609335E-2</v>
      </c>
      <c r="I26">
        <f t="shared" si="1"/>
        <v>-2.4967246075711262E-2</v>
      </c>
      <c r="J26">
        <f>(D26/0.1) * LOG(D26/0.1, 2)</f>
        <v>-0.36020122098083074</v>
      </c>
      <c r="K26">
        <f>D26 * LN(D26/(0.74*0.1))</f>
        <v>-3.889889580836746E-3</v>
      </c>
      <c r="M26">
        <f>-(I2+I26)</f>
        <v>6.1086430205489345E-2</v>
      </c>
      <c r="P26" t="s">
        <v>28</v>
      </c>
      <c r="Q26">
        <v>26</v>
      </c>
      <c r="R26">
        <f t="shared" si="6"/>
        <v>0.26</v>
      </c>
      <c r="T26">
        <f t="shared" si="21"/>
        <v>-0.33962542989605204</v>
      </c>
      <c r="V26">
        <f t="shared" si="22"/>
        <v>1.0613718575266353E-2</v>
      </c>
      <c r="X26">
        <f t="shared" si="23"/>
        <v>0</v>
      </c>
    </row>
    <row r="27" spans="1:24" x14ac:dyDescent="0.2">
      <c r="A27" t="s">
        <v>2</v>
      </c>
      <c r="B27">
        <v>10</v>
      </c>
      <c r="C27">
        <f t="shared" si="0"/>
        <v>0.1</v>
      </c>
      <c r="D27">
        <f t="shared" ref="D27:D35" si="24">(10-(D3*100))/100</f>
        <v>7.0000000000000007E-2</v>
      </c>
      <c r="F27">
        <f t="shared" si="9"/>
        <v>0</v>
      </c>
      <c r="G27">
        <f t="shared" ref="G27:G35" si="25">(C27/0.1) * LOG(C27/0.1, 2)</f>
        <v>0</v>
      </c>
      <c r="H27">
        <f t="shared" ref="H27:H35" si="26">C27 * LN(C27/(0.74*0.1))</f>
        <v>3.0110509278392178E-2</v>
      </c>
      <c r="I27">
        <f t="shared" si="1"/>
        <v>-2.4967246075711262E-2</v>
      </c>
      <c r="J27">
        <f t="shared" ref="J27:J35" si="27">(D27/0.1) * LOG(D27/0.1, 2)</f>
        <v>-0.36020122098083074</v>
      </c>
      <c r="K27">
        <f t="shared" ref="K27:K35" si="28">D27 * LN(D27/(0.74*0.1))</f>
        <v>-3.889889580836746E-3</v>
      </c>
      <c r="M27">
        <f t="shared" ref="M27:M35" si="29">-(I3+I27)</f>
        <v>6.1086430205489345E-2</v>
      </c>
      <c r="P27" t="s">
        <v>29</v>
      </c>
      <c r="Q27">
        <v>26</v>
      </c>
      <c r="R27">
        <f t="shared" si="6"/>
        <v>0.26</v>
      </c>
      <c r="T27">
        <f t="shared" si="21"/>
        <v>-0.34762606114940808</v>
      </c>
      <c r="V27">
        <f t="shared" si="22"/>
        <v>2.6130873219103916E-3</v>
      </c>
      <c r="X27">
        <f t="shared" si="23"/>
        <v>0</v>
      </c>
    </row>
    <row r="28" spans="1:24" x14ac:dyDescent="0.2">
      <c r="A28" t="s">
        <v>3</v>
      </c>
      <c r="B28">
        <v>9</v>
      </c>
      <c r="C28">
        <f t="shared" si="0"/>
        <v>0.09</v>
      </c>
      <c r="D28">
        <f t="shared" si="24"/>
        <v>0.06</v>
      </c>
      <c r="F28">
        <f t="shared" si="9"/>
        <v>-9.4824464092043755E-3</v>
      </c>
      <c r="G28">
        <f t="shared" si="25"/>
        <v>-0.13680278410054511</v>
      </c>
      <c r="H28">
        <f t="shared" si="26"/>
        <v>1.7617011941348581E-2</v>
      </c>
      <c r="I28">
        <f t="shared" si="1"/>
        <v>-3.0649537425959442E-2</v>
      </c>
      <c r="J28">
        <f t="shared" si="27"/>
        <v>-0.44217935649972373</v>
      </c>
      <c r="K28">
        <f t="shared" si="28"/>
        <v>-1.258323185892414E-2</v>
      </c>
      <c r="M28">
        <f t="shared" si="29"/>
        <v>6.7301166700925646E-2</v>
      </c>
    </row>
    <row r="29" spans="1:24" x14ac:dyDescent="0.2">
      <c r="A29" t="s">
        <v>4</v>
      </c>
      <c r="B29">
        <v>7</v>
      </c>
      <c r="C29">
        <f t="shared" si="0"/>
        <v>7.0000000000000007E-2</v>
      </c>
      <c r="D29">
        <f t="shared" si="24"/>
        <v>0.08</v>
      </c>
      <c r="F29">
        <f t="shared" si="9"/>
        <v>-2.4967246075711262E-2</v>
      </c>
      <c r="G29">
        <f t="shared" si="25"/>
        <v>-0.36020122098083074</v>
      </c>
      <c r="H29">
        <f t="shared" si="26"/>
        <v>-3.889889580836746E-3</v>
      </c>
      <c r="I29">
        <f t="shared" si="1"/>
        <v>-1.7851484105136789E-2</v>
      </c>
      <c r="J29">
        <f t="shared" si="27"/>
        <v>-0.25754247590988999</v>
      </c>
      <c r="K29">
        <f t="shared" si="28"/>
        <v>6.2369233175769536E-3</v>
      </c>
      <c r="M29">
        <f t="shared" si="29"/>
        <v>5.0040242353818799E-2</v>
      </c>
      <c r="Q29" t="s">
        <v>34</v>
      </c>
    </row>
    <row r="30" spans="1:24" x14ac:dyDescent="0.2">
      <c r="A30" t="s">
        <v>5</v>
      </c>
      <c r="B30">
        <v>4</v>
      </c>
      <c r="C30">
        <f t="shared" si="0"/>
        <v>0.04</v>
      </c>
      <c r="D30">
        <f t="shared" si="24"/>
        <v>7.0000000000000007E-2</v>
      </c>
      <c r="F30">
        <f t="shared" si="9"/>
        <v>-3.6651629274966208E-2</v>
      </c>
      <c r="G30">
        <f t="shared" si="25"/>
        <v>-0.52877123795494496</v>
      </c>
      <c r="H30">
        <f t="shared" si="26"/>
        <v>-2.4607425563609335E-2</v>
      </c>
      <c r="I30">
        <f t="shared" si="1"/>
        <v>-2.4967246075711262E-2</v>
      </c>
      <c r="J30">
        <f t="shared" si="27"/>
        <v>-0.36020122098083074</v>
      </c>
      <c r="K30">
        <f t="shared" si="28"/>
        <v>-3.889889580836746E-3</v>
      </c>
      <c r="M30">
        <f t="shared" si="29"/>
        <v>6.1086430205489345E-2</v>
      </c>
      <c r="P30" t="s">
        <v>18</v>
      </c>
      <c r="Q30">
        <v>0</v>
      </c>
      <c r="R30">
        <f t="shared" si="6"/>
        <v>0</v>
      </c>
      <c r="S30">
        <f>1-S2</f>
        <v>0.94</v>
      </c>
      <c r="T30">
        <v>0</v>
      </c>
      <c r="V30">
        <v>0</v>
      </c>
    </row>
    <row r="31" spans="1:24" x14ac:dyDescent="0.2">
      <c r="A31" t="s">
        <v>6</v>
      </c>
      <c r="B31">
        <v>10</v>
      </c>
      <c r="C31">
        <f t="shared" si="0"/>
        <v>0.1</v>
      </c>
      <c r="D31">
        <f t="shared" si="24"/>
        <v>7.0000000000000007E-2</v>
      </c>
      <c r="F31">
        <f t="shared" si="9"/>
        <v>0</v>
      </c>
      <c r="G31">
        <f t="shared" si="25"/>
        <v>0</v>
      </c>
      <c r="H31">
        <f t="shared" si="26"/>
        <v>3.0110509278392178E-2</v>
      </c>
      <c r="I31">
        <f t="shared" si="1"/>
        <v>-2.4967246075711262E-2</v>
      </c>
      <c r="J31">
        <f t="shared" si="27"/>
        <v>-0.36020122098083074</v>
      </c>
      <c r="K31">
        <f t="shared" si="28"/>
        <v>-3.889889580836746E-3</v>
      </c>
      <c r="M31">
        <f t="shared" si="29"/>
        <v>6.1086430205489345E-2</v>
      </c>
      <c r="P31" t="s">
        <v>19</v>
      </c>
      <c r="Q31">
        <v>9</v>
      </c>
      <c r="R31">
        <f t="shared" si="6"/>
        <v>0.09</v>
      </c>
      <c r="S31">
        <f t="shared" ref="S31:S41" si="30">1-S3</f>
        <v>0.91</v>
      </c>
      <c r="T31">
        <f>R31*LN(R31/S3)</f>
        <v>0</v>
      </c>
      <c r="V31">
        <f>R31 * LN(R31/(S3*0.74))</f>
        <v>2.7099458350552958E-2</v>
      </c>
    </row>
    <row r="32" spans="1:24" x14ac:dyDescent="0.2">
      <c r="A32" t="s">
        <v>7</v>
      </c>
      <c r="B32">
        <v>9</v>
      </c>
      <c r="C32">
        <f t="shared" si="0"/>
        <v>0.09</v>
      </c>
      <c r="D32">
        <f t="shared" si="24"/>
        <v>7.0000000000000007E-2</v>
      </c>
      <c r="F32">
        <f t="shared" si="9"/>
        <v>-9.4824464092043755E-3</v>
      </c>
      <c r="G32">
        <f t="shared" si="25"/>
        <v>-0.13680278410054511</v>
      </c>
      <c r="H32">
        <f t="shared" si="26"/>
        <v>1.7617011941348581E-2</v>
      </c>
      <c r="I32">
        <f t="shared" si="1"/>
        <v>-2.4967246075711262E-2</v>
      </c>
      <c r="J32">
        <f t="shared" si="27"/>
        <v>-0.36020122098083074</v>
      </c>
      <c r="K32">
        <f t="shared" si="28"/>
        <v>-3.889889580836746E-3</v>
      </c>
      <c r="M32">
        <f t="shared" si="29"/>
        <v>6.1086430205489345E-2</v>
      </c>
      <c r="P32" t="s">
        <v>20</v>
      </c>
      <c r="Q32">
        <v>10</v>
      </c>
      <c r="R32">
        <f t="shared" si="6"/>
        <v>0.1</v>
      </c>
      <c r="S32">
        <f t="shared" si="30"/>
        <v>0.9</v>
      </c>
      <c r="T32">
        <f t="shared" ref="T32:T41" si="31">R32*LN(R32/S4)</f>
        <v>0</v>
      </c>
      <c r="V32">
        <f t="shared" ref="V32:V41" si="32">R32 * LN(R32/(S4*0.74))</f>
        <v>3.0110509278392178E-2</v>
      </c>
    </row>
    <row r="33" spans="1:22" x14ac:dyDescent="0.2">
      <c r="A33" t="s">
        <v>8</v>
      </c>
      <c r="B33">
        <v>7</v>
      </c>
      <c r="C33">
        <f t="shared" si="0"/>
        <v>7.0000000000000007E-2</v>
      </c>
      <c r="D33">
        <f t="shared" si="24"/>
        <v>0.09</v>
      </c>
      <c r="F33">
        <f t="shared" si="9"/>
        <v>-2.4967246075711262E-2</v>
      </c>
      <c r="G33">
        <f t="shared" si="25"/>
        <v>-0.36020122098083074</v>
      </c>
      <c r="H33">
        <f t="shared" si="26"/>
        <v>-3.889889580836746E-3</v>
      </c>
      <c r="I33">
        <f t="shared" si="1"/>
        <v>-9.4824464092043755E-3</v>
      </c>
      <c r="J33">
        <f t="shared" si="27"/>
        <v>-0.13680278410054511</v>
      </c>
      <c r="K33">
        <f t="shared" si="28"/>
        <v>1.7617011941348581E-2</v>
      </c>
      <c r="M33">
        <f t="shared" si="29"/>
        <v>3.2508297339144836E-2</v>
      </c>
      <c r="P33" t="s">
        <v>21</v>
      </c>
      <c r="Q33">
        <v>10</v>
      </c>
      <c r="R33">
        <f t="shared" si="6"/>
        <v>0.1</v>
      </c>
      <c r="S33">
        <f t="shared" si="30"/>
        <v>0.9</v>
      </c>
      <c r="T33">
        <f t="shared" si="31"/>
        <v>0</v>
      </c>
      <c r="V33">
        <f t="shared" si="32"/>
        <v>3.0110509278392178E-2</v>
      </c>
    </row>
    <row r="34" spans="1:22" x14ac:dyDescent="0.2">
      <c r="A34" t="s">
        <v>9</v>
      </c>
      <c r="B34">
        <v>4</v>
      </c>
      <c r="C34">
        <f t="shared" si="0"/>
        <v>0.04</v>
      </c>
      <c r="D34">
        <f t="shared" si="24"/>
        <v>0.08</v>
      </c>
      <c r="F34">
        <f t="shared" si="9"/>
        <v>-3.6651629274966208E-2</v>
      </c>
      <c r="G34">
        <f t="shared" si="25"/>
        <v>-0.52877123795494496</v>
      </c>
      <c r="H34">
        <f t="shared" si="26"/>
        <v>-2.4607425563609335E-2</v>
      </c>
      <c r="I34">
        <f t="shared" si="1"/>
        <v>-1.7851484105136789E-2</v>
      </c>
      <c r="J34">
        <f t="shared" si="27"/>
        <v>-0.25754247590988999</v>
      </c>
      <c r="K34">
        <f t="shared" si="28"/>
        <v>6.2369233175769536E-3</v>
      </c>
      <c r="M34">
        <f t="shared" si="29"/>
        <v>5.0040242353818799E-2</v>
      </c>
      <c r="P34" t="s">
        <v>22</v>
      </c>
      <c r="Q34">
        <v>0</v>
      </c>
      <c r="R34">
        <f t="shared" si="6"/>
        <v>0</v>
      </c>
      <c r="S34">
        <f t="shared" si="30"/>
        <v>0.9</v>
      </c>
      <c r="T34">
        <v>0</v>
      </c>
      <c r="V34">
        <v>0</v>
      </c>
    </row>
    <row r="35" spans="1:22" x14ac:dyDescent="0.2">
      <c r="A35" t="s">
        <v>10</v>
      </c>
      <c r="B35">
        <v>10</v>
      </c>
      <c r="C35">
        <f t="shared" si="0"/>
        <v>0.1</v>
      </c>
      <c r="D35">
        <f t="shared" si="24"/>
        <v>0.08</v>
      </c>
      <c r="F35">
        <f t="shared" si="9"/>
        <v>0</v>
      </c>
      <c r="G35">
        <f t="shared" si="25"/>
        <v>0</v>
      </c>
      <c r="H35">
        <f t="shared" si="26"/>
        <v>3.0110509278392178E-2</v>
      </c>
      <c r="I35">
        <f t="shared" si="1"/>
        <v>-1.7851484105136789E-2</v>
      </c>
      <c r="J35">
        <f t="shared" si="27"/>
        <v>-0.25754247590988999</v>
      </c>
      <c r="K35">
        <f t="shared" si="28"/>
        <v>6.2369233175769536E-3</v>
      </c>
      <c r="M35">
        <f t="shared" si="29"/>
        <v>5.0040242353818799E-2</v>
      </c>
      <c r="P35" t="s">
        <v>23</v>
      </c>
      <c r="Q35">
        <v>10</v>
      </c>
      <c r="R35">
        <f t="shared" si="6"/>
        <v>0.1</v>
      </c>
      <c r="S35">
        <f t="shared" si="30"/>
        <v>0.9</v>
      </c>
      <c r="T35">
        <f t="shared" si="31"/>
        <v>0</v>
      </c>
      <c r="V35">
        <f t="shared" si="32"/>
        <v>3.0110509278392178E-2</v>
      </c>
    </row>
    <row r="36" spans="1:22" x14ac:dyDescent="0.2">
      <c r="A36" t="s">
        <v>14</v>
      </c>
      <c r="P36" t="s">
        <v>24</v>
      </c>
      <c r="Q36">
        <v>10</v>
      </c>
      <c r="R36">
        <f t="shared" si="6"/>
        <v>0.1</v>
      </c>
      <c r="S36">
        <f t="shared" si="30"/>
        <v>0.9</v>
      </c>
      <c r="T36">
        <f t="shared" si="31"/>
        <v>0</v>
      </c>
      <c r="V36">
        <f t="shared" si="32"/>
        <v>3.0110509278392178E-2</v>
      </c>
    </row>
    <row r="37" spans="1:22" x14ac:dyDescent="0.2">
      <c r="A37" t="s">
        <v>15</v>
      </c>
      <c r="M37" t="s">
        <v>46</v>
      </c>
      <c r="P37" t="s">
        <v>25</v>
      </c>
      <c r="Q37">
        <v>10</v>
      </c>
      <c r="R37">
        <f t="shared" si="6"/>
        <v>0.1</v>
      </c>
      <c r="S37">
        <f t="shared" si="30"/>
        <v>0.9</v>
      </c>
      <c r="T37">
        <f t="shared" si="31"/>
        <v>0</v>
      </c>
      <c r="V37">
        <f t="shared" si="32"/>
        <v>3.0110509278392178E-2</v>
      </c>
    </row>
    <row r="38" spans="1:22" x14ac:dyDescent="0.2">
      <c r="A38" t="s">
        <v>1</v>
      </c>
      <c r="B38">
        <v>70</v>
      </c>
      <c r="C38">
        <f t="shared" si="0"/>
        <v>0.7</v>
      </c>
      <c r="D38">
        <f>(74-(D26*100))/100</f>
        <v>0.67</v>
      </c>
      <c r="F38">
        <f>C38 * LN(C38/0.9)</f>
        <v>-0.17592009979663434</v>
      </c>
      <c r="H38">
        <f>C38 * LN(C38/(0.74*0.9))</f>
        <v>3.4853465152110769E-2</v>
      </c>
      <c r="I38">
        <f>D38 * LN(D38/0.9)</f>
        <v>-0.19772842412933031</v>
      </c>
      <c r="K38">
        <f>D38 * LN(D38/(0.74*0.9))</f>
        <v>4.0119880358972047E-3</v>
      </c>
      <c r="M38">
        <f>(K2+K14+K26+K38)</f>
        <v>4.4950828434425208E-4</v>
      </c>
      <c r="P38" t="s">
        <v>26</v>
      </c>
      <c r="Q38">
        <v>0</v>
      </c>
      <c r="R38">
        <f t="shared" si="6"/>
        <v>0</v>
      </c>
      <c r="S38">
        <f t="shared" si="30"/>
        <v>0.9</v>
      </c>
      <c r="T38">
        <v>0</v>
      </c>
      <c r="V38">
        <v>0</v>
      </c>
    </row>
    <row r="39" spans="1:22" x14ac:dyDescent="0.2">
      <c r="A39" t="s">
        <v>2</v>
      </c>
      <c r="B39">
        <v>64</v>
      </c>
      <c r="C39">
        <f t="shared" si="0"/>
        <v>0.64</v>
      </c>
      <c r="D39">
        <f t="shared" ref="D39:D47" si="33">(74-(D27*100))/100</f>
        <v>0.67</v>
      </c>
      <c r="F39">
        <f t="shared" ref="F39:F47" si="34">C39 * LN(C39/0.9)</f>
        <v>-0.21819301566117966</v>
      </c>
      <c r="H39">
        <f t="shared" ref="H39:H47" si="35">C39 * LN(C39/(0.74*0.9))</f>
        <v>-2.5485756279469831E-2</v>
      </c>
      <c r="I39">
        <f t="shared" ref="I39:I47" si="36">D39 * LN(D39/0.9)</f>
        <v>-0.19772842412933031</v>
      </c>
      <c r="K39">
        <f t="shared" ref="K39:K47" si="37">D39 * LN(D39/(0.74*0.9))</f>
        <v>4.0119880358972047E-3</v>
      </c>
      <c r="M39">
        <f t="shared" ref="M39:M47" si="38">(K3+K15+K27+K39)</f>
        <v>4.4950828434425208E-4</v>
      </c>
      <c r="P39" t="s">
        <v>27</v>
      </c>
      <c r="Q39">
        <v>10</v>
      </c>
      <c r="R39">
        <f t="shared" si="6"/>
        <v>0.1</v>
      </c>
      <c r="S39">
        <f t="shared" si="30"/>
        <v>0.9</v>
      </c>
      <c r="T39">
        <f t="shared" si="31"/>
        <v>0</v>
      </c>
      <c r="V39">
        <f t="shared" si="32"/>
        <v>3.0110509278392178E-2</v>
      </c>
    </row>
    <row r="40" spans="1:22" x14ac:dyDescent="0.2">
      <c r="A40" t="s">
        <v>3</v>
      </c>
      <c r="B40">
        <v>65</v>
      </c>
      <c r="C40">
        <f t="shared" si="0"/>
        <v>0.65</v>
      </c>
      <c r="D40">
        <f t="shared" si="33"/>
        <v>0.68</v>
      </c>
      <c r="F40">
        <f t="shared" si="34"/>
        <v>-0.21152456028250821</v>
      </c>
      <c r="H40">
        <f t="shared" si="35"/>
        <v>-1.5806249972959131E-2</v>
      </c>
      <c r="I40">
        <f t="shared" si="36"/>
        <v>-0.19060533630482773</v>
      </c>
      <c r="K40">
        <f t="shared" si="37"/>
        <v>1.4146126788239063E-2</v>
      </c>
      <c r="M40">
        <f t="shared" si="38"/>
        <v>5.2216263918383118E-3</v>
      </c>
      <c r="P40" t="s">
        <v>28</v>
      </c>
      <c r="Q40">
        <v>4</v>
      </c>
      <c r="R40">
        <f t="shared" si="6"/>
        <v>0.04</v>
      </c>
      <c r="S40">
        <f t="shared" si="30"/>
        <v>0.96</v>
      </c>
      <c r="T40">
        <f t="shared" si="31"/>
        <v>0</v>
      </c>
      <c r="V40">
        <f t="shared" si="32"/>
        <v>1.2044203711356866E-2</v>
      </c>
    </row>
    <row r="41" spans="1:22" x14ac:dyDescent="0.2">
      <c r="A41" t="s">
        <v>4</v>
      </c>
      <c r="B41">
        <v>67</v>
      </c>
      <c r="C41">
        <f t="shared" si="0"/>
        <v>0.67</v>
      </c>
      <c r="D41">
        <f t="shared" si="33"/>
        <v>0.66</v>
      </c>
      <c r="F41">
        <f t="shared" si="34"/>
        <v>-0.19772842412933031</v>
      </c>
      <c r="H41">
        <f t="shared" si="35"/>
        <v>4.0119880358972047E-3</v>
      </c>
      <c r="I41">
        <f t="shared" si="36"/>
        <v>-0.20470225268053405</v>
      </c>
      <c r="K41">
        <f t="shared" si="37"/>
        <v>-5.9728914431458327E-3</v>
      </c>
      <c r="M41">
        <f t="shared" si="38"/>
        <v>1.0930205013108471E-3</v>
      </c>
      <c r="P41" t="s">
        <v>29</v>
      </c>
      <c r="Q41">
        <v>1</v>
      </c>
      <c r="R41">
        <f t="shared" si="6"/>
        <v>0.01</v>
      </c>
      <c r="S41">
        <f t="shared" si="30"/>
        <v>0.99</v>
      </c>
      <c r="T41">
        <f t="shared" si="31"/>
        <v>0</v>
      </c>
      <c r="V41">
        <f t="shared" si="32"/>
        <v>3.0110509278392164E-3</v>
      </c>
    </row>
    <row r="42" spans="1:22" x14ac:dyDescent="0.2">
      <c r="A42" t="s">
        <v>5</v>
      </c>
      <c r="B42">
        <v>70</v>
      </c>
      <c r="C42">
        <f t="shared" si="0"/>
        <v>0.7</v>
      </c>
      <c r="D42">
        <f t="shared" si="33"/>
        <v>0.67</v>
      </c>
      <c r="F42">
        <f t="shared" si="34"/>
        <v>-0.17592009979663434</v>
      </c>
      <c r="H42">
        <f t="shared" si="35"/>
        <v>3.4853465152110769E-2</v>
      </c>
      <c r="I42">
        <f t="shared" si="36"/>
        <v>-0.19772842412933031</v>
      </c>
      <c r="K42">
        <f t="shared" si="37"/>
        <v>4.0119880358972047E-3</v>
      </c>
      <c r="M42">
        <f t="shared" si="38"/>
        <v>4.4950828434425208E-4</v>
      </c>
    </row>
    <row r="43" spans="1:22" x14ac:dyDescent="0.2">
      <c r="A43" t="s">
        <v>6</v>
      </c>
      <c r="B43">
        <v>64</v>
      </c>
      <c r="C43">
        <f t="shared" si="0"/>
        <v>0.64</v>
      </c>
      <c r="D43">
        <f t="shared" si="33"/>
        <v>0.67</v>
      </c>
      <c r="F43">
        <f t="shared" si="34"/>
        <v>-0.21819301566117966</v>
      </c>
      <c r="H43">
        <f t="shared" si="35"/>
        <v>-2.5485756279469831E-2</v>
      </c>
      <c r="I43">
        <f t="shared" si="36"/>
        <v>-0.19772842412933031</v>
      </c>
      <c r="K43">
        <f t="shared" si="37"/>
        <v>4.0119880358972047E-3</v>
      </c>
      <c r="M43">
        <f t="shared" si="38"/>
        <v>4.4950828434425208E-4</v>
      </c>
      <c r="Q43" t="s">
        <v>31</v>
      </c>
    </row>
    <row r="44" spans="1:22" x14ac:dyDescent="0.2">
      <c r="A44" t="s">
        <v>7</v>
      </c>
      <c r="B44">
        <v>65</v>
      </c>
      <c r="C44">
        <f t="shared" si="0"/>
        <v>0.65</v>
      </c>
      <c r="D44">
        <f t="shared" si="33"/>
        <v>0.67</v>
      </c>
      <c r="F44">
        <f t="shared" si="34"/>
        <v>-0.21152456028250821</v>
      </c>
      <c r="H44">
        <f t="shared" si="35"/>
        <v>-1.5806249972959131E-2</v>
      </c>
      <c r="I44">
        <f t="shared" si="36"/>
        <v>-0.19772842412933031</v>
      </c>
      <c r="K44">
        <f t="shared" si="37"/>
        <v>4.0119880358972047E-3</v>
      </c>
      <c r="M44">
        <f t="shared" si="38"/>
        <v>4.4950828434425208E-4</v>
      </c>
      <c r="P44" t="s">
        <v>18</v>
      </c>
      <c r="Q44">
        <v>74</v>
      </c>
      <c r="R44">
        <f t="shared" si="6"/>
        <v>0.74</v>
      </c>
      <c r="T44">
        <f t="shared" ref="T44:T55" si="39">R44 * LN(R44/S30)</f>
        <v>-0.17702996990871725</v>
      </c>
      <c r="V44">
        <f>R44 * LN(R44/(S30*0.74))</f>
        <v>4.5787798751384716E-2</v>
      </c>
    </row>
    <row r="45" spans="1:22" x14ac:dyDescent="0.2">
      <c r="A45" t="s">
        <v>8</v>
      </c>
      <c r="B45">
        <v>67</v>
      </c>
      <c r="C45">
        <f t="shared" si="0"/>
        <v>0.67</v>
      </c>
      <c r="D45">
        <f t="shared" si="33"/>
        <v>0.65</v>
      </c>
      <c r="F45">
        <f t="shared" si="34"/>
        <v>-0.19772842412933031</v>
      </c>
      <c r="H45">
        <f t="shared" si="35"/>
        <v>4.0119880358972047E-3</v>
      </c>
      <c r="I45">
        <f t="shared" si="36"/>
        <v>-0.21152456028250821</v>
      </c>
      <c r="K45">
        <f t="shared" si="37"/>
        <v>-1.5806249972959131E-2</v>
      </c>
      <c r="M45">
        <f t="shared" si="38"/>
        <v>8.7905981442513298E-3</v>
      </c>
      <c r="P45" t="s">
        <v>19</v>
      </c>
      <c r="Q45">
        <f>74-9</f>
        <v>65</v>
      </c>
      <c r="R45">
        <f t="shared" si="6"/>
        <v>0.65</v>
      </c>
      <c r="T45">
        <f t="shared" si="39"/>
        <v>-0.21870695380378838</v>
      </c>
      <c r="V45">
        <f t="shared" ref="V45:V55" si="40">R45 * LN(R45/(S31*0.74))</f>
        <v>-2.2988643494239312E-2</v>
      </c>
    </row>
    <row r="46" spans="1:22" x14ac:dyDescent="0.2">
      <c r="A46" t="s">
        <v>9</v>
      </c>
      <c r="B46">
        <v>70</v>
      </c>
      <c r="C46">
        <f t="shared" si="0"/>
        <v>0.7</v>
      </c>
      <c r="D46">
        <f t="shared" si="33"/>
        <v>0.66</v>
      </c>
      <c r="F46">
        <f t="shared" si="34"/>
        <v>-0.17592009979663434</v>
      </c>
      <c r="H46">
        <f t="shared" si="35"/>
        <v>3.4853465152110769E-2</v>
      </c>
      <c r="I46">
        <f t="shared" si="36"/>
        <v>-0.20470225268053405</v>
      </c>
      <c r="K46">
        <f t="shared" si="37"/>
        <v>-5.9728914431458327E-3</v>
      </c>
      <c r="M46">
        <f t="shared" si="38"/>
        <v>1.0930205013108471E-3</v>
      </c>
      <c r="P46" t="s">
        <v>20</v>
      </c>
      <c r="Q46">
        <v>64</v>
      </c>
      <c r="R46">
        <f t="shared" si="6"/>
        <v>0.64</v>
      </c>
      <c r="T46">
        <f t="shared" si="39"/>
        <v>-0.21819301566117966</v>
      </c>
      <c r="V46">
        <f t="shared" si="40"/>
        <v>-2.5485756279469831E-2</v>
      </c>
    </row>
    <row r="47" spans="1:22" x14ac:dyDescent="0.2">
      <c r="A47" t="s">
        <v>10</v>
      </c>
      <c r="B47">
        <v>64</v>
      </c>
      <c r="C47">
        <f t="shared" si="0"/>
        <v>0.64</v>
      </c>
      <c r="D47">
        <f t="shared" si="33"/>
        <v>0.66</v>
      </c>
      <c r="F47">
        <f t="shared" si="34"/>
        <v>-0.21819301566117966</v>
      </c>
      <c r="H47">
        <f t="shared" si="35"/>
        <v>-2.5485756279469831E-2</v>
      </c>
      <c r="I47">
        <f t="shared" si="36"/>
        <v>-0.20470225268053405</v>
      </c>
      <c r="K47">
        <f t="shared" si="37"/>
        <v>-5.9728914431458327E-3</v>
      </c>
      <c r="M47">
        <f t="shared" si="38"/>
        <v>1.0930205013108471E-3</v>
      </c>
      <c r="P47" t="s">
        <v>21</v>
      </c>
      <c r="Q47">
        <v>64</v>
      </c>
      <c r="R47">
        <f t="shared" si="6"/>
        <v>0.64</v>
      </c>
      <c r="T47">
        <f t="shared" si="39"/>
        <v>-0.21819301566117966</v>
      </c>
      <c r="V47">
        <f t="shared" si="40"/>
        <v>-2.5485756279469831E-2</v>
      </c>
    </row>
    <row r="48" spans="1:22" x14ac:dyDescent="0.2">
      <c r="P48" t="s">
        <v>22</v>
      </c>
      <c r="Q48">
        <v>74</v>
      </c>
      <c r="R48">
        <f t="shared" si="6"/>
        <v>0.74</v>
      </c>
      <c r="T48">
        <f t="shared" si="39"/>
        <v>-0.14485098707331057</v>
      </c>
      <c r="V48">
        <f t="shared" si="40"/>
        <v>7.7966781586791351E-2</v>
      </c>
    </row>
    <row r="49" spans="1:22" x14ac:dyDescent="0.2">
      <c r="G49" t="s">
        <v>58</v>
      </c>
      <c r="M49" t="s">
        <v>57</v>
      </c>
      <c r="O49"/>
      <c r="P49" t="s">
        <v>23</v>
      </c>
      <c r="Q49">
        <v>64</v>
      </c>
      <c r="R49">
        <f t="shared" si="6"/>
        <v>0.64</v>
      </c>
      <c r="T49">
        <f t="shared" si="39"/>
        <v>-0.21819301566117966</v>
      </c>
      <c r="V49">
        <f t="shared" si="40"/>
        <v>-2.5485756279469831E-2</v>
      </c>
    </row>
    <row r="50" spans="1:22" x14ac:dyDescent="0.2">
      <c r="A50" t="s">
        <v>1</v>
      </c>
      <c r="G50">
        <f>-(G26+G2)</f>
        <v>0.97095059445466869</v>
      </c>
      <c r="M50">
        <f>-(J2+J26)</f>
        <v>0.88129089923069259</v>
      </c>
      <c r="O50"/>
      <c r="P50" t="s">
        <v>24</v>
      </c>
      <c r="Q50">
        <v>64</v>
      </c>
      <c r="R50">
        <f t="shared" si="6"/>
        <v>0.64</v>
      </c>
      <c r="T50">
        <f t="shared" si="39"/>
        <v>-0.21819301566117966</v>
      </c>
      <c r="V50">
        <f t="shared" si="40"/>
        <v>-2.5485756279469831E-2</v>
      </c>
    </row>
    <row r="51" spans="1:22" x14ac:dyDescent="0.2">
      <c r="A51" t="s">
        <v>2</v>
      </c>
      <c r="G51">
        <f>-(G27+G3)</f>
        <v>0</v>
      </c>
      <c r="M51">
        <f t="shared" ref="M51:M59" si="41">-(J3+J27)</f>
        <v>0.88129089923069259</v>
      </c>
      <c r="O51"/>
      <c r="P51" t="s">
        <v>25</v>
      </c>
      <c r="Q51">
        <v>64</v>
      </c>
      <c r="R51">
        <f t="shared" si="6"/>
        <v>0.64</v>
      </c>
      <c r="T51">
        <f t="shared" si="39"/>
        <v>-0.21819301566117966</v>
      </c>
      <c r="V51">
        <f t="shared" si="40"/>
        <v>-2.5485756279469831E-2</v>
      </c>
    </row>
    <row r="52" spans="1:22" x14ac:dyDescent="0.2">
      <c r="A52" t="s">
        <v>3</v>
      </c>
      <c r="G52">
        <f>-(G28+G4)</f>
        <v>0.46899559358928133</v>
      </c>
      <c r="M52">
        <f t="shared" si="41"/>
        <v>0.97095059445466869</v>
      </c>
      <c r="O52"/>
      <c r="P52" t="s">
        <v>26</v>
      </c>
      <c r="Q52">
        <v>74</v>
      </c>
      <c r="R52">
        <f t="shared" si="6"/>
        <v>0.74</v>
      </c>
      <c r="T52">
        <f t="shared" si="39"/>
        <v>-0.14485098707331057</v>
      </c>
      <c r="V52">
        <f t="shared" si="40"/>
        <v>7.7966781586791351E-2</v>
      </c>
    </row>
    <row r="53" spans="1:22" x14ac:dyDescent="0.2">
      <c r="A53" t="s">
        <v>4</v>
      </c>
      <c r="G53">
        <f>-(G29+G5)</f>
        <v>0.88129089923069259</v>
      </c>
      <c r="M53">
        <f t="shared" si="41"/>
        <v>0.72192809488736254</v>
      </c>
      <c r="O53"/>
      <c r="P53" t="s">
        <v>27</v>
      </c>
      <c r="Q53">
        <v>64</v>
      </c>
      <c r="R53">
        <f t="shared" si="6"/>
        <v>0.64</v>
      </c>
      <c r="T53">
        <f t="shared" si="39"/>
        <v>-0.21819301566117966</v>
      </c>
      <c r="V53">
        <f t="shared" si="40"/>
        <v>-2.5485756279469831E-2</v>
      </c>
    </row>
    <row r="54" spans="1:22" x14ac:dyDescent="0.2">
      <c r="A54" t="s">
        <v>5</v>
      </c>
      <c r="G54">
        <f>-(G30+G6)</f>
        <v>0.97095059445466869</v>
      </c>
      <c r="M54">
        <f t="shared" si="41"/>
        <v>0.88129089923069259</v>
      </c>
      <c r="O54"/>
      <c r="P54" t="s">
        <v>28</v>
      </c>
      <c r="Q54">
        <v>70</v>
      </c>
      <c r="R54">
        <f t="shared" si="6"/>
        <v>0.7</v>
      </c>
      <c r="T54">
        <f t="shared" si="39"/>
        <v>-0.2210970645929341</v>
      </c>
      <c r="V54">
        <f t="shared" si="40"/>
        <v>-1.0323499644188877E-2</v>
      </c>
    </row>
    <row r="55" spans="1:22" x14ac:dyDescent="0.2">
      <c r="A55" t="s">
        <v>6</v>
      </c>
      <c r="G55">
        <f>-(G31+G7)</f>
        <v>0</v>
      </c>
      <c r="M55">
        <f t="shared" si="41"/>
        <v>0.88129089923069259</v>
      </c>
      <c r="O55"/>
      <c r="P55" t="s">
        <v>29</v>
      </c>
      <c r="Q55">
        <v>73</v>
      </c>
      <c r="R55">
        <f t="shared" si="6"/>
        <v>0.73</v>
      </c>
      <c r="T55">
        <f t="shared" si="39"/>
        <v>-0.22240209855992515</v>
      </c>
      <c r="V55">
        <f t="shared" si="40"/>
        <v>-2.5953808276623518E-3</v>
      </c>
    </row>
    <row r="56" spans="1:22" x14ac:dyDescent="0.2">
      <c r="A56" t="s">
        <v>7</v>
      </c>
      <c r="G56">
        <f>-(G32+G8)</f>
        <v>0.46899559358928133</v>
      </c>
      <c r="M56">
        <f t="shared" si="41"/>
        <v>0.88129089923069259</v>
      </c>
    </row>
    <row r="57" spans="1:22" x14ac:dyDescent="0.2">
      <c r="A57" t="s">
        <v>8</v>
      </c>
      <c r="G57">
        <f>-(G33+G9)</f>
        <v>0.88129089923069259</v>
      </c>
      <c r="M57">
        <f t="shared" si="41"/>
        <v>0.46899559358928133</v>
      </c>
    </row>
    <row r="58" spans="1:22" x14ac:dyDescent="0.2">
      <c r="A58" t="s">
        <v>9</v>
      </c>
      <c r="G58">
        <f>-(G34+G10)</f>
        <v>0.97095059445466869</v>
      </c>
      <c r="M58">
        <f t="shared" si="41"/>
        <v>0.72192809488736254</v>
      </c>
    </row>
    <row r="59" spans="1:22" x14ac:dyDescent="0.2">
      <c r="A59" t="s">
        <v>10</v>
      </c>
      <c r="G59">
        <f>-(G35+G11)</f>
        <v>0</v>
      </c>
      <c r="M59">
        <f t="shared" si="41"/>
        <v>0.72192809488736254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F1" workbookViewId="0">
      <selection activeCell="L14" sqref="L14"/>
    </sheetView>
  </sheetViews>
  <sheetFormatPr baseColWidth="10" defaultRowHeight="16" x14ac:dyDescent="0.2"/>
  <cols>
    <col min="1" max="1" width="36.33203125" bestFit="1" customWidth="1"/>
    <col min="6" max="6" width="21.6640625" customWidth="1"/>
    <col min="8" max="8" width="18.83203125" bestFit="1" customWidth="1"/>
    <col min="11" max="11" width="30.5" bestFit="1" customWidth="1"/>
    <col min="13" max="13" width="10.83203125" style="1"/>
    <col min="15" max="15" width="21.1640625" customWidth="1"/>
    <col min="18" max="18" width="20.6640625" bestFit="1" customWidth="1"/>
    <col min="19" max="19" width="12.83203125" bestFit="1" customWidth="1"/>
    <col min="20" max="20" width="12.83203125" customWidth="1"/>
    <col min="21" max="21" width="14.83203125" bestFit="1" customWidth="1"/>
  </cols>
  <sheetData>
    <row r="1" spans="1:22" x14ac:dyDescent="0.2">
      <c r="A1" t="s">
        <v>0</v>
      </c>
      <c r="C1" t="s">
        <v>38</v>
      </c>
      <c r="D1" t="s">
        <v>39</v>
      </c>
      <c r="E1" t="s">
        <v>40</v>
      </c>
      <c r="F1" t="s">
        <v>16</v>
      </c>
      <c r="G1" t="s">
        <v>45</v>
      </c>
      <c r="H1" t="s">
        <v>41</v>
      </c>
      <c r="I1" t="s">
        <v>45</v>
      </c>
      <c r="K1" t="s">
        <v>17</v>
      </c>
      <c r="L1" t="s">
        <v>35</v>
      </c>
      <c r="O1" t="s">
        <v>30</v>
      </c>
      <c r="R1" t="s">
        <v>32</v>
      </c>
      <c r="S1" t="s">
        <v>43</v>
      </c>
      <c r="U1" t="s">
        <v>42</v>
      </c>
      <c r="V1" t="s">
        <v>35</v>
      </c>
    </row>
    <row r="2" spans="1:22" x14ac:dyDescent="0.2">
      <c r="A2" t="s">
        <v>1</v>
      </c>
      <c r="B2">
        <v>6</v>
      </c>
      <c r="C2">
        <f>B2/100</f>
        <v>0.06</v>
      </c>
      <c r="D2">
        <f>3/100</f>
        <v>0.03</v>
      </c>
      <c r="E2">
        <v>0.1</v>
      </c>
      <c r="F2">
        <f>C2 * LN(C2/0.1)</f>
        <v>-3.0649537425959442E-2</v>
      </c>
      <c r="G2">
        <f>C2 * LN(C2/(0.26*0.1))</f>
        <v>5.0174881452037107E-2</v>
      </c>
      <c r="H2">
        <f>D2 * LN(D2/0.1)</f>
        <v>-3.6119184129778083E-2</v>
      </c>
      <c r="I2">
        <f>D2 * LN(D2/(0.1*0.26))</f>
        <v>4.293025309220197E-3</v>
      </c>
      <c r="K2">
        <f>-(F2+F14+F26+F38)</f>
        <v>0.54403674585281481</v>
      </c>
      <c r="L2">
        <f>G2+G14+G26+G38</f>
        <v>2.902017127860558E-2</v>
      </c>
      <c r="N2" t="s">
        <v>18</v>
      </c>
      <c r="O2">
        <v>6</v>
      </c>
      <c r="P2">
        <f>O2/100</f>
        <v>0.06</v>
      </c>
      <c r="Q2">
        <f>6/100</f>
        <v>0.06</v>
      </c>
      <c r="R2">
        <f>P2 * LN(P2/Q2)</f>
        <v>0</v>
      </c>
      <c r="S2">
        <f>P2 * LN(P2/(Q2*0.26))</f>
        <v>8.0824418877996559E-2</v>
      </c>
      <c r="U2">
        <f>-(R2+R16+R30+R44)</f>
        <v>0.48654247165191977</v>
      </c>
      <c r="V2">
        <f>(S2+S16+S30+S44)</f>
        <v>8.6514445479500546E-2</v>
      </c>
    </row>
    <row r="3" spans="1:22" x14ac:dyDescent="0.2">
      <c r="A3" t="s">
        <v>2</v>
      </c>
      <c r="B3">
        <v>0</v>
      </c>
      <c r="C3">
        <f t="shared" ref="C3:C47" si="0">B3/100</f>
        <v>0</v>
      </c>
      <c r="D3">
        <v>0.03</v>
      </c>
      <c r="E3">
        <v>0.1</v>
      </c>
      <c r="F3">
        <v>0</v>
      </c>
      <c r="G3">
        <v>0</v>
      </c>
      <c r="H3">
        <f t="shared" ref="H3:H35" si="1">D3 * LN(D3/0.1)</f>
        <v>-3.6119184129778083E-2</v>
      </c>
      <c r="I3">
        <f t="shared" ref="I3:I11" si="2">D3 * LN(D3/(0.1*0.26))</f>
        <v>4.293025309220197E-3</v>
      </c>
      <c r="K3">
        <f t="shared" ref="K3:K11" si="3">-(F3+F15+F27+F39)</f>
        <v>0.54103843006146324</v>
      </c>
      <c r="L3">
        <f t="shared" ref="L3:L11" si="4">G3+G15+G27+G39</f>
        <v>3.2018487069957191E-2</v>
      </c>
      <c r="N3" t="s">
        <v>19</v>
      </c>
      <c r="O3">
        <v>0</v>
      </c>
      <c r="P3">
        <f t="shared" ref="P3:P55" si="5">O3/100</f>
        <v>0</v>
      </c>
      <c r="Q3">
        <v>0.09</v>
      </c>
      <c r="R3">
        <v>0</v>
      </c>
      <c r="S3">
        <v>0</v>
      </c>
      <c r="U3">
        <f t="shared" ref="U3:U13" si="6">-(R3+R17+R31+R45)</f>
        <v>0.54442532561258405</v>
      </c>
      <c r="V3">
        <f t="shared" ref="V3:V13" si="7">(S3+S17+S31+S45)</f>
        <v>2.8631591518836416E-2</v>
      </c>
    </row>
    <row r="4" spans="1:22" x14ac:dyDescent="0.2">
      <c r="A4" t="s">
        <v>3</v>
      </c>
      <c r="B4">
        <v>1</v>
      </c>
      <c r="C4">
        <f t="shared" si="0"/>
        <v>0.01</v>
      </c>
      <c r="D4">
        <v>0.04</v>
      </c>
      <c r="E4">
        <v>0.1</v>
      </c>
      <c r="F4">
        <f t="shared" ref="F4:F35" si="8">C4 * LN(C4/0.1)</f>
        <v>-2.3025850929940458E-2</v>
      </c>
      <c r="G4">
        <f t="shared" ref="G4:G10" si="9">C4 * LN(C4/(0.26*0.1))</f>
        <v>-9.5551144502743646E-3</v>
      </c>
      <c r="H4">
        <f t="shared" si="1"/>
        <v>-3.6651629274966208E-2</v>
      </c>
      <c r="I4">
        <f t="shared" si="2"/>
        <v>1.7231316643698168E-2</v>
      </c>
      <c r="K4">
        <f t="shared" si="3"/>
        <v>0.56426631898716906</v>
      </c>
      <c r="L4">
        <f t="shared" si="4"/>
        <v>8.7905981442513298E-3</v>
      </c>
      <c r="N4" t="s">
        <v>20</v>
      </c>
      <c r="O4">
        <v>0</v>
      </c>
      <c r="P4">
        <f t="shared" si="5"/>
        <v>0</v>
      </c>
      <c r="Q4">
        <v>0.1</v>
      </c>
      <c r="R4">
        <v>0</v>
      </c>
      <c r="S4">
        <v>0</v>
      </c>
      <c r="U4">
        <f t="shared" si="6"/>
        <v>0.54103843006146324</v>
      </c>
      <c r="V4">
        <f t="shared" si="7"/>
        <v>3.2018487069957191E-2</v>
      </c>
    </row>
    <row r="5" spans="1:22" x14ac:dyDescent="0.2">
      <c r="A5" t="s">
        <v>4</v>
      </c>
      <c r="B5">
        <v>3</v>
      </c>
      <c r="C5">
        <f t="shared" si="0"/>
        <v>0.03</v>
      </c>
      <c r="D5">
        <v>0.02</v>
      </c>
      <c r="E5">
        <v>0.1</v>
      </c>
      <c r="F5">
        <f t="shared" si="8"/>
        <v>-3.6119184129778083E-2</v>
      </c>
      <c r="G5">
        <f t="shared" si="9"/>
        <v>4.293025309220197E-3</v>
      </c>
      <c r="H5">
        <f t="shared" si="1"/>
        <v>-3.218875824868201E-2</v>
      </c>
      <c r="I5">
        <f t="shared" si="2"/>
        <v>-5.2472852893498227E-3</v>
      </c>
      <c r="K5">
        <f t="shared" si="3"/>
        <v>0.57260740884707617</v>
      </c>
      <c r="L5">
        <f t="shared" si="4"/>
        <v>4.4950828434425208E-4</v>
      </c>
      <c r="N5" t="s">
        <v>21</v>
      </c>
      <c r="O5">
        <v>0</v>
      </c>
      <c r="P5">
        <f t="shared" si="5"/>
        <v>0</v>
      </c>
      <c r="Q5">
        <v>0.1</v>
      </c>
      <c r="R5">
        <v>0</v>
      </c>
      <c r="S5">
        <v>0</v>
      </c>
      <c r="U5">
        <f t="shared" si="6"/>
        <v>0.54103843006146324</v>
      </c>
      <c r="V5">
        <f t="shared" si="7"/>
        <v>3.2018487069957191E-2</v>
      </c>
    </row>
    <row r="6" spans="1:22" x14ac:dyDescent="0.2">
      <c r="A6" t="s">
        <v>5</v>
      </c>
      <c r="B6">
        <v>6</v>
      </c>
      <c r="C6">
        <f t="shared" si="0"/>
        <v>0.06</v>
      </c>
      <c r="D6">
        <v>0.03</v>
      </c>
      <c r="E6">
        <v>0.1</v>
      </c>
      <c r="F6">
        <f t="shared" si="8"/>
        <v>-3.0649537425959442E-2</v>
      </c>
      <c r="G6">
        <f t="shared" si="9"/>
        <v>5.0174881452037107E-2</v>
      </c>
      <c r="H6">
        <f t="shared" si="1"/>
        <v>-3.6119184129778083E-2</v>
      </c>
      <c r="I6">
        <f t="shared" si="2"/>
        <v>4.293025309220197E-3</v>
      </c>
      <c r="K6">
        <f t="shared" si="3"/>
        <v>0.54403674585281481</v>
      </c>
      <c r="L6">
        <f t="shared" si="4"/>
        <v>2.902017127860558E-2</v>
      </c>
      <c r="N6" t="s">
        <v>22</v>
      </c>
      <c r="O6">
        <v>10</v>
      </c>
      <c r="P6">
        <f t="shared" si="5"/>
        <v>0.1</v>
      </c>
      <c r="Q6">
        <v>0.1</v>
      </c>
      <c r="R6">
        <f t="shared" ref="R6:R10" si="10">P6*LN(P6/Q6)</f>
        <v>0</v>
      </c>
      <c r="S6">
        <f t="shared" ref="S6:S10" si="11">P6 * LN(P6/(Q6*0.26))</f>
        <v>0.13470736479666093</v>
      </c>
      <c r="U6">
        <f t="shared" si="6"/>
        <v>0.42120633876778801</v>
      </c>
      <c r="V6">
        <f>(S6+S20+S34+S48)</f>
        <v>0.15185057836363236</v>
      </c>
    </row>
    <row r="7" spans="1:22" x14ac:dyDescent="0.2">
      <c r="A7" t="s">
        <v>6</v>
      </c>
      <c r="B7">
        <v>0</v>
      </c>
      <c r="C7">
        <f t="shared" si="0"/>
        <v>0</v>
      </c>
      <c r="D7">
        <v>0.03</v>
      </c>
      <c r="E7">
        <v>0.1</v>
      </c>
      <c r="F7">
        <v>0</v>
      </c>
      <c r="G7">
        <v>0</v>
      </c>
      <c r="H7">
        <f t="shared" si="1"/>
        <v>-3.6119184129778083E-2</v>
      </c>
      <c r="I7">
        <f t="shared" si="2"/>
        <v>4.293025309220197E-3</v>
      </c>
      <c r="K7">
        <f t="shared" si="3"/>
        <v>0.54103843006146324</v>
      </c>
      <c r="L7">
        <f t="shared" si="4"/>
        <v>3.2018487069957191E-2</v>
      </c>
      <c r="N7" t="s">
        <v>23</v>
      </c>
      <c r="O7">
        <v>0</v>
      </c>
      <c r="P7">
        <f t="shared" si="5"/>
        <v>0</v>
      </c>
      <c r="Q7">
        <v>0.1</v>
      </c>
      <c r="R7">
        <v>0</v>
      </c>
      <c r="S7">
        <v>0</v>
      </c>
      <c r="U7">
        <f t="shared" si="6"/>
        <v>0.54103843006146324</v>
      </c>
      <c r="V7">
        <f t="shared" si="7"/>
        <v>3.2018487069957191E-2</v>
      </c>
    </row>
    <row r="8" spans="1:22" x14ac:dyDescent="0.2">
      <c r="A8" t="s">
        <v>7</v>
      </c>
      <c r="B8">
        <v>1</v>
      </c>
      <c r="C8">
        <f t="shared" si="0"/>
        <v>0.01</v>
      </c>
      <c r="D8">
        <v>0.03</v>
      </c>
      <c r="E8">
        <v>0.1</v>
      </c>
      <c r="F8">
        <f t="shared" si="8"/>
        <v>-2.3025850929940458E-2</v>
      </c>
      <c r="G8">
        <f t="shared" si="9"/>
        <v>-9.5551144502743646E-3</v>
      </c>
      <c r="H8">
        <f t="shared" si="1"/>
        <v>-3.6119184129778083E-2</v>
      </c>
      <c r="I8">
        <f t="shared" si="2"/>
        <v>4.293025309220197E-3</v>
      </c>
      <c r="K8">
        <f t="shared" si="3"/>
        <v>0.56426631898716906</v>
      </c>
      <c r="L8">
        <f t="shared" si="4"/>
        <v>8.7905981442513298E-3</v>
      </c>
      <c r="N8" t="s">
        <v>24</v>
      </c>
      <c r="O8">
        <v>0</v>
      </c>
      <c r="P8">
        <f t="shared" si="5"/>
        <v>0</v>
      </c>
      <c r="Q8">
        <v>0.1</v>
      </c>
      <c r="R8">
        <v>0</v>
      </c>
      <c r="S8">
        <v>0</v>
      </c>
      <c r="U8">
        <f t="shared" si="6"/>
        <v>0.54103843006146324</v>
      </c>
      <c r="V8">
        <f t="shared" si="7"/>
        <v>3.2018487069957191E-2</v>
      </c>
    </row>
    <row r="9" spans="1:22" x14ac:dyDescent="0.2">
      <c r="A9" t="s">
        <v>8</v>
      </c>
      <c r="B9">
        <v>3</v>
      </c>
      <c r="C9">
        <f t="shared" si="0"/>
        <v>0.03</v>
      </c>
      <c r="D9">
        <v>0.01</v>
      </c>
      <c r="E9">
        <v>0.1</v>
      </c>
      <c r="F9">
        <f t="shared" si="8"/>
        <v>-3.6119184129778083E-2</v>
      </c>
      <c r="G9">
        <f t="shared" si="9"/>
        <v>4.293025309220197E-3</v>
      </c>
      <c r="H9">
        <f t="shared" si="1"/>
        <v>-2.3025850929940458E-2</v>
      </c>
      <c r="I9">
        <f t="shared" si="2"/>
        <v>-9.5551144502743646E-3</v>
      </c>
      <c r="K9">
        <f t="shared" si="3"/>
        <v>0.57260740884707617</v>
      </c>
      <c r="L9">
        <f t="shared" si="4"/>
        <v>4.4950828434425208E-4</v>
      </c>
      <c r="N9" t="s">
        <v>25</v>
      </c>
      <c r="O9">
        <v>0</v>
      </c>
      <c r="P9">
        <f t="shared" si="5"/>
        <v>0</v>
      </c>
      <c r="Q9">
        <v>0.1</v>
      </c>
      <c r="R9">
        <v>0</v>
      </c>
      <c r="S9">
        <v>0</v>
      </c>
      <c r="U9">
        <f t="shared" si="6"/>
        <v>0.54103843006146324</v>
      </c>
      <c r="V9">
        <f t="shared" si="7"/>
        <v>3.2018487069957191E-2</v>
      </c>
    </row>
    <row r="10" spans="1:22" x14ac:dyDescent="0.2">
      <c r="A10" t="s">
        <v>9</v>
      </c>
      <c r="B10">
        <v>6</v>
      </c>
      <c r="C10">
        <f t="shared" si="0"/>
        <v>0.06</v>
      </c>
      <c r="D10">
        <v>0.02</v>
      </c>
      <c r="E10">
        <v>0.1</v>
      </c>
      <c r="F10">
        <f t="shared" si="8"/>
        <v>-3.0649537425959442E-2</v>
      </c>
      <c r="G10">
        <f t="shared" si="9"/>
        <v>5.0174881452037107E-2</v>
      </c>
      <c r="H10">
        <f t="shared" si="1"/>
        <v>-3.218875824868201E-2</v>
      </c>
      <c r="I10">
        <f t="shared" si="2"/>
        <v>-5.2472852893498227E-3</v>
      </c>
      <c r="K10">
        <f t="shared" si="3"/>
        <v>0.54403674585281481</v>
      </c>
      <c r="L10">
        <f t="shared" si="4"/>
        <v>2.902017127860558E-2</v>
      </c>
      <c r="N10" t="s">
        <v>26</v>
      </c>
      <c r="O10">
        <v>10</v>
      </c>
      <c r="P10">
        <f t="shared" si="5"/>
        <v>0.1</v>
      </c>
      <c r="Q10">
        <v>0.1</v>
      </c>
      <c r="R10">
        <f t="shared" si="10"/>
        <v>0</v>
      </c>
      <c r="S10">
        <f t="shared" si="11"/>
        <v>0.13470736479666093</v>
      </c>
      <c r="U10">
        <f t="shared" si="6"/>
        <v>0.42120633876778801</v>
      </c>
      <c r="V10">
        <f t="shared" si="7"/>
        <v>0.15185057836363236</v>
      </c>
    </row>
    <row r="11" spans="1:22" x14ac:dyDescent="0.2">
      <c r="A11" t="s">
        <v>10</v>
      </c>
      <c r="B11">
        <v>0</v>
      </c>
      <c r="C11">
        <f t="shared" si="0"/>
        <v>0</v>
      </c>
      <c r="D11">
        <v>0.02</v>
      </c>
      <c r="E11">
        <v>0.1</v>
      </c>
      <c r="F11">
        <v>0</v>
      </c>
      <c r="G11">
        <v>0</v>
      </c>
      <c r="H11">
        <f t="shared" si="1"/>
        <v>-3.218875824868201E-2</v>
      </c>
      <c r="I11">
        <f t="shared" si="2"/>
        <v>-5.2472852893498227E-3</v>
      </c>
      <c r="K11">
        <f t="shared" si="3"/>
        <v>0.54103843006146324</v>
      </c>
      <c r="L11">
        <f t="shared" si="4"/>
        <v>3.2018487069957191E-2</v>
      </c>
      <c r="N11" t="s">
        <v>27</v>
      </c>
      <c r="O11">
        <v>0</v>
      </c>
      <c r="P11">
        <f t="shared" si="5"/>
        <v>0</v>
      </c>
      <c r="Q11">
        <v>0.1</v>
      </c>
      <c r="R11">
        <v>0</v>
      </c>
      <c r="S11">
        <v>0</v>
      </c>
      <c r="U11">
        <f t="shared" si="6"/>
        <v>0.54103843006146324</v>
      </c>
      <c r="V11">
        <f t="shared" si="7"/>
        <v>3.2018487069957191E-2</v>
      </c>
    </row>
    <row r="12" spans="1:22" x14ac:dyDescent="0.2">
      <c r="A12" t="s">
        <v>11</v>
      </c>
      <c r="N12" t="s">
        <v>28</v>
      </c>
      <c r="O12">
        <v>0</v>
      </c>
      <c r="P12">
        <f t="shared" si="5"/>
        <v>0</v>
      </c>
      <c r="Q12">
        <v>0.04</v>
      </c>
      <c r="R12">
        <v>0</v>
      </c>
      <c r="S12">
        <v>0</v>
      </c>
      <c r="U12">
        <f t="shared" si="6"/>
        <v>0.56072249448898615</v>
      </c>
      <c r="V12">
        <f t="shared" si="7"/>
        <v>1.2334422642434341E-2</v>
      </c>
    </row>
    <row r="13" spans="1:22" x14ac:dyDescent="0.2">
      <c r="A13" t="s">
        <v>12</v>
      </c>
      <c r="K13" t="s">
        <v>36</v>
      </c>
      <c r="N13" t="s">
        <v>29</v>
      </c>
      <c r="O13">
        <v>0</v>
      </c>
      <c r="P13">
        <f t="shared" si="5"/>
        <v>0</v>
      </c>
      <c r="Q13">
        <v>0.01</v>
      </c>
      <c r="R13">
        <v>0</v>
      </c>
      <c r="S13">
        <v>0</v>
      </c>
      <c r="U13">
        <f t="shared" si="6"/>
        <v>0.57002815970933329</v>
      </c>
      <c r="V13">
        <f t="shared" si="7"/>
        <v>3.0287574220872562E-3</v>
      </c>
    </row>
    <row r="14" spans="1:22" x14ac:dyDescent="0.2">
      <c r="A14" t="s">
        <v>1</v>
      </c>
      <c r="B14">
        <v>20</v>
      </c>
      <c r="C14">
        <f t="shared" si="0"/>
        <v>0.2</v>
      </c>
      <c r="D14">
        <f>(26-(D2*100))/100</f>
        <v>0.23</v>
      </c>
      <c r="F14">
        <f>C14 * LN(C14/0.9)</f>
        <v>-0.30081547935525482</v>
      </c>
      <c r="G14">
        <f>C14* LN(C14/(0.26*0.9))</f>
        <v>-3.140074976193296E-2</v>
      </c>
      <c r="H14">
        <f>D14 * LN(D14/0.9)</f>
        <v>-0.31379255451225652</v>
      </c>
      <c r="I14">
        <f>D14 * LN(D14/(0.9*0.26))</f>
        <v>-3.9656154799364036E-3</v>
      </c>
      <c r="K14">
        <f>-(F2+F26)</f>
        <v>6.7301166700925646E-2</v>
      </c>
    </row>
    <row r="15" spans="1:22" x14ac:dyDescent="0.2">
      <c r="A15" t="s">
        <v>2</v>
      </c>
      <c r="B15">
        <v>26</v>
      </c>
      <c r="C15">
        <f t="shared" si="0"/>
        <v>0.26</v>
      </c>
      <c r="D15">
        <f t="shared" ref="D15:D23" si="12">(26-(D3*100))/100</f>
        <v>0.23</v>
      </c>
      <c r="F15">
        <f t="shared" ref="F15:F23" si="13">C15 * LN(C15/0.9)</f>
        <v>-0.32284541440028358</v>
      </c>
      <c r="G15">
        <f t="shared" ref="G15:G23" si="14">C15* LN(C15/(0.26*0.9))</f>
        <v>2.7393734071034851E-2</v>
      </c>
      <c r="H15">
        <f t="shared" ref="H15:H23" si="15">D15 * LN(D15/0.9)</f>
        <v>-0.31379255451225652</v>
      </c>
      <c r="I15">
        <f t="shared" ref="I15:I23" si="16">D15 * LN(D15/(0.9*0.26))</f>
        <v>-3.9656154799364036E-3</v>
      </c>
      <c r="K15">
        <f t="shared" ref="K15:K23" si="17">-(F3+F27)</f>
        <v>0</v>
      </c>
      <c r="O15" t="s">
        <v>33</v>
      </c>
      <c r="U15" t="s">
        <v>44</v>
      </c>
    </row>
    <row r="16" spans="1:22" x14ac:dyDescent="0.2">
      <c r="A16" t="s">
        <v>3</v>
      </c>
      <c r="B16">
        <v>25</v>
      </c>
      <c r="C16">
        <f t="shared" si="0"/>
        <v>0.25</v>
      </c>
      <c r="D16">
        <f t="shared" si="12"/>
        <v>0.22</v>
      </c>
      <c r="F16">
        <f t="shared" si="13"/>
        <v>-0.32023346136551606</v>
      </c>
      <c r="G16">
        <f t="shared" si="14"/>
        <v>1.6534950626136247E-2</v>
      </c>
      <c r="H16">
        <f t="shared" si="15"/>
        <v>-0.30992878773382881</v>
      </c>
      <c r="I16">
        <f t="shared" si="16"/>
        <v>-1.3572585181174778E-2</v>
      </c>
      <c r="K16">
        <f t="shared" si="17"/>
        <v>3.2508297339144836E-2</v>
      </c>
      <c r="N16" t="s">
        <v>18</v>
      </c>
      <c r="O16">
        <v>20</v>
      </c>
      <c r="P16">
        <f t="shared" si="5"/>
        <v>0.2</v>
      </c>
      <c r="R16">
        <f>P16*LN(P16/Q30)</f>
        <v>-0.30951250174320255</v>
      </c>
      <c r="S16">
        <f>P16*LN(P16/(Q30*0.26))</f>
        <v>-4.0097772149880723E-2</v>
      </c>
      <c r="U16">
        <f>-(R2+R30)</f>
        <v>0</v>
      </c>
    </row>
    <row r="17" spans="1:21" x14ac:dyDescent="0.2">
      <c r="A17" t="s">
        <v>4</v>
      </c>
      <c r="B17">
        <v>23</v>
      </c>
      <c r="C17">
        <f t="shared" si="0"/>
        <v>0.23</v>
      </c>
      <c r="D17">
        <f t="shared" si="12"/>
        <v>0.24</v>
      </c>
      <c r="F17">
        <f t="shared" si="13"/>
        <v>-0.31379255451225652</v>
      </c>
      <c r="G17">
        <f t="shared" si="14"/>
        <v>-3.9656154799364036E-3</v>
      </c>
      <c r="H17">
        <f t="shared" si="15"/>
        <v>-0.31722140159575668</v>
      </c>
      <c r="I17">
        <f t="shared" si="16"/>
        <v>6.0762739162295489E-3</v>
      </c>
      <c r="K17">
        <f t="shared" si="17"/>
        <v>6.1086430205489345E-2</v>
      </c>
      <c r="N17" t="s">
        <v>19</v>
      </c>
      <c r="O17">
        <v>26</v>
      </c>
      <c r="P17">
        <f t="shared" si="5"/>
        <v>0.26</v>
      </c>
      <c r="R17">
        <f t="shared" ref="R17:R27" si="18">P17*LN(P17/Q31)</f>
        <v>-0.3257183718087957</v>
      </c>
      <c r="S17">
        <f t="shared" ref="S17:S27" si="19">P17*LN(P17/(Q31*0.26))</f>
        <v>2.452077666252277E-2</v>
      </c>
      <c r="U17">
        <f t="shared" ref="U17:U27" si="20">-(R3+R31)</f>
        <v>0</v>
      </c>
    </row>
    <row r="18" spans="1:21" x14ac:dyDescent="0.2">
      <c r="A18" t="s">
        <v>5</v>
      </c>
      <c r="B18">
        <v>20</v>
      </c>
      <c r="C18">
        <f t="shared" si="0"/>
        <v>0.2</v>
      </c>
      <c r="D18">
        <f t="shared" si="12"/>
        <v>0.23</v>
      </c>
      <c r="F18">
        <f t="shared" si="13"/>
        <v>-0.30081547935525482</v>
      </c>
      <c r="G18">
        <f t="shared" si="14"/>
        <v>-3.140074976193296E-2</v>
      </c>
      <c r="H18">
        <f t="shared" si="15"/>
        <v>-0.31379255451225652</v>
      </c>
      <c r="I18">
        <f t="shared" si="16"/>
        <v>-3.9656154799364036E-3</v>
      </c>
      <c r="K18">
        <f t="shared" si="17"/>
        <v>6.7301166700925646E-2</v>
      </c>
      <c r="N18" t="s">
        <v>20</v>
      </c>
      <c r="O18">
        <v>26</v>
      </c>
      <c r="P18">
        <f t="shared" si="5"/>
        <v>0.26</v>
      </c>
      <c r="R18">
        <f t="shared" si="18"/>
        <v>-0.32284541440028358</v>
      </c>
      <c r="S18">
        <f t="shared" si="19"/>
        <v>2.7393734071034851E-2</v>
      </c>
      <c r="U18">
        <f t="shared" si="20"/>
        <v>0</v>
      </c>
    </row>
    <row r="19" spans="1:21" x14ac:dyDescent="0.2">
      <c r="A19" t="s">
        <v>6</v>
      </c>
      <c r="B19">
        <v>26</v>
      </c>
      <c r="C19">
        <f t="shared" si="0"/>
        <v>0.26</v>
      </c>
      <c r="D19">
        <f t="shared" si="12"/>
        <v>0.23</v>
      </c>
      <c r="F19">
        <f t="shared" si="13"/>
        <v>-0.32284541440028358</v>
      </c>
      <c r="G19">
        <f t="shared" si="14"/>
        <v>2.7393734071034851E-2</v>
      </c>
      <c r="H19">
        <f t="shared" si="15"/>
        <v>-0.31379255451225652</v>
      </c>
      <c r="I19">
        <f t="shared" si="16"/>
        <v>-3.9656154799364036E-3</v>
      </c>
      <c r="K19">
        <f t="shared" si="17"/>
        <v>0</v>
      </c>
      <c r="N19" t="s">
        <v>21</v>
      </c>
      <c r="O19">
        <v>26</v>
      </c>
      <c r="P19">
        <f t="shared" si="5"/>
        <v>0.26</v>
      </c>
      <c r="R19">
        <f t="shared" si="18"/>
        <v>-0.32284541440028358</v>
      </c>
      <c r="S19">
        <f t="shared" si="19"/>
        <v>2.7393734071034851E-2</v>
      </c>
      <c r="U19">
        <f t="shared" si="20"/>
        <v>0</v>
      </c>
    </row>
    <row r="20" spans="1:21" x14ac:dyDescent="0.2">
      <c r="A20" t="s">
        <v>7</v>
      </c>
      <c r="B20">
        <v>25</v>
      </c>
      <c r="C20">
        <f t="shared" si="0"/>
        <v>0.25</v>
      </c>
      <c r="D20">
        <f t="shared" si="12"/>
        <v>0.23</v>
      </c>
      <c r="F20">
        <f t="shared" si="13"/>
        <v>-0.32023346136551606</v>
      </c>
      <c r="G20">
        <f t="shared" si="14"/>
        <v>1.6534950626136247E-2</v>
      </c>
      <c r="H20">
        <f t="shared" si="15"/>
        <v>-0.31379255451225652</v>
      </c>
      <c r="I20">
        <f t="shared" si="16"/>
        <v>-3.9656154799364036E-3</v>
      </c>
      <c r="K20">
        <f t="shared" si="17"/>
        <v>3.2508297339144836E-2</v>
      </c>
      <c r="N20" t="s">
        <v>22</v>
      </c>
      <c r="O20">
        <v>16</v>
      </c>
      <c r="P20">
        <f t="shared" si="5"/>
        <v>0.16</v>
      </c>
      <c r="R20">
        <f t="shared" si="18"/>
        <v>-0.27635535169447745</v>
      </c>
      <c r="S20">
        <f t="shared" si="19"/>
        <v>-6.0823568019819918E-2</v>
      </c>
      <c r="U20">
        <f t="shared" si="20"/>
        <v>0</v>
      </c>
    </row>
    <row r="21" spans="1:21" x14ac:dyDescent="0.2">
      <c r="A21" t="s">
        <v>8</v>
      </c>
      <c r="B21">
        <v>23</v>
      </c>
      <c r="C21">
        <f t="shared" si="0"/>
        <v>0.23</v>
      </c>
      <c r="D21">
        <f t="shared" si="12"/>
        <v>0.25</v>
      </c>
      <c r="F21">
        <f t="shared" si="13"/>
        <v>-0.31379255451225652</v>
      </c>
      <c r="G21">
        <f t="shared" si="14"/>
        <v>-3.9656154799364036E-3</v>
      </c>
      <c r="H21">
        <f t="shared" si="15"/>
        <v>-0.32023346136551606</v>
      </c>
      <c r="I21">
        <f t="shared" si="16"/>
        <v>1.6534950626136247E-2</v>
      </c>
      <c r="K21">
        <f t="shared" si="17"/>
        <v>6.1086430205489345E-2</v>
      </c>
      <c r="N21" t="s">
        <v>23</v>
      </c>
      <c r="O21">
        <v>26</v>
      </c>
      <c r="P21">
        <f t="shared" si="5"/>
        <v>0.26</v>
      </c>
      <c r="R21">
        <f t="shared" si="18"/>
        <v>-0.32284541440028358</v>
      </c>
      <c r="S21">
        <f t="shared" si="19"/>
        <v>2.7393734071034851E-2</v>
      </c>
      <c r="U21">
        <f t="shared" si="20"/>
        <v>0</v>
      </c>
    </row>
    <row r="22" spans="1:21" x14ac:dyDescent="0.2">
      <c r="A22" t="s">
        <v>9</v>
      </c>
      <c r="B22">
        <v>20</v>
      </c>
      <c r="C22">
        <f t="shared" si="0"/>
        <v>0.2</v>
      </c>
      <c r="D22">
        <f t="shared" si="12"/>
        <v>0.24</v>
      </c>
      <c r="F22">
        <f t="shared" si="13"/>
        <v>-0.30081547935525482</v>
      </c>
      <c r="G22">
        <f t="shared" si="14"/>
        <v>-3.140074976193296E-2</v>
      </c>
      <c r="H22">
        <f t="shared" si="15"/>
        <v>-0.31722140159575668</v>
      </c>
      <c r="I22">
        <f t="shared" si="16"/>
        <v>6.0762739162295489E-3</v>
      </c>
      <c r="K22">
        <f t="shared" si="17"/>
        <v>6.7301166700925646E-2</v>
      </c>
      <c r="N22" t="s">
        <v>24</v>
      </c>
      <c r="O22">
        <v>26</v>
      </c>
      <c r="P22">
        <f t="shared" si="5"/>
        <v>0.26</v>
      </c>
      <c r="R22">
        <f t="shared" si="18"/>
        <v>-0.32284541440028358</v>
      </c>
      <c r="S22">
        <f t="shared" si="19"/>
        <v>2.7393734071034851E-2</v>
      </c>
      <c r="U22">
        <f t="shared" si="20"/>
        <v>0</v>
      </c>
    </row>
    <row r="23" spans="1:21" x14ac:dyDescent="0.2">
      <c r="A23" t="s">
        <v>10</v>
      </c>
      <c r="B23">
        <v>26</v>
      </c>
      <c r="C23">
        <f t="shared" si="0"/>
        <v>0.26</v>
      </c>
      <c r="D23">
        <f t="shared" si="12"/>
        <v>0.24</v>
      </c>
      <c r="F23">
        <f t="shared" si="13"/>
        <v>-0.32284541440028358</v>
      </c>
      <c r="G23">
        <f t="shared" si="14"/>
        <v>2.7393734071034851E-2</v>
      </c>
      <c r="H23">
        <f t="shared" si="15"/>
        <v>-0.31722140159575668</v>
      </c>
      <c r="I23">
        <f t="shared" si="16"/>
        <v>6.0762739162295489E-3</v>
      </c>
      <c r="K23">
        <f t="shared" si="17"/>
        <v>0</v>
      </c>
      <c r="N23" t="s">
        <v>25</v>
      </c>
      <c r="O23">
        <v>26</v>
      </c>
      <c r="P23">
        <f t="shared" si="5"/>
        <v>0.26</v>
      </c>
      <c r="R23">
        <f t="shared" si="18"/>
        <v>-0.32284541440028358</v>
      </c>
      <c r="S23">
        <f t="shared" si="19"/>
        <v>2.7393734071034851E-2</v>
      </c>
      <c r="U23">
        <f t="shared" si="20"/>
        <v>0</v>
      </c>
    </row>
    <row r="24" spans="1:21" x14ac:dyDescent="0.2">
      <c r="N24" t="s">
        <v>26</v>
      </c>
      <c r="O24">
        <v>16</v>
      </c>
      <c r="P24">
        <f t="shared" si="5"/>
        <v>0.16</v>
      </c>
      <c r="R24">
        <f t="shared" si="18"/>
        <v>-0.27635535169447745</v>
      </c>
      <c r="S24">
        <f t="shared" si="19"/>
        <v>-6.0823568019819918E-2</v>
      </c>
      <c r="U24">
        <f t="shared" si="20"/>
        <v>0</v>
      </c>
    </row>
    <row r="25" spans="1:21" x14ac:dyDescent="0.2">
      <c r="A25" t="s">
        <v>13</v>
      </c>
      <c r="K25" t="s">
        <v>37</v>
      </c>
      <c r="N25" t="s">
        <v>27</v>
      </c>
      <c r="O25">
        <v>26</v>
      </c>
      <c r="P25">
        <f t="shared" si="5"/>
        <v>0.26</v>
      </c>
      <c r="R25">
        <f t="shared" si="18"/>
        <v>-0.32284541440028358</v>
      </c>
      <c r="S25">
        <f t="shared" si="19"/>
        <v>2.7393734071034851E-2</v>
      </c>
      <c r="U25">
        <f t="shared" si="20"/>
        <v>0</v>
      </c>
    </row>
    <row r="26" spans="1:21" x14ac:dyDescent="0.2">
      <c r="A26" t="s">
        <v>1</v>
      </c>
      <c r="B26">
        <v>4</v>
      </c>
      <c r="C26">
        <f t="shared" si="0"/>
        <v>0.04</v>
      </c>
      <c r="D26">
        <f>(10-(D2*100))/100</f>
        <v>7.0000000000000007E-2</v>
      </c>
      <c r="F26">
        <f t="shared" si="8"/>
        <v>-3.6651629274966208E-2</v>
      </c>
      <c r="G26">
        <f>C26 * LN(C26/(0.74*0.1))</f>
        <v>-2.4607425563609335E-2</v>
      </c>
      <c r="H26">
        <f t="shared" si="1"/>
        <v>-2.4967246075711262E-2</v>
      </c>
      <c r="I26">
        <f>D26 * LN(D26/(0.74*0.1))</f>
        <v>-3.889889580836746E-3</v>
      </c>
      <c r="K26">
        <f>-(H2+H26)</f>
        <v>6.1086430205489345E-2</v>
      </c>
      <c r="N26" t="s">
        <v>28</v>
      </c>
      <c r="O26">
        <v>26</v>
      </c>
      <c r="P26">
        <f t="shared" si="5"/>
        <v>0.26</v>
      </c>
      <c r="R26">
        <f t="shared" si="18"/>
        <v>-0.33962542989605204</v>
      </c>
      <c r="S26">
        <f t="shared" si="19"/>
        <v>1.0613718575266353E-2</v>
      </c>
      <c r="U26">
        <f t="shared" si="20"/>
        <v>0</v>
      </c>
    </row>
    <row r="27" spans="1:21" x14ac:dyDescent="0.2">
      <c r="A27" t="s">
        <v>2</v>
      </c>
      <c r="B27">
        <v>10</v>
      </c>
      <c r="C27">
        <f t="shared" si="0"/>
        <v>0.1</v>
      </c>
      <c r="D27">
        <f t="shared" ref="D27:D35" si="21">(10-(D3*100))/100</f>
        <v>7.0000000000000007E-2</v>
      </c>
      <c r="F27">
        <f t="shared" si="8"/>
        <v>0</v>
      </c>
      <c r="G27">
        <f t="shared" ref="G27:G35" si="22">C27 * LN(C27/(0.74*0.1))</f>
        <v>3.0110509278392178E-2</v>
      </c>
      <c r="H27">
        <f t="shared" si="1"/>
        <v>-2.4967246075711262E-2</v>
      </c>
      <c r="I27">
        <f t="shared" ref="I27:I35" si="23">D27 * LN(D27/(0.74*0.1))</f>
        <v>-3.889889580836746E-3</v>
      </c>
      <c r="K27">
        <f t="shared" ref="K27:K35" si="24">-(H3+H27)</f>
        <v>6.1086430205489345E-2</v>
      </c>
      <c r="N27" t="s">
        <v>29</v>
      </c>
      <c r="O27">
        <v>26</v>
      </c>
      <c r="P27">
        <f t="shared" si="5"/>
        <v>0.26</v>
      </c>
      <c r="R27">
        <f t="shared" si="18"/>
        <v>-0.34762606114940808</v>
      </c>
      <c r="S27">
        <f t="shared" si="19"/>
        <v>2.6130873219103916E-3</v>
      </c>
      <c r="U27">
        <f t="shared" si="20"/>
        <v>0</v>
      </c>
    </row>
    <row r="28" spans="1:21" x14ac:dyDescent="0.2">
      <c r="A28" t="s">
        <v>3</v>
      </c>
      <c r="B28">
        <v>9</v>
      </c>
      <c r="C28">
        <f t="shared" si="0"/>
        <v>0.09</v>
      </c>
      <c r="D28">
        <f t="shared" si="21"/>
        <v>0.06</v>
      </c>
      <c r="F28">
        <f t="shared" si="8"/>
        <v>-9.4824464092043755E-3</v>
      </c>
      <c r="G28">
        <f t="shared" si="22"/>
        <v>1.7617011941348581E-2</v>
      </c>
      <c r="H28">
        <f t="shared" si="1"/>
        <v>-3.0649537425959442E-2</v>
      </c>
      <c r="I28">
        <f t="shared" si="23"/>
        <v>-1.258323185892414E-2</v>
      </c>
      <c r="K28">
        <f t="shared" si="24"/>
        <v>6.7301166700925646E-2</v>
      </c>
    </row>
    <row r="29" spans="1:21" x14ac:dyDescent="0.2">
      <c r="A29" t="s">
        <v>4</v>
      </c>
      <c r="B29">
        <v>7</v>
      </c>
      <c r="C29">
        <f t="shared" si="0"/>
        <v>7.0000000000000007E-2</v>
      </c>
      <c r="D29">
        <f t="shared" si="21"/>
        <v>0.08</v>
      </c>
      <c r="F29">
        <f t="shared" si="8"/>
        <v>-2.4967246075711262E-2</v>
      </c>
      <c r="G29">
        <f t="shared" si="22"/>
        <v>-3.889889580836746E-3</v>
      </c>
      <c r="H29">
        <f t="shared" si="1"/>
        <v>-1.7851484105136789E-2</v>
      </c>
      <c r="I29">
        <f t="shared" si="23"/>
        <v>6.2369233175769536E-3</v>
      </c>
      <c r="K29">
        <f t="shared" si="24"/>
        <v>5.0040242353818799E-2</v>
      </c>
      <c r="O29" t="s">
        <v>34</v>
      </c>
    </row>
    <row r="30" spans="1:21" x14ac:dyDescent="0.2">
      <c r="A30" t="s">
        <v>5</v>
      </c>
      <c r="B30">
        <v>4</v>
      </c>
      <c r="C30">
        <f t="shared" si="0"/>
        <v>0.04</v>
      </c>
      <c r="D30">
        <f t="shared" si="21"/>
        <v>7.0000000000000007E-2</v>
      </c>
      <c r="F30">
        <f t="shared" si="8"/>
        <v>-3.6651629274966208E-2</v>
      </c>
      <c r="G30">
        <f t="shared" si="22"/>
        <v>-2.4607425563609335E-2</v>
      </c>
      <c r="H30">
        <f t="shared" si="1"/>
        <v>-2.4967246075711262E-2</v>
      </c>
      <c r="I30">
        <f t="shared" si="23"/>
        <v>-3.889889580836746E-3</v>
      </c>
      <c r="K30">
        <f t="shared" si="24"/>
        <v>6.1086430205489345E-2</v>
      </c>
      <c r="N30" t="s">
        <v>18</v>
      </c>
      <c r="O30">
        <v>0</v>
      </c>
      <c r="P30">
        <f t="shared" si="5"/>
        <v>0</v>
      </c>
      <c r="Q30">
        <f>1-Q2</f>
        <v>0.94</v>
      </c>
      <c r="R30">
        <v>0</v>
      </c>
      <c r="S30">
        <v>0</v>
      </c>
    </row>
    <row r="31" spans="1:21" x14ac:dyDescent="0.2">
      <c r="A31" t="s">
        <v>6</v>
      </c>
      <c r="B31">
        <v>10</v>
      </c>
      <c r="C31">
        <f t="shared" si="0"/>
        <v>0.1</v>
      </c>
      <c r="D31">
        <f t="shared" si="21"/>
        <v>7.0000000000000007E-2</v>
      </c>
      <c r="F31">
        <f t="shared" si="8"/>
        <v>0</v>
      </c>
      <c r="G31">
        <f t="shared" si="22"/>
        <v>3.0110509278392178E-2</v>
      </c>
      <c r="H31">
        <f t="shared" si="1"/>
        <v>-2.4967246075711262E-2</v>
      </c>
      <c r="I31">
        <f t="shared" si="23"/>
        <v>-3.889889580836746E-3</v>
      </c>
      <c r="K31">
        <f t="shared" si="24"/>
        <v>6.1086430205489345E-2</v>
      </c>
      <c r="N31" t="s">
        <v>19</v>
      </c>
      <c r="O31">
        <v>9</v>
      </c>
      <c r="P31">
        <f t="shared" si="5"/>
        <v>0.09</v>
      </c>
      <c r="Q31">
        <f t="shared" ref="Q31:Q41" si="25">1-Q3</f>
        <v>0.91</v>
      </c>
      <c r="R31">
        <f>P31*LN(P31/Q3)</f>
        <v>0</v>
      </c>
      <c r="S31">
        <f>P31 * LN(P31/(Q3*0.74))</f>
        <v>2.7099458350552958E-2</v>
      </c>
    </row>
    <row r="32" spans="1:21" x14ac:dyDescent="0.2">
      <c r="A32" t="s">
        <v>7</v>
      </c>
      <c r="B32">
        <v>9</v>
      </c>
      <c r="C32">
        <f t="shared" si="0"/>
        <v>0.09</v>
      </c>
      <c r="D32">
        <f t="shared" si="21"/>
        <v>7.0000000000000007E-2</v>
      </c>
      <c r="F32">
        <f t="shared" si="8"/>
        <v>-9.4824464092043755E-3</v>
      </c>
      <c r="G32">
        <f t="shared" si="22"/>
        <v>1.7617011941348581E-2</v>
      </c>
      <c r="H32">
        <f t="shared" si="1"/>
        <v>-2.4967246075711262E-2</v>
      </c>
      <c r="I32">
        <f t="shared" si="23"/>
        <v>-3.889889580836746E-3</v>
      </c>
      <c r="K32">
        <f t="shared" si="24"/>
        <v>6.1086430205489345E-2</v>
      </c>
      <c r="N32" t="s">
        <v>20</v>
      </c>
      <c r="O32">
        <v>10</v>
      </c>
      <c r="P32">
        <f t="shared" si="5"/>
        <v>0.1</v>
      </c>
      <c r="Q32">
        <f t="shared" si="25"/>
        <v>0.9</v>
      </c>
      <c r="R32">
        <f t="shared" ref="R32:R41" si="26">P32*LN(P32/Q4)</f>
        <v>0</v>
      </c>
      <c r="S32">
        <f t="shared" ref="S32:S41" si="27">P32 * LN(P32/(Q4*0.74))</f>
        <v>3.0110509278392178E-2</v>
      </c>
    </row>
    <row r="33" spans="1:19" x14ac:dyDescent="0.2">
      <c r="A33" t="s">
        <v>8</v>
      </c>
      <c r="B33">
        <v>7</v>
      </c>
      <c r="C33">
        <f t="shared" si="0"/>
        <v>7.0000000000000007E-2</v>
      </c>
      <c r="D33">
        <f t="shared" si="21"/>
        <v>0.09</v>
      </c>
      <c r="F33">
        <f t="shared" si="8"/>
        <v>-2.4967246075711262E-2</v>
      </c>
      <c r="G33">
        <f t="shared" si="22"/>
        <v>-3.889889580836746E-3</v>
      </c>
      <c r="H33">
        <f t="shared" si="1"/>
        <v>-9.4824464092043755E-3</v>
      </c>
      <c r="I33">
        <f t="shared" si="23"/>
        <v>1.7617011941348581E-2</v>
      </c>
      <c r="K33">
        <f t="shared" si="24"/>
        <v>3.2508297339144836E-2</v>
      </c>
      <c r="N33" t="s">
        <v>21</v>
      </c>
      <c r="O33">
        <v>10</v>
      </c>
      <c r="P33">
        <f t="shared" si="5"/>
        <v>0.1</v>
      </c>
      <c r="Q33">
        <f t="shared" si="25"/>
        <v>0.9</v>
      </c>
      <c r="R33">
        <f t="shared" si="26"/>
        <v>0</v>
      </c>
      <c r="S33">
        <f t="shared" si="27"/>
        <v>3.0110509278392178E-2</v>
      </c>
    </row>
    <row r="34" spans="1:19" x14ac:dyDescent="0.2">
      <c r="A34" t="s">
        <v>9</v>
      </c>
      <c r="B34">
        <v>4</v>
      </c>
      <c r="C34">
        <f t="shared" si="0"/>
        <v>0.04</v>
      </c>
      <c r="D34">
        <f t="shared" si="21"/>
        <v>0.08</v>
      </c>
      <c r="F34">
        <f t="shared" si="8"/>
        <v>-3.6651629274966208E-2</v>
      </c>
      <c r="G34">
        <f t="shared" si="22"/>
        <v>-2.4607425563609335E-2</v>
      </c>
      <c r="H34">
        <f t="shared" si="1"/>
        <v>-1.7851484105136789E-2</v>
      </c>
      <c r="I34">
        <f t="shared" si="23"/>
        <v>6.2369233175769536E-3</v>
      </c>
      <c r="K34">
        <f t="shared" si="24"/>
        <v>5.0040242353818799E-2</v>
      </c>
      <c r="N34" t="s">
        <v>22</v>
      </c>
      <c r="O34">
        <v>0</v>
      </c>
      <c r="P34">
        <f t="shared" si="5"/>
        <v>0</v>
      </c>
      <c r="Q34">
        <f t="shared" si="25"/>
        <v>0.9</v>
      </c>
      <c r="R34">
        <v>0</v>
      </c>
      <c r="S34">
        <v>0</v>
      </c>
    </row>
    <row r="35" spans="1:19" x14ac:dyDescent="0.2">
      <c r="A35" t="s">
        <v>10</v>
      </c>
      <c r="B35">
        <v>10</v>
      </c>
      <c r="C35">
        <f t="shared" si="0"/>
        <v>0.1</v>
      </c>
      <c r="D35">
        <f t="shared" si="21"/>
        <v>0.08</v>
      </c>
      <c r="F35">
        <f t="shared" si="8"/>
        <v>0</v>
      </c>
      <c r="G35">
        <f t="shared" si="22"/>
        <v>3.0110509278392178E-2</v>
      </c>
      <c r="H35">
        <f t="shared" si="1"/>
        <v>-1.7851484105136789E-2</v>
      </c>
      <c r="I35">
        <f t="shared" si="23"/>
        <v>6.2369233175769536E-3</v>
      </c>
      <c r="K35">
        <f t="shared" si="24"/>
        <v>5.0040242353818799E-2</v>
      </c>
      <c r="N35" t="s">
        <v>23</v>
      </c>
      <c r="O35">
        <v>10</v>
      </c>
      <c r="P35">
        <f t="shared" si="5"/>
        <v>0.1</v>
      </c>
      <c r="Q35">
        <f t="shared" si="25"/>
        <v>0.9</v>
      </c>
      <c r="R35">
        <f t="shared" si="26"/>
        <v>0</v>
      </c>
      <c r="S35">
        <f t="shared" si="27"/>
        <v>3.0110509278392178E-2</v>
      </c>
    </row>
    <row r="36" spans="1:19" x14ac:dyDescent="0.2">
      <c r="A36" t="s">
        <v>14</v>
      </c>
      <c r="N36" t="s">
        <v>24</v>
      </c>
      <c r="O36">
        <v>10</v>
      </c>
      <c r="P36">
        <f t="shared" si="5"/>
        <v>0.1</v>
      </c>
      <c r="Q36">
        <f t="shared" si="25"/>
        <v>0.9</v>
      </c>
      <c r="R36">
        <f t="shared" si="26"/>
        <v>0</v>
      </c>
      <c r="S36">
        <f t="shared" si="27"/>
        <v>3.0110509278392178E-2</v>
      </c>
    </row>
    <row r="37" spans="1:19" x14ac:dyDescent="0.2">
      <c r="A37" t="s">
        <v>15</v>
      </c>
      <c r="K37" t="s">
        <v>46</v>
      </c>
      <c r="N37" t="s">
        <v>25</v>
      </c>
      <c r="O37">
        <v>10</v>
      </c>
      <c r="P37">
        <f t="shared" si="5"/>
        <v>0.1</v>
      </c>
      <c r="Q37">
        <f t="shared" si="25"/>
        <v>0.9</v>
      </c>
      <c r="R37">
        <f t="shared" si="26"/>
        <v>0</v>
      </c>
      <c r="S37">
        <f t="shared" si="27"/>
        <v>3.0110509278392178E-2</v>
      </c>
    </row>
    <row r="38" spans="1:19" x14ac:dyDescent="0.2">
      <c r="A38" t="s">
        <v>1</v>
      </c>
      <c r="B38">
        <v>70</v>
      </c>
      <c r="C38">
        <f t="shared" si="0"/>
        <v>0.7</v>
      </c>
      <c r="D38">
        <f>(74-(D26*100))/100</f>
        <v>0.67</v>
      </c>
      <c r="F38">
        <f>C38 * LN(C38/0.9)</f>
        <v>-0.17592009979663434</v>
      </c>
      <c r="G38">
        <f>C38 * LN(C38/(0.74*0.9))</f>
        <v>3.4853465152110769E-2</v>
      </c>
      <c r="H38">
        <f>D38 * LN(D38/0.9)</f>
        <v>-0.19772842412933031</v>
      </c>
      <c r="I38">
        <f>D38 * LN(D38/(0.74*0.9))</f>
        <v>4.0119880358972047E-3</v>
      </c>
      <c r="K38">
        <f>(I2+I14+I26+I38)</f>
        <v>4.4950828434425208E-4</v>
      </c>
      <c r="N38" t="s">
        <v>26</v>
      </c>
      <c r="O38">
        <v>0</v>
      </c>
      <c r="P38">
        <f t="shared" si="5"/>
        <v>0</v>
      </c>
      <c r="Q38">
        <f t="shared" si="25"/>
        <v>0.9</v>
      </c>
      <c r="R38">
        <v>0</v>
      </c>
      <c r="S38">
        <v>0</v>
      </c>
    </row>
    <row r="39" spans="1:19" x14ac:dyDescent="0.2">
      <c r="A39" t="s">
        <v>2</v>
      </c>
      <c r="B39">
        <v>64</v>
      </c>
      <c r="C39">
        <f t="shared" si="0"/>
        <v>0.64</v>
      </c>
      <c r="D39">
        <f t="shared" ref="D39:D47" si="28">(74-(D27*100))/100</f>
        <v>0.67</v>
      </c>
      <c r="F39">
        <f t="shared" ref="F39:F47" si="29">C39 * LN(C39/0.9)</f>
        <v>-0.21819301566117966</v>
      </c>
      <c r="G39">
        <f t="shared" ref="G39:G47" si="30">C39 * LN(C39/(0.74*0.9))</f>
        <v>-2.5485756279469831E-2</v>
      </c>
      <c r="H39">
        <f t="shared" ref="H39:H47" si="31">D39 * LN(D39/0.9)</f>
        <v>-0.19772842412933031</v>
      </c>
      <c r="I39">
        <f t="shared" ref="I39:I47" si="32">D39 * LN(D39/(0.74*0.9))</f>
        <v>4.0119880358972047E-3</v>
      </c>
      <c r="K39">
        <f t="shared" ref="K39:K47" si="33">(I3+I15+I27+I39)</f>
        <v>4.4950828434425208E-4</v>
      </c>
      <c r="N39" t="s">
        <v>27</v>
      </c>
      <c r="O39">
        <v>10</v>
      </c>
      <c r="P39">
        <f t="shared" si="5"/>
        <v>0.1</v>
      </c>
      <c r="Q39">
        <f t="shared" si="25"/>
        <v>0.9</v>
      </c>
      <c r="R39">
        <f t="shared" si="26"/>
        <v>0</v>
      </c>
      <c r="S39">
        <f t="shared" si="27"/>
        <v>3.0110509278392178E-2</v>
      </c>
    </row>
    <row r="40" spans="1:19" x14ac:dyDescent="0.2">
      <c r="A40" t="s">
        <v>3</v>
      </c>
      <c r="B40">
        <v>65</v>
      </c>
      <c r="C40">
        <f t="shared" si="0"/>
        <v>0.65</v>
      </c>
      <c r="D40">
        <f t="shared" si="28"/>
        <v>0.68</v>
      </c>
      <c r="F40">
        <f t="shared" si="29"/>
        <v>-0.21152456028250821</v>
      </c>
      <c r="G40">
        <f t="shared" si="30"/>
        <v>-1.5806249972959131E-2</v>
      </c>
      <c r="H40">
        <f t="shared" si="31"/>
        <v>-0.19060533630482773</v>
      </c>
      <c r="I40">
        <f t="shared" si="32"/>
        <v>1.4146126788239063E-2</v>
      </c>
      <c r="K40">
        <f t="shared" si="33"/>
        <v>5.2216263918383118E-3</v>
      </c>
      <c r="N40" t="s">
        <v>28</v>
      </c>
      <c r="O40">
        <v>4</v>
      </c>
      <c r="P40">
        <f t="shared" si="5"/>
        <v>0.04</v>
      </c>
      <c r="Q40">
        <f t="shared" si="25"/>
        <v>0.96</v>
      </c>
      <c r="R40">
        <f t="shared" si="26"/>
        <v>0</v>
      </c>
      <c r="S40">
        <f t="shared" si="27"/>
        <v>1.2044203711356866E-2</v>
      </c>
    </row>
    <row r="41" spans="1:19" x14ac:dyDescent="0.2">
      <c r="A41" t="s">
        <v>4</v>
      </c>
      <c r="B41">
        <v>67</v>
      </c>
      <c r="C41">
        <f t="shared" si="0"/>
        <v>0.67</v>
      </c>
      <c r="D41">
        <f t="shared" si="28"/>
        <v>0.66</v>
      </c>
      <c r="F41">
        <f t="shared" si="29"/>
        <v>-0.19772842412933031</v>
      </c>
      <c r="G41">
        <f t="shared" si="30"/>
        <v>4.0119880358972047E-3</v>
      </c>
      <c r="H41">
        <f t="shared" si="31"/>
        <v>-0.20470225268053405</v>
      </c>
      <c r="I41">
        <f t="shared" si="32"/>
        <v>-5.9728914431458327E-3</v>
      </c>
      <c r="K41">
        <f t="shared" si="33"/>
        <v>1.0930205013108471E-3</v>
      </c>
      <c r="N41" t="s">
        <v>29</v>
      </c>
      <c r="O41">
        <v>1</v>
      </c>
      <c r="P41">
        <f t="shared" si="5"/>
        <v>0.01</v>
      </c>
      <c r="Q41">
        <f t="shared" si="25"/>
        <v>0.99</v>
      </c>
      <c r="R41">
        <f t="shared" si="26"/>
        <v>0</v>
      </c>
      <c r="S41">
        <f t="shared" si="27"/>
        <v>3.0110509278392164E-3</v>
      </c>
    </row>
    <row r="42" spans="1:19" x14ac:dyDescent="0.2">
      <c r="A42" t="s">
        <v>5</v>
      </c>
      <c r="B42">
        <v>70</v>
      </c>
      <c r="C42">
        <f t="shared" si="0"/>
        <v>0.7</v>
      </c>
      <c r="D42">
        <f t="shared" si="28"/>
        <v>0.67</v>
      </c>
      <c r="F42">
        <f t="shared" si="29"/>
        <v>-0.17592009979663434</v>
      </c>
      <c r="G42">
        <f t="shared" si="30"/>
        <v>3.4853465152110769E-2</v>
      </c>
      <c r="H42">
        <f t="shared" si="31"/>
        <v>-0.19772842412933031</v>
      </c>
      <c r="I42">
        <f t="shared" si="32"/>
        <v>4.0119880358972047E-3</v>
      </c>
      <c r="K42">
        <f t="shared" si="33"/>
        <v>4.4950828434425208E-4</v>
      </c>
    </row>
    <row r="43" spans="1:19" x14ac:dyDescent="0.2">
      <c r="A43" t="s">
        <v>6</v>
      </c>
      <c r="B43">
        <v>64</v>
      </c>
      <c r="C43">
        <f t="shared" si="0"/>
        <v>0.64</v>
      </c>
      <c r="D43">
        <f t="shared" si="28"/>
        <v>0.67</v>
      </c>
      <c r="F43">
        <f t="shared" si="29"/>
        <v>-0.21819301566117966</v>
      </c>
      <c r="G43">
        <f t="shared" si="30"/>
        <v>-2.5485756279469831E-2</v>
      </c>
      <c r="H43">
        <f t="shared" si="31"/>
        <v>-0.19772842412933031</v>
      </c>
      <c r="I43">
        <f t="shared" si="32"/>
        <v>4.0119880358972047E-3</v>
      </c>
      <c r="K43">
        <f t="shared" si="33"/>
        <v>4.4950828434425208E-4</v>
      </c>
      <c r="O43" t="s">
        <v>31</v>
      </c>
    </row>
    <row r="44" spans="1:19" x14ac:dyDescent="0.2">
      <c r="A44" t="s">
        <v>7</v>
      </c>
      <c r="B44">
        <v>65</v>
      </c>
      <c r="C44">
        <f t="shared" si="0"/>
        <v>0.65</v>
      </c>
      <c r="D44">
        <f t="shared" si="28"/>
        <v>0.67</v>
      </c>
      <c r="F44">
        <f t="shared" si="29"/>
        <v>-0.21152456028250821</v>
      </c>
      <c r="G44">
        <f t="shared" si="30"/>
        <v>-1.5806249972959131E-2</v>
      </c>
      <c r="H44">
        <f t="shared" si="31"/>
        <v>-0.19772842412933031</v>
      </c>
      <c r="I44">
        <f t="shared" si="32"/>
        <v>4.0119880358972047E-3</v>
      </c>
      <c r="K44">
        <f t="shared" si="33"/>
        <v>4.4950828434425208E-4</v>
      </c>
      <c r="N44" t="s">
        <v>18</v>
      </c>
      <c r="O44">
        <v>74</v>
      </c>
      <c r="P44">
        <f t="shared" si="5"/>
        <v>0.74</v>
      </c>
      <c r="R44">
        <f t="shared" ref="R44:R55" si="34">P44 * LN(P44/Q30)</f>
        <v>-0.17702996990871725</v>
      </c>
      <c r="S44">
        <f>P44 * LN(P44/(Q30*0.74))</f>
        <v>4.5787798751384716E-2</v>
      </c>
    </row>
    <row r="45" spans="1:19" x14ac:dyDescent="0.2">
      <c r="A45" t="s">
        <v>8</v>
      </c>
      <c r="B45">
        <v>67</v>
      </c>
      <c r="C45">
        <f t="shared" si="0"/>
        <v>0.67</v>
      </c>
      <c r="D45">
        <f t="shared" si="28"/>
        <v>0.65</v>
      </c>
      <c r="F45">
        <f t="shared" si="29"/>
        <v>-0.19772842412933031</v>
      </c>
      <c r="G45">
        <f t="shared" si="30"/>
        <v>4.0119880358972047E-3</v>
      </c>
      <c r="H45">
        <f t="shared" si="31"/>
        <v>-0.21152456028250821</v>
      </c>
      <c r="I45">
        <f t="shared" si="32"/>
        <v>-1.5806249972959131E-2</v>
      </c>
      <c r="K45">
        <f t="shared" si="33"/>
        <v>8.7905981442513298E-3</v>
      </c>
      <c r="N45" t="s">
        <v>19</v>
      </c>
      <c r="O45">
        <f>74-9</f>
        <v>65</v>
      </c>
      <c r="P45">
        <f t="shared" si="5"/>
        <v>0.65</v>
      </c>
      <c r="R45">
        <f t="shared" si="34"/>
        <v>-0.21870695380378838</v>
      </c>
      <c r="S45">
        <f t="shared" ref="S45:S55" si="35">P45 * LN(P45/(Q31*0.74))</f>
        <v>-2.2988643494239312E-2</v>
      </c>
    </row>
    <row r="46" spans="1:19" x14ac:dyDescent="0.2">
      <c r="A46" t="s">
        <v>9</v>
      </c>
      <c r="B46">
        <v>70</v>
      </c>
      <c r="C46">
        <f t="shared" si="0"/>
        <v>0.7</v>
      </c>
      <c r="D46">
        <f t="shared" si="28"/>
        <v>0.66</v>
      </c>
      <c r="F46">
        <f t="shared" si="29"/>
        <v>-0.17592009979663434</v>
      </c>
      <c r="G46">
        <f t="shared" si="30"/>
        <v>3.4853465152110769E-2</v>
      </c>
      <c r="H46">
        <f t="shared" si="31"/>
        <v>-0.20470225268053405</v>
      </c>
      <c r="I46">
        <f t="shared" si="32"/>
        <v>-5.9728914431458327E-3</v>
      </c>
      <c r="K46">
        <f t="shared" si="33"/>
        <v>1.0930205013108471E-3</v>
      </c>
      <c r="N46" t="s">
        <v>20</v>
      </c>
      <c r="O46">
        <v>64</v>
      </c>
      <c r="P46">
        <f t="shared" si="5"/>
        <v>0.64</v>
      </c>
      <c r="R46">
        <f t="shared" si="34"/>
        <v>-0.21819301566117966</v>
      </c>
      <c r="S46">
        <f t="shared" si="35"/>
        <v>-2.5485756279469831E-2</v>
      </c>
    </row>
    <row r="47" spans="1:19" x14ac:dyDescent="0.2">
      <c r="A47" t="s">
        <v>10</v>
      </c>
      <c r="B47">
        <v>64</v>
      </c>
      <c r="C47">
        <f t="shared" si="0"/>
        <v>0.64</v>
      </c>
      <c r="D47">
        <f t="shared" si="28"/>
        <v>0.66</v>
      </c>
      <c r="F47">
        <f t="shared" si="29"/>
        <v>-0.21819301566117966</v>
      </c>
      <c r="G47">
        <f t="shared" si="30"/>
        <v>-2.5485756279469831E-2</v>
      </c>
      <c r="H47">
        <f t="shared" si="31"/>
        <v>-0.20470225268053405</v>
      </c>
      <c r="I47">
        <f t="shared" si="32"/>
        <v>-5.9728914431458327E-3</v>
      </c>
      <c r="K47">
        <f t="shared" si="33"/>
        <v>1.0930205013108471E-3</v>
      </c>
      <c r="N47" t="s">
        <v>21</v>
      </c>
      <c r="O47">
        <v>64</v>
      </c>
      <c r="P47">
        <f t="shared" si="5"/>
        <v>0.64</v>
      </c>
      <c r="R47">
        <f t="shared" si="34"/>
        <v>-0.21819301566117966</v>
      </c>
      <c r="S47">
        <f t="shared" si="35"/>
        <v>-2.5485756279469831E-2</v>
      </c>
    </row>
    <row r="48" spans="1:19" x14ac:dyDescent="0.2">
      <c r="N48" t="s">
        <v>22</v>
      </c>
      <c r="O48">
        <v>74</v>
      </c>
      <c r="P48">
        <f t="shared" si="5"/>
        <v>0.74</v>
      </c>
      <c r="R48">
        <f t="shared" si="34"/>
        <v>-0.14485098707331057</v>
      </c>
      <c r="S48">
        <f t="shared" si="35"/>
        <v>7.7966781586791351E-2</v>
      </c>
    </row>
    <row r="49" spans="14:19" customFormat="1" x14ac:dyDescent="0.2">
      <c r="N49" t="s">
        <v>23</v>
      </c>
      <c r="O49">
        <v>64</v>
      </c>
      <c r="P49">
        <f t="shared" si="5"/>
        <v>0.64</v>
      </c>
      <c r="R49">
        <f t="shared" si="34"/>
        <v>-0.21819301566117966</v>
      </c>
      <c r="S49">
        <f t="shared" si="35"/>
        <v>-2.5485756279469831E-2</v>
      </c>
    </row>
    <row r="50" spans="14:19" customFormat="1" x14ac:dyDescent="0.2">
      <c r="N50" t="s">
        <v>24</v>
      </c>
      <c r="O50">
        <v>64</v>
      </c>
      <c r="P50">
        <f t="shared" si="5"/>
        <v>0.64</v>
      </c>
      <c r="R50">
        <f t="shared" si="34"/>
        <v>-0.21819301566117966</v>
      </c>
      <c r="S50">
        <f t="shared" si="35"/>
        <v>-2.5485756279469831E-2</v>
      </c>
    </row>
    <row r="51" spans="14:19" customFormat="1" x14ac:dyDescent="0.2">
      <c r="N51" t="s">
        <v>25</v>
      </c>
      <c r="O51">
        <v>64</v>
      </c>
      <c r="P51">
        <f t="shared" si="5"/>
        <v>0.64</v>
      </c>
      <c r="R51">
        <f t="shared" si="34"/>
        <v>-0.21819301566117966</v>
      </c>
      <c r="S51">
        <f t="shared" si="35"/>
        <v>-2.5485756279469831E-2</v>
      </c>
    </row>
    <row r="52" spans="14:19" customFormat="1" x14ac:dyDescent="0.2">
      <c r="N52" t="s">
        <v>26</v>
      </c>
      <c r="O52">
        <v>74</v>
      </c>
      <c r="P52">
        <f t="shared" si="5"/>
        <v>0.74</v>
      </c>
      <c r="R52">
        <f t="shared" si="34"/>
        <v>-0.14485098707331057</v>
      </c>
      <c r="S52">
        <f t="shared" si="35"/>
        <v>7.7966781586791351E-2</v>
      </c>
    </row>
    <row r="53" spans="14:19" customFormat="1" x14ac:dyDescent="0.2">
      <c r="N53" t="s">
        <v>27</v>
      </c>
      <c r="O53">
        <v>64</v>
      </c>
      <c r="P53">
        <f t="shared" si="5"/>
        <v>0.64</v>
      </c>
      <c r="R53">
        <f t="shared" si="34"/>
        <v>-0.21819301566117966</v>
      </c>
      <c r="S53">
        <f t="shared" si="35"/>
        <v>-2.5485756279469831E-2</v>
      </c>
    </row>
    <row r="54" spans="14:19" customFormat="1" x14ac:dyDescent="0.2">
      <c r="N54" t="s">
        <v>28</v>
      </c>
      <c r="O54">
        <v>70</v>
      </c>
      <c r="P54">
        <f t="shared" si="5"/>
        <v>0.7</v>
      </c>
      <c r="R54">
        <f t="shared" si="34"/>
        <v>-0.2210970645929341</v>
      </c>
      <c r="S54">
        <f t="shared" si="35"/>
        <v>-1.0323499644188877E-2</v>
      </c>
    </row>
    <row r="55" spans="14:19" customFormat="1" x14ac:dyDescent="0.2">
      <c r="N55" t="s">
        <v>29</v>
      </c>
      <c r="O55">
        <v>73</v>
      </c>
      <c r="P55">
        <f t="shared" si="5"/>
        <v>0.73</v>
      </c>
      <c r="R55">
        <f t="shared" si="34"/>
        <v>-0.22240209855992515</v>
      </c>
      <c r="S55">
        <f t="shared" si="35"/>
        <v>-2.5953808276623518E-3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33" workbookViewId="0">
      <selection activeCell="A51" sqref="A51"/>
    </sheetView>
  </sheetViews>
  <sheetFormatPr baseColWidth="10" defaultRowHeight="16" x14ac:dyDescent="0.2"/>
  <sheetData>
    <row r="1" spans="1:4" x14ac:dyDescent="0.2">
      <c r="B1" t="s">
        <v>47</v>
      </c>
      <c r="C1" t="s">
        <v>48</v>
      </c>
      <c r="D1" t="s">
        <v>49</v>
      </c>
    </row>
    <row r="2" spans="1:4" x14ac:dyDescent="0.2">
      <c r="A2" t="s">
        <v>50</v>
      </c>
      <c r="B2">
        <v>11183410</v>
      </c>
      <c r="C2">
        <v>95547199</v>
      </c>
      <c r="D2">
        <v>49609385</v>
      </c>
    </row>
    <row r="3" spans="1:4" x14ac:dyDescent="0.2">
      <c r="B3">
        <f>_xlfn.FLOOR.MATH(B2/2)-5</f>
        <v>5591700</v>
      </c>
      <c r="C3">
        <f>_xlfn.FLOOR.MATH(C2/2)-5</f>
        <v>47773594</v>
      </c>
      <c r="D3">
        <f>_xlfn.FLOOR.MATH(D2/2)-5</f>
        <v>24804687</v>
      </c>
    </row>
    <row r="4" spans="1:4" x14ac:dyDescent="0.2">
      <c r="B4">
        <f>_xlfn.FLOOR.MATH(B2/2)+4</f>
        <v>5591709</v>
      </c>
      <c r="C4">
        <f>_xlfn.FLOOR.MATH(C2/2)+4</f>
        <v>47773603</v>
      </c>
      <c r="D4">
        <f>_xlfn.FLOOR.MATH(D2/2)+4</f>
        <v>24804696</v>
      </c>
    </row>
    <row r="5" spans="1:4" x14ac:dyDescent="0.2">
      <c r="B5">
        <f>B2-9</f>
        <v>11183401</v>
      </c>
      <c r="C5">
        <f>C2-9</f>
        <v>95547190</v>
      </c>
      <c r="D5">
        <f>D2-9</f>
        <v>49609376</v>
      </c>
    </row>
    <row r="8" spans="1:4" x14ac:dyDescent="0.2">
      <c r="A8" t="s">
        <v>51</v>
      </c>
    </row>
    <row r="9" spans="1:4" x14ac:dyDescent="0.2">
      <c r="A9" t="s">
        <v>50</v>
      </c>
      <c r="B9">
        <v>7523</v>
      </c>
      <c r="C9">
        <v>46705</v>
      </c>
      <c r="D9">
        <v>16529</v>
      </c>
    </row>
    <row r="10" spans="1:4" x14ac:dyDescent="0.2">
      <c r="B10">
        <f>_xlfn.FLOOR.MATH(B9/2)-5</f>
        <v>3756</v>
      </c>
      <c r="C10">
        <f>_xlfn.FLOOR.MATH(C9/2)-5</f>
        <v>23347</v>
      </c>
      <c r="D10">
        <f>_xlfn.FLOOR.MATH(D9/2)-5</f>
        <v>8259</v>
      </c>
    </row>
    <row r="11" spans="1:4" x14ac:dyDescent="0.2">
      <c r="B11">
        <f>_xlfn.FLOOR.MATH(B9/2)+4</f>
        <v>3765</v>
      </c>
      <c r="C11">
        <f>_xlfn.FLOOR.MATH(C9/2)+4</f>
        <v>23356</v>
      </c>
      <c r="D11">
        <f>_xlfn.FLOOR.MATH(D9/2)+4</f>
        <v>8268</v>
      </c>
    </row>
    <row r="12" spans="1:4" x14ac:dyDescent="0.2">
      <c r="B12">
        <f>B9-9</f>
        <v>7514</v>
      </c>
      <c r="C12">
        <f>C9-9</f>
        <v>46696</v>
      </c>
      <c r="D12">
        <f>D9-9</f>
        <v>16520</v>
      </c>
    </row>
    <row r="14" spans="1:4" x14ac:dyDescent="0.2">
      <c r="A14" t="s">
        <v>52</v>
      </c>
    </row>
    <row r="15" spans="1:4" x14ac:dyDescent="0.2">
      <c r="A15" t="s">
        <v>50</v>
      </c>
      <c r="B15">
        <v>8713</v>
      </c>
      <c r="C15">
        <v>50701</v>
      </c>
      <c r="D15">
        <v>17841</v>
      </c>
    </row>
    <row r="16" spans="1:4" x14ac:dyDescent="0.2">
      <c r="B16">
        <f>_xlfn.FLOOR.MATH(B15/2)-5</f>
        <v>4351</v>
      </c>
      <c r="C16">
        <f>_xlfn.FLOOR.MATH(C15/2)-5</f>
        <v>25345</v>
      </c>
      <c r="D16">
        <f>_xlfn.FLOOR.MATH(D15/2)-5</f>
        <v>8915</v>
      </c>
    </row>
    <row r="17" spans="1:16" x14ac:dyDescent="0.2">
      <c r="B17">
        <f>_xlfn.FLOOR.MATH(B15/2)+4</f>
        <v>4360</v>
      </c>
      <c r="C17">
        <f>_xlfn.FLOOR.MATH(C15/2)+4</f>
        <v>25354</v>
      </c>
      <c r="D17">
        <f>_xlfn.FLOOR.MATH(D15/2)+4</f>
        <v>8924</v>
      </c>
    </row>
    <row r="18" spans="1:16" x14ac:dyDescent="0.2">
      <c r="B18">
        <f>B15-9</f>
        <v>8704</v>
      </c>
      <c r="C18">
        <f>C15-9</f>
        <v>50692</v>
      </c>
      <c r="D18">
        <f>D15-9</f>
        <v>17832</v>
      </c>
    </row>
    <row r="20" spans="1:16" x14ac:dyDescent="0.2">
      <c r="A20" t="s">
        <v>53</v>
      </c>
    </row>
    <row r="21" spans="1:16" x14ac:dyDescent="0.2">
      <c r="B21">
        <v>18558</v>
      </c>
      <c r="C21">
        <v>143819</v>
      </c>
      <c r="D21">
        <v>47706</v>
      </c>
    </row>
    <row r="22" spans="1:16" x14ac:dyDescent="0.2">
      <c r="B22">
        <f>_xlfn.FLOOR.MATH(B21/2)-5</f>
        <v>9274</v>
      </c>
      <c r="C22">
        <f>_xlfn.FLOOR.MATH(C21/2)-5</f>
        <v>71904</v>
      </c>
      <c r="D22">
        <f>_xlfn.FLOOR.MATH(D21/2)-5</f>
        <v>23848</v>
      </c>
    </row>
    <row r="23" spans="1:16" x14ac:dyDescent="0.2">
      <c r="B23">
        <f>_xlfn.FLOOR.MATH(B21/2)+4</f>
        <v>9283</v>
      </c>
      <c r="C23">
        <f>_xlfn.FLOOR.MATH(C21/2)+4</f>
        <v>71913</v>
      </c>
      <c r="D23">
        <f>_xlfn.FLOOR.MATH(D21/2)+4</f>
        <v>23857</v>
      </c>
    </row>
    <row r="24" spans="1:16" x14ac:dyDescent="0.2">
      <c r="B24">
        <f>B21-9</f>
        <v>18549</v>
      </c>
      <c r="C24">
        <f>C21-9</f>
        <v>143810</v>
      </c>
      <c r="D24">
        <f>D21-9</f>
        <v>47697</v>
      </c>
    </row>
    <row r="26" spans="1:16" x14ac:dyDescent="0.2">
      <c r="A26" t="s">
        <v>54</v>
      </c>
    </row>
    <row r="27" spans="1:16" x14ac:dyDescent="0.2">
      <c r="B27">
        <v>22648</v>
      </c>
      <c r="C27">
        <v>157033</v>
      </c>
      <c r="D27">
        <v>51453</v>
      </c>
    </row>
    <row r="28" spans="1:16" x14ac:dyDescent="0.2">
      <c r="B28">
        <f>_xlfn.FLOOR.MATH(B27/2)-5</f>
        <v>11319</v>
      </c>
      <c r="C28">
        <f>_xlfn.FLOOR.MATH(C27/2)-5</f>
        <v>78511</v>
      </c>
      <c r="D28">
        <f>_xlfn.FLOOR.MATH(D27/2)-5</f>
        <v>25721</v>
      </c>
    </row>
    <row r="29" spans="1:16" x14ac:dyDescent="0.2">
      <c r="B29">
        <f>_xlfn.FLOOR.MATH(B27/2)+4</f>
        <v>11328</v>
      </c>
      <c r="C29">
        <f>_xlfn.FLOOR.MATH(C27/2)+4</f>
        <v>78520</v>
      </c>
      <c r="D29">
        <f>_xlfn.FLOOR.MATH(D27/2)+4</f>
        <v>25730</v>
      </c>
    </row>
    <row r="30" spans="1:16" x14ac:dyDescent="0.2">
      <c r="B30">
        <f>B27-9</f>
        <v>22639</v>
      </c>
      <c r="C30">
        <f>C27-9</f>
        <v>157024</v>
      </c>
      <c r="D30">
        <f>D27-9</f>
        <v>51444</v>
      </c>
    </row>
    <row r="32" spans="1:16" x14ac:dyDescent="0.2">
      <c r="A32" s="2" t="s">
        <v>55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4" x14ac:dyDescent="0.2">
      <c r="A33" t="s">
        <v>51</v>
      </c>
    </row>
    <row r="34" spans="1:4" x14ac:dyDescent="0.2">
      <c r="B34">
        <v>7523</v>
      </c>
      <c r="C34">
        <v>26609220</v>
      </c>
      <c r="D34">
        <v>10231105</v>
      </c>
    </row>
    <row r="35" spans="1:4" x14ac:dyDescent="0.2">
      <c r="B35">
        <f>_xlfn.FLOOR.MATH(B34/2)-5</f>
        <v>3756</v>
      </c>
      <c r="C35">
        <f>_xlfn.FLOOR.MATH(C34/2)-5</f>
        <v>13304605</v>
      </c>
      <c r="D35">
        <f>_xlfn.FLOOR.MATH(D34/2)-5</f>
        <v>5115547</v>
      </c>
    </row>
    <row r="36" spans="1:4" x14ac:dyDescent="0.2">
      <c r="B36">
        <f>_xlfn.FLOOR.MATH(B34/2)+4</f>
        <v>3765</v>
      </c>
      <c r="C36">
        <f>_xlfn.FLOOR.MATH(C34/2)+4</f>
        <v>13304614</v>
      </c>
      <c r="D36">
        <f>_xlfn.FLOOR.MATH(D34/2)+4</f>
        <v>5115556</v>
      </c>
    </row>
    <row r="37" spans="1:4" x14ac:dyDescent="0.2">
      <c r="B37">
        <f>B34-9</f>
        <v>7514</v>
      </c>
      <c r="C37">
        <f>C34-9</f>
        <v>26609211</v>
      </c>
      <c r="D37">
        <f>D34-9</f>
        <v>10231096</v>
      </c>
    </row>
    <row r="39" spans="1:4" x14ac:dyDescent="0.2">
      <c r="A39" t="s">
        <v>52</v>
      </c>
    </row>
    <row r="40" spans="1:4" x14ac:dyDescent="0.2">
      <c r="B40">
        <v>8713</v>
      </c>
      <c r="C40">
        <v>50701</v>
      </c>
      <c r="D40">
        <v>17841</v>
      </c>
    </row>
    <row r="41" spans="1:4" x14ac:dyDescent="0.2">
      <c r="B41">
        <f>_xlfn.FLOOR.MATH(B40/2)-5</f>
        <v>4351</v>
      </c>
      <c r="C41">
        <f>_xlfn.FLOOR.MATH(C40/2)-5</f>
        <v>25345</v>
      </c>
      <c r="D41">
        <f>_xlfn.FLOOR.MATH(D40/2)-5</f>
        <v>8915</v>
      </c>
    </row>
    <row r="42" spans="1:4" x14ac:dyDescent="0.2">
      <c r="B42">
        <f>_xlfn.FLOOR.MATH(B40/2)+4</f>
        <v>4360</v>
      </c>
      <c r="C42">
        <f>_xlfn.FLOOR.MATH(C40/2)+4</f>
        <v>25354</v>
      </c>
      <c r="D42">
        <f>_xlfn.FLOOR.MATH(D40/2)+4</f>
        <v>8924</v>
      </c>
    </row>
    <row r="43" spans="1:4" x14ac:dyDescent="0.2">
      <c r="B43">
        <f>B40-9</f>
        <v>8704</v>
      </c>
      <c r="C43">
        <f>C40-9</f>
        <v>50692</v>
      </c>
      <c r="D43">
        <f>D40-9</f>
        <v>17832</v>
      </c>
    </row>
    <row r="45" spans="1:4" x14ac:dyDescent="0.2">
      <c r="A45" t="s">
        <v>53</v>
      </c>
    </row>
    <row r="46" spans="1:4" x14ac:dyDescent="0.2">
      <c r="B46">
        <v>18558</v>
      </c>
      <c r="C46">
        <v>26613129</v>
      </c>
      <c r="D46">
        <v>10232055</v>
      </c>
    </row>
    <row r="47" spans="1:4" x14ac:dyDescent="0.2">
      <c r="B47">
        <f>_xlfn.FLOOR.MATH(B46/2)-5</f>
        <v>9274</v>
      </c>
      <c r="C47">
        <f>_xlfn.FLOOR.MATH(C46/2)-5</f>
        <v>13306559</v>
      </c>
      <c r="D47">
        <f>_xlfn.FLOOR.MATH(D46/2)-5</f>
        <v>5116022</v>
      </c>
    </row>
    <row r="48" spans="1:4" x14ac:dyDescent="0.2">
      <c r="B48">
        <f>_xlfn.FLOOR.MATH(B46/2)+4</f>
        <v>9283</v>
      </c>
      <c r="C48">
        <f>_xlfn.FLOOR.MATH(C46/2)+4</f>
        <v>13306568</v>
      </c>
      <c r="D48">
        <f>_xlfn.FLOOR.MATH(D46/2)+4</f>
        <v>5116031</v>
      </c>
    </row>
    <row r="49" spans="1:4" x14ac:dyDescent="0.2">
      <c r="B49">
        <f>B46-9</f>
        <v>18549</v>
      </c>
      <c r="C49">
        <f>C46-9</f>
        <v>26613120</v>
      </c>
      <c r="D49">
        <f>D46-9</f>
        <v>10232046</v>
      </c>
    </row>
    <row r="51" spans="1:4" x14ac:dyDescent="0.2">
      <c r="A51" t="s">
        <v>54</v>
      </c>
    </row>
    <row r="52" spans="1:4" x14ac:dyDescent="0.2">
      <c r="B52">
        <v>22648</v>
      </c>
      <c r="C52">
        <v>157033</v>
      </c>
      <c r="D52">
        <v>51453</v>
      </c>
    </row>
    <row r="53" spans="1:4" x14ac:dyDescent="0.2">
      <c r="B53">
        <f>_xlfn.FLOOR.MATH(B52/2)-5</f>
        <v>11319</v>
      </c>
      <c r="C53">
        <f>_xlfn.FLOOR.MATH(C52/2)-5</f>
        <v>78511</v>
      </c>
      <c r="D53">
        <f>_xlfn.FLOOR.MATH(D52/2)-5</f>
        <v>25721</v>
      </c>
    </row>
    <row r="54" spans="1:4" x14ac:dyDescent="0.2">
      <c r="B54">
        <f>_xlfn.FLOOR.MATH(B52/2)+4</f>
        <v>11328</v>
      </c>
      <c r="C54">
        <f>_xlfn.FLOOR.MATH(C52/2)+4</f>
        <v>78520</v>
      </c>
      <c r="D54">
        <f>_xlfn.FLOOR.MATH(D52/2)+4</f>
        <v>25730</v>
      </c>
    </row>
    <row r="55" spans="1:4" x14ac:dyDescent="0.2">
      <c r="B55">
        <f>B52-9</f>
        <v>22639</v>
      </c>
      <c r="C55">
        <f>C52-9</f>
        <v>157024</v>
      </c>
      <c r="D55">
        <f>D52-9</f>
        <v>51444</v>
      </c>
    </row>
  </sheetData>
  <sortState ref="B2:C11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2015-08-15T02:10:47Z</dcterms:created>
  <dcterms:modified xsi:type="dcterms:W3CDTF">2015-09-12T20:02:43Z</dcterms:modified>
</cp:coreProperties>
</file>