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30" windowWidth="15480" windowHeight="8505"/>
  </bookViews>
  <sheets>
    <sheet name="tropsph" sheetId="4" r:id="rId1"/>
    <sheet name="below trop" sheetId="1" r:id="rId2"/>
    <sheet name="Sheet2" sheetId="2" r:id="rId3"/>
    <sheet name="Sheet3" sheetId="3" r:id="rId4"/>
    <sheet name="Sheet5" sheetId="5" r:id="rId5"/>
  </sheets>
  <definedNames>
    <definedName name="_xlnm.Print_Area" localSheetId="0">tropsph!$A$1:$N$34</definedName>
  </definedNames>
  <calcPr calcId="145621"/>
</workbook>
</file>

<file path=xl/calcChain.xml><?xml version="1.0" encoding="utf-8"?>
<calcChain xmlns="http://schemas.openxmlformats.org/spreadsheetml/2006/main">
  <c r="B9" i="4" l="1"/>
  <c r="C9" i="4" s="1"/>
  <c r="B10" i="4"/>
  <c r="C10" i="4" s="1"/>
  <c r="B11" i="4"/>
  <c r="C11" i="4" s="1"/>
  <c r="B8" i="4"/>
  <c r="C8" i="4" s="1"/>
  <c r="B7" i="4"/>
  <c r="C7" i="4" s="1"/>
  <c r="G33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4" i="4"/>
  <c r="B33" i="4"/>
  <c r="C33" i="4" s="1"/>
  <c r="B5" i="4"/>
  <c r="C5" i="4" s="1"/>
  <c r="B6" i="4"/>
  <c r="C6" i="4" s="1"/>
  <c r="B4" i="4"/>
  <c r="C4" i="4" s="1"/>
  <c r="B12" i="4"/>
  <c r="C12" i="4" s="1"/>
  <c r="B13" i="4"/>
  <c r="C13" i="4" s="1"/>
  <c r="F5" i="4"/>
  <c r="F6" i="4"/>
  <c r="F7" i="4"/>
  <c r="F8" i="4"/>
  <c r="F9" i="4"/>
  <c r="F10" i="4"/>
  <c r="F11" i="4"/>
  <c r="F12" i="4"/>
  <c r="F13" i="4"/>
  <c r="F33" i="4"/>
  <c r="F4" i="4"/>
  <c r="D5" i="4"/>
  <c r="D6" i="4"/>
  <c r="D7" i="4"/>
  <c r="D8" i="4"/>
  <c r="D9" i="4"/>
  <c r="D10" i="4"/>
  <c r="D11" i="4"/>
  <c r="D12" i="4"/>
  <c r="D13" i="4"/>
  <c r="D33" i="4"/>
  <c r="D4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4" i="4"/>
  <c r="G4" i="4"/>
  <c r="G5" i="4"/>
  <c r="J43" i="1"/>
  <c r="G43" i="1" s="1"/>
  <c r="K43" i="1"/>
  <c r="L43" i="1"/>
  <c r="M43" i="1"/>
  <c r="N43" i="1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4" i="4"/>
  <c r="F34" i="4" s="1"/>
  <c r="M34" i="4"/>
  <c r="N34" i="4" s="1"/>
  <c r="I34" i="4"/>
  <c r="M33" i="4"/>
  <c r="N33" i="4" s="1"/>
  <c r="I33" i="4"/>
  <c r="M32" i="4"/>
  <c r="N32" i="4" s="1"/>
  <c r="I32" i="4"/>
  <c r="M31" i="4"/>
  <c r="N31" i="4" s="1"/>
  <c r="I31" i="4"/>
  <c r="M30" i="4"/>
  <c r="N30" i="4" s="1"/>
  <c r="I30" i="4"/>
  <c r="M29" i="4"/>
  <c r="N29" i="4" s="1"/>
  <c r="I29" i="4"/>
  <c r="M28" i="4"/>
  <c r="N28" i="4" s="1"/>
  <c r="I28" i="4"/>
  <c r="M27" i="4"/>
  <c r="N27" i="4" s="1"/>
  <c r="I27" i="4"/>
  <c r="M26" i="4"/>
  <c r="N26" i="4" s="1"/>
  <c r="I26" i="4"/>
  <c r="M25" i="4"/>
  <c r="N25" i="4" s="1"/>
  <c r="I25" i="4"/>
  <c r="M24" i="4"/>
  <c r="N24" i="4" s="1"/>
  <c r="I24" i="4"/>
  <c r="M23" i="4"/>
  <c r="N23" i="4" s="1"/>
  <c r="I23" i="4"/>
  <c r="M22" i="4"/>
  <c r="N22" i="4" s="1"/>
  <c r="I22" i="4"/>
  <c r="M21" i="4"/>
  <c r="N21" i="4" s="1"/>
  <c r="I21" i="4"/>
  <c r="M20" i="4"/>
  <c r="N20" i="4" s="1"/>
  <c r="I20" i="4"/>
  <c r="M19" i="4"/>
  <c r="N19" i="4" s="1"/>
  <c r="I19" i="4"/>
  <c r="M18" i="4"/>
  <c r="N18" i="4" s="1"/>
  <c r="I18" i="4"/>
  <c r="M17" i="4"/>
  <c r="N17" i="4" s="1"/>
  <c r="I17" i="4"/>
  <c r="M16" i="4"/>
  <c r="N16" i="4" s="1"/>
  <c r="M15" i="4"/>
  <c r="N15" i="4" s="1"/>
  <c r="I15" i="4"/>
  <c r="M14" i="4"/>
  <c r="N14" i="4" s="1"/>
  <c r="I14" i="4"/>
  <c r="M13" i="4"/>
  <c r="N13" i="4" s="1"/>
  <c r="I13" i="4"/>
  <c r="M12" i="4"/>
  <c r="N12" i="4" s="1"/>
  <c r="I12" i="4"/>
  <c r="M11" i="4"/>
  <c r="N11" i="4" s="1"/>
  <c r="I11" i="4"/>
  <c r="M10" i="4"/>
  <c r="N10" i="4" s="1"/>
  <c r="I10" i="4"/>
  <c r="M9" i="4"/>
  <c r="N9" i="4" s="1"/>
  <c r="I9" i="4"/>
  <c r="M8" i="4"/>
  <c r="N8" i="4" s="1"/>
  <c r="I8" i="4"/>
  <c r="I7" i="4"/>
  <c r="I6" i="4"/>
  <c r="I5" i="4"/>
  <c r="M4" i="4"/>
  <c r="N4" i="4" s="1"/>
  <c r="I4" i="4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G36" i="1" s="1"/>
  <c r="J37" i="1"/>
  <c r="J38" i="1"/>
  <c r="J39" i="1"/>
  <c r="J40" i="1"/>
  <c r="J41" i="1"/>
  <c r="J42" i="1"/>
  <c r="J6" i="1"/>
  <c r="J5" i="1"/>
  <c r="G5" i="1" l="1"/>
  <c r="B5" i="1"/>
  <c r="G6" i="1"/>
  <c r="B6" i="1"/>
  <c r="G42" i="1"/>
  <c r="B42" i="1"/>
  <c r="G41" i="1"/>
  <c r="B41" i="1"/>
  <c r="G40" i="1"/>
  <c r="B40" i="1"/>
  <c r="G39" i="1"/>
  <c r="B39" i="1"/>
  <c r="G38" i="1"/>
  <c r="B38" i="1"/>
  <c r="G37" i="1"/>
  <c r="B37" i="1"/>
  <c r="G35" i="1"/>
  <c r="B35" i="1"/>
  <c r="G34" i="1"/>
  <c r="B34" i="1"/>
  <c r="G33" i="1"/>
  <c r="B33" i="1"/>
  <c r="G32" i="1"/>
  <c r="B32" i="1"/>
  <c r="G31" i="1"/>
  <c r="B31" i="1"/>
  <c r="G30" i="1"/>
  <c r="B30" i="1"/>
  <c r="G29" i="1"/>
  <c r="B29" i="1"/>
  <c r="G28" i="1"/>
  <c r="B28" i="1"/>
  <c r="G27" i="1"/>
  <c r="B27" i="1"/>
  <c r="G26" i="1"/>
  <c r="B26" i="1"/>
  <c r="G25" i="1"/>
  <c r="B25" i="1"/>
  <c r="G24" i="1"/>
  <c r="B24" i="1"/>
  <c r="G23" i="1"/>
  <c r="B23" i="1"/>
  <c r="G22" i="1"/>
  <c r="B22" i="1"/>
  <c r="G21" i="1"/>
  <c r="B21" i="1"/>
  <c r="G20" i="1"/>
  <c r="B20" i="1"/>
  <c r="G19" i="1"/>
  <c r="B19" i="1"/>
  <c r="G18" i="1"/>
  <c r="B18" i="1"/>
  <c r="G17" i="1"/>
  <c r="B17" i="1"/>
  <c r="G16" i="1"/>
  <c r="B16" i="1"/>
  <c r="G15" i="1"/>
  <c r="B15" i="1"/>
  <c r="G14" i="1"/>
  <c r="B14" i="1"/>
  <c r="G13" i="1"/>
  <c r="B13" i="1"/>
  <c r="G12" i="1"/>
  <c r="B12" i="1"/>
  <c r="G11" i="1"/>
  <c r="B11" i="1"/>
  <c r="G10" i="1"/>
  <c r="B10" i="1"/>
  <c r="G9" i="1"/>
  <c r="B9" i="1"/>
  <c r="G8" i="1"/>
  <c r="B8" i="1"/>
  <c r="G7" i="1"/>
  <c r="B7" i="1"/>
  <c r="K5" i="1"/>
  <c r="L5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M5" i="1"/>
  <c r="N5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F32" i="4"/>
  <c r="C32" i="4"/>
  <c r="F31" i="4"/>
  <c r="C31" i="4"/>
  <c r="F30" i="4"/>
  <c r="C30" i="4"/>
  <c r="F29" i="4"/>
  <c r="C29" i="4"/>
  <c r="F28" i="4"/>
  <c r="C28" i="4"/>
  <c r="F27" i="4"/>
  <c r="C27" i="4"/>
  <c r="F26" i="4"/>
  <c r="C26" i="4"/>
  <c r="F25" i="4"/>
  <c r="C25" i="4"/>
  <c r="F24" i="4"/>
  <c r="C24" i="4"/>
  <c r="F23" i="4"/>
  <c r="C23" i="4"/>
  <c r="F22" i="4"/>
  <c r="C22" i="4"/>
  <c r="F21" i="4"/>
  <c r="C21" i="4"/>
  <c r="F20" i="4"/>
  <c r="C20" i="4"/>
  <c r="F19" i="4"/>
  <c r="C19" i="4"/>
  <c r="F18" i="4"/>
  <c r="C18" i="4"/>
  <c r="F17" i="4"/>
  <c r="C17" i="4"/>
  <c r="F16" i="4"/>
  <c r="C16" i="4"/>
  <c r="F15" i="4"/>
  <c r="C15" i="4"/>
  <c r="F14" i="4"/>
  <c r="C14" i="4"/>
  <c r="B43" i="1"/>
  <c r="C34" i="4"/>
  <c r="I36" i="1"/>
  <c r="H36" i="1"/>
  <c r="K36" i="1"/>
  <c r="L36" i="1" s="1"/>
  <c r="M36" i="1"/>
  <c r="N36" i="1" s="1"/>
  <c r="B36" i="1"/>
  <c r="D34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E43" i="1"/>
  <c r="I16" i="4"/>
  <c r="H16" i="4"/>
  <c r="E4" i="4"/>
  <c r="H4" i="4"/>
  <c r="L4" i="4"/>
  <c r="E5" i="4"/>
  <c r="H5" i="4"/>
  <c r="E6" i="4"/>
  <c r="H6" i="4"/>
  <c r="E7" i="4"/>
  <c r="H7" i="4"/>
  <c r="E8" i="4"/>
  <c r="H8" i="4"/>
  <c r="L8" i="4"/>
  <c r="E9" i="4"/>
  <c r="H9" i="4"/>
  <c r="L9" i="4"/>
  <c r="E10" i="4"/>
  <c r="H10" i="4"/>
  <c r="L10" i="4"/>
  <c r="E11" i="4"/>
  <c r="H11" i="4"/>
  <c r="L11" i="4"/>
  <c r="E12" i="4"/>
  <c r="H12" i="4"/>
  <c r="L12" i="4"/>
  <c r="E13" i="4"/>
  <c r="H13" i="4"/>
  <c r="L13" i="4"/>
  <c r="E14" i="4"/>
  <c r="H14" i="4"/>
  <c r="L14" i="4"/>
  <c r="E15" i="4"/>
  <c r="H15" i="4"/>
  <c r="L15" i="4"/>
  <c r="E16" i="4"/>
  <c r="L16" i="4"/>
  <c r="E17" i="4"/>
  <c r="H17" i="4"/>
  <c r="L17" i="4"/>
  <c r="E18" i="4"/>
  <c r="H18" i="4"/>
  <c r="L18" i="4"/>
  <c r="E19" i="4"/>
  <c r="H19" i="4"/>
  <c r="L19" i="4"/>
  <c r="E20" i="4"/>
  <c r="H20" i="4"/>
  <c r="L20" i="4"/>
  <c r="E21" i="4"/>
  <c r="H21" i="4"/>
  <c r="L21" i="4"/>
  <c r="E22" i="4"/>
  <c r="H22" i="4"/>
  <c r="L22" i="4"/>
  <c r="E23" i="4"/>
  <c r="H23" i="4"/>
  <c r="L23" i="4"/>
  <c r="E24" i="4"/>
  <c r="H24" i="4"/>
  <c r="L24" i="4"/>
  <c r="E25" i="4"/>
  <c r="H25" i="4"/>
  <c r="L25" i="4"/>
  <c r="E26" i="4"/>
  <c r="H26" i="4"/>
  <c r="L26" i="4"/>
  <c r="E27" i="4"/>
  <c r="H27" i="4"/>
  <c r="L27" i="4"/>
  <c r="E28" i="4"/>
  <c r="H28" i="4"/>
  <c r="L28" i="4"/>
  <c r="E29" i="4"/>
  <c r="H29" i="4"/>
  <c r="L29" i="4"/>
  <c r="E30" i="4"/>
  <c r="H30" i="4"/>
  <c r="L30" i="4"/>
  <c r="E31" i="4"/>
  <c r="H31" i="4"/>
  <c r="L31" i="4"/>
  <c r="E32" i="4"/>
  <c r="H32" i="4"/>
  <c r="L32" i="4"/>
  <c r="E33" i="4"/>
  <c r="H33" i="4"/>
  <c r="L33" i="4"/>
  <c r="E34" i="4"/>
  <c r="H34" i="4"/>
  <c r="L34" i="4"/>
  <c r="C43" i="1" l="1"/>
  <c r="D43" i="1"/>
  <c r="F43" i="1"/>
  <c r="C7" i="1"/>
  <c r="D7" i="1"/>
  <c r="F7" i="1"/>
  <c r="E7" i="1"/>
  <c r="I7" i="1"/>
  <c r="H7" i="1"/>
  <c r="C8" i="1"/>
  <c r="D8" i="1"/>
  <c r="F8" i="1"/>
  <c r="E8" i="1"/>
  <c r="I8" i="1"/>
  <c r="H8" i="1"/>
  <c r="C9" i="1"/>
  <c r="D9" i="1"/>
  <c r="F9" i="1"/>
  <c r="E9" i="1"/>
  <c r="I9" i="1"/>
  <c r="H9" i="1"/>
  <c r="C10" i="1"/>
  <c r="D10" i="1"/>
  <c r="F10" i="1"/>
  <c r="E10" i="1"/>
  <c r="I10" i="1"/>
  <c r="H10" i="1"/>
  <c r="C11" i="1"/>
  <c r="D11" i="1"/>
  <c r="F11" i="1"/>
  <c r="E11" i="1"/>
  <c r="I11" i="1"/>
  <c r="H11" i="1"/>
  <c r="C12" i="1"/>
  <c r="D12" i="1"/>
  <c r="F12" i="1"/>
  <c r="E12" i="1"/>
  <c r="I12" i="1"/>
  <c r="H12" i="1"/>
  <c r="C13" i="1"/>
  <c r="D13" i="1"/>
  <c r="F13" i="1"/>
  <c r="E13" i="1"/>
  <c r="I13" i="1"/>
  <c r="H13" i="1"/>
  <c r="C14" i="1"/>
  <c r="D14" i="1"/>
  <c r="F14" i="1"/>
  <c r="E14" i="1"/>
  <c r="I14" i="1"/>
  <c r="H14" i="1"/>
  <c r="C15" i="1"/>
  <c r="D15" i="1"/>
  <c r="F15" i="1"/>
  <c r="E15" i="1"/>
  <c r="I15" i="1"/>
  <c r="H15" i="1"/>
  <c r="C16" i="1"/>
  <c r="D16" i="1"/>
  <c r="F16" i="1"/>
  <c r="E16" i="1"/>
  <c r="I16" i="1"/>
  <c r="H16" i="1"/>
  <c r="C17" i="1"/>
  <c r="D17" i="1"/>
  <c r="F17" i="1"/>
  <c r="E17" i="1"/>
  <c r="I17" i="1"/>
  <c r="H17" i="1"/>
  <c r="C18" i="1"/>
  <c r="D18" i="1"/>
  <c r="F18" i="1"/>
  <c r="E18" i="1"/>
  <c r="I18" i="1"/>
  <c r="H18" i="1"/>
  <c r="C19" i="1"/>
  <c r="D19" i="1"/>
  <c r="F19" i="1"/>
  <c r="E19" i="1"/>
  <c r="I19" i="1"/>
  <c r="H19" i="1"/>
  <c r="C20" i="1"/>
  <c r="D20" i="1"/>
  <c r="F20" i="1"/>
  <c r="E20" i="1"/>
  <c r="I20" i="1"/>
  <c r="H20" i="1"/>
  <c r="C21" i="1"/>
  <c r="D21" i="1"/>
  <c r="F21" i="1"/>
  <c r="E21" i="1"/>
  <c r="I21" i="1"/>
  <c r="H21" i="1"/>
  <c r="C22" i="1"/>
  <c r="D22" i="1"/>
  <c r="F22" i="1"/>
  <c r="E22" i="1"/>
  <c r="I22" i="1"/>
  <c r="H22" i="1"/>
  <c r="C23" i="1"/>
  <c r="D23" i="1"/>
  <c r="F23" i="1"/>
  <c r="E23" i="1"/>
  <c r="I23" i="1"/>
  <c r="H23" i="1"/>
  <c r="C24" i="1"/>
  <c r="D24" i="1"/>
  <c r="F24" i="1"/>
  <c r="E24" i="1"/>
  <c r="I24" i="1"/>
  <c r="H24" i="1"/>
  <c r="C25" i="1"/>
  <c r="D25" i="1"/>
  <c r="F25" i="1"/>
  <c r="E25" i="1"/>
  <c r="I25" i="1"/>
  <c r="H25" i="1"/>
  <c r="C26" i="1"/>
  <c r="D26" i="1"/>
  <c r="F26" i="1"/>
  <c r="E26" i="1"/>
  <c r="I26" i="1"/>
  <c r="H26" i="1"/>
  <c r="C27" i="1"/>
  <c r="D27" i="1"/>
  <c r="F27" i="1"/>
  <c r="E27" i="1"/>
  <c r="I27" i="1"/>
  <c r="H27" i="1"/>
  <c r="C28" i="1"/>
  <c r="D28" i="1"/>
  <c r="F28" i="1"/>
  <c r="E28" i="1"/>
  <c r="I28" i="1"/>
  <c r="H28" i="1"/>
  <c r="C29" i="1"/>
  <c r="D29" i="1"/>
  <c r="F29" i="1"/>
  <c r="E29" i="1"/>
  <c r="I29" i="1"/>
  <c r="H29" i="1"/>
  <c r="C30" i="1"/>
  <c r="D30" i="1"/>
  <c r="F30" i="1"/>
  <c r="E30" i="1"/>
  <c r="I30" i="1"/>
  <c r="H30" i="1"/>
  <c r="C31" i="1"/>
  <c r="D31" i="1"/>
  <c r="F31" i="1"/>
  <c r="E31" i="1"/>
  <c r="I31" i="1"/>
  <c r="H31" i="1"/>
  <c r="C32" i="1"/>
  <c r="D32" i="1"/>
  <c r="F32" i="1"/>
  <c r="E32" i="1"/>
  <c r="I32" i="1"/>
  <c r="H32" i="1"/>
  <c r="C33" i="1"/>
  <c r="D33" i="1"/>
  <c r="F33" i="1"/>
  <c r="E33" i="1"/>
  <c r="I33" i="1"/>
  <c r="H33" i="1"/>
  <c r="C34" i="1"/>
  <c r="D34" i="1"/>
  <c r="F34" i="1"/>
  <c r="E34" i="1"/>
  <c r="I34" i="1"/>
  <c r="H34" i="1"/>
  <c r="C35" i="1"/>
  <c r="D35" i="1"/>
  <c r="F35" i="1"/>
  <c r="E35" i="1"/>
  <c r="I35" i="1"/>
  <c r="H35" i="1"/>
  <c r="C37" i="1"/>
  <c r="D37" i="1"/>
  <c r="F37" i="1"/>
  <c r="E37" i="1"/>
  <c r="I37" i="1"/>
  <c r="H37" i="1"/>
  <c r="C38" i="1"/>
  <c r="D38" i="1"/>
  <c r="F38" i="1"/>
  <c r="E38" i="1"/>
  <c r="I38" i="1"/>
  <c r="H38" i="1"/>
  <c r="C39" i="1"/>
  <c r="D39" i="1"/>
  <c r="F39" i="1"/>
  <c r="E39" i="1"/>
  <c r="I39" i="1"/>
  <c r="H39" i="1"/>
  <c r="C40" i="1"/>
  <c r="D40" i="1"/>
  <c r="F40" i="1"/>
  <c r="E40" i="1"/>
  <c r="I40" i="1"/>
  <c r="H40" i="1"/>
  <c r="C41" i="1"/>
  <c r="D41" i="1"/>
  <c r="F41" i="1"/>
  <c r="E41" i="1"/>
  <c r="I41" i="1"/>
  <c r="H41" i="1"/>
  <c r="C42" i="1"/>
  <c r="D42" i="1"/>
  <c r="F42" i="1"/>
  <c r="E42" i="1"/>
  <c r="I42" i="1"/>
  <c r="H42" i="1"/>
  <c r="C6" i="1"/>
  <c r="D6" i="1"/>
  <c r="F6" i="1"/>
  <c r="E6" i="1"/>
  <c r="I6" i="1"/>
  <c r="H6" i="1"/>
  <c r="C5" i="1"/>
  <c r="D5" i="1"/>
  <c r="F5" i="1"/>
  <c r="E5" i="1"/>
  <c r="I5" i="1"/>
  <c r="H5" i="1"/>
  <c r="C36" i="1"/>
  <c r="D36" i="1"/>
  <c r="F36" i="1"/>
  <c r="E36" i="1"/>
  <c r="H43" i="1"/>
  <c r="I43" i="1"/>
  <c r="L5" i="4"/>
  <c r="L6" i="4"/>
  <c r="L7" i="4"/>
  <c r="M7" i="4"/>
  <c r="N7" i="4" s="1"/>
  <c r="M6" i="4"/>
  <c r="N6" i="4" s="1"/>
  <c r="M5" i="4"/>
  <c r="N5" i="4" s="1"/>
</calcChain>
</file>

<file path=xl/sharedStrings.xml><?xml version="1.0" encoding="utf-8"?>
<sst xmlns="http://schemas.openxmlformats.org/spreadsheetml/2006/main" count="46" uniqueCount="29">
  <si>
    <t xml:space="preserve">[psi] </t>
  </si>
  <si>
    <t>[psf]</t>
  </si>
  <si>
    <t xml:space="preserve"> [Pa]</t>
  </si>
  <si>
    <t xml:space="preserve"> [in Hg]</t>
  </si>
  <si>
    <r>
      <t>Ambient Air Pressure (P</t>
    </r>
    <r>
      <rPr>
        <sz val="8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</t>
    </r>
  </si>
  <si>
    <r>
      <t>Ambient Air Temperature (T</t>
    </r>
    <r>
      <rPr>
        <sz val="8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</t>
    </r>
  </si>
  <si>
    <r>
      <t>Amb. Air Density (</t>
    </r>
    <r>
      <rPr>
        <sz val="11"/>
        <color theme="1"/>
        <rFont val="Symbol"/>
        <family val="1"/>
        <charset val="2"/>
      </rPr>
      <t>r</t>
    </r>
    <r>
      <rPr>
        <sz val="8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</t>
    </r>
  </si>
  <si>
    <t>[slg/ft3]</t>
  </si>
  <si>
    <t>[kg/m3]</t>
  </si>
  <si>
    <t>[K]</t>
  </si>
  <si>
    <t>[deg C]</t>
  </si>
  <si>
    <t>[R]</t>
  </si>
  <si>
    <t xml:space="preserve"> [deg F]</t>
  </si>
  <si>
    <r>
      <rPr>
        <b/>
        <sz val="10"/>
        <color theme="1"/>
        <rFont val="Times New Roman"/>
        <family val="1"/>
      </rPr>
      <t>Hp</t>
    </r>
    <r>
      <rPr>
        <sz val="10"/>
        <color theme="1"/>
        <rFont val="Times New Roman"/>
        <family val="1"/>
      </rPr>
      <t xml:space="preserve"> [ft]</t>
    </r>
  </si>
  <si>
    <r>
      <rPr>
        <b/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Times New Roman"/>
        <family val="1"/>
      </rPr>
      <t>(=Pa/Po)</t>
    </r>
  </si>
  <si>
    <r>
      <rPr>
        <b/>
        <sz val="10"/>
        <color theme="1"/>
        <rFont val="Symbol"/>
        <family val="1"/>
        <charset val="2"/>
      </rPr>
      <t>s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 xml:space="preserve">(= </t>
    </r>
    <r>
      <rPr>
        <sz val="10"/>
        <color theme="1"/>
        <rFont val="Symbol"/>
        <family val="1"/>
        <charset val="2"/>
      </rPr>
      <t>r</t>
    </r>
    <r>
      <rPr>
        <sz val="10"/>
        <color theme="1"/>
        <rFont val="Calibri"/>
        <family val="2"/>
        <scheme val="minor"/>
      </rPr>
      <t>a/</t>
    </r>
    <r>
      <rPr>
        <sz val="10"/>
        <color theme="1"/>
        <rFont val="Symbol"/>
        <family val="1"/>
        <charset val="2"/>
      </rPr>
      <t>r</t>
    </r>
    <r>
      <rPr>
        <sz val="10"/>
        <color theme="1"/>
        <rFont val="Calibri"/>
        <family val="2"/>
        <scheme val="minor"/>
      </rPr>
      <t>o)</t>
    </r>
  </si>
  <si>
    <r>
      <rPr>
        <b/>
        <sz val="10"/>
        <color theme="1"/>
        <rFont val="Symbol"/>
        <family val="1"/>
        <charset val="2"/>
      </rPr>
      <t>q</t>
    </r>
    <r>
      <rPr>
        <sz val="10"/>
        <color theme="1"/>
        <rFont val="Calibri"/>
        <family val="2"/>
        <scheme val="minor"/>
      </rPr>
      <t xml:space="preserve"> (=</t>
    </r>
    <r>
      <rPr>
        <sz val="10"/>
        <color theme="1"/>
        <rFont val="Times New Roman"/>
        <family val="1"/>
      </rPr>
      <t>Ta/To</t>
    </r>
    <r>
      <rPr>
        <sz val="10"/>
        <color theme="1"/>
        <rFont val="Calibri"/>
        <family val="2"/>
        <scheme val="minor"/>
      </rPr>
      <t>)</t>
    </r>
  </si>
  <si>
    <r>
      <rPr>
        <sz val="10"/>
        <color theme="1"/>
        <rFont val="Calibri"/>
        <family val="2"/>
        <scheme val="minor"/>
      </rPr>
      <t>P</t>
    </r>
    <r>
      <rPr>
        <sz val="8"/>
        <color theme="1"/>
        <rFont val="Calibri"/>
        <family val="2"/>
        <scheme val="minor"/>
      </rPr>
      <t>o = 101325</t>
    </r>
  </si>
  <si>
    <r>
      <rPr>
        <sz val="10"/>
        <color theme="1"/>
        <rFont val="Symbol"/>
        <family val="1"/>
        <charset val="2"/>
      </rPr>
      <t>r</t>
    </r>
    <r>
      <rPr>
        <sz val="8"/>
        <color theme="1"/>
        <rFont val="Calibri"/>
        <family val="2"/>
        <scheme val="minor"/>
      </rPr>
      <t>o = .0023769</t>
    </r>
  </si>
  <si>
    <r>
      <rPr>
        <sz val="10"/>
        <color theme="1"/>
        <rFont val="Symbol"/>
        <family val="1"/>
        <charset val="2"/>
      </rPr>
      <t>r</t>
    </r>
    <r>
      <rPr>
        <sz val="8"/>
        <color theme="1"/>
        <rFont val="Calibri"/>
        <family val="2"/>
        <scheme val="minor"/>
      </rPr>
      <t>o = 1.225</t>
    </r>
  </si>
  <si>
    <r>
      <rPr>
        <sz val="10"/>
        <color theme="1"/>
        <rFont val="Calibri"/>
        <family val="2"/>
        <scheme val="minor"/>
      </rPr>
      <t>T</t>
    </r>
    <r>
      <rPr>
        <sz val="8"/>
        <color theme="1"/>
        <rFont val="Calibri"/>
        <family val="2"/>
        <scheme val="minor"/>
      </rPr>
      <t>o = 288.15</t>
    </r>
  </si>
  <si>
    <r>
      <rPr>
        <sz val="10"/>
        <color theme="1"/>
        <rFont val="Calibri"/>
        <family val="2"/>
        <scheme val="minor"/>
      </rPr>
      <t>T</t>
    </r>
    <r>
      <rPr>
        <sz val="8"/>
        <color theme="1"/>
        <rFont val="Calibri"/>
        <family val="2"/>
        <scheme val="minor"/>
      </rPr>
      <t>o = 15</t>
    </r>
  </si>
  <si>
    <r>
      <rPr>
        <sz val="10"/>
        <color theme="1"/>
        <rFont val="Calibri"/>
        <family val="2"/>
        <scheme val="minor"/>
      </rPr>
      <t>T</t>
    </r>
    <r>
      <rPr>
        <sz val="8"/>
        <color theme="1"/>
        <rFont val="Calibri"/>
        <family val="2"/>
        <scheme val="minor"/>
      </rPr>
      <t>o = 518.67</t>
    </r>
  </si>
  <si>
    <r>
      <rPr>
        <sz val="10"/>
        <color theme="1"/>
        <rFont val="Calibri"/>
        <family val="2"/>
        <scheme val="minor"/>
      </rPr>
      <t>T</t>
    </r>
    <r>
      <rPr>
        <sz val="8"/>
        <color theme="1"/>
        <rFont val="Calibri"/>
        <family val="2"/>
        <scheme val="minor"/>
      </rPr>
      <t>o = 59</t>
    </r>
  </si>
  <si>
    <t>1976 U.S. Standard Atmosphere - Below Tropopause [&lt;11 Km]</t>
  </si>
  <si>
    <t>1976 U.S. Standard Atmosphere - Troposphere [11-20 Km]</t>
  </si>
  <si>
    <r>
      <rPr>
        <sz val="10"/>
        <color theme="1"/>
        <rFont val="Calibri"/>
        <family val="2"/>
        <scheme val="minor"/>
      </rPr>
      <t>P</t>
    </r>
    <r>
      <rPr>
        <sz val="8"/>
        <color theme="1"/>
        <rFont val="Calibri"/>
        <family val="2"/>
        <scheme val="minor"/>
      </rPr>
      <t>o = 2116.22</t>
    </r>
    <r>
      <rPr>
        <sz val="8"/>
        <rFont val="Calibri"/>
        <family val="2"/>
        <scheme val="minor"/>
      </rPr>
      <t>807</t>
    </r>
  </si>
  <si>
    <r>
      <rPr>
        <sz val="10"/>
        <rFont val="Calibri"/>
        <family val="2"/>
        <scheme val="minor"/>
      </rPr>
      <t>P</t>
    </r>
    <r>
      <rPr>
        <sz val="8"/>
        <rFont val="Calibri"/>
        <family val="2"/>
        <scheme val="minor"/>
      </rPr>
      <t>o = 29.92126</t>
    </r>
  </si>
  <si>
    <r>
      <rPr>
        <sz val="10"/>
        <color theme="1"/>
        <rFont val="Calibri"/>
        <family val="2"/>
        <scheme val="minor"/>
      </rPr>
      <t>P</t>
    </r>
    <r>
      <rPr>
        <sz val="8"/>
        <color theme="1"/>
        <rFont val="Calibri"/>
        <family val="2"/>
        <scheme val="minor"/>
      </rPr>
      <t>o = 14.69</t>
    </r>
    <r>
      <rPr>
        <sz val="8"/>
        <rFont val="Calibri"/>
        <family val="2"/>
        <scheme val="minor"/>
      </rPr>
      <t>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</si>
</sst>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0000"/>
    <numFmt numFmtId="166" formatCode="0.000000"/>
    <numFmt numFmtId="167" formatCode="0.0000000"/>
    <numFmt numFmtId="168" formatCode="0.0000"/>
    <numFmt numFmtId="169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Symbol"/>
      <family val="1"/>
      <charset val="2"/>
    </font>
    <font>
      <b/>
      <sz val="10"/>
      <color theme="1"/>
      <name val="Calibri"/>
      <family val="2"/>
      <scheme val="minor"/>
    </font>
    <font>
      <sz val="10"/>
      <color theme="1"/>
      <name val="Symbol"/>
      <family val="1"/>
      <charset val="2"/>
    </font>
    <font>
      <sz val="8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64" fontId="0" fillId="0" borderId="0" xfId="0" applyNumberFormat="1" applyFill="1"/>
    <xf numFmtId="166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2" fontId="0" fillId="0" borderId="0" xfId="0" applyNumberFormat="1" applyFill="1"/>
    <xf numFmtId="167" fontId="0" fillId="0" borderId="0" xfId="0" applyNumberFormat="1" applyFill="1"/>
    <xf numFmtId="165" fontId="0" fillId="0" borderId="4" xfId="0" applyNumberFormat="1" applyBorder="1"/>
    <xf numFmtId="2" fontId="0" fillId="0" borderId="5" xfId="0" applyNumberFormat="1" applyBorder="1"/>
    <xf numFmtId="165" fontId="0" fillId="0" borderId="6" xfId="0" applyNumberFormat="1" applyBorder="1"/>
    <xf numFmtId="167" fontId="0" fillId="0" borderId="4" xfId="0" applyNumberFormat="1" applyBorder="1"/>
    <xf numFmtId="166" fontId="0" fillId="0" borderId="6" xfId="0" applyNumberFormat="1" applyBorder="1"/>
    <xf numFmtId="2" fontId="0" fillId="0" borderId="4" xfId="0" applyNumberFormat="1" applyBorder="1"/>
    <xf numFmtId="2" fontId="0" fillId="0" borderId="6" xfId="0" applyNumberFormat="1" applyBorder="1"/>
    <xf numFmtId="0" fontId="4" fillId="0" borderId="0" xfId="0" applyFont="1"/>
    <xf numFmtId="166" fontId="4" fillId="3" borderId="0" xfId="0" applyNumberFormat="1" applyFont="1" applyFill="1"/>
    <xf numFmtId="165" fontId="4" fillId="0" borderId="0" xfId="0" applyNumberFormat="1" applyFont="1"/>
    <xf numFmtId="167" fontId="4" fillId="0" borderId="0" xfId="0" applyNumberFormat="1" applyFont="1"/>
    <xf numFmtId="166" fontId="4" fillId="2" borderId="0" xfId="0" applyNumberFormat="1" applyFont="1" applyFill="1"/>
    <xf numFmtId="2" fontId="4" fillId="0" borderId="0" xfId="0" applyNumberFormat="1" applyFont="1"/>
    <xf numFmtId="0" fontId="5" fillId="0" borderId="1" xfId="0" applyFont="1" applyBorder="1" applyAlignment="1">
      <alignment horizontal="center"/>
    </xf>
    <xf numFmtId="166" fontId="4" fillId="3" borderId="2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8" fontId="5" fillId="0" borderId="2" xfId="0" applyNumberFormat="1" applyFont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67" fontId="5" fillId="0" borderId="2" xfId="0" applyNumberFormat="1" applyFont="1" applyBorder="1" applyAlignment="1">
      <alignment horizontal="center"/>
    </xf>
    <xf numFmtId="166" fontId="5" fillId="2" borderId="2" xfId="0" applyNumberFormat="1" applyFont="1" applyFill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8" xfId="0" applyFont="1" applyBorder="1"/>
    <xf numFmtId="166" fontId="4" fillId="3" borderId="8" xfId="0" applyNumberFormat="1" applyFont="1" applyFill="1" applyBorder="1"/>
    <xf numFmtId="165" fontId="4" fillId="0" borderId="8" xfId="0" applyNumberFormat="1" applyFont="1" applyBorder="1"/>
    <xf numFmtId="168" fontId="4" fillId="0" borderId="8" xfId="0" applyNumberFormat="1" applyFont="1" applyBorder="1"/>
    <xf numFmtId="2" fontId="4" fillId="2" borderId="8" xfId="0" applyNumberFormat="1" applyFont="1" applyFill="1" applyBorder="1"/>
    <xf numFmtId="167" fontId="4" fillId="0" borderId="8" xfId="0" applyNumberFormat="1" applyFont="1" applyBorder="1"/>
    <xf numFmtId="166" fontId="4" fillId="2" borderId="8" xfId="0" applyNumberFormat="1" applyFont="1" applyFill="1" applyBorder="1"/>
    <xf numFmtId="2" fontId="4" fillId="0" borderId="8" xfId="0" applyNumberFormat="1" applyFont="1" applyBorder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68" fontId="2" fillId="0" borderId="7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7" xfId="0" applyNumberFormat="1" applyFon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0" fontId="4" fillId="0" borderId="0" xfId="0" applyFont="1" applyFill="1"/>
    <xf numFmtId="169" fontId="0" fillId="0" borderId="5" xfId="0" applyNumberFormat="1" applyBorder="1"/>
    <xf numFmtId="169" fontId="5" fillId="2" borderId="2" xfId="0" applyNumberFormat="1" applyFont="1" applyFill="1" applyBorder="1" applyAlignment="1">
      <alignment horizontal="center"/>
    </xf>
    <xf numFmtId="169" fontId="4" fillId="2" borderId="0" xfId="0" applyNumberFormat="1" applyFont="1" applyFill="1"/>
    <xf numFmtId="169" fontId="4" fillId="2" borderId="8" xfId="0" applyNumberFormat="1" applyFont="1" applyFill="1" applyBorder="1"/>
    <xf numFmtId="169" fontId="0" fillId="0" borderId="0" xfId="0" applyNumberFormat="1" applyFill="1"/>
    <xf numFmtId="169" fontId="0" fillId="0" borderId="0" xfId="0" applyNumberFormat="1"/>
    <xf numFmtId="164" fontId="0" fillId="0" borderId="5" xfId="0" applyNumberFormat="1" applyBorder="1"/>
    <xf numFmtId="164" fontId="5" fillId="0" borderId="2" xfId="0" applyNumberFormat="1" applyFont="1" applyBorder="1" applyAlignment="1">
      <alignment horizontal="center"/>
    </xf>
    <xf numFmtId="164" fontId="4" fillId="0" borderId="0" xfId="0" applyNumberFormat="1" applyFont="1"/>
    <xf numFmtId="166" fontId="4" fillId="0" borderId="0" xfId="0" applyNumberFormat="1" applyFont="1" applyFill="1"/>
    <xf numFmtId="165" fontId="4" fillId="0" borderId="0" xfId="0" applyNumberFormat="1" applyFont="1" applyFill="1"/>
    <xf numFmtId="164" fontId="4" fillId="0" borderId="0" xfId="0" applyNumberFormat="1" applyFont="1" applyFill="1"/>
    <xf numFmtId="169" fontId="4" fillId="0" borderId="0" xfId="0" applyNumberFormat="1" applyFont="1" applyFill="1"/>
    <xf numFmtId="167" fontId="4" fillId="0" borderId="0" xfId="0" applyNumberFormat="1" applyFont="1" applyFill="1"/>
    <xf numFmtId="2" fontId="4" fillId="0" borderId="0" xfId="0" applyNumberFormat="1" applyFont="1" applyFill="1"/>
    <xf numFmtId="164" fontId="4" fillId="0" borderId="8" xfId="0" applyNumberFormat="1" applyFont="1" applyBorder="1"/>
    <xf numFmtId="165" fontId="4" fillId="0" borderId="0" xfId="0" applyNumberFormat="1" applyFont="1" applyBorder="1"/>
    <xf numFmtId="168" fontId="4" fillId="0" borderId="0" xfId="0" applyNumberFormat="1" applyFont="1" applyBorder="1"/>
    <xf numFmtId="0" fontId="4" fillId="0" borderId="0" xfId="0" applyFont="1" applyBorder="1"/>
    <xf numFmtId="166" fontId="4" fillId="3" borderId="0" xfId="0" applyNumberFormat="1" applyFont="1" applyFill="1" applyBorder="1"/>
    <xf numFmtId="2" fontId="4" fillId="2" borderId="0" xfId="0" applyNumberFormat="1" applyFont="1" applyFill="1" applyBorder="1"/>
    <xf numFmtId="167" fontId="4" fillId="0" borderId="0" xfId="0" applyNumberFormat="1" applyFont="1" applyBorder="1"/>
    <xf numFmtId="166" fontId="4" fillId="2" borderId="0" xfId="0" applyNumberFormat="1" applyFont="1" applyFill="1" applyBorder="1"/>
    <xf numFmtId="2" fontId="4" fillId="0" borderId="0" xfId="0" applyNumberFormat="1" applyFont="1" applyBorder="1"/>
    <xf numFmtId="0" fontId="0" fillId="0" borderId="0" xfId="0" applyBorder="1"/>
    <xf numFmtId="166" fontId="0" fillId="0" borderId="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2" fontId="0" fillId="0" borderId="0" xfId="0" applyNumberFormat="1" applyBorder="1"/>
    <xf numFmtId="167" fontId="0" fillId="0" borderId="0" xfId="0" applyNumberFormat="1" applyBorder="1"/>
    <xf numFmtId="0" fontId="3" fillId="0" borderId="0" xfId="0" applyFont="1"/>
    <xf numFmtId="165" fontId="0" fillId="0" borderId="9" xfId="0" applyNumberFormat="1" applyBorder="1"/>
    <xf numFmtId="168" fontId="0" fillId="0" borderId="10" xfId="0" applyNumberFormat="1" applyBorder="1"/>
    <xf numFmtId="2" fontId="0" fillId="0" borderId="10" xfId="0" applyNumberFormat="1" applyBorder="1"/>
    <xf numFmtId="165" fontId="0" fillId="0" borderId="11" xfId="0" applyNumberFormat="1" applyBorder="1"/>
    <xf numFmtId="167" fontId="0" fillId="0" borderId="9" xfId="0" applyNumberFormat="1" applyBorder="1"/>
    <xf numFmtId="166" fontId="0" fillId="0" borderId="11" xfId="0" applyNumberFormat="1" applyBorder="1"/>
    <xf numFmtId="2" fontId="0" fillId="0" borderId="9" xfId="0" applyNumberFormat="1" applyBorder="1"/>
    <xf numFmtId="2" fontId="0" fillId="0" borderId="11" xfId="0" applyNumberFormat="1" applyBorder="1"/>
    <xf numFmtId="0" fontId="3" fillId="0" borderId="0" xfId="0" applyFont="1" applyBorder="1" applyAlignment="1">
      <alignment horizontal="left"/>
    </xf>
    <xf numFmtId="166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9" fontId="3" fillId="0" borderId="0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workbookViewId="0">
      <pane ySplit="3" topLeftCell="A14" activePane="bottomLeft" state="frozenSplit"/>
      <selection pane="bottomLeft" activeCell="D40" sqref="D40"/>
    </sheetView>
  </sheetViews>
  <sheetFormatPr defaultRowHeight="15" x14ac:dyDescent="0.25"/>
  <cols>
    <col min="1" max="1" width="6" bestFit="1" customWidth="1"/>
    <col min="2" max="2" width="8.85546875" style="3" bestFit="1" customWidth="1"/>
    <col min="3" max="3" width="8.140625" style="2" customWidth="1"/>
    <col min="4" max="4" width="7.85546875" style="1" customWidth="1"/>
    <col min="5" max="5" width="7.42578125" style="58" bestFit="1" customWidth="1"/>
    <col min="6" max="6" width="8" style="2" customWidth="1"/>
    <col min="7" max="7" width="10" style="3" bestFit="1" customWidth="1"/>
    <col min="8" max="8" width="10.7109375" style="4" customWidth="1"/>
    <col min="9" max="9" width="8.7109375" style="3" bestFit="1" customWidth="1"/>
    <col min="10" max="10" width="9.28515625" style="3" bestFit="1" customWidth="1"/>
    <col min="11" max="11" width="7.28515625" style="6" customWidth="1"/>
    <col min="12" max="12" width="6.5703125" style="6" bestFit="1" customWidth="1"/>
    <col min="13" max="13" width="8" style="6" customWidth="1"/>
    <col min="14" max="14" width="6.85546875" style="6" bestFit="1" customWidth="1"/>
    <col min="15" max="15" width="6" bestFit="1" customWidth="1"/>
  </cols>
  <sheetData>
    <row r="1" spans="1:14" s="44" customFormat="1" ht="16.5" thickBot="1" x14ac:dyDescent="0.3">
      <c r="A1" s="92" t="s">
        <v>25</v>
      </c>
      <c r="B1" s="93"/>
      <c r="C1" s="94"/>
      <c r="D1" s="95"/>
      <c r="E1" s="96"/>
      <c r="F1" s="94"/>
      <c r="G1" s="93"/>
      <c r="H1" s="97"/>
      <c r="I1" s="98"/>
      <c r="J1" s="98"/>
      <c r="K1" s="99"/>
      <c r="L1" s="99"/>
      <c r="M1" s="99"/>
      <c r="N1" s="99"/>
    </row>
    <row r="2" spans="1:14" ht="15.75" thickBot="1" x14ac:dyDescent="0.3">
      <c r="C2" s="13" t="s">
        <v>4</v>
      </c>
      <c r="D2" s="59"/>
      <c r="E2" s="53"/>
      <c r="F2" s="15"/>
      <c r="H2" s="16" t="s">
        <v>6</v>
      </c>
      <c r="I2" s="17"/>
      <c r="K2" s="18" t="s">
        <v>5</v>
      </c>
      <c r="L2" s="14"/>
      <c r="M2" s="14"/>
      <c r="N2" s="19"/>
    </row>
    <row r="3" spans="1:14" s="35" customFormat="1" ht="13.5" thickBot="1" x14ac:dyDescent="0.25">
      <c r="A3" s="26" t="s">
        <v>13</v>
      </c>
      <c r="B3" s="27" t="s">
        <v>14</v>
      </c>
      <c r="C3" s="28" t="s">
        <v>0</v>
      </c>
      <c r="D3" s="60" t="s">
        <v>1</v>
      </c>
      <c r="E3" s="54" t="s">
        <v>2</v>
      </c>
      <c r="F3" s="28" t="s">
        <v>3</v>
      </c>
      <c r="G3" s="27" t="s">
        <v>15</v>
      </c>
      <c r="H3" s="31" t="s">
        <v>7</v>
      </c>
      <c r="I3" s="32" t="s">
        <v>8</v>
      </c>
      <c r="J3" s="27" t="s">
        <v>16</v>
      </c>
      <c r="K3" s="33" t="s">
        <v>9</v>
      </c>
      <c r="L3" s="33" t="s">
        <v>10</v>
      </c>
      <c r="M3" s="33" t="s">
        <v>11</v>
      </c>
      <c r="N3" s="34" t="s">
        <v>12</v>
      </c>
    </row>
    <row r="4" spans="1:14" x14ac:dyDescent="0.25">
      <c r="A4" s="20">
        <v>36088</v>
      </c>
      <c r="B4" s="21">
        <f t="shared" ref="B4:B34" si="0">0.223358*EXP(-0.00004806*(A4-36088))</f>
        <v>0.223358</v>
      </c>
      <c r="C4" s="22">
        <f>B4*14.696</f>
        <v>3.282469168</v>
      </c>
      <c r="D4" s="61">
        <f>B4*2116.22807</f>
        <v>472.67646925906001</v>
      </c>
      <c r="E4" s="55">
        <f>B4*101325</f>
        <v>22631.749350000002</v>
      </c>
      <c r="F4" s="22">
        <f>B4*29.921261</f>
        <v>6.683153014438</v>
      </c>
      <c r="G4" s="21">
        <f>0.29707*EXP(-0.00004806*(A4-36088))</f>
        <v>0.29707</v>
      </c>
      <c r="H4" s="23">
        <f>G4*0.0023769</f>
        <v>7.0610568299999993E-4</v>
      </c>
      <c r="I4" s="24">
        <f>G4*1.225</f>
        <v>0.36391075000000001</v>
      </c>
      <c r="J4" s="21">
        <f>K4/288.15</f>
        <v>0.75186534790907522</v>
      </c>
      <c r="K4" s="25">
        <v>216.65</v>
      </c>
      <c r="L4" s="25">
        <f>K4-273.15</f>
        <v>-56.499999999999972</v>
      </c>
      <c r="M4" s="25">
        <f>J4*518.67</f>
        <v>389.97</v>
      </c>
      <c r="N4" s="25">
        <f>M4-459.67</f>
        <v>-69.699999999999989</v>
      </c>
    </row>
    <row r="5" spans="1:14" x14ac:dyDescent="0.25">
      <c r="A5" s="20">
        <v>37000</v>
      </c>
      <c r="B5" s="21">
        <f t="shared" si="0"/>
        <v>0.21377950756547559</v>
      </c>
      <c r="C5" s="22">
        <f t="shared" ref="C5:C34" si="1">B5*14.696</f>
        <v>3.1417036431822294</v>
      </c>
      <c r="D5" s="61">
        <f t="shared" ref="D5:D34" si="2">B5*2116.22807</f>
        <v>452.40619470083681</v>
      </c>
      <c r="E5" s="55">
        <f t="shared" ref="E5:E34" si="3">B5*101325</f>
        <v>21661.208604071813</v>
      </c>
      <c r="F5" s="22">
        <f t="shared" ref="F5:F34" si="4">B5*29.921261</f>
        <v>6.39655244231807</v>
      </c>
      <c r="G5" s="21">
        <f>0.29707*EXP(-0.00004806*(A5-36088))</f>
        <v>0.28433043952970494</v>
      </c>
      <c r="H5" s="23">
        <f t="shared" ref="H5:H34" si="5">G5*0.0023769</f>
        <v>6.7582502171815561E-4</v>
      </c>
      <c r="I5" s="24">
        <f t="shared" ref="I5:I34" si="6">G5*1.225</f>
        <v>0.34830478842388857</v>
      </c>
      <c r="J5" s="21">
        <f t="shared" ref="J5:J34" si="7">K5/288.15</f>
        <v>0.75186534790907522</v>
      </c>
      <c r="K5" s="25">
        <v>216.65</v>
      </c>
      <c r="L5" s="25">
        <f t="shared" ref="L5:L34" si="8">K5-273.15</f>
        <v>-56.499999999999972</v>
      </c>
      <c r="M5" s="25">
        <f t="shared" ref="M5:M34" si="9">J5*518.67</f>
        <v>389.97</v>
      </c>
      <c r="N5" s="25">
        <f t="shared" ref="N5:N34" si="10">M5-459.67</f>
        <v>-69.699999999999989</v>
      </c>
    </row>
    <row r="6" spans="1:14" x14ac:dyDescent="0.25">
      <c r="A6" s="20">
        <v>38000</v>
      </c>
      <c r="B6" s="21">
        <f t="shared" si="0"/>
        <v>0.20374824638390862</v>
      </c>
      <c r="C6" s="22">
        <f t="shared" si="1"/>
        <v>2.994284228857921</v>
      </c>
      <c r="D6" s="61">
        <f t="shared" si="2"/>
        <v>431.17775821090345</v>
      </c>
      <c r="E6" s="55">
        <f t="shared" si="3"/>
        <v>20644.791064849542</v>
      </c>
      <c r="F6" s="22">
        <f t="shared" si="4"/>
        <v>6.0964044583452361</v>
      </c>
      <c r="G6" s="21">
        <f t="shared" ref="G6:G34" si="11">0.29707*EXP(-0.00004806*(A6-36088))</f>
        <v>0.27098868880124166</v>
      </c>
      <c r="H6" s="23">
        <f t="shared" si="5"/>
        <v>6.4411301441167127E-4</v>
      </c>
      <c r="I6" s="24">
        <f t="shared" si="6"/>
        <v>0.33196114378152108</v>
      </c>
      <c r="J6" s="21">
        <f t="shared" si="7"/>
        <v>0.75186534790907522</v>
      </c>
      <c r="K6" s="25">
        <v>216.65</v>
      </c>
      <c r="L6" s="25">
        <f t="shared" si="8"/>
        <v>-56.499999999999972</v>
      </c>
      <c r="M6" s="25">
        <f t="shared" si="9"/>
        <v>389.97</v>
      </c>
      <c r="N6" s="25">
        <f t="shared" si="10"/>
        <v>-69.699999999999989</v>
      </c>
    </row>
    <row r="7" spans="1:14" x14ac:dyDescent="0.25">
      <c r="A7" s="20">
        <v>39000</v>
      </c>
      <c r="B7" s="21">
        <f t="shared" si="0"/>
        <v>0.19418768607558595</v>
      </c>
      <c r="C7" s="22">
        <f t="shared" si="1"/>
        <v>2.8537822345668111</v>
      </c>
      <c r="D7" s="61">
        <f t="shared" si="2"/>
        <v>410.94543212150313</v>
      </c>
      <c r="E7" s="55">
        <f t="shared" si="3"/>
        <v>19676.067291608746</v>
      </c>
      <c r="F7" s="22">
        <f t="shared" si="4"/>
        <v>5.8103404380536734</v>
      </c>
      <c r="G7" s="21">
        <f t="shared" si="11"/>
        <v>0.25827297836869206</v>
      </c>
      <c r="H7" s="23">
        <f t="shared" si="5"/>
        <v>6.138890422845442E-4</v>
      </c>
      <c r="I7" s="24">
        <f t="shared" si="6"/>
        <v>0.31638439850164779</v>
      </c>
      <c r="J7" s="21">
        <f t="shared" si="7"/>
        <v>0.75186534790907522</v>
      </c>
      <c r="K7" s="25">
        <v>216.65</v>
      </c>
      <c r="L7" s="25">
        <f t="shared" si="8"/>
        <v>-56.499999999999972</v>
      </c>
      <c r="M7" s="25">
        <f t="shared" si="9"/>
        <v>389.97</v>
      </c>
      <c r="N7" s="25">
        <f t="shared" si="10"/>
        <v>-69.699999999999989</v>
      </c>
    </row>
    <row r="8" spans="1:14" x14ac:dyDescent="0.25">
      <c r="A8" s="36">
        <v>40920</v>
      </c>
      <c r="B8" s="37">
        <f t="shared" si="0"/>
        <v>0.17707085184351093</v>
      </c>
      <c r="C8" s="38">
        <f t="shared" si="1"/>
        <v>2.6022332386922367</v>
      </c>
      <c r="D8" s="68">
        <f t="shared" si="2"/>
        <v>374.7223070500491</v>
      </c>
      <c r="E8" s="56">
        <f t="shared" si="3"/>
        <v>17941.704063043744</v>
      </c>
      <c r="F8" s="38">
        <f t="shared" si="4"/>
        <v>5.2981831735020215</v>
      </c>
      <c r="G8" s="37">
        <f t="shared" si="11"/>
        <v>0.23550729303249399</v>
      </c>
      <c r="H8" s="41">
        <f t="shared" si="5"/>
        <v>5.5977728480893492E-4</v>
      </c>
      <c r="I8" s="42">
        <f t="shared" si="6"/>
        <v>0.28849643396480518</v>
      </c>
      <c r="J8" s="37">
        <f t="shared" si="7"/>
        <v>0.75186534790907522</v>
      </c>
      <c r="K8" s="43">
        <v>216.65</v>
      </c>
      <c r="L8" s="43">
        <f t="shared" si="8"/>
        <v>-56.499999999999972</v>
      </c>
      <c r="M8" s="43">
        <f t="shared" si="9"/>
        <v>389.97</v>
      </c>
      <c r="N8" s="43">
        <f t="shared" si="10"/>
        <v>-69.699999999999989</v>
      </c>
    </row>
    <row r="9" spans="1:14" x14ac:dyDescent="0.25">
      <c r="A9" s="20">
        <v>41000</v>
      </c>
      <c r="B9" s="21">
        <f t="shared" si="0"/>
        <v>0.17639135693041577</v>
      </c>
      <c r="C9" s="22">
        <f t="shared" si="1"/>
        <v>2.5922473814493903</v>
      </c>
      <c r="D9" s="61">
        <f t="shared" si="2"/>
        <v>373.28434084153491</v>
      </c>
      <c r="E9" s="55">
        <f t="shared" si="3"/>
        <v>17872.854240974379</v>
      </c>
      <c r="F9" s="22">
        <f t="shared" si="4"/>
        <v>5.277851828859129</v>
      </c>
      <c r="G9" s="21">
        <f t="shared" si="11"/>
        <v>0.23460355305526828</v>
      </c>
      <c r="H9" s="23">
        <f t="shared" si="5"/>
        <v>5.576291852570672E-4</v>
      </c>
      <c r="I9" s="24">
        <f t="shared" si="6"/>
        <v>0.28738935249270364</v>
      </c>
      <c r="J9" s="21">
        <f t="shared" si="7"/>
        <v>0.75186534790907522</v>
      </c>
      <c r="K9" s="25">
        <v>216.65</v>
      </c>
      <c r="L9" s="25">
        <f t="shared" si="8"/>
        <v>-56.499999999999972</v>
      </c>
      <c r="M9" s="25">
        <f t="shared" si="9"/>
        <v>389.97</v>
      </c>
      <c r="N9" s="25">
        <f t="shared" si="10"/>
        <v>-69.699999999999989</v>
      </c>
    </row>
    <row r="10" spans="1:14" x14ac:dyDescent="0.25">
      <c r="A10" s="20">
        <v>42000</v>
      </c>
      <c r="B10" s="21">
        <f t="shared" si="0"/>
        <v>0.16811447486772288</v>
      </c>
      <c r="C10" s="22">
        <f t="shared" si="1"/>
        <v>2.4706103226560554</v>
      </c>
      <c r="D10" s="61">
        <f t="shared" si="2"/>
        <v>355.76857068838473</v>
      </c>
      <c r="E10" s="55">
        <f t="shared" si="3"/>
        <v>17034.199165972022</v>
      </c>
      <c r="F10" s="22">
        <f t="shared" si="4"/>
        <v>5.0301970803950766</v>
      </c>
      <c r="G10" s="21">
        <f t="shared" si="11"/>
        <v>0.22359515687351442</v>
      </c>
      <c r="H10" s="23">
        <f t="shared" si="5"/>
        <v>5.3146332837265635E-4</v>
      </c>
      <c r="I10" s="24">
        <f t="shared" si="6"/>
        <v>0.27390406717005517</v>
      </c>
      <c r="J10" s="21">
        <f t="shared" si="7"/>
        <v>0.75186534790907522</v>
      </c>
      <c r="K10" s="25">
        <v>216.65</v>
      </c>
      <c r="L10" s="25">
        <f t="shared" si="8"/>
        <v>-56.499999999999972</v>
      </c>
      <c r="M10" s="25">
        <f t="shared" si="9"/>
        <v>389.97</v>
      </c>
      <c r="N10" s="25">
        <f t="shared" si="10"/>
        <v>-69.699999999999989</v>
      </c>
    </row>
    <row r="11" spans="1:14" x14ac:dyDescent="0.25">
      <c r="A11" s="20">
        <v>43000</v>
      </c>
      <c r="B11" s="21">
        <f t="shared" si="0"/>
        <v>0.16022597224647139</v>
      </c>
      <c r="C11" s="22">
        <f t="shared" si="1"/>
        <v>2.3546808881341437</v>
      </c>
      <c r="D11" s="61">
        <f t="shared" si="2"/>
        <v>339.07470001102377</v>
      </c>
      <c r="E11" s="55">
        <f t="shared" si="3"/>
        <v>16234.896637873713</v>
      </c>
      <c r="F11" s="22">
        <f t="shared" si="4"/>
        <v>4.7941631345654274</v>
      </c>
      <c r="G11" s="21">
        <f t="shared" si="11"/>
        <v>0.2131033120607243</v>
      </c>
      <c r="H11" s="23">
        <f t="shared" si="5"/>
        <v>5.0652526243713557E-4</v>
      </c>
      <c r="I11" s="24">
        <f t="shared" si="6"/>
        <v>0.26105155727438728</v>
      </c>
      <c r="J11" s="21">
        <f t="shared" si="7"/>
        <v>0.75186534790907522</v>
      </c>
      <c r="K11" s="25">
        <v>216.65</v>
      </c>
      <c r="L11" s="25">
        <f t="shared" si="8"/>
        <v>-56.499999999999972</v>
      </c>
      <c r="M11" s="25">
        <f t="shared" si="9"/>
        <v>389.97</v>
      </c>
      <c r="N11" s="25">
        <f t="shared" si="10"/>
        <v>-69.699999999999989</v>
      </c>
    </row>
    <row r="12" spans="1:14" x14ac:dyDescent="0.25">
      <c r="A12" s="20">
        <v>44000</v>
      </c>
      <c r="B12" s="21">
        <f t="shared" si="0"/>
        <v>0.15270762498307625</v>
      </c>
      <c r="C12" s="22">
        <f t="shared" si="1"/>
        <v>2.2441912567512885</v>
      </c>
      <c r="D12" s="61">
        <f t="shared" si="2"/>
        <v>323.16416249221925</v>
      </c>
      <c r="E12" s="55">
        <f t="shared" si="3"/>
        <v>15473.1001014102</v>
      </c>
      <c r="F12" s="22">
        <f t="shared" si="4"/>
        <v>4.5692047038087455</v>
      </c>
      <c r="G12" s="21">
        <f t="shared" si="11"/>
        <v>0.20310378027078707</v>
      </c>
      <c r="H12" s="23">
        <f t="shared" si="5"/>
        <v>4.827573753256338E-4</v>
      </c>
      <c r="I12" s="24">
        <f t="shared" si="6"/>
        <v>0.24880213083171418</v>
      </c>
      <c r="J12" s="21">
        <f t="shared" si="7"/>
        <v>0.75186534790907522</v>
      </c>
      <c r="K12" s="25">
        <v>216.65</v>
      </c>
      <c r="L12" s="25">
        <f t="shared" si="8"/>
        <v>-56.499999999999972</v>
      </c>
      <c r="M12" s="25">
        <f t="shared" si="9"/>
        <v>389.97</v>
      </c>
      <c r="N12" s="25">
        <f t="shared" si="10"/>
        <v>-69.699999999999989</v>
      </c>
    </row>
    <row r="13" spans="1:14" x14ac:dyDescent="0.25">
      <c r="A13" s="36">
        <v>45000</v>
      </c>
      <c r="B13" s="37">
        <f t="shared" si="0"/>
        <v>0.14554206412990209</v>
      </c>
      <c r="C13" s="38">
        <f t="shared" si="1"/>
        <v>2.1388861744530412</v>
      </c>
      <c r="D13" s="68">
        <f t="shared" si="2"/>
        <v>308.00020147743896</v>
      </c>
      <c r="E13" s="56">
        <f t="shared" si="3"/>
        <v>14747.049647962329</v>
      </c>
      <c r="F13" s="38">
        <f t="shared" si="4"/>
        <v>4.3548020873095385</v>
      </c>
      <c r="G13" s="37">
        <f t="shared" si="11"/>
        <v>0.19357346050318328</v>
      </c>
      <c r="H13" s="41">
        <f t="shared" si="5"/>
        <v>4.601047582700163E-4</v>
      </c>
      <c r="I13" s="42">
        <f t="shared" si="6"/>
        <v>0.23712748911639953</v>
      </c>
      <c r="J13" s="37">
        <f t="shared" si="7"/>
        <v>0.75186534790907522</v>
      </c>
      <c r="K13" s="43">
        <v>216.65</v>
      </c>
      <c r="L13" s="43">
        <f t="shared" si="8"/>
        <v>-56.499999999999972</v>
      </c>
      <c r="M13" s="43">
        <f t="shared" si="9"/>
        <v>389.97</v>
      </c>
      <c r="N13" s="43">
        <f t="shared" si="10"/>
        <v>-69.699999999999989</v>
      </c>
    </row>
    <row r="14" spans="1:14" x14ac:dyDescent="0.25">
      <c r="A14" s="20">
        <v>46000</v>
      </c>
      <c r="B14" s="21">
        <f t="shared" si="0"/>
        <v>0.13871273574937776</v>
      </c>
      <c r="C14" s="22">
        <f t="shared" si="1"/>
        <v>2.0385223645728554</v>
      </c>
      <c r="D14" s="61">
        <f t="shared" si="2"/>
        <v>293.54778505932569</v>
      </c>
      <c r="E14" s="55">
        <f t="shared" si="3"/>
        <v>14055.067949805702</v>
      </c>
      <c r="F14" s="22">
        <f t="shared" si="4"/>
        <v>4.1504599703811627</v>
      </c>
      <c r="G14" s="21">
        <f t="shared" si="11"/>
        <v>0.18449033573486354</v>
      </c>
      <c r="H14" s="23">
        <f t="shared" si="5"/>
        <v>4.3851507900819712E-4</v>
      </c>
      <c r="I14" s="24">
        <f t="shared" si="6"/>
        <v>0.22600066127520785</v>
      </c>
      <c r="J14" s="21">
        <f t="shared" si="7"/>
        <v>0.75186534790907522</v>
      </c>
      <c r="K14" s="25">
        <v>216.65</v>
      </c>
      <c r="L14" s="25">
        <f t="shared" si="8"/>
        <v>-56.499999999999972</v>
      </c>
      <c r="M14" s="25">
        <f t="shared" si="9"/>
        <v>389.97</v>
      </c>
      <c r="N14" s="25">
        <f t="shared" si="10"/>
        <v>-69.699999999999989</v>
      </c>
    </row>
    <row r="15" spans="1:14" x14ac:dyDescent="0.25">
      <c r="A15" s="20">
        <v>47000</v>
      </c>
      <c r="B15" s="21">
        <f t="shared" si="0"/>
        <v>0.13220386267095363</v>
      </c>
      <c r="C15" s="22">
        <f t="shared" si="1"/>
        <v>1.9428679658123345</v>
      </c>
      <c r="D15" s="61">
        <f t="shared" si="2"/>
        <v>279.77352514669724</v>
      </c>
      <c r="E15" s="55">
        <f t="shared" si="3"/>
        <v>13395.556385134376</v>
      </c>
      <c r="F15" s="22">
        <f t="shared" si="4"/>
        <v>3.955706280185761</v>
      </c>
      <c r="G15" s="21">
        <f t="shared" si="11"/>
        <v>0.17583342205634092</v>
      </c>
      <c r="H15" s="23">
        <f t="shared" si="5"/>
        <v>4.1793846088571671E-4</v>
      </c>
      <c r="I15" s="24">
        <f t="shared" si="6"/>
        <v>0.21539594201901766</v>
      </c>
      <c r="J15" s="21">
        <f t="shared" si="7"/>
        <v>0.75186534790907522</v>
      </c>
      <c r="K15" s="25">
        <v>216.65</v>
      </c>
      <c r="L15" s="25">
        <f t="shared" si="8"/>
        <v>-56.499999999999972</v>
      </c>
      <c r="M15" s="25">
        <f t="shared" si="9"/>
        <v>389.97</v>
      </c>
      <c r="N15" s="25">
        <f t="shared" si="10"/>
        <v>-69.699999999999989</v>
      </c>
    </row>
    <row r="16" spans="1:14" x14ac:dyDescent="0.25">
      <c r="A16" s="20">
        <v>48000</v>
      </c>
      <c r="B16" s="21">
        <f t="shared" si="0"/>
        <v>0.12600040804255255</v>
      </c>
      <c r="C16" s="22">
        <f t="shared" si="1"/>
        <v>1.8517019965933523</v>
      </c>
      <c r="D16" s="61">
        <f t="shared" si="2"/>
        <v>266.64560033110348</v>
      </c>
      <c r="E16" s="55">
        <f t="shared" si="3"/>
        <v>12766.991344911637</v>
      </c>
      <c r="F16" s="22">
        <f t="shared" si="4"/>
        <v>3.770091095147714</v>
      </c>
      <c r="G16" s="21">
        <f t="shared" si="11"/>
        <v>0.16758272019449086</v>
      </c>
      <c r="H16" s="23">
        <f t="shared" si="5"/>
        <v>3.9832736763028529E-4</v>
      </c>
      <c r="I16" s="24">
        <f t="shared" si="6"/>
        <v>0.20528883223825131</v>
      </c>
      <c r="J16" s="21">
        <f t="shared" si="7"/>
        <v>0.75186534790907522</v>
      </c>
      <c r="K16" s="25">
        <v>216.65</v>
      </c>
      <c r="L16" s="25">
        <f t="shared" si="8"/>
        <v>-56.499999999999972</v>
      </c>
      <c r="M16" s="25">
        <f t="shared" si="9"/>
        <v>389.97</v>
      </c>
      <c r="N16" s="25">
        <f t="shared" si="10"/>
        <v>-69.699999999999989</v>
      </c>
    </row>
    <row r="17" spans="1:14" x14ac:dyDescent="0.25">
      <c r="A17" s="20">
        <v>49000</v>
      </c>
      <c r="B17" s="21">
        <f t="shared" si="0"/>
        <v>0.12008804059231068</v>
      </c>
      <c r="C17" s="22">
        <f t="shared" si="1"/>
        <v>1.7648138445445978</v>
      </c>
      <c r="D17" s="61">
        <f t="shared" si="2"/>
        <v>254.1336823727473</v>
      </c>
      <c r="E17" s="55">
        <f t="shared" si="3"/>
        <v>12167.920713015879</v>
      </c>
      <c r="F17" s="22">
        <f t="shared" si="4"/>
        <v>3.5931856055411227</v>
      </c>
      <c r="G17" s="21">
        <f t="shared" si="11"/>
        <v>0.15971916931006605</v>
      </c>
      <c r="H17" s="23">
        <f t="shared" si="5"/>
        <v>3.7963649353309599E-4</v>
      </c>
      <c r="I17" s="24">
        <f t="shared" si="6"/>
        <v>0.19565598240483092</v>
      </c>
      <c r="J17" s="21">
        <f t="shared" si="7"/>
        <v>0.75186534790907522</v>
      </c>
      <c r="K17" s="25">
        <v>216.65</v>
      </c>
      <c r="L17" s="25">
        <f t="shared" si="8"/>
        <v>-56.499999999999972</v>
      </c>
      <c r="M17" s="25">
        <f t="shared" si="9"/>
        <v>389.97</v>
      </c>
      <c r="N17" s="25">
        <f t="shared" si="10"/>
        <v>-69.699999999999989</v>
      </c>
    </row>
    <row r="18" spans="1:14" x14ac:dyDescent="0.25">
      <c r="A18" s="36">
        <v>50000</v>
      </c>
      <c r="B18" s="37">
        <f t="shared" si="0"/>
        <v>0.11445310152035526</v>
      </c>
      <c r="C18" s="38">
        <f t="shared" si="1"/>
        <v>1.682002779943141</v>
      </c>
      <c r="D18" s="68">
        <f t="shared" si="2"/>
        <v>242.20886613593549</v>
      </c>
      <c r="E18" s="56">
        <f t="shared" si="3"/>
        <v>11596.960511549996</v>
      </c>
      <c r="F18" s="38">
        <f t="shared" si="4"/>
        <v>3.4245811228500469</v>
      </c>
      <c r="G18" s="37">
        <f t="shared" si="11"/>
        <v>0.15222460296318888</v>
      </c>
      <c r="H18" s="41">
        <f t="shared" si="5"/>
        <v>3.6182265878320364E-4</v>
      </c>
      <c r="I18" s="42">
        <f t="shared" si="6"/>
        <v>0.18647513862990639</v>
      </c>
      <c r="J18" s="37">
        <f t="shared" si="7"/>
        <v>0.75186534790907522</v>
      </c>
      <c r="K18" s="43">
        <v>216.65</v>
      </c>
      <c r="L18" s="43">
        <f t="shared" si="8"/>
        <v>-56.499999999999972</v>
      </c>
      <c r="M18" s="43">
        <f t="shared" si="9"/>
        <v>389.97</v>
      </c>
      <c r="N18" s="43">
        <f t="shared" si="10"/>
        <v>-69.699999999999989</v>
      </c>
    </row>
    <row r="19" spans="1:14" x14ac:dyDescent="0.25">
      <c r="A19" s="20">
        <v>51000</v>
      </c>
      <c r="B19" s="21">
        <f t="shared" si="0"/>
        <v>0.10908257294413314</v>
      </c>
      <c r="C19" s="22">
        <f t="shared" si="1"/>
        <v>1.6030774919869806</v>
      </c>
      <c r="D19" s="61">
        <f t="shared" si="2"/>
        <v>230.8436028121971</v>
      </c>
      <c r="E19" s="55">
        <f t="shared" si="3"/>
        <v>11052.791703564289</v>
      </c>
      <c r="F19" s="22">
        <f t="shared" si="4"/>
        <v>3.2638881356129459</v>
      </c>
      <c r="G19" s="21">
        <f t="shared" si="11"/>
        <v>0.14508170714509278</v>
      </c>
      <c r="H19" s="23">
        <f t="shared" si="5"/>
        <v>3.4484470971317101E-4</v>
      </c>
      <c r="I19" s="24">
        <f t="shared" si="6"/>
        <v>0.17772509125273867</v>
      </c>
      <c r="J19" s="21">
        <f t="shared" si="7"/>
        <v>0.75186534790907522</v>
      </c>
      <c r="K19" s="25">
        <v>216.65</v>
      </c>
      <c r="L19" s="25">
        <f t="shared" si="8"/>
        <v>-56.499999999999972</v>
      </c>
      <c r="M19" s="25">
        <f t="shared" si="9"/>
        <v>389.97</v>
      </c>
      <c r="N19" s="25">
        <f t="shared" si="10"/>
        <v>-69.699999999999989</v>
      </c>
    </row>
    <row r="20" spans="1:14" x14ac:dyDescent="0.25">
      <c r="A20" s="20">
        <v>52000</v>
      </c>
      <c r="B20" s="21">
        <f t="shared" si="0"/>
        <v>0.10396404782439127</v>
      </c>
      <c r="C20" s="22">
        <f t="shared" si="1"/>
        <v>1.5278556468272539</v>
      </c>
      <c r="D20" s="61">
        <f t="shared" si="2"/>
        <v>220.01163627679924</v>
      </c>
      <c r="E20" s="55">
        <f t="shared" si="3"/>
        <v>10534.157145806445</v>
      </c>
      <c r="F20" s="22">
        <f t="shared" si="4"/>
        <v>3.1107354095700934</v>
      </c>
      <c r="G20" s="21">
        <f t="shared" si="11"/>
        <v>0.13827398027915686</v>
      </c>
      <c r="H20" s="23">
        <f t="shared" si="5"/>
        <v>3.286634237255279E-4</v>
      </c>
      <c r="I20" s="24">
        <f t="shared" si="6"/>
        <v>0.16938562584196715</v>
      </c>
      <c r="J20" s="21">
        <f t="shared" si="7"/>
        <v>0.75186534790907522</v>
      </c>
      <c r="K20" s="25">
        <v>216.65</v>
      </c>
      <c r="L20" s="25">
        <f t="shared" si="8"/>
        <v>-56.499999999999972</v>
      </c>
      <c r="M20" s="25">
        <f t="shared" si="9"/>
        <v>389.97</v>
      </c>
      <c r="N20" s="25">
        <f t="shared" si="10"/>
        <v>-69.699999999999989</v>
      </c>
    </row>
    <row r="21" spans="1:14" x14ac:dyDescent="0.25">
      <c r="A21" s="20">
        <v>53000</v>
      </c>
      <c r="B21" s="21">
        <f t="shared" si="0"/>
        <v>9.9085701302332907E-2</v>
      </c>
      <c r="C21" s="22">
        <f t="shared" si="1"/>
        <v>1.4561634663390843</v>
      </c>
      <c r="D21" s="61">
        <f t="shared" si="2"/>
        <v>209.68794243163248</v>
      </c>
      <c r="E21" s="55">
        <f t="shared" si="3"/>
        <v>10039.858684458883</v>
      </c>
      <c r="F21" s="22">
        <f t="shared" si="4"/>
        <v>2.9647691300351431</v>
      </c>
      <c r="G21" s="21">
        <f t="shared" si="11"/>
        <v>0.13178569509882807</v>
      </c>
      <c r="H21" s="23">
        <f t="shared" si="5"/>
        <v>3.1324141868040444E-4</v>
      </c>
      <c r="I21" s="24">
        <f t="shared" si="6"/>
        <v>0.16143747649606438</v>
      </c>
      <c r="J21" s="21">
        <f t="shared" si="7"/>
        <v>0.75186534790907522</v>
      </c>
      <c r="K21" s="25">
        <v>216.65</v>
      </c>
      <c r="L21" s="25">
        <f t="shared" si="8"/>
        <v>-56.499999999999972</v>
      </c>
      <c r="M21" s="25">
        <f t="shared" si="9"/>
        <v>389.97</v>
      </c>
      <c r="N21" s="25">
        <f t="shared" si="10"/>
        <v>-69.699999999999989</v>
      </c>
    </row>
    <row r="22" spans="1:14" x14ac:dyDescent="0.25">
      <c r="A22" s="20">
        <v>54000</v>
      </c>
      <c r="B22" s="21">
        <f t="shared" si="0"/>
        <v>9.4436263381731431E-2</v>
      </c>
      <c r="C22" s="22">
        <f t="shared" si="1"/>
        <v>1.3878353266579251</v>
      </c>
      <c r="D22" s="61">
        <f t="shared" si="2"/>
        <v>199.84867139433319</v>
      </c>
      <c r="E22" s="55">
        <f t="shared" si="3"/>
        <v>9568.7543871539365</v>
      </c>
      <c r="F22" s="22">
        <f t="shared" si="4"/>
        <v>2.825652084509529</v>
      </c>
      <c r="G22" s="21">
        <f t="shared" si="11"/>
        <v>0.1256018623143606</v>
      </c>
      <c r="H22" s="23">
        <f t="shared" si="5"/>
        <v>2.9854306653500371E-4</v>
      </c>
      <c r="I22" s="24">
        <f t="shared" si="6"/>
        <v>0.15386228133509175</v>
      </c>
      <c r="J22" s="21">
        <f t="shared" si="7"/>
        <v>0.75186534790907522</v>
      </c>
      <c r="K22" s="25">
        <v>216.65</v>
      </c>
      <c r="L22" s="25">
        <f t="shared" si="8"/>
        <v>-56.499999999999972</v>
      </c>
      <c r="M22" s="25">
        <f t="shared" si="9"/>
        <v>389.97</v>
      </c>
      <c r="N22" s="25">
        <f t="shared" si="10"/>
        <v>-69.699999999999989</v>
      </c>
    </row>
    <row r="23" spans="1:14" x14ac:dyDescent="0.25">
      <c r="A23" s="36">
        <v>55000</v>
      </c>
      <c r="B23" s="37">
        <f t="shared" si="0"/>
        <v>9.0004992892892571E-2</v>
      </c>
      <c r="C23" s="38">
        <f t="shared" si="1"/>
        <v>1.3227133755539493</v>
      </c>
      <c r="D23" s="68">
        <f t="shared" si="2"/>
        <v>190.47109240008979</v>
      </c>
      <c r="E23" s="56">
        <f t="shared" si="3"/>
        <v>9119.7559048723397</v>
      </c>
      <c r="F23" s="38">
        <f t="shared" si="4"/>
        <v>2.6930628836513839</v>
      </c>
      <c r="G23" s="37">
        <f t="shared" si="11"/>
        <v>0.11970819598443573</v>
      </c>
      <c r="H23" s="41">
        <f t="shared" si="5"/>
        <v>2.8453441103540528E-4</v>
      </c>
      <c r="I23" s="42">
        <f t="shared" si="6"/>
        <v>0.14664254008093378</v>
      </c>
      <c r="J23" s="37">
        <f t="shared" si="7"/>
        <v>0.75186534790907522</v>
      </c>
      <c r="K23" s="43">
        <v>216.65</v>
      </c>
      <c r="L23" s="43">
        <f t="shared" si="8"/>
        <v>-56.499999999999972</v>
      </c>
      <c r="M23" s="43">
        <f t="shared" si="9"/>
        <v>389.97</v>
      </c>
      <c r="N23" s="43">
        <f t="shared" si="10"/>
        <v>-69.699999999999989</v>
      </c>
    </row>
    <row r="24" spans="1:14" x14ac:dyDescent="0.25">
      <c r="A24" s="20">
        <v>56000</v>
      </c>
      <c r="B24" s="21">
        <f t="shared" si="0"/>
        <v>8.578165267831582E-2</v>
      </c>
      <c r="C24" s="22">
        <f t="shared" si="1"/>
        <v>1.2606471677605293</v>
      </c>
      <c r="D24" s="61">
        <f t="shared" si="2"/>
        <v>181.53354128884263</v>
      </c>
      <c r="E24" s="55">
        <f t="shared" si="3"/>
        <v>8691.8259576303499</v>
      </c>
      <c r="F24" s="22">
        <f t="shared" si="4"/>
        <v>2.5666952187992367</v>
      </c>
      <c r="G24" s="21">
        <f t="shared" si="11"/>
        <v>0.11409108051266255</v>
      </c>
      <c r="H24" s="23">
        <f t="shared" si="5"/>
        <v>2.7118308927054759E-4</v>
      </c>
      <c r="I24" s="24">
        <f t="shared" si="6"/>
        <v>0.13976157362801164</v>
      </c>
      <c r="J24" s="21">
        <f t="shared" si="7"/>
        <v>0.75186534790907522</v>
      </c>
      <c r="K24" s="25">
        <v>216.65</v>
      </c>
      <c r="L24" s="25">
        <f t="shared" si="8"/>
        <v>-56.499999999999972</v>
      </c>
      <c r="M24" s="25">
        <f t="shared" si="9"/>
        <v>389.97</v>
      </c>
      <c r="N24" s="25">
        <f t="shared" si="10"/>
        <v>-69.699999999999989</v>
      </c>
    </row>
    <row r="25" spans="1:14" x14ac:dyDescent="0.25">
      <c r="A25" s="20">
        <v>57000</v>
      </c>
      <c r="B25" s="21">
        <f t="shared" si="0"/>
        <v>8.1756485942729162E-2</v>
      </c>
      <c r="C25" s="22">
        <f t="shared" si="1"/>
        <v>1.2014933174143478</v>
      </c>
      <c r="D25" s="61">
        <f t="shared" si="2"/>
        <v>173.01537045656389</v>
      </c>
      <c r="E25" s="55">
        <f t="shared" si="3"/>
        <v>8283.9759381470321</v>
      </c>
      <c r="F25" s="22">
        <f t="shared" si="4"/>
        <v>2.4462571543352305</v>
      </c>
      <c r="G25" s="21">
        <f t="shared" si="11"/>
        <v>0.10873753919271552</v>
      </c>
      <c r="H25" s="23">
        <f t="shared" si="5"/>
        <v>2.584582569071655E-4</v>
      </c>
      <c r="I25" s="24">
        <f t="shared" si="6"/>
        <v>0.13320348551107652</v>
      </c>
      <c r="J25" s="21">
        <f t="shared" si="7"/>
        <v>0.75186534790907522</v>
      </c>
      <c r="K25" s="25">
        <v>216.65</v>
      </c>
      <c r="L25" s="25">
        <f t="shared" si="8"/>
        <v>-56.499999999999972</v>
      </c>
      <c r="M25" s="25">
        <f t="shared" si="9"/>
        <v>389.97</v>
      </c>
      <c r="N25" s="25">
        <f t="shared" si="10"/>
        <v>-69.699999999999989</v>
      </c>
    </row>
    <row r="26" spans="1:14" x14ac:dyDescent="0.25">
      <c r="A26" s="20">
        <v>58000</v>
      </c>
      <c r="B26" s="21">
        <f t="shared" si="0"/>
        <v>7.7920193712860297E-2</v>
      </c>
      <c r="C26" s="22">
        <f t="shared" si="1"/>
        <v>1.145115166804195</v>
      </c>
      <c r="D26" s="61">
        <f t="shared" si="2"/>
        <v>164.89690115499249</v>
      </c>
      <c r="E26" s="55">
        <f t="shared" si="3"/>
        <v>7895.26362795557</v>
      </c>
      <c r="F26" s="22">
        <f t="shared" si="4"/>
        <v>2.3314704532530519</v>
      </c>
      <c r="G26" s="21">
        <f t="shared" si="11"/>
        <v>0.10363520422944067</v>
      </c>
      <c r="H26" s="23">
        <f t="shared" si="5"/>
        <v>2.4633051693295749E-4</v>
      </c>
      <c r="I26" s="24">
        <f t="shared" si="6"/>
        <v>0.12695312518106483</v>
      </c>
      <c r="J26" s="21">
        <f t="shared" si="7"/>
        <v>0.75186534790907522</v>
      </c>
      <c r="K26" s="25">
        <v>216.65</v>
      </c>
      <c r="L26" s="25">
        <f t="shared" si="8"/>
        <v>-56.499999999999972</v>
      </c>
      <c r="M26" s="25">
        <f t="shared" si="9"/>
        <v>389.97</v>
      </c>
      <c r="N26" s="25">
        <f t="shared" si="10"/>
        <v>-69.699999999999989</v>
      </c>
    </row>
    <row r="27" spans="1:14" x14ac:dyDescent="0.25">
      <c r="A27" s="20">
        <v>59000</v>
      </c>
      <c r="B27" s="21">
        <f t="shared" si="0"/>
        <v>7.4263913354872299E-2</v>
      </c>
      <c r="C27" s="22">
        <f t="shared" si="1"/>
        <v>1.0913824706632034</v>
      </c>
      <c r="D27" s="61">
        <f t="shared" si="2"/>
        <v>157.15937802962864</v>
      </c>
      <c r="E27" s="55">
        <f t="shared" si="3"/>
        <v>7524.7910206824354</v>
      </c>
      <c r="F27" s="22">
        <f t="shared" si="4"/>
        <v>2.2220699343725197</v>
      </c>
      <c r="G27" s="21">
        <f t="shared" si="11"/>
        <v>9.8772288166673744E-2</v>
      </c>
      <c r="H27" s="23">
        <f t="shared" si="5"/>
        <v>2.3477185174336683E-4</v>
      </c>
      <c r="I27" s="24">
        <f t="shared" si="6"/>
        <v>0.12099605300417535</v>
      </c>
      <c r="J27" s="21">
        <f t="shared" si="7"/>
        <v>0.75186534790907522</v>
      </c>
      <c r="K27" s="25">
        <v>216.65</v>
      </c>
      <c r="L27" s="25">
        <f t="shared" si="8"/>
        <v>-56.499999999999972</v>
      </c>
      <c r="M27" s="25">
        <f t="shared" si="9"/>
        <v>389.97</v>
      </c>
      <c r="N27" s="25">
        <f t="shared" si="10"/>
        <v>-69.699999999999989</v>
      </c>
    </row>
    <row r="28" spans="1:14" x14ac:dyDescent="0.25">
      <c r="A28" s="36">
        <v>60000</v>
      </c>
      <c r="B28" s="37">
        <f t="shared" si="0"/>
        <v>7.0779198099834031E-2</v>
      </c>
      <c r="C28" s="38">
        <f t="shared" si="1"/>
        <v>1.0401710952751608</v>
      </c>
      <c r="D28" s="68">
        <f t="shared" si="2"/>
        <v>149.78492579095945</v>
      </c>
      <c r="E28" s="56">
        <f t="shared" si="3"/>
        <v>7171.7022474656833</v>
      </c>
      <c r="F28" s="38">
        <f t="shared" si="4"/>
        <v>2.1178028597158383</v>
      </c>
      <c r="G28" s="37">
        <f t="shared" si="11"/>
        <v>9.4137556655762025E-2</v>
      </c>
      <c r="H28" s="41">
        <f t="shared" si="5"/>
        <v>2.2375555841508074E-4</v>
      </c>
      <c r="I28" s="42">
        <f t="shared" si="6"/>
        <v>0.11531850690330848</v>
      </c>
      <c r="J28" s="37">
        <f t="shared" si="7"/>
        <v>0.75186534790907522</v>
      </c>
      <c r="K28" s="43">
        <v>216.65</v>
      </c>
      <c r="L28" s="43">
        <f t="shared" si="8"/>
        <v>-56.499999999999972</v>
      </c>
      <c r="M28" s="43">
        <f t="shared" si="9"/>
        <v>389.97</v>
      </c>
      <c r="N28" s="43">
        <f t="shared" si="10"/>
        <v>-69.699999999999989</v>
      </c>
    </row>
    <row r="29" spans="1:14" x14ac:dyDescent="0.25">
      <c r="A29" s="20">
        <v>61000</v>
      </c>
      <c r="B29" s="21">
        <f t="shared" si="0"/>
        <v>6.7457997529925109E-2</v>
      </c>
      <c r="C29" s="22">
        <f t="shared" si="1"/>
        <v>0.9913627316997794</v>
      </c>
      <c r="D29" s="61">
        <f t="shared" si="2"/>
        <v>142.75650791881819</v>
      </c>
      <c r="E29" s="55">
        <f t="shared" si="3"/>
        <v>6835.1815997196618</v>
      </c>
      <c r="F29" s="22">
        <f t="shared" si="4"/>
        <v>2.0184283506302445</v>
      </c>
      <c r="G29" s="21">
        <f t="shared" si="11"/>
        <v>8.9720302501879734E-2</v>
      </c>
      <c r="H29" s="23">
        <f t="shared" si="5"/>
        <v>2.1325618701671794E-4</v>
      </c>
      <c r="I29" s="24">
        <f t="shared" si="6"/>
        <v>0.10990737056480268</v>
      </c>
      <c r="J29" s="21">
        <f t="shared" si="7"/>
        <v>0.75186534790907522</v>
      </c>
      <c r="K29" s="25">
        <v>216.65</v>
      </c>
      <c r="L29" s="25">
        <f t="shared" si="8"/>
        <v>-56.499999999999972</v>
      </c>
      <c r="M29" s="25">
        <f t="shared" si="9"/>
        <v>389.97</v>
      </c>
      <c r="N29" s="25">
        <f t="shared" si="10"/>
        <v>-69.699999999999989</v>
      </c>
    </row>
    <row r="30" spans="1:14" x14ac:dyDescent="0.25">
      <c r="A30" s="20">
        <v>62000</v>
      </c>
      <c r="B30" s="21">
        <f t="shared" si="0"/>
        <v>6.4292638980294609E-2</v>
      </c>
      <c r="C30" s="22">
        <f t="shared" si="1"/>
        <v>0.94484462245440959</v>
      </c>
      <c r="D30" s="61">
        <f t="shared" si="2"/>
        <v>136.05788730447563</v>
      </c>
      <c r="E30" s="55">
        <f t="shared" si="3"/>
        <v>6514.4516446783509</v>
      </c>
      <c r="F30" s="22">
        <f t="shared" si="4"/>
        <v>1.923716831308169</v>
      </c>
      <c r="G30" s="21">
        <f t="shared" si="11"/>
        <v>8.5510320928178618E-2</v>
      </c>
      <c r="H30" s="23">
        <f t="shared" si="5"/>
        <v>2.0324948181418774E-4</v>
      </c>
      <c r="I30" s="24">
        <f t="shared" si="6"/>
        <v>0.10475014313701882</v>
      </c>
      <c r="J30" s="21">
        <f t="shared" si="7"/>
        <v>0.75186534790907522</v>
      </c>
      <c r="K30" s="25">
        <v>216.65</v>
      </c>
      <c r="L30" s="25">
        <f t="shared" si="8"/>
        <v>-56.499999999999972</v>
      </c>
      <c r="M30" s="25">
        <f t="shared" si="9"/>
        <v>389.97</v>
      </c>
      <c r="N30" s="25">
        <f t="shared" si="10"/>
        <v>-69.699999999999989</v>
      </c>
    </row>
    <row r="31" spans="1:14" x14ac:dyDescent="0.25">
      <c r="A31" s="20">
        <v>63000</v>
      </c>
      <c r="B31" s="21">
        <f t="shared" si="0"/>
        <v>6.1275809813607522E-2</v>
      </c>
      <c r="C31" s="22">
        <f t="shared" si="1"/>
        <v>0.90050930102077609</v>
      </c>
      <c r="D31" s="61">
        <f t="shared" si="2"/>
        <v>129.67358873953771</v>
      </c>
      <c r="E31" s="55">
        <f t="shared" si="3"/>
        <v>6208.7714293637819</v>
      </c>
      <c r="F31" s="22">
        <f t="shared" si="4"/>
        <v>1.8334494984193122</v>
      </c>
      <c r="G31" s="21">
        <f t="shared" si="11"/>
        <v>8.1497886000628531E-2</v>
      </c>
      <c r="H31" s="23">
        <f t="shared" si="5"/>
        <v>1.9371232523489394E-4</v>
      </c>
      <c r="I31" s="24">
        <f t="shared" si="6"/>
        <v>9.9834910350769954E-2</v>
      </c>
      <c r="J31" s="21">
        <f t="shared" si="7"/>
        <v>0.75186534790907522</v>
      </c>
      <c r="K31" s="25">
        <v>216.65</v>
      </c>
      <c r="L31" s="25">
        <f t="shared" si="8"/>
        <v>-56.499999999999972</v>
      </c>
      <c r="M31" s="25">
        <f t="shared" si="9"/>
        <v>389.97</v>
      </c>
      <c r="N31" s="25">
        <f t="shared" si="10"/>
        <v>-69.699999999999989</v>
      </c>
    </row>
    <row r="32" spans="1:14" x14ac:dyDescent="0.25">
      <c r="A32" s="20">
        <v>64000</v>
      </c>
      <c r="B32" s="21">
        <f t="shared" si="0"/>
        <v>5.8400540526330008E-2</v>
      </c>
      <c r="C32" s="22">
        <f t="shared" si="1"/>
        <v>0.85825434357494579</v>
      </c>
      <c r="D32" s="61">
        <f t="shared" si="2"/>
        <v>123.58886316499215</v>
      </c>
      <c r="E32" s="55">
        <f t="shared" si="3"/>
        <v>5917.4347688303878</v>
      </c>
      <c r="F32" s="22">
        <f t="shared" si="4"/>
        <v>1.7474178156293976</v>
      </c>
      <c r="G32" s="21">
        <f t="shared" si="11"/>
        <v>7.7673728159084757E-2</v>
      </c>
      <c r="H32" s="23">
        <f t="shared" si="5"/>
        <v>1.8462268446132855E-4</v>
      </c>
      <c r="I32" s="24">
        <f t="shared" si="6"/>
        <v>9.5150316994878831E-2</v>
      </c>
      <c r="J32" s="21">
        <f t="shared" si="7"/>
        <v>0.75186534790907522</v>
      </c>
      <c r="K32" s="25">
        <v>216.65</v>
      </c>
      <c r="L32" s="25">
        <f t="shared" si="8"/>
        <v>-56.499999999999972</v>
      </c>
      <c r="M32" s="25">
        <f t="shared" si="9"/>
        <v>389.97</v>
      </c>
      <c r="N32" s="25">
        <f t="shared" si="10"/>
        <v>-69.699999999999989</v>
      </c>
    </row>
    <row r="33" spans="1:15" x14ac:dyDescent="0.25">
      <c r="A33" s="36">
        <v>65000</v>
      </c>
      <c r="B33" s="37">
        <f>0.223358*EXP(-0.00004806*(A33-36088))</f>
        <v>5.5660188647725005E-2</v>
      </c>
      <c r="C33" s="38">
        <f t="shared" si="1"/>
        <v>0.81798213236696671</v>
      </c>
      <c r="D33" s="68">
        <f t="shared" si="2"/>
        <v>117.789653597811</v>
      </c>
      <c r="E33" s="56">
        <f t="shared" si="3"/>
        <v>5639.7686147307359</v>
      </c>
      <c r="F33" s="38">
        <f t="shared" si="4"/>
        <v>1.6654230318378169</v>
      </c>
      <c r="G33" s="37">
        <f t="shared" si="11"/>
        <v>7.4029012802674043E-2</v>
      </c>
      <c r="H33" s="41">
        <f t="shared" si="5"/>
        <v>1.7595956053067594E-4</v>
      </c>
      <c r="I33" s="42">
        <f t="shared" si="6"/>
        <v>9.0685540683275709E-2</v>
      </c>
      <c r="J33" s="37">
        <f t="shared" si="7"/>
        <v>0.75186534790907522</v>
      </c>
      <c r="K33" s="43">
        <v>216.65</v>
      </c>
      <c r="L33" s="43">
        <f t="shared" si="8"/>
        <v>-56.499999999999972</v>
      </c>
      <c r="M33" s="43">
        <f t="shared" si="9"/>
        <v>389.97</v>
      </c>
      <c r="N33" s="43">
        <f t="shared" si="10"/>
        <v>-69.699999999999989</v>
      </c>
    </row>
    <row r="34" spans="1:15" x14ac:dyDescent="0.25">
      <c r="A34" s="20">
        <v>65833</v>
      </c>
      <c r="B34" s="21">
        <f t="shared" si="0"/>
        <v>5.3475904291859312E-2</v>
      </c>
      <c r="C34" s="22">
        <f t="shared" si="1"/>
        <v>0.7858818894731644</v>
      </c>
      <c r="D34" s="61">
        <f t="shared" si="2"/>
        <v>113.16720973106615</v>
      </c>
      <c r="E34" s="55">
        <f t="shared" si="3"/>
        <v>5418.4460023726451</v>
      </c>
      <c r="F34" s="22">
        <f t="shared" si="4"/>
        <v>1.6000664895277428</v>
      </c>
      <c r="G34" s="21">
        <f t="shared" si="11"/>
        <v>7.112387686128388E-2</v>
      </c>
      <c r="H34" s="23">
        <f t="shared" si="5"/>
        <v>1.6905434291158565E-4</v>
      </c>
      <c r="I34" s="24">
        <f t="shared" si="6"/>
        <v>8.7126749155072764E-2</v>
      </c>
      <c r="J34" s="21">
        <f t="shared" si="7"/>
        <v>0.75186534790907522</v>
      </c>
      <c r="K34" s="25">
        <v>216.65</v>
      </c>
      <c r="L34" s="25">
        <f t="shared" si="8"/>
        <v>-56.499999999999972</v>
      </c>
      <c r="M34" s="25">
        <f t="shared" si="9"/>
        <v>389.97</v>
      </c>
      <c r="N34" s="25">
        <f t="shared" si="10"/>
        <v>-69.699999999999989</v>
      </c>
    </row>
    <row r="35" spans="1:15" x14ac:dyDescent="0.25">
      <c r="A35" s="52"/>
      <c r="B35" s="62"/>
      <c r="C35" s="63"/>
      <c r="D35" s="64"/>
      <c r="E35" s="65"/>
      <c r="F35" s="63"/>
      <c r="G35" s="62"/>
      <c r="H35" s="66"/>
      <c r="I35" s="62"/>
      <c r="J35" s="62"/>
      <c r="K35" s="67"/>
      <c r="L35" s="67"/>
      <c r="M35" s="67"/>
      <c r="N35" s="67"/>
      <c r="O35" s="9"/>
    </row>
    <row r="36" spans="1:15" x14ac:dyDescent="0.25">
      <c r="A36" s="52"/>
      <c r="B36" s="62"/>
      <c r="C36" s="63"/>
      <c r="D36" s="64"/>
      <c r="E36" s="65"/>
      <c r="F36" s="63"/>
      <c r="G36" s="62"/>
      <c r="H36" s="66"/>
      <c r="I36" s="62"/>
      <c r="J36" s="62"/>
      <c r="K36" s="67"/>
      <c r="L36" s="67"/>
      <c r="M36" s="67"/>
      <c r="N36" s="67"/>
      <c r="O36" s="9"/>
    </row>
    <row r="37" spans="1:15" x14ac:dyDescent="0.25">
      <c r="A37" s="52"/>
      <c r="B37" s="8"/>
      <c r="C37" s="10"/>
      <c r="D37" s="7"/>
      <c r="E37" s="57"/>
      <c r="F37" s="10"/>
      <c r="G37" s="8"/>
      <c r="H37" s="12"/>
      <c r="I37" s="8"/>
      <c r="J37" s="8"/>
      <c r="K37" s="11"/>
      <c r="L37" s="11"/>
      <c r="M37" s="11"/>
      <c r="N37" s="11"/>
      <c r="O37" s="9"/>
    </row>
    <row r="38" spans="1:15" x14ac:dyDescent="0.25">
      <c r="A38" s="52"/>
      <c r="B38" s="8"/>
      <c r="C38" s="10"/>
      <c r="D38" s="7"/>
      <c r="E38" s="57"/>
      <c r="F38" s="10"/>
      <c r="G38" s="8"/>
      <c r="H38" s="12"/>
      <c r="I38" s="8"/>
      <c r="J38" s="8"/>
      <c r="K38" s="11"/>
      <c r="L38" s="11"/>
      <c r="M38" s="11"/>
      <c r="N38" s="11"/>
      <c r="O38" s="9"/>
    </row>
    <row r="39" spans="1:15" x14ac:dyDescent="0.25">
      <c r="A39" s="9"/>
      <c r="B39" s="8"/>
      <c r="C39" s="10"/>
      <c r="D39" s="7"/>
      <c r="E39" s="57"/>
      <c r="F39" s="10"/>
      <c r="G39" s="8"/>
      <c r="H39" s="12"/>
      <c r="I39" s="8"/>
      <c r="J39" s="8"/>
      <c r="K39" s="11"/>
      <c r="L39" s="11"/>
      <c r="M39" s="11"/>
      <c r="N39" s="11"/>
      <c r="O39" s="9"/>
    </row>
    <row r="40" spans="1:15" x14ac:dyDescent="0.25">
      <c r="A40" s="9"/>
      <c r="B40" s="8"/>
      <c r="C40" s="10"/>
      <c r="D40" s="7"/>
      <c r="E40" s="57"/>
      <c r="F40" s="10"/>
      <c r="G40" s="8"/>
      <c r="H40" s="12"/>
      <c r="I40" s="8"/>
      <c r="J40" s="8"/>
      <c r="K40" s="11"/>
    </row>
    <row r="41" spans="1:15" x14ac:dyDescent="0.25">
      <c r="A41" s="9"/>
      <c r="B41" s="8"/>
      <c r="C41" s="10"/>
      <c r="D41" s="7"/>
      <c r="E41" s="57"/>
      <c r="F41" s="10"/>
      <c r="G41" s="8"/>
      <c r="H41" s="12"/>
      <c r="I41" s="8"/>
      <c r="J41" s="8"/>
      <c r="K41" s="11"/>
    </row>
    <row r="42" spans="1:15" x14ac:dyDescent="0.25">
      <c r="A42" s="9"/>
      <c r="B42" s="8"/>
      <c r="C42" s="10"/>
      <c r="D42" s="7"/>
      <c r="E42" s="57"/>
      <c r="F42" s="10"/>
      <c r="G42" s="8"/>
      <c r="H42" s="12"/>
      <c r="I42" s="8"/>
      <c r="J42" s="8"/>
      <c r="K42" s="11"/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workbookViewId="0">
      <pane ySplit="4" topLeftCell="A26" activePane="bottomLeft" state="frozenSplit"/>
      <selection pane="bottomLeft" activeCell="D31" sqref="D31"/>
    </sheetView>
  </sheetViews>
  <sheetFormatPr defaultRowHeight="15" x14ac:dyDescent="0.25"/>
  <cols>
    <col min="1" max="1" width="6" bestFit="1" customWidth="1"/>
    <col min="2" max="2" width="8.85546875" style="3" bestFit="1" customWidth="1"/>
    <col min="3" max="3" width="11.42578125" style="2" customWidth="1"/>
    <col min="4" max="4" width="11.7109375" style="5" customWidth="1"/>
    <col min="5" max="5" width="9.42578125" style="6" bestFit="1" customWidth="1"/>
    <col min="6" max="6" width="10.28515625" style="2" customWidth="1"/>
    <col min="7" max="7" width="10" style="3" bestFit="1" customWidth="1"/>
    <col min="8" max="8" width="10" style="4" customWidth="1"/>
    <col min="9" max="9" width="9.28515625" style="3" customWidth="1"/>
    <col min="10" max="10" width="9.28515625" style="3" bestFit="1" customWidth="1"/>
    <col min="11" max="11" width="8.140625" style="6" customWidth="1"/>
    <col min="12" max="12" width="6.5703125" style="6" bestFit="1" customWidth="1"/>
    <col min="13" max="13" width="8.42578125" style="6" bestFit="1" customWidth="1"/>
    <col min="14" max="14" width="6.85546875" style="6" bestFit="1" customWidth="1"/>
    <col min="15" max="15" width="6" bestFit="1" customWidth="1"/>
  </cols>
  <sheetData>
    <row r="1" spans="1:16" ht="15.75" x14ac:dyDescent="0.25">
      <c r="A1" s="83" t="s">
        <v>24</v>
      </c>
    </row>
    <row r="2" spans="1:16" s="44" customFormat="1" ht="15.75" thickBot="1" x14ac:dyDescent="0.3">
      <c r="B2" s="45"/>
      <c r="C2" s="46" t="s">
        <v>28</v>
      </c>
      <c r="D2" s="47" t="s">
        <v>26</v>
      </c>
      <c r="E2" s="48" t="s">
        <v>17</v>
      </c>
      <c r="F2" s="100" t="s">
        <v>27</v>
      </c>
      <c r="G2" s="49"/>
      <c r="H2" s="50" t="s">
        <v>18</v>
      </c>
      <c r="I2" s="51" t="s">
        <v>19</v>
      </c>
      <c r="J2" s="49"/>
      <c r="K2" s="48" t="s">
        <v>20</v>
      </c>
      <c r="L2" s="48" t="s">
        <v>21</v>
      </c>
      <c r="M2" s="48" t="s">
        <v>22</v>
      </c>
      <c r="N2" s="48" t="s">
        <v>23</v>
      </c>
    </row>
    <row r="3" spans="1:16" ht="15.75" thickBot="1" x14ac:dyDescent="0.3">
      <c r="C3" s="84" t="s">
        <v>4</v>
      </c>
      <c r="D3" s="85"/>
      <c r="E3" s="86"/>
      <c r="F3" s="87"/>
      <c r="H3" s="88" t="s">
        <v>6</v>
      </c>
      <c r="I3" s="89"/>
      <c r="K3" s="90" t="s">
        <v>5</v>
      </c>
      <c r="L3" s="86"/>
      <c r="M3" s="86"/>
      <c r="N3" s="91"/>
    </row>
    <row r="4" spans="1:16" s="35" customFormat="1" ht="13.5" thickBot="1" x14ac:dyDescent="0.25">
      <c r="A4" s="26" t="s">
        <v>13</v>
      </c>
      <c r="B4" s="27" t="s">
        <v>14</v>
      </c>
      <c r="C4" s="28" t="s">
        <v>0</v>
      </c>
      <c r="D4" s="29" t="s">
        <v>1</v>
      </c>
      <c r="E4" s="30" t="s">
        <v>2</v>
      </c>
      <c r="F4" s="28" t="s">
        <v>3</v>
      </c>
      <c r="G4" s="27" t="s">
        <v>15</v>
      </c>
      <c r="H4" s="31" t="s">
        <v>7</v>
      </c>
      <c r="I4" s="32" t="s">
        <v>8</v>
      </c>
      <c r="J4" s="27" t="s">
        <v>16</v>
      </c>
      <c r="K4" s="33" t="s">
        <v>9</v>
      </c>
      <c r="L4" s="33" t="s">
        <v>10</v>
      </c>
      <c r="M4" s="33" t="s">
        <v>11</v>
      </c>
      <c r="N4" s="34" t="s">
        <v>12</v>
      </c>
    </row>
    <row r="5" spans="1:16" x14ac:dyDescent="0.25">
      <c r="A5" s="71">
        <v>-1000</v>
      </c>
      <c r="B5" s="72">
        <f>J5^5.255876</f>
        <v>1.0366699270080644</v>
      </c>
      <c r="C5" s="69">
        <f>B5*14.696</f>
        <v>15.234901247310514</v>
      </c>
      <c r="D5" s="70">
        <f>B5*2116.22807</f>
        <v>2193.8299988593171</v>
      </c>
      <c r="E5" s="73">
        <f>B5*101325</f>
        <v>105040.58035409212</v>
      </c>
      <c r="F5" s="69">
        <f>B5*29.921261</f>
        <v>31.018471456859245</v>
      </c>
      <c r="G5" s="72">
        <f>J5^4.255876</f>
        <v>1.0295908822340847</v>
      </c>
      <c r="H5" s="74">
        <f>G5*0.0023769</f>
        <v>2.447234567982196E-3</v>
      </c>
      <c r="I5" s="75">
        <f>G5*1.225</f>
        <v>1.2612488307367538</v>
      </c>
      <c r="J5" s="72">
        <f>1-A5*0.00000687559</f>
        <v>1.0068755899999999</v>
      </c>
      <c r="K5" s="76">
        <f>J5*288.15</f>
        <v>290.13120125849997</v>
      </c>
      <c r="L5" s="76">
        <f>K5-273.15</f>
        <v>16.981201258499993</v>
      </c>
      <c r="M5" s="76">
        <f>J5*518.67</f>
        <v>522.23616226529987</v>
      </c>
      <c r="N5" s="76">
        <f>M5-459.67</f>
        <v>62.566162265299852</v>
      </c>
      <c r="O5" s="77"/>
      <c r="P5" s="77"/>
    </row>
    <row r="6" spans="1:16" x14ac:dyDescent="0.25">
      <c r="A6" s="36">
        <v>0</v>
      </c>
      <c r="B6" s="37">
        <f t="shared" ref="B6:B43" si="0">J6^5.255876</f>
        <v>1</v>
      </c>
      <c r="C6" s="38">
        <f t="shared" ref="C6:C43" si="1">B6*14.696</f>
        <v>14.696</v>
      </c>
      <c r="D6" s="39">
        <f>B6*2116.22807</f>
        <v>2116.2280700000001</v>
      </c>
      <c r="E6" s="40">
        <f t="shared" ref="E6:E42" si="2">B6*101325</f>
        <v>101325</v>
      </c>
      <c r="F6" s="38">
        <f t="shared" ref="F6:F43" si="3">B6*29.921261</f>
        <v>29.921261000000001</v>
      </c>
      <c r="G6" s="37">
        <f t="shared" ref="G6:G43" si="4">J6^4.255876</f>
        <v>1</v>
      </c>
      <c r="H6" s="41">
        <f t="shared" ref="H6:H43" si="5">G6*0.0023769</f>
        <v>2.3768999999999999E-3</v>
      </c>
      <c r="I6" s="42">
        <f t="shared" ref="I6:I42" si="6">G6*1.225</f>
        <v>1.2250000000000001</v>
      </c>
      <c r="J6" s="37">
        <f>1-A6*0.00000687559</f>
        <v>1</v>
      </c>
      <c r="K6" s="43">
        <f t="shared" ref="K6:K43" si="7">J6*288.15</f>
        <v>288.14999999999998</v>
      </c>
      <c r="L6" s="43">
        <f t="shared" ref="L6:L43" si="8">K6-273.15</f>
        <v>15</v>
      </c>
      <c r="M6" s="43">
        <f t="shared" ref="M6:M42" si="9">J6*518.67</f>
        <v>518.66999999999996</v>
      </c>
      <c r="N6" s="43">
        <f t="shared" ref="N6:N43" si="10">M6-459.67</f>
        <v>58.999999999999943</v>
      </c>
      <c r="O6" s="77"/>
      <c r="P6" s="77"/>
    </row>
    <row r="7" spans="1:16" x14ac:dyDescent="0.25">
      <c r="A7" s="71">
        <v>1000</v>
      </c>
      <c r="B7" s="72">
        <f t="shared" si="0"/>
        <v>0.96438753941130351</v>
      </c>
      <c r="C7" s="69">
        <f t="shared" si="1"/>
        <v>14.172639279188516</v>
      </c>
      <c r="D7" s="70">
        <f t="shared" ref="D7:D43" si="11">B7*2116.22807</f>
        <v>2040.863981260432</v>
      </c>
      <c r="E7" s="73">
        <f t="shared" si="2"/>
        <v>97716.567430850322</v>
      </c>
      <c r="F7" s="69">
        <f t="shared" si="3"/>
        <v>28.8556912718734</v>
      </c>
      <c r="G7" s="72">
        <f t="shared" si="4"/>
        <v>0.97106417856681582</v>
      </c>
      <c r="H7" s="74">
        <f t="shared" si="5"/>
        <v>2.3081224460354643E-3</v>
      </c>
      <c r="I7" s="75">
        <f t="shared" si="6"/>
        <v>1.1895536187443494</v>
      </c>
      <c r="J7" s="72">
        <f t="shared" ref="J7:J42" si="12">1-A7*0.00000687559</f>
        <v>0.99312440999999996</v>
      </c>
      <c r="K7" s="76">
        <f t="shared" si="7"/>
        <v>286.16879874149998</v>
      </c>
      <c r="L7" s="76">
        <f t="shared" si="8"/>
        <v>13.018798741500007</v>
      </c>
      <c r="M7" s="76">
        <f t="shared" si="9"/>
        <v>515.10383773469994</v>
      </c>
      <c r="N7" s="76">
        <f t="shared" si="10"/>
        <v>55.433837734699921</v>
      </c>
      <c r="O7" s="77"/>
      <c r="P7" s="77"/>
    </row>
    <row r="8" spans="1:16" x14ac:dyDescent="0.25">
      <c r="A8" s="71">
        <v>2000</v>
      </c>
      <c r="B8" s="72">
        <f t="shared" si="0"/>
        <v>0.92980905619982934</v>
      </c>
      <c r="C8" s="69">
        <f t="shared" si="1"/>
        <v>13.664473889912692</v>
      </c>
      <c r="D8" s="70">
        <f t="shared" si="11"/>
        <v>1967.6880244702866</v>
      </c>
      <c r="E8" s="73">
        <f t="shared" si="2"/>
        <v>94212.902619447705</v>
      </c>
      <c r="F8" s="69">
        <f t="shared" si="3"/>
        <v>27.821059450718764</v>
      </c>
      <c r="G8" s="72">
        <f t="shared" si="4"/>
        <v>0.94277330156889749</v>
      </c>
      <c r="H8" s="74">
        <f t="shared" si="5"/>
        <v>2.2408778604991126E-3</v>
      </c>
      <c r="I8" s="75">
        <f t="shared" si="6"/>
        <v>1.1548972944218996</v>
      </c>
      <c r="J8" s="72">
        <f t="shared" si="12"/>
        <v>0.98624882000000003</v>
      </c>
      <c r="K8" s="76">
        <f t="shared" si="7"/>
        <v>284.18759748299999</v>
      </c>
      <c r="L8" s="76">
        <f t="shared" si="8"/>
        <v>11.037597483000013</v>
      </c>
      <c r="M8" s="76">
        <f t="shared" si="9"/>
        <v>511.53767546939997</v>
      </c>
      <c r="N8" s="76">
        <f t="shared" si="10"/>
        <v>51.867675469399956</v>
      </c>
      <c r="O8" s="77"/>
      <c r="P8" s="77"/>
    </row>
    <row r="9" spans="1:16" x14ac:dyDescent="0.25">
      <c r="A9" s="71">
        <v>3000</v>
      </c>
      <c r="B9" s="72">
        <f t="shared" si="0"/>
        <v>0.89624142531818007</v>
      </c>
      <c r="C9" s="69">
        <f t="shared" si="1"/>
        <v>13.171163986475975</v>
      </c>
      <c r="D9" s="70">
        <f t="shared" si="11"/>
        <v>1896.6512617551414</v>
      </c>
      <c r="E9" s="73">
        <f t="shared" si="2"/>
        <v>90811.662420364592</v>
      </c>
      <c r="F9" s="69">
        <f t="shared" si="3"/>
        <v>26.816673605957273</v>
      </c>
      <c r="G9" s="72">
        <f t="shared" si="4"/>
        <v>0.91511734021786573</v>
      </c>
      <c r="H9" s="74">
        <f t="shared" si="5"/>
        <v>2.1751424059638451E-3</v>
      </c>
      <c r="I9" s="75">
        <f t="shared" si="6"/>
        <v>1.1210187417668855</v>
      </c>
      <c r="J9" s="72">
        <f t="shared" si="12"/>
        <v>0.97937322999999998</v>
      </c>
      <c r="K9" s="76">
        <f t="shared" si="7"/>
        <v>282.2063962245</v>
      </c>
      <c r="L9" s="76">
        <f t="shared" si="8"/>
        <v>9.0563962245000198</v>
      </c>
      <c r="M9" s="76">
        <f t="shared" si="9"/>
        <v>507.97151320409995</v>
      </c>
      <c r="N9" s="76">
        <f t="shared" si="10"/>
        <v>48.301513204099933</v>
      </c>
      <c r="O9" s="77"/>
      <c r="P9" s="77"/>
    </row>
    <row r="10" spans="1:16" x14ac:dyDescent="0.25">
      <c r="A10" s="71">
        <v>4000</v>
      </c>
      <c r="B10" s="72">
        <f t="shared" si="0"/>
        <v>0.86366188255171861</v>
      </c>
      <c r="C10" s="69">
        <f t="shared" si="1"/>
        <v>12.692375025980056</v>
      </c>
      <c r="D10" s="70">
        <f t="shared" si="11"/>
        <v>1827.7055188449901</v>
      </c>
      <c r="E10" s="73">
        <f t="shared" si="2"/>
        <v>87510.540249552883</v>
      </c>
      <c r="F10" s="69">
        <f t="shared" si="3"/>
        <v>25.841852603581319</v>
      </c>
      <c r="G10" s="72">
        <f t="shared" si="4"/>
        <v>0.88808635314705597</v>
      </c>
      <c r="H10" s="74">
        <f t="shared" si="5"/>
        <v>2.1108924527952371E-3</v>
      </c>
      <c r="I10" s="75">
        <f t="shared" si="6"/>
        <v>1.0879057826051437</v>
      </c>
      <c r="J10" s="72">
        <f t="shared" si="12"/>
        <v>0.97249764000000005</v>
      </c>
      <c r="K10" s="76">
        <f t="shared" si="7"/>
        <v>280.225194966</v>
      </c>
      <c r="L10" s="76">
        <f t="shared" si="8"/>
        <v>7.0751949660000264</v>
      </c>
      <c r="M10" s="76">
        <f t="shared" si="9"/>
        <v>504.40535093879998</v>
      </c>
      <c r="N10" s="76">
        <f t="shared" si="10"/>
        <v>44.735350938799968</v>
      </c>
      <c r="O10" s="77"/>
      <c r="P10" s="77"/>
    </row>
    <row r="11" spans="1:16" x14ac:dyDescent="0.25">
      <c r="A11" s="36">
        <v>5000</v>
      </c>
      <c r="B11" s="37">
        <f t="shared" si="0"/>
        <v>0.83204802136220557</v>
      </c>
      <c r="C11" s="38">
        <f t="shared" si="1"/>
        <v>12.227777721938972</v>
      </c>
      <c r="D11" s="39">
        <f t="shared" si="11"/>
        <v>1760.8033783946591</v>
      </c>
      <c r="E11" s="40">
        <f t="shared" si="2"/>
        <v>84307.26576452548</v>
      </c>
      <c r="F11" s="38">
        <f t="shared" si="3"/>
        <v>24.895926011712131</v>
      </c>
      <c r="G11" s="37">
        <f t="shared" si="4"/>
        <v>0.86167048625516118</v>
      </c>
      <c r="H11" s="41">
        <f t="shared" si="5"/>
        <v>2.0481045787798927E-3</v>
      </c>
      <c r="I11" s="42">
        <f t="shared" si="6"/>
        <v>1.0555463456625724</v>
      </c>
      <c r="J11" s="37">
        <f t="shared" si="12"/>
        <v>0.96562205000000001</v>
      </c>
      <c r="K11" s="43">
        <f t="shared" si="7"/>
        <v>278.24399370749995</v>
      </c>
      <c r="L11" s="43">
        <f t="shared" si="8"/>
        <v>5.0939937074999762</v>
      </c>
      <c r="M11" s="43">
        <f t="shared" si="9"/>
        <v>500.83918867349996</v>
      </c>
      <c r="N11" s="43">
        <f t="shared" si="10"/>
        <v>41.169188673499946</v>
      </c>
      <c r="O11" s="77"/>
      <c r="P11" s="77"/>
    </row>
    <row r="12" spans="1:16" x14ac:dyDescent="0.25">
      <c r="A12" s="71">
        <v>6000</v>
      </c>
      <c r="B12" s="72">
        <f t="shared" si="0"/>
        <v>0.80137778973711127</v>
      </c>
      <c r="C12" s="69">
        <f t="shared" si="1"/>
        <v>11.777047997976586</v>
      </c>
      <c r="D12" s="70">
        <f t="shared" si="11"/>
        <v>1695.8981733162329</v>
      </c>
      <c r="E12" s="73">
        <f t="shared" si="2"/>
        <v>81199.604545112801</v>
      </c>
      <c r="F12" s="69">
        <f t="shared" si="3"/>
        <v>23.978234006327227</v>
      </c>
      <c r="G12" s="72">
        <f t="shared" si="4"/>
        <v>0.83585997254906297</v>
      </c>
      <c r="H12" s="74">
        <f t="shared" si="5"/>
        <v>1.9867555687518679E-3</v>
      </c>
      <c r="I12" s="75">
        <f t="shared" si="6"/>
        <v>1.0239284663726023</v>
      </c>
      <c r="J12" s="72">
        <f t="shared" si="12"/>
        <v>0.95874645999999997</v>
      </c>
      <c r="K12" s="76">
        <f t="shared" si="7"/>
        <v>276.26279244899996</v>
      </c>
      <c r="L12" s="76">
        <f t="shared" si="8"/>
        <v>3.1127924489999828</v>
      </c>
      <c r="M12" s="76">
        <f t="shared" si="9"/>
        <v>497.27302640819994</v>
      </c>
      <c r="N12" s="76">
        <f t="shared" si="10"/>
        <v>37.603026408199923</v>
      </c>
      <c r="O12" s="77"/>
      <c r="P12" s="77"/>
    </row>
    <row r="13" spans="1:16" x14ac:dyDescent="0.25">
      <c r="A13" s="71">
        <v>7000</v>
      </c>
      <c r="B13" s="72">
        <f t="shared" si="0"/>
        <v>0.77162948704461531</v>
      </c>
      <c r="C13" s="69">
        <f t="shared" si="1"/>
        <v>11.339866941607667</v>
      </c>
      <c r="D13" s="70">
        <f t="shared" si="11"/>
        <v>1632.9439801235164</v>
      </c>
      <c r="E13" s="73">
        <f t="shared" si="2"/>
        <v>78185.357774795644</v>
      </c>
      <c r="F13" s="69">
        <f t="shared" si="3"/>
        <v>23.088127277158055</v>
      </c>
      <c r="G13" s="72">
        <f t="shared" si="4"/>
        <v>0.81064513198582833</v>
      </c>
      <c r="H13" s="74">
        <f t="shared" si="5"/>
        <v>1.9268224142171154E-3</v>
      </c>
      <c r="I13" s="75">
        <f t="shared" si="6"/>
        <v>0.99304028668263977</v>
      </c>
      <c r="J13" s="72">
        <f t="shared" si="12"/>
        <v>0.95187087000000004</v>
      </c>
      <c r="K13" s="76">
        <f t="shared" si="7"/>
        <v>274.28159119049997</v>
      </c>
      <c r="L13" s="76">
        <f t="shared" si="8"/>
        <v>1.1315911904999894</v>
      </c>
      <c r="M13" s="76">
        <f t="shared" si="9"/>
        <v>493.70686414289997</v>
      </c>
      <c r="N13" s="76">
        <f t="shared" si="10"/>
        <v>34.036864142899958</v>
      </c>
      <c r="O13" s="77"/>
      <c r="P13" s="77"/>
    </row>
    <row r="14" spans="1:16" x14ac:dyDescent="0.25">
      <c r="A14" s="71">
        <v>8000</v>
      </c>
      <c r="B14" s="72">
        <f t="shared" si="0"/>
        <v>0.74278176089433301</v>
      </c>
      <c r="C14" s="69">
        <f t="shared" si="1"/>
        <v>10.915920758103118</v>
      </c>
      <c r="D14" s="70">
        <f t="shared" si="11"/>
        <v>1571.8956122886159</v>
      </c>
      <c r="E14" s="73">
        <f t="shared" si="2"/>
        <v>75262.361922618293</v>
      </c>
      <c r="F14" s="69">
        <f t="shared" si="3"/>
        <v>22.224966933758932</v>
      </c>
      <c r="G14" s="72">
        <f t="shared" si="4"/>
        <v>0.78601637131386837</v>
      </c>
      <c r="H14" s="74">
        <f t="shared" si="5"/>
        <v>1.8682823129759338E-3</v>
      </c>
      <c r="I14" s="75">
        <f t="shared" si="6"/>
        <v>0.96287005485948884</v>
      </c>
      <c r="J14" s="72">
        <f t="shared" si="12"/>
        <v>0.94499527999999999</v>
      </c>
      <c r="K14" s="76">
        <f t="shared" si="7"/>
        <v>272.30038993199997</v>
      </c>
      <c r="L14" s="76">
        <f t="shared" si="8"/>
        <v>-0.84961006800000405</v>
      </c>
      <c r="M14" s="76">
        <f t="shared" si="9"/>
        <v>490.14070187759995</v>
      </c>
      <c r="N14" s="76">
        <f t="shared" si="10"/>
        <v>30.470701877599936</v>
      </c>
      <c r="O14" s="77"/>
      <c r="P14" s="77"/>
    </row>
    <row r="15" spans="1:16" x14ac:dyDescent="0.25">
      <c r="A15" s="71">
        <v>9000</v>
      </c>
      <c r="B15" s="72">
        <f t="shared" si="0"/>
        <v>0.71481360400380023</v>
      </c>
      <c r="C15" s="69">
        <f t="shared" si="1"/>
        <v>10.504900724439848</v>
      </c>
      <c r="D15" s="70">
        <f t="shared" si="11"/>
        <v>1512.7086136107066</v>
      </c>
      <c r="E15" s="73">
        <f t="shared" si="2"/>
        <v>72428.488425685064</v>
      </c>
      <c r="F15" s="69">
        <f t="shared" si="3"/>
        <v>21.388124411748354</v>
      </c>
      <c r="G15" s="72">
        <f t="shared" si="4"/>
        <v>0.76196418391324916</v>
      </c>
      <c r="H15" s="74">
        <f t="shared" si="5"/>
        <v>1.8111126687434019E-3</v>
      </c>
      <c r="I15" s="75">
        <f t="shared" si="6"/>
        <v>0.93340612529373024</v>
      </c>
      <c r="J15" s="72">
        <f t="shared" si="12"/>
        <v>0.93811968999999995</v>
      </c>
      <c r="K15" s="76">
        <f t="shared" si="7"/>
        <v>270.31918867349998</v>
      </c>
      <c r="L15" s="76">
        <f t="shared" si="8"/>
        <v>-2.8308113264999974</v>
      </c>
      <c r="M15" s="76">
        <f t="shared" si="9"/>
        <v>486.57453961229993</v>
      </c>
      <c r="N15" s="76">
        <f t="shared" si="10"/>
        <v>26.904539612299914</v>
      </c>
      <c r="O15" s="77"/>
      <c r="P15" s="77"/>
    </row>
    <row r="16" spans="1:16" x14ac:dyDescent="0.25">
      <c r="A16" s="36">
        <v>10000</v>
      </c>
      <c r="B16" s="37">
        <f t="shared" si="0"/>
        <v>0.6877043510707409</v>
      </c>
      <c r="C16" s="38">
        <f t="shared" si="1"/>
        <v>10.106503143335608</v>
      </c>
      <c r="D16" s="39">
        <f t="shared" si="11"/>
        <v>1455.3392515970365</v>
      </c>
      <c r="E16" s="40">
        <f t="shared" si="2"/>
        <v>69681.643372242819</v>
      </c>
      <c r="F16" s="38">
        <f t="shared" si="3"/>
        <v>20.57698137922327</v>
      </c>
      <c r="G16" s="37">
        <f t="shared" si="4"/>
        <v>0.73847914963513961</v>
      </c>
      <c r="H16" s="41">
        <f t="shared" si="5"/>
        <v>1.7552910907677633E-3</v>
      </c>
      <c r="I16" s="42">
        <f t="shared" si="6"/>
        <v>0.90463695830304613</v>
      </c>
      <c r="J16" s="37">
        <f t="shared" si="12"/>
        <v>0.93124410000000002</v>
      </c>
      <c r="K16" s="43">
        <f t="shared" si="7"/>
        <v>268.33798741499999</v>
      </c>
      <c r="L16" s="43">
        <f t="shared" si="8"/>
        <v>-4.8120125849999908</v>
      </c>
      <c r="M16" s="43">
        <f t="shared" si="9"/>
        <v>483.00837734699996</v>
      </c>
      <c r="N16" s="43">
        <f t="shared" si="10"/>
        <v>23.338377346999948</v>
      </c>
      <c r="O16" s="77"/>
      <c r="P16" s="77"/>
    </row>
    <row r="17" spans="1:16" x14ac:dyDescent="0.25">
      <c r="A17" s="71">
        <v>11000</v>
      </c>
      <c r="B17" s="72">
        <f t="shared" si="0"/>
        <v>0.66143367565115174</v>
      </c>
      <c r="C17" s="69">
        <f t="shared" si="1"/>
        <v>9.7204292973693267</v>
      </c>
      <c r="D17" s="70">
        <f t="shared" si="11"/>
        <v>1399.7445108562429</v>
      </c>
      <c r="E17" s="73">
        <f t="shared" si="2"/>
        <v>67019.767185352946</v>
      </c>
      <c r="F17" s="69">
        <f t="shared" si="3"/>
        <v>19.790929643347457</v>
      </c>
      <c r="G17" s="72">
        <f t="shared" si="4"/>
        <v>0.71555193464038691</v>
      </c>
      <c r="H17" s="74">
        <f t="shared" si="5"/>
        <v>1.7007953934467356E-3</v>
      </c>
      <c r="I17" s="75">
        <f t="shared" si="6"/>
        <v>0.87655111993447399</v>
      </c>
      <c r="J17" s="72">
        <f t="shared" si="12"/>
        <v>0.92436850999999998</v>
      </c>
      <c r="K17" s="76">
        <f t="shared" si="7"/>
        <v>266.35678615649999</v>
      </c>
      <c r="L17" s="76">
        <f t="shared" si="8"/>
        <v>-6.7932138434999843</v>
      </c>
      <c r="M17" s="76">
        <f t="shared" si="9"/>
        <v>479.44221508169994</v>
      </c>
      <c r="N17" s="76">
        <f t="shared" si="10"/>
        <v>19.772215081699926</v>
      </c>
      <c r="O17" s="77"/>
      <c r="P17" s="77"/>
    </row>
    <row r="18" spans="1:16" x14ac:dyDescent="0.25">
      <c r="A18" s="71">
        <v>12000</v>
      </c>
      <c r="B18" s="72">
        <f t="shared" si="0"/>
        <v>0.63598158704324148</v>
      </c>
      <c r="C18" s="69">
        <f t="shared" si="1"/>
        <v>9.346385403187476</v>
      </c>
      <c r="D18" s="70">
        <f t="shared" si="11"/>
        <v>1345.8820865040559</v>
      </c>
      <c r="E18" s="73">
        <f t="shared" si="2"/>
        <v>64440.834307156445</v>
      </c>
      <c r="F18" s="69">
        <f t="shared" si="3"/>
        <v>19.029371057115046</v>
      </c>
      <c r="G18" s="72">
        <f t="shared" si="4"/>
        <v>0.6931732912372135</v>
      </c>
      <c r="H18" s="74">
        <f t="shared" si="5"/>
        <v>1.6476035959417327E-3</v>
      </c>
      <c r="I18" s="75">
        <f t="shared" si="6"/>
        <v>0.84913728176558656</v>
      </c>
      <c r="J18" s="72">
        <f t="shared" si="12"/>
        <v>0.91749292000000005</v>
      </c>
      <c r="K18" s="76">
        <f t="shared" si="7"/>
        <v>264.375584898</v>
      </c>
      <c r="L18" s="76">
        <f t="shared" si="8"/>
        <v>-8.7744151019999777</v>
      </c>
      <c r="M18" s="76">
        <f t="shared" si="9"/>
        <v>475.87605281639998</v>
      </c>
      <c r="N18" s="76">
        <f t="shared" si="10"/>
        <v>16.206052816399961</v>
      </c>
      <c r="O18" s="77"/>
      <c r="P18" s="77"/>
    </row>
    <row r="19" spans="1:16" x14ac:dyDescent="0.25">
      <c r="A19" s="71">
        <v>13000</v>
      </c>
      <c r="B19" s="72">
        <f t="shared" si="0"/>
        <v>0.61132842717724378</v>
      </c>
      <c r="C19" s="69">
        <f t="shared" si="1"/>
        <v>8.9840825657967738</v>
      </c>
      <c r="D19" s="70">
        <f t="shared" si="11"/>
        <v>1293.7103775814342</v>
      </c>
      <c r="E19" s="73">
        <f t="shared" si="2"/>
        <v>61942.852883734224</v>
      </c>
      <c r="F19" s="69">
        <f t="shared" si="3"/>
        <v>18.291717426289804</v>
      </c>
      <c r="G19" s="72">
        <f t="shared" si="4"/>
        <v>0.67133405771801391</v>
      </c>
      <c r="H19" s="74">
        <f t="shared" si="5"/>
        <v>1.5956939217899471E-3</v>
      </c>
      <c r="I19" s="75">
        <f t="shared" si="6"/>
        <v>0.82238422070456707</v>
      </c>
      <c r="J19" s="72">
        <f t="shared" si="12"/>
        <v>0.91061733</v>
      </c>
      <c r="K19" s="76">
        <f t="shared" si="7"/>
        <v>262.39438363950001</v>
      </c>
      <c r="L19" s="76">
        <f t="shared" si="8"/>
        <v>-10.755616360499971</v>
      </c>
      <c r="M19" s="76">
        <f t="shared" si="9"/>
        <v>472.30989055109995</v>
      </c>
      <c r="N19" s="76">
        <f t="shared" si="10"/>
        <v>12.639890551099938</v>
      </c>
      <c r="O19" s="77"/>
      <c r="P19" s="77"/>
    </row>
    <row r="20" spans="1:16" x14ac:dyDescent="0.25">
      <c r="A20" s="71">
        <v>14000</v>
      </c>
      <c r="B20" s="72">
        <f t="shared" si="0"/>
        <v>0.58745486751115183</v>
      </c>
      <c r="C20" s="69">
        <f t="shared" si="1"/>
        <v>8.633236732943887</v>
      </c>
      <c r="D20" s="70">
        <f t="shared" si="11"/>
        <v>1243.1884804852307</v>
      </c>
      <c r="E20" s="73">
        <f t="shared" si="2"/>
        <v>59523.86445056746</v>
      </c>
      <c r="F20" s="69">
        <f t="shared" si="3"/>
        <v>17.577390416521595</v>
      </c>
      <c r="G20" s="72">
        <f t="shared" si="4"/>
        <v>0.65002515819525142</v>
      </c>
      <c r="H20" s="74">
        <f t="shared" si="5"/>
        <v>1.5450447985142931E-3</v>
      </c>
      <c r="I20" s="75">
        <f t="shared" si="6"/>
        <v>0.796280818789183</v>
      </c>
      <c r="J20" s="72">
        <f t="shared" si="12"/>
        <v>0.90374173999999996</v>
      </c>
      <c r="K20" s="76">
        <f t="shared" si="7"/>
        <v>260.41318238099996</v>
      </c>
      <c r="L20" s="76">
        <f t="shared" si="8"/>
        <v>-12.736817619000021</v>
      </c>
      <c r="M20" s="76">
        <f t="shared" si="9"/>
        <v>468.74372828579993</v>
      </c>
      <c r="N20" s="76">
        <f t="shared" si="10"/>
        <v>9.0737282857999162</v>
      </c>
      <c r="O20" s="77"/>
      <c r="P20" s="77"/>
    </row>
    <row r="21" spans="1:16" x14ac:dyDescent="0.25">
      <c r="A21" s="36">
        <v>15000</v>
      </c>
      <c r="B21" s="37">
        <f t="shared" si="0"/>
        <v>0.56434190593239431</v>
      </c>
      <c r="C21" s="38">
        <f t="shared" si="1"/>
        <v>8.2935686495824665</v>
      </c>
      <c r="D21" s="39">
        <f t="shared" si="11"/>
        <v>1194.2761824114325</v>
      </c>
      <c r="E21" s="40">
        <f t="shared" si="2"/>
        <v>57181.943618599857</v>
      </c>
      <c r="F21" s="38">
        <f t="shared" si="3"/>
        <v>16.885821460640621</v>
      </c>
      <c r="G21" s="37">
        <f t="shared" si="4"/>
        <v>0.62923760243643301</v>
      </c>
      <c r="H21" s="41">
        <f t="shared" si="5"/>
        <v>1.4956348572311576E-3</v>
      </c>
      <c r="I21" s="42">
        <f t="shared" si="6"/>
        <v>0.77081606298463046</v>
      </c>
      <c r="J21" s="37">
        <f t="shared" si="12"/>
        <v>0.89686615000000003</v>
      </c>
      <c r="K21" s="43">
        <f t="shared" si="7"/>
        <v>258.43198112249996</v>
      </c>
      <c r="L21" s="43">
        <f t="shared" si="8"/>
        <v>-14.718018877500015</v>
      </c>
      <c r="M21" s="43">
        <f t="shared" si="9"/>
        <v>465.17756602049997</v>
      </c>
      <c r="N21" s="43">
        <f t="shared" si="10"/>
        <v>5.5075660204999508</v>
      </c>
      <c r="O21" s="77"/>
      <c r="P21" s="77"/>
    </row>
    <row r="22" spans="1:16" x14ac:dyDescent="0.25">
      <c r="A22" s="71">
        <v>16000</v>
      </c>
      <c r="B22" s="72">
        <f t="shared" si="0"/>
        <v>0.54197086366549296</v>
      </c>
      <c r="C22" s="69">
        <f t="shared" si="1"/>
        <v>7.9648038124280847</v>
      </c>
      <c r="D22" s="70">
        <f t="shared" si="11"/>
        <v>1146.9339548110593</v>
      </c>
      <c r="E22" s="73">
        <f t="shared" si="2"/>
        <v>54915.197760906078</v>
      </c>
      <c r="F22" s="69">
        <f t="shared" si="3"/>
        <v>16.216451666130631</v>
      </c>
      <c r="G22" s="72">
        <f t="shared" si="4"/>
        <v>0.60896248569815503</v>
      </c>
      <c r="H22" s="74">
        <f t="shared" si="5"/>
        <v>1.4474429322559447E-3</v>
      </c>
      <c r="I22" s="75">
        <f t="shared" si="6"/>
        <v>0.74597904498023992</v>
      </c>
      <c r="J22" s="72">
        <f t="shared" si="12"/>
        <v>0.88999055999999999</v>
      </c>
      <c r="K22" s="76">
        <f t="shared" si="7"/>
        <v>256.45077986399997</v>
      </c>
      <c r="L22" s="76">
        <f t="shared" si="8"/>
        <v>-16.699220136000008</v>
      </c>
      <c r="M22" s="76">
        <f t="shared" si="9"/>
        <v>461.61140375519994</v>
      </c>
      <c r="N22" s="76">
        <f t="shared" si="10"/>
        <v>1.9414037551999286</v>
      </c>
      <c r="O22" s="77"/>
      <c r="P22" s="77"/>
    </row>
    <row r="23" spans="1:16" x14ac:dyDescent="0.25">
      <c r="A23" s="71">
        <v>17000</v>
      </c>
      <c r="B23" s="72">
        <f t="shared" si="0"/>
        <v>0.52032338218573715</v>
      </c>
      <c r="C23" s="69">
        <f t="shared" si="1"/>
        <v>7.6466724246015927</v>
      </c>
      <c r="D23" s="70">
        <f t="shared" si="11"/>
        <v>1101.1229468587949</v>
      </c>
      <c r="E23" s="73">
        <f t="shared" si="2"/>
        <v>52721.766699969819</v>
      </c>
      <c r="F23" s="69">
        <f t="shared" si="3"/>
        <v>15.568731722782193</v>
      </c>
      <c r="G23" s="72">
        <f t="shared" si="4"/>
        <v>0.58919098855921015</v>
      </c>
      <c r="H23" s="74">
        <f t="shared" si="5"/>
        <v>1.4004480607063866E-3</v>
      </c>
      <c r="I23" s="75">
        <f t="shared" si="6"/>
        <v>0.72175896098503245</v>
      </c>
      <c r="J23" s="72">
        <f t="shared" si="12"/>
        <v>0.88311497000000005</v>
      </c>
      <c r="K23" s="76">
        <f t="shared" si="7"/>
        <v>254.4695786055</v>
      </c>
      <c r="L23" s="76">
        <f t="shared" si="8"/>
        <v>-18.680421394499973</v>
      </c>
      <c r="M23" s="76">
        <f t="shared" si="9"/>
        <v>458.04524148989998</v>
      </c>
      <c r="N23" s="76">
        <f t="shared" si="10"/>
        <v>-1.6247585101000368</v>
      </c>
      <c r="O23" s="77"/>
      <c r="P23" s="77"/>
    </row>
    <row r="24" spans="1:16" x14ac:dyDescent="0.25">
      <c r="A24" s="71">
        <v>18000</v>
      </c>
      <c r="B24" s="72">
        <f t="shared" si="0"/>
        <v>0.49938142013890174</v>
      </c>
      <c r="C24" s="69">
        <f t="shared" si="1"/>
        <v>7.3389093503613001</v>
      </c>
      <c r="D24" s="70">
        <f t="shared" si="11"/>
        <v>1056.8049789344072</v>
      </c>
      <c r="E24" s="73">
        <f t="shared" si="2"/>
        <v>50599.822395574221</v>
      </c>
      <c r="F24" s="69">
        <f t="shared" si="3"/>
        <v>14.942121810526736</v>
      </c>
      <c r="G24" s="72">
        <f t="shared" si="4"/>
        <v>0.56991437675273371</v>
      </c>
      <c r="H24" s="74">
        <f t="shared" si="5"/>
        <v>1.3546294821035728E-3</v>
      </c>
      <c r="I24" s="75">
        <f t="shared" si="6"/>
        <v>0.69814511152209879</v>
      </c>
      <c r="J24" s="72">
        <f t="shared" si="12"/>
        <v>0.87623938000000001</v>
      </c>
      <c r="K24" s="76">
        <f t="shared" si="7"/>
        <v>252.48837734699998</v>
      </c>
      <c r="L24" s="76">
        <f t="shared" si="8"/>
        <v>-20.661622652999995</v>
      </c>
      <c r="M24" s="76">
        <f t="shared" si="9"/>
        <v>454.47907922459996</v>
      </c>
      <c r="N24" s="76">
        <f t="shared" si="10"/>
        <v>-5.190920775400059</v>
      </c>
      <c r="O24" s="77"/>
      <c r="P24" s="77"/>
    </row>
    <row r="25" spans="1:16" x14ac:dyDescent="0.25">
      <c r="A25" s="71">
        <v>19000</v>
      </c>
      <c r="B25" s="72">
        <f t="shared" si="0"/>
        <v>0.47912725026705272</v>
      </c>
      <c r="C25" s="69">
        <f t="shared" si="1"/>
        <v>7.0412540699246069</v>
      </c>
      <c r="D25" s="70">
        <f t="shared" si="11"/>
        <v>1013.942536117052</v>
      </c>
      <c r="E25" s="73">
        <f t="shared" si="2"/>
        <v>48547.568633309114</v>
      </c>
      <c r="F25" s="69">
        <f t="shared" si="3"/>
        <v>14.336091507452805</v>
      </c>
      <c r="G25" s="72">
        <f t="shared" si="4"/>
        <v>0.55112400099738768</v>
      </c>
      <c r="H25" s="74">
        <f t="shared" si="5"/>
        <v>1.3099666379706907E-3</v>
      </c>
      <c r="I25" s="75">
        <f t="shared" si="6"/>
        <v>0.67512690122179997</v>
      </c>
      <c r="J25" s="72">
        <f t="shared" si="12"/>
        <v>0.86936378999999997</v>
      </c>
      <c r="K25" s="76">
        <f t="shared" si="7"/>
        <v>250.50717608849996</v>
      </c>
      <c r="L25" s="76">
        <f t="shared" si="8"/>
        <v>-22.642823911500017</v>
      </c>
      <c r="M25" s="76">
        <f t="shared" si="9"/>
        <v>450.91291695929993</v>
      </c>
      <c r="N25" s="76">
        <f t="shared" si="10"/>
        <v>-8.7570830407000813</v>
      </c>
      <c r="O25" s="77"/>
      <c r="P25" s="77"/>
    </row>
    <row r="26" spans="1:16" x14ac:dyDescent="0.25">
      <c r="A26" s="36">
        <v>20000</v>
      </c>
      <c r="B26" s="37">
        <f t="shared" si="0"/>
        <v>0.45954345634046861</v>
      </c>
      <c r="C26" s="38">
        <f t="shared" si="1"/>
        <v>6.7534506343795266</v>
      </c>
      <c r="D26" s="39">
        <f t="shared" si="11"/>
        <v>972.49876169251922</v>
      </c>
      <c r="E26" s="40">
        <f t="shared" si="2"/>
        <v>46563.240713697982</v>
      </c>
      <c r="F26" s="38">
        <f t="shared" si="3"/>
        <v>13.750119698005268</v>
      </c>
      <c r="G26" s="37">
        <f t="shared" si="4"/>
        <v>0.53281129682756068</v>
      </c>
      <c r="H26" s="41">
        <f t="shared" si="5"/>
        <v>1.2664391714294289E-3</v>
      </c>
      <c r="I26" s="42">
        <f t="shared" si="6"/>
        <v>0.65269383861376185</v>
      </c>
      <c r="J26" s="37">
        <f t="shared" si="12"/>
        <v>0.86248820000000004</v>
      </c>
      <c r="K26" s="43">
        <f t="shared" si="7"/>
        <v>248.52597483</v>
      </c>
      <c r="L26" s="43">
        <f t="shared" si="8"/>
        <v>-24.624025169999982</v>
      </c>
      <c r="M26" s="43">
        <f t="shared" si="9"/>
        <v>447.34675469399997</v>
      </c>
      <c r="N26" s="43">
        <f t="shared" si="10"/>
        <v>-12.323245306000047</v>
      </c>
      <c r="O26" s="77"/>
      <c r="P26" s="77"/>
    </row>
    <row r="27" spans="1:16" x14ac:dyDescent="0.25">
      <c r="A27" s="71">
        <v>21000</v>
      </c>
      <c r="B27" s="72">
        <f t="shared" si="0"/>
        <v>0.44061293009571573</v>
      </c>
      <c r="C27" s="69">
        <f t="shared" si="1"/>
        <v>6.4752476206866385</v>
      </c>
      <c r="D27" s="70">
        <f t="shared" si="11"/>
        <v>932.43745067350142</v>
      </c>
      <c r="E27" s="73">
        <f t="shared" si="2"/>
        <v>44645.105141948399</v>
      </c>
      <c r="F27" s="69">
        <f t="shared" si="3"/>
        <v>13.183694481368665</v>
      </c>
      <c r="G27" s="72">
        <f t="shared" si="4"/>
        <v>0.51496778442257385</v>
      </c>
      <c r="H27" s="74">
        <f t="shared" si="5"/>
        <v>1.2240269267940157E-3</v>
      </c>
      <c r="I27" s="75">
        <f t="shared" si="6"/>
        <v>0.63083553591765296</v>
      </c>
      <c r="J27" s="72">
        <f t="shared" si="12"/>
        <v>0.85561261</v>
      </c>
      <c r="K27" s="76">
        <f t="shared" si="7"/>
        <v>246.54477357149997</v>
      </c>
      <c r="L27" s="76">
        <f t="shared" si="8"/>
        <v>-26.605226428500004</v>
      </c>
      <c r="M27" s="76">
        <f t="shared" si="9"/>
        <v>443.78059242869995</v>
      </c>
      <c r="N27" s="76">
        <f t="shared" si="10"/>
        <v>-15.889407571300069</v>
      </c>
      <c r="O27" s="77"/>
      <c r="P27" s="77"/>
    </row>
    <row r="28" spans="1:16" x14ac:dyDescent="0.25">
      <c r="A28" s="71">
        <v>22000</v>
      </c>
      <c r="B28" s="72">
        <f t="shared" si="0"/>
        <v>0.42231886817991571</v>
      </c>
      <c r="C28" s="69">
        <f t="shared" si="1"/>
        <v>6.2063980867720412</v>
      </c>
      <c r="D28" s="70">
        <f t="shared" si="11"/>
        <v>893.72304333296745</v>
      </c>
      <c r="E28" s="73">
        <f t="shared" si="2"/>
        <v>42791.459318329958</v>
      </c>
      <c r="F28" s="69">
        <f t="shared" si="3"/>
        <v>12.636313080035853</v>
      </c>
      <c r="G28" s="72">
        <f t="shared" si="4"/>
        <v>0.49758506843487954</v>
      </c>
      <c r="H28" s="74">
        <f t="shared" si="5"/>
        <v>1.1827099491628652E-3</v>
      </c>
      <c r="I28" s="75">
        <f t="shared" si="6"/>
        <v>0.60954170883272751</v>
      </c>
      <c r="J28" s="72">
        <f t="shared" si="12"/>
        <v>0.84873701999999995</v>
      </c>
      <c r="K28" s="76">
        <f t="shared" si="7"/>
        <v>244.56357231299998</v>
      </c>
      <c r="L28" s="76">
        <f t="shared" si="8"/>
        <v>-28.586427686999997</v>
      </c>
      <c r="M28" s="76">
        <f t="shared" si="9"/>
        <v>440.21443016339992</v>
      </c>
      <c r="N28" s="76">
        <f t="shared" si="10"/>
        <v>-19.455569836600091</v>
      </c>
      <c r="O28" s="77"/>
      <c r="P28" s="77"/>
    </row>
    <row r="29" spans="1:16" x14ac:dyDescent="0.25">
      <c r="A29" s="71">
        <v>23000</v>
      </c>
      <c r="B29" s="72">
        <f t="shared" si="0"/>
        <v>0.40464476910123798</v>
      </c>
      <c r="C29" s="69">
        <f t="shared" si="1"/>
        <v>5.9466595267117937</v>
      </c>
      <c r="D29" s="70">
        <f t="shared" si="11"/>
        <v>856.32061875070849</v>
      </c>
      <c r="E29" s="73">
        <f t="shared" si="2"/>
        <v>41000.631229182938</v>
      </c>
      <c r="F29" s="69">
        <f t="shared" si="3"/>
        <v>12.107481748562877</v>
      </c>
      <c r="G29" s="72">
        <f t="shared" si="4"/>
        <v>0.48065483781723789</v>
      </c>
      <c r="H29" s="74">
        <f t="shared" si="5"/>
        <v>1.1424684840077926E-3</v>
      </c>
      <c r="I29" s="75">
        <f t="shared" si="6"/>
        <v>0.58880217632611642</v>
      </c>
      <c r="J29" s="72">
        <f t="shared" si="12"/>
        <v>0.84186143000000002</v>
      </c>
      <c r="K29" s="76">
        <f t="shared" si="7"/>
        <v>242.58237105449999</v>
      </c>
      <c r="L29" s="76">
        <f t="shared" si="8"/>
        <v>-30.56762894549999</v>
      </c>
      <c r="M29" s="76">
        <f t="shared" si="9"/>
        <v>436.64826789809996</v>
      </c>
      <c r="N29" s="76">
        <f t="shared" si="10"/>
        <v>-23.021732101900056</v>
      </c>
      <c r="O29" s="77"/>
      <c r="P29" s="77"/>
    </row>
    <row r="30" spans="1:16" x14ac:dyDescent="0.25">
      <c r="A30" s="71">
        <v>24000</v>
      </c>
      <c r="B30" s="72">
        <f t="shared" si="0"/>
        <v>0.38757443018565596</v>
      </c>
      <c r="C30" s="69">
        <f t="shared" si="1"/>
        <v>5.6957938260083996</v>
      </c>
      <c r="D30" s="70">
        <f t="shared" si="11"/>
        <v>820.19588837314052</v>
      </c>
      <c r="E30" s="73">
        <f t="shared" si="2"/>
        <v>39270.97913856159</v>
      </c>
      <c r="F30" s="69">
        <f t="shared" si="3"/>
        <v>11.596715682511292</v>
      </c>
      <c r="G30" s="72">
        <f t="shared" si="4"/>
        <v>0.46416886564885451</v>
      </c>
      <c r="H30" s="74">
        <f t="shared" si="5"/>
        <v>1.1032829767607623E-3</v>
      </c>
      <c r="I30" s="75">
        <f t="shared" si="6"/>
        <v>0.56860686041984687</v>
      </c>
      <c r="J30" s="72">
        <f t="shared" si="12"/>
        <v>0.83498583999999998</v>
      </c>
      <c r="K30" s="76">
        <f t="shared" si="7"/>
        <v>240.60116979599997</v>
      </c>
      <c r="L30" s="76">
        <f t="shared" si="8"/>
        <v>-32.548830204000012</v>
      </c>
      <c r="M30" s="76">
        <f t="shared" si="9"/>
        <v>433.08210563279994</v>
      </c>
      <c r="N30" s="76">
        <f t="shared" si="10"/>
        <v>-26.587894367200079</v>
      </c>
      <c r="O30" s="77"/>
      <c r="P30" s="77"/>
    </row>
    <row r="31" spans="1:16" x14ac:dyDescent="0.25">
      <c r="A31" s="36">
        <v>25000</v>
      </c>
      <c r="B31" s="37">
        <f t="shared" si="0"/>
        <v>0.3710919445400076</v>
      </c>
      <c r="C31" s="38">
        <f t="shared" si="1"/>
        <v>5.4535672169599518</v>
      </c>
      <c r="D31" s="39">
        <f t="shared" si="11"/>
        <v>785.31518958644733</v>
      </c>
      <c r="E31" s="40">
        <f t="shared" si="2"/>
        <v>37600.891280516269</v>
      </c>
      <c r="F31" s="38">
        <f t="shared" si="3"/>
        <v>11.103538927579093</v>
      </c>
      <c r="G31" s="37">
        <f t="shared" si="4"/>
        <v>0.44811900896047069</v>
      </c>
      <c r="H31" s="41">
        <f t="shared" si="5"/>
        <v>1.0651340723981427E-3</v>
      </c>
      <c r="I31" s="42">
        <f t="shared" si="6"/>
        <v>0.54894578597657662</v>
      </c>
      <c r="J31" s="37">
        <f t="shared" si="12"/>
        <v>0.82811024999999994</v>
      </c>
      <c r="K31" s="43">
        <f t="shared" si="7"/>
        <v>238.61996853749997</v>
      </c>
      <c r="L31" s="43">
        <f t="shared" si="8"/>
        <v>-34.530031462500006</v>
      </c>
      <c r="M31" s="43">
        <f t="shared" si="9"/>
        <v>429.51594336749991</v>
      </c>
      <c r="N31" s="43">
        <f t="shared" si="10"/>
        <v>-30.154056632500101</v>
      </c>
      <c r="O31" s="77"/>
      <c r="P31" s="77"/>
    </row>
    <row r="32" spans="1:16" x14ac:dyDescent="0.25">
      <c r="A32" s="71">
        <v>26000</v>
      </c>
      <c r="B32" s="72">
        <f t="shared" si="0"/>
        <v>0.35518169802139377</v>
      </c>
      <c r="C32" s="69">
        <f t="shared" si="1"/>
        <v>5.2197502341224027</v>
      </c>
      <c r="D32" s="70">
        <f t="shared" si="11"/>
        <v>751.64547930313699</v>
      </c>
      <c r="E32" s="73">
        <f t="shared" si="2"/>
        <v>35988.785552017725</v>
      </c>
      <c r="F32" s="69">
        <f t="shared" si="3"/>
        <v>10.627484288921307</v>
      </c>
      <c r="G32" s="72">
        <f t="shared" si="4"/>
        <v>0.43249720855838419</v>
      </c>
      <c r="H32" s="74">
        <f t="shared" si="5"/>
        <v>1.0280026150224233E-3</v>
      </c>
      <c r="I32" s="75">
        <f t="shared" si="6"/>
        <v>0.52980908048402064</v>
      </c>
      <c r="J32" s="72">
        <f t="shared" si="12"/>
        <v>0.82123466000000001</v>
      </c>
      <c r="K32" s="76">
        <f t="shared" si="7"/>
        <v>236.63876727899998</v>
      </c>
      <c r="L32" s="76">
        <f t="shared" si="8"/>
        <v>-36.511232720999999</v>
      </c>
      <c r="M32" s="76">
        <f t="shared" si="9"/>
        <v>425.94978110219995</v>
      </c>
      <c r="N32" s="76">
        <f t="shared" si="10"/>
        <v>-33.720218897800066</v>
      </c>
      <c r="O32" s="77"/>
      <c r="P32" s="77"/>
    </row>
    <row r="33" spans="1:16" x14ac:dyDescent="0.25">
      <c r="A33" s="71">
        <v>27000</v>
      </c>
      <c r="B33" s="72">
        <f t="shared" si="0"/>
        <v>0.33982836621295498</v>
      </c>
      <c r="C33" s="69">
        <f t="shared" si="1"/>
        <v>4.9941176698655863</v>
      </c>
      <c r="D33" s="70">
        <f t="shared" si="11"/>
        <v>719.15432756209498</v>
      </c>
      <c r="E33" s="73">
        <f t="shared" si="2"/>
        <v>34433.109206527661</v>
      </c>
      <c r="F33" s="69">
        <f t="shared" si="3"/>
        <v>10.168093240661408</v>
      </c>
      <c r="G33" s="72">
        <f t="shared" si="4"/>
        <v>0.41729548884738887</v>
      </c>
      <c r="H33" s="74">
        <f t="shared" si="5"/>
        <v>9.918696474413586E-4</v>
      </c>
      <c r="I33" s="75">
        <f t="shared" si="6"/>
        <v>0.51118697383805145</v>
      </c>
      <c r="J33" s="72">
        <f t="shared" si="12"/>
        <v>0.81435906999999996</v>
      </c>
      <c r="K33" s="76">
        <f t="shared" si="7"/>
        <v>234.65756602049998</v>
      </c>
      <c r="L33" s="76">
        <f t="shared" si="8"/>
        <v>-38.492433979499992</v>
      </c>
      <c r="M33" s="76">
        <f t="shared" si="9"/>
        <v>422.38361883689993</v>
      </c>
      <c r="N33" s="76">
        <f t="shared" si="10"/>
        <v>-37.286381163100089</v>
      </c>
      <c r="O33" s="77"/>
      <c r="P33" s="77"/>
    </row>
    <row r="34" spans="1:16" x14ac:dyDescent="0.25">
      <c r="A34" s="71">
        <v>28000</v>
      </c>
      <c r="B34" s="72">
        <f t="shared" si="0"/>
        <v>0.32501691140606948</v>
      </c>
      <c r="C34" s="69">
        <f t="shared" si="1"/>
        <v>4.7764485300235968</v>
      </c>
      <c r="D34" s="70">
        <f t="shared" si="11"/>
        <v>687.80991114222741</v>
      </c>
      <c r="E34" s="73">
        <f t="shared" si="2"/>
        <v>32932.338548219988</v>
      </c>
      <c r="F34" s="69">
        <f t="shared" si="3"/>
        <v>9.7249158355948815</v>
      </c>
      <c r="G34" s="72">
        <f t="shared" si="4"/>
        <v>0.40250595765261904</v>
      </c>
      <c r="H34" s="74">
        <f t="shared" si="5"/>
        <v>9.5671641074451016E-4</v>
      </c>
      <c r="I34" s="75">
        <f t="shared" si="6"/>
        <v>0.49306979812445834</v>
      </c>
      <c r="J34" s="72">
        <f t="shared" si="12"/>
        <v>0.80748348000000003</v>
      </c>
      <c r="K34" s="76">
        <f t="shared" si="7"/>
        <v>232.67636476199999</v>
      </c>
      <c r="L34" s="76">
        <f t="shared" si="8"/>
        <v>-40.473635237999986</v>
      </c>
      <c r="M34" s="76">
        <f t="shared" si="9"/>
        <v>418.81745657159996</v>
      </c>
      <c r="N34" s="76">
        <f t="shared" si="10"/>
        <v>-40.852543428400054</v>
      </c>
      <c r="O34" s="77"/>
      <c r="P34" s="77"/>
    </row>
    <row r="35" spans="1:16" x14ac:dyDescent="0.25">
      <c r="A35" s="71">
        <v>29000</v>
      </c>
      <c r="B35" s="72">
        <f t="shared" si="0"/>
        <v>0.31073257958900546</v>
      </c>
      <c r="C35" s="69">
        <f t="shared" si="1"/>
        <v>4.5665259896400245</v>
      </c>
      <c r="D35" s="70">
        <f t="shared" si="11"/>
        <v>657.58100718976243</v>
      </c>
      <c r="E35" s="73">
        <f t="shared" si="2"/>
        <v>31484.97862685598</v>
      </c>
      <c r="F35" s="69">
        <f t="shared" si="3"/>
        <v>9.2975106150859048</v>
      </c>
      <c r="G35" s="72">
        <f t="shared" si="4"/>
        <v>0.3881208060402771</v>
      </c>
      <c r="H35" s="74">
        <f t="shared" si="5"/>
        <v>9.2252434387713465E-4</v>
      </c>
      <c r="I35" s="75">
        <f t="shared" si="6"/>
        <v>0.47544798739933947</v>
      </c>
      <c r="J35" s="72">
        <f t="shared" si="12"/>
        <v>0.80060788999999999</v>
      </c>
      <c r="K35" s="76">
        <f t="shared" si="7"/>
        <v>230.69516350349997</v>
      </c>
      <c r="L35" s="76">
        <f t="shared" si="8"/>
        <v>-42.454836496500008</v>
      </c>
      <c r="M35" s="76">
        <f t="shared" si="9"/>
        <v>415.25129430629994</v>
      </c>
      <c r="N35" s="76">
        <f t="shared" si="10"/>
        <v>-44.418705693700076</v>
      </c>
      <c r="O35" s="77"/>
      <c r="P35" s="77"/>
    </row>
    <row r="36" spans="1:16" x14ac:dyDescent="0.25">
      <c r="A36" s="36">
        <v>30000</v>
      </c>
      <c r="B36" s="37">
        <f t="shared" si="0"/>
        <v>0.29696089744207615</v>
      </c>
      <c r="C36" s="38">
        <f t="shared" si="1"/>
        <v>4.3641373488087511</v>
      </c>
      <c r="D36" s="39">
        <f t="shared" si="11"/>
        <v>628.43698685931281</v>
      </c>
      <c r="E36" s="40">
        <f t="shared" si="2"/>
        <v>30089.562933318368</v>
      </c>
      <c r="F36" s="38">
        <f t="shared" si="3"/>
        <v>8.8854445191585931</v>
      </c>
      <c r="G36" s="37">
        <f t="shared" si="4"/>
        <v>0.3741323081372348</v>
      </c>
      <c r="H36" s="41">
        <f t="shared" si="5"/>
        <v>8.8927508321139342E-4</v>
      </c>
      <c r="I36" s="42">
        <f t="shared" si="6"/>
        <v>0.45831207746811264</v>
      </c>
      <c r="J36" s="37">
        <f t="shared" si="12"/>
        <v>0.79373230000000006</v>
      </c>
      <c r="K36" s="43">
        <f t="shared" si="7"/>
        <v>228.713962245</v>
      </c>
      <c r="L36" s="43">
        <f t="shared" si="8"/>
        <v>-44.436037754999973</v>
      </c>
      <c r="M36" s="43">
        <f t="shared" si="9"/>
        <v>411.68513204099997</v>
      </c>
      <c r="N36" s="43">
        <f t="shared" si="10"/>
        <v>-47.984867959000042</v>
      </c>
      <c r="O36" s="77"/>
      <c r="P36" s="77"/>
    </row>
    <row r="37" spans="1:16" x14ac:dyDescent="0.25">
      <c r="A37" s="71">
        <v>31000</v>
      </c>
      <c r="B37" s="72">
        <f t="shared" si="0"/>
        <v>0.28368766933933015</v>
      </c>
      <c r="C37" s="69">
        <f t="shared" si="1"/>
        <v>4.1690739886107959</v>
      </c>
      <c r="D37" s="70">
        <f t="shared" si="11"/>
        <v>600.34780896876885</v>
      </c>
      <c r="E37" s="73">
        <f t="shared" si="2"/>
        <v>28744.653095807629</v>
      </c>
      <c r="F37" s="69">
        <f t="shared" si="3"/>
        <v>8.4882927967837958</v>
      </c>
      <c r="G37" s="72">
        <f t="shared" si="4"/>
        <v>0.36053282094948413</v>
      </c>
      <c r="H37" s="74">
        <f t="shared" si="5"/>
        <v>8.5695046211482881E-4</v>
      </c>
      <c r="I37" s="75">
        <f t="shared" si="6"/>
        <v>0.44165270566311809</v>
      </c>
      <c r="J37" s="72">
        <f t="shared" si="12"/>
        <v>0.78685671000000001</v>
      </c>
      <c r="K37" s="76">
        <f t="shared" si="7"/>
        <v>226.73276098649998</v>
      </c>
      <c r="L37" s="76">
        <f t="shared" si="8"/>
        <v>-46.417239013499994</v>
      </c>
      <c r="M37" s="76">
        <f t="shared" si="9"/>
        <v>408.11896977569995</v>
      </c>
      <c r="N37" s="76">
        <f t="shared" si="10"/>
        <v>-51.551030224300064</v>
      </c>
      <c r="O37" s="77"/>
      <c r="P37" s="77"/>
    </row>
    <row r="38" spans="1:16" x14ac:dyDescent="0.25">
      <c r="A38" s="71">
        <v>32000</v>
      </c>
      <c r="B38" s="72">
        <f t="shared" si="0"/>
        <v>0.2708989743568283</v>
      </c>
      <c r="C38" s="69">
        <f t="shared" si="1"/>
        <v>3.9811313271479487</v>
      </c>
      <c r="D38" s="70">
        <f t="shared" si="11"/>
        <v>573.28401366813023</v>
      </c>
      <c r="E38" s="73">
        <f t="shared" si="2"/>
        <v>27448.838576705628</v>
      </c>
      <c r="F38" s="69">
        <f t="shared" si="3"/>
        <v>8.1056389163629667</v>
      </c>
      <c r="G38" s="72">
        <f t="shared" si="4"/>
        <v>0.34731478417942779</v>
      </c>
      <c r="H38" s="74">
        <f t="shared" si="5"/>
        <v>8.2553251051608191E-4</v>
      </c>
      <c r="I38" s="75">
        <f t="shared" si="6"/>
        <v>0.42546061061979906</v>
      </c>
      <c r="J38" s="72">
        <f t="shared" si="12"/>
        <v>0.77998111999999997</v>
      </c>
      <c r="K38" s="76">
        <f t="shared" si="7"/>
        <v>224.75155972799996</v>
      </c>
      <c r="L38" s="76">
        <f t="shared" si="8"/>
        <v>-48.398440272000016</v>
      </c>
      <c r="M38" s="76">
        <f t="shared" si="9"/>
        <v>404.55280751039993</v>
      </c>
      <c r="N38" s="76">
        <f t="shared" si="10"/>
        <v>-55.117192489600086</v>
      </c>
      <c r="O38" s="77"/>
      <c r="P38" s="77"/>
    </row>
    <row r="39" spans="1:16" x14ac:dyDescent="0.25">
      <c r="A39" s="71">
        <v>33000</v>
      </c>
      <c r="B39" s="72">
        <f t="shared" si="0"/>
        <v>0.25858116328754083</v>
      </c>
      <c r="C39" s="69">
        <f t="shared" si="1"/>
        <v>3.8001087756736998</v>
      </c>
      <c r="D39" s="70">
        <f t="shared" si="11"/>
        <v>547.21671612234741</v>
      </c>
      <c r="E39" s="73">
        <f t="shared" si="2"/>
        <v>26200.736370110073</v>
      </c>
      <c r="F39" s="69">
        <f t="shared" si="3"/>
        <v>7.7370744764101271</v>
      </c>
      <c r="G39" s="72">
        <f t="shared" si="4"/>
        <v>0.33447072004198553</v>
      </c>
      <c r="H39" s="74">
        <f t="shared" si="5"/>
        <v>7.9500345446779539E-4</v>
      </c>
      <c r="I39" s="75">
        <f t="shared" si="6"/>
        <v>0.40972663205143228</v>
      </c>
      <c r="J39" s="72">
        <f t="shared" si="12"/>
        <v>0.77310553000000004</v>
      </c>
      <c r="K39" s="76">
        <f t="shared" si="7"/>
        <v>222.7703584695</v>
      </c>
      <c r="L39" s="76">
        <f t="shared" si="8"/>
        <v>-50.379641530499981</v>
      </c>
      <c r="M39" s="76">
        <f t="shared" si="9"/>
        <v>400.98664524509996</v>
      </c>
      <c r="N39" s="76">
        <f t="shared" si="10"/>
        <v>-58.683354754900051</v>
      </c>
      <c r="O39" s="77"/>
      <c r="P39" s="77"/>
    </row>
    <row r="40" spans="1:16" x14ac:dyDescent="0.25">
      <c r="A40" s="71">
        <v>34000</v>
      </c>
      <c r="B40" s="72">
        <f t="shared" si="0"/>
        <v>0.24672085566291202</v>
      </c>
      <c r="C40" s="69">
        <f t="shared" si="1"/>
        <v>3.6258096948221548</v>
      </c>
      <c r="D40" s="70">
        <f t="shared" si="11"/>
        <v>522.11760020827285</v>
      </c>
      <c r="E40" s="73">
        <f t="shared" si="2"/>
        <v>24998.99070004456</v>
      </c>
      <c r="F40" s="69">
        <f t="shared" si="3"/>
        <v>7.3821991164333189</v>
      </c>
      <c r="G40" s="72">
        <f t="shared" si="4"/>
        <v>0.3219932330795009</v>
      </c>
      <c r="H40" s="74">
        <f t="shared" si="5"/>
        <v>7.6534571570666566E-4</v>
      </c>
      <c r="I40" s="75">
        <f t="shared" si="6"/>
        <v>0.39444171052238863</v>
      </c>
      <c r="J40" s="72">
        <f t="shared" si="12"/>
        <v>0.76622994</v>
      </c>
      <c r="K40" s="76">
        <f t="shared" si="7"/>
        <v>220.78915721099997</v>
      </c>
      <c r="L40" s="76">
        <f t="shared" si="8"/>
        <v>-52.360842789000003</v>
      </c>
      <c r="M40" s="76">
        <f t="shared" si="9"/>
        <v>397.42048297979994</v>
      </c>
      <c r="N40" s="76">
        <f t="shared" si="10"/>
        <v>-62.249517020200074</v>
      </c>
      <c r="O40" s="77"/>
      <c r="P40" s="77"/>
    </row>
    <row r="41" spans="1:16" x14ac:dyDescent="0.25">
      <c r="A41" s="36">
        <v>35000</v>
      </c>
      <c r="B41" s="37">
        <f t="shared" si="0"/>
        <v>0.23530493678113812</v>
      </c>
      <c r="C41" s="38">
        <f t="shared" si="1"/>
        <v>3.4580413509356056</v>
      </c>
      <c r="D41" s="39">
        <f t="shared" si="11"/>
        <v>497.95891222581997</v>
      </c>
      <c r="E41" s="40">
        <f t="shared" si="2"/>
        <v>23842.272719348821</v>
      </c>
      <c r="F41" s="38">
        <f t="shared" si="3"/>
        <v>7.0406204280169336</v>
      </c>
      <c r="G41" s="37">
        <f t="shared" si="4"/>
        <v>0.30987500997543255</v>
      </c>
      <c r="H41" s="41">
        <f t="shared" si="5"/>
        <v>7.3654191121060562E-4</v>
      </c>
      <c r="I41" s="42">
        <f t="shared" si="6"/>
        <v>0.37959688721990492</v>
      </c>
      <c r="J41" s="37">
        <f t="shared" si="12"/>
        <v>0.75935434999999996</v>
      </c>
      <c r="K41" s="43">
        <f t="shared" si="7"/>
        <v>218.80795595249998</v>
      </c>
      <c r="L41" s="43">
        <f t="shared" si="8"/>
        <v>-54.342044047499996</v>
      </c>
      <c r="M41" s="43">
        <f t="shared" si="9"/>
        <v>393.85432071449992</v>
      </c>
      <c r="N41" s="43">
        <f t="shared" si="10"/>
        <v>-65.815679285500096</v>
      </c>
      <c r="O41" s="77"/>
      <c r="P41" s="77"/>
    </row>
    <row r="42" spans="1:16" x14ac:dyDescent="0.25">
      <c r="A42" s="71">
        <v>36000</v>
      </c>
      <c r="B42" s="72">
        <f t="shared" si="0"/>
        <v>0.2243205547421972</v>
      </c>
      <c r="C42" s="69">
        <f t="shared" si="1"/>
        <v>3.2966148724913298</v>
      </c>
      <c r="D42" s="70">
        <f t="shared" si="11"/>
        <v>474.71345462340935</v>
      </c>
      <c r="E42" s="73">
        <f t="shared" si="2"/>
        <v>22729.280209253131</v>
      </c>
      <c r="F42" s="69">
        <f t="shared" si="3"/>
        <v>6.7119538661060707</v>
      </c>
      <c r="G42" s="72">
        <f t="shared" si="4"/>
        <v>0.29810881936680472</v>
      </c>
      <c r="H42" s="74">
        <f t="shared" si="5"/>
        <v>7.085748527529581E-4</v>
      </c>
      <c r="I42" s="75">
        <f t="shared" si="6"/>
        <v>0.36518330372433583</v>
      </c>
      <c r="J42" s="72">
        <f t="shared" si="12"/>
        <v>0.75247876000000002</v>
      </c>
      <c r="K42" s="76">
        <f t="shared" si="7"/>
        <v>216.82675469399999</v>
      </c>
      <c r="L42" s="76">
        <f t="shared" si="8"/>
        <v>-56.32324530599999</v>
      </c>
      <c r="M42" s="76">
        <f t="shared" si="9"/>
        <v>390.28815844919995</v>
      </c>
      <c r="N42" s="76">
        <f t="shared" si="10"/>
        <v>-69.381841550800061</v>
      </c>
      <c r="O42" s="77"/>
      <c r="P42" s="77"/>
    </row>
    <row r="43" spans="1:16" x14ac:dyDescent="0.25">
      <c r="A43" s="71">
        <v>36088</v>
      </c>
      <c r="B43" s="72">
        <f t="shared" si="0"/>
        <v>0.22337416614079109</v>
      </c>
      <c r="C43" s="69">
        <f t="shared" si="1"/>
        <v>3.2827067456050658</v>
      </c>
      <c r="D43" s="70">
        <f t="shared" si="11"/>
        <v>472.7106804999857</v>
      </c>
      <c r="E43" s="73">
        <f t="shared" ref="E43" si="13">B43*101325</f>
        <v>22633.387384215657</v>
      </c>
      <c r="F43" s="69">
        <f t="shared" si="3"/>
        <v>6.6836367257559735</v>
      </c>
      <c r="G43" s="72">
        <f t="shared" si="4"/>
        <v>0.29709000825577991</v>
      </c>
      <c r="H43" s="74">
        <f t="shared" si="5"/>
        <v>7.0615324062316327E-4</v>
      </c>
      <c r="I43" s="75">
        <f t="shared" ref="I43" si="14">G43*1.225</f>
        <v>0.36393526011333044</v>
      </c>
      <c r="J43" s="72">
        <f t="shared" ref="J43" si="15">1-A43*0.00000687559</f>
        <v>0.75187370807999998</v>
      </c>
      <c r="K43" s="76">
        <f t="shared" si="7"/>
        <v>216.65240898325197</v>
      </c>
      <c r="L43" s="76">
        <f t="shared" si="8"/>
        <v>-56.497591016748004</v>
      </c>
      <c r="M43" s="76">
        <f t="shared" ref="M43" si="16">J43*518.67</f>
        <v>389.97433616985359</v>
      </c>
      <c r="N43" s="76">
        <f t="shared" si="10"/>
        <v>-69.69566383014643</v>
      </c>
      <c r="O43" s="77"/>
      <c r="P43" s="77"/>
    </row>
    <row r="44" spans="1:16" x14ac:dyDescent="0.25">
      <c r="A44" s="77"/>
      <c r="B44" s="78"/>
      <c r="C44" s="79"/>
      <c r="D44" s="80"/>
      <c r="E44" s="81"/>
      <c r="F44" s="79"/>
      <c r="G44" s="78"/>
      <c r="H44" s="82"/>
      <c r="I44" s="78"/>
      <c r="J44" s="78"/>
      <c r="K44" s="81"/>
      <c r="L44" s="81"/>
      <c r="M44" s="81"/>
      <c r="N44" s="81"/>
      <c r="O44" s="77"/>
      <c r="P44" s="77"/>
    </row>
    <row r="45" spans="1:16" x14ac:dyDescent="0.25">
      <c r="A45" s="77"/>
      <c r="B45" s="78"/>
      <c r="C45" s="79"/>
      <c r="D45" s="80"/>
      <c r="E45" s="81"/>
      <c r="F45" s="79"/>
      <c r="G45" s="78"/>
      <c r="H45" s="82"/>
      <c r="I45" s="78"/>
      <c r="J45" s="78"/>
      <c r="K45" s="81"/>
      <c r="L45" s="81"/>
      <c r="M45" s="81"/>
      <c r="N45" s="81"/>
      <c r="O45" s="77"/>
      <c r="P45" s="77"/>
    </row>
    <row r="46" spans="1:16" x14ac:dyDescent="0.25">
      <c r="A46" s="77"/>
      <c r="B46" s="78"/>
      <c r="C46" s="79"/>
      <c r="D46" s="80"/>
      <c r="E46" s="81"/>
      <c r="F46" s="79"/>
      <c r="G46" s="78"/>
      <c r="H46" s="82"/>
      <c r="I46" s="78"/>
      <c r="J46" s="78"/>
      <c r="K46" s="81"/>
      <c r="L46" s="81"/>
      <c r="M46" s="81"/>
      <c r="N46" s="81"/>
      <c r="O46" s="77"/>
      <c r="P46" s="77"/>
    </row>
    <row r="47" spans="1:16" x14ac:dyDescent="0.25">
      <c r="A47" s="77"/>
      <c r="B47" s="78"/>
      <c r="C47" s="79"/>
      <c r="D47" s="80"/>
      <c r="E47" s="81"/>
      <c r="F47" s="79"/>
      <c r="G47" s="78"/>
      <c r="H47" s="82"/>
      <c r="I47" s="78"/>
      <c r="J47" s="78"/>
      <c r="K47" s="81"/>
      <c r="L47" s="81"/>
      <c r="M47" s="81"/>
      <c r="N47" s="81"/>
      <c r="O47" s="77"/>
      <c r="P47" s="77"/>
    </row>
    <row r="48" spans="1:16" x14ac:dyDescent="0.25">
      <c r="A48" s="77"/>
      <c r="B48" s="78"/>
      <c r="C48" s="79"/>
      <c r="D48" s="80"/>
      <c r="E48" s="81"/>
      <c r="F48" s="79"/>
      <c r="G48" s="78"/>
      <c r="H48" s="82"/>
      <c r="I48" s="78"/>
      <c r="J48" s="78"/>
      <c r="K48" s="81"/>
      <c r="L48" s="81"/>
      <c r="M48" s="81"/>
      <c r="N48" s="81"/>
      <c r="O48" s="77"/>
      <c r="P48" s="77"/>
    </row>
    <row r="49" spans="1:16" x14ac:dyDescent="0.25">
      <c r="A49" s="77"/>
      <c r="B49" s="78"/>
      <c r="C49" s="79"/>
      <c r="D49" s="80"/>
      <c r="E49" s="81"/>
      <c r="F49" s="79"/>
      <c r="G49" s="78"/>
      <c r="H49" s="82"/>
      <c r="I49" s="78"/>
      <c r="J49" s="78"/>
      <c r="K49" s="81"/>
      <c r="L49" s="81"/>
      <c r="M49" s="81"/>
      <c r="N49" s="81"/>
      <c r="O49" s="77"/>
      <c r="P49" s="77"/>
    </row>
    <row r="50" spans="1:16" x14ac:dyDescent="0.25">
      <c r="A50" s="77"/>
      <c r="B50" s="78"/>
      <c r="C50" s="79"/>
      <c r="D50" s="80"/>
      <c r="E50" s="81"/>
      <c r="F50" s="79"/>
      <c r="G50" s="78"/>
      <c r="H50" s="82"/>
      <c r="I50" s="78"/>
      <c r="J50" s="78"/>
      <c r="K50" s="81"/>
      <c r="L50" s="81"/>
      <c r="M50" s="81"/>
      <c r="N50" s="81"/>
      <c r="O50" s="77"/>
      <c r="P50" s="77"/>
    </row>
    <row r="51" spans="1:16" x14ac:dyDescent="0.25">
      <c r="A51" s="77"/>
      <c r="B51" s="78"/>
      <c r="C51" s="79"/>
      <c r="D51" s="80"/>
      <c r="E51" s="81"/>
      <c r="F51" s="79"/>
      <c r="G51" s="78"/>
      <c r="H51" s="82"/>
      <c r="I51" s="78"/>
      <c r="J51" s="78"/>
      <c r="K51" s="81"/>
      <c r="L51" s="81"/>
      <c r="M51" s="81"/>
      <c r="N51" s="81"/>
      <c r="O51" s="77"/>
      <c r="P51" s="77"/>
    </row>
    <row r="52" spans="1:16" x14ac:dyDescent="0.25">
      <c r="A52" s="77"/>
      <c r="B52" s="78"/>
      <c r="C52" s="79"/>
      <c r="D52" s="80"/>
      <c r="E52" s="81"/>
      <c r="F52" s="79"/>
      <c r="G52" s="78"/>
      <c r="H52" s="82"/>
      <c r="I52" s="78"/>
      <c r="J52" s="78"/>
      <c r="K52" s="81"/>
      <c r="L52" s="81"/>
      <c r="M52" s="81"/>
      <c r="N52" s="81"/>
      <c r="O52" s="77"/>
      <c r="P52" s="77"/>
    </row>
    <row r="53" spans="1:16" x14ac:dyDescent="0.25">
      <c r="A53" s="77"/>
      <c r="B53" s="78"/>
      <c r="C53" s="79"/>
      <c r="D53" s="80"/>
      <c r="E53" s="81"/>
      <c r="F53" s="79"/>
      <c r="G53" s="78"/>
      <c r="H53" s="82"/>
      <c r="I53" s="78"/>
      <c r="J53" s="78"/>
      <c r="K53" s="81"/>
      <c r="L53" s="81"/>
      <c r="M53" s="81"/>
      <c r="N53" s="81"/>
      <c r="O53" s="77"/>
      <c r="P53" s="77"/>
    </row>
    <row r="54" spans="1:16" x14ac:dyDescent="0.25">
      <c r="A54" s="77"/>
      <c r="B54" s="78"/>
      <c r="C54" s="79"/>
      <c r="D54" s="80"/>
      <c r="E54" s="81"/>
      <c r="F54" s="79"/>
      <c r="G54" s="78"/>
      <c r="H54" s="82"/>
      <c r="I54" s="78"/>
      <c r="J54" s="78"/>
      <c r="K54" s="81"/>
      <c r="L54" s="81"/>
      <c r="M54" s="81"/>
      <c r="N54" s="81"/>
      <c r="O54" s="77"/>
      <c r="P54" s="77"/>
    </row>
    <row r="55" spans="1:16" x14ac:dyDescent="0.25">
      <c r="A55" s="77"/>
      <c r="B55" s="78"/>
      <c r="C55" s="79"/>
      <c r="D55" s="80"/>
      <c r="E55" s="81"/>
      <c r="F55" s="79"/>
      <c r="G55" s="78"/>
      <c r="H55" s="82"/>
      <c r="I55" s="78"/>
      <c r="J55" s="78"/>
      <c r="K55" s="81"/>
      <c r="L55" s="81"/>
      <c r="M55" s="81"/>
      <c r="N55" s="81"/>
      <c r="O55" s="77"/>
      <c r="P55" s="77"/>
    </row>
    <row r="56" spans="1:16" x14ac:dyDescent="0.25">
      <c r="A56" s="77"/>
      <c r="B56" s="78"/>
      <c r="C56" s="79"/>
      <c r="D56" s="80"/>
      <c r="E56" s="81"/>
      <c r="F56" s="79"/>
      <c r="G56" s="78"/>
      <c r="H56" s="82"/>
      <c r="I56" s="78"/>
      <c r="J56" s="78"/>
      <c r="K56" s="81"/>
      <c r="L56" s="81"/>
      <c r="M56" s="81"/>
      <c r="N56" s="81"/>
      <c r="O56" s="77"/>
      <c r="P56" s="77"/>
    </row>
    <row r="57" spans="1:16" x14ac:dyDescent="0.25">
      <c r="A57" s="77"/>
      <c r="B57" s="78"/>
      <c r="C57" s="79"/>
      <c r="D57" s="80"/>
      <c r="E57" s="81"/>
      <c r="F57" s="79"/>
      <c r="G57" s="78"/>
      <c r="H57" s="82"/>
      <c r="I57" s="78"/>
      <c r="J57" s="78"/>
      <c r="K57" s="81"/>
      <c r="L57" s="81"/>
      <c r="M57" s="81"/>
      <c r="N57" s="81"/>
      <c r="O57" s="77"/>
      <c r="P57" s="77"/>
    </row>
    <row r="58" spans="1:16" x14ac:dyDescent="0.25">
      <c r="A58" s="77"/>
      <c r="B58" s="78"/>
      <c r="C58" s="79"/>
      <c r="D58" s="80"/>
      <c r="E58" s="81"/>
      <c r="F58" s="79"/>
      <c r="G58" s="78"/>
      <c r="H58" s="82"/>
      <c r="I58" s="78"/>
      <c r="J58" s="78"/>
      <c r="K58" s="81"/>
      <c r="L58" s="81"/>
      <c r="M58" s="81"/>
      <c r="N58" s="81"/>
      <c r="O58" s="77"/>
      <c r="P58" s="77"/>
    </row>
    <row r="59" spans="1:16" x14ac:dyDescent="0.25">
      <c r="A59" s="77"/>
      <c r="B59" s="78"/>
      <c r="C59" s="79"/>
      <c r="D59" s="80"/>
      <c r="E59" s="81"/>
      <c r="F59" s="79"/>
      <c r="G59" s="78"/>
      <c r="H59" s="82"/>
      <c r="I59" s="78"/>
      <c r="J59" s="78"/>
      <c r="K59" s="81"/>
      <c r="L59" s="81"/>
      <c r="M59" s="81"/>
      <c r="N59" s="81"/>
      <c r="O59" s="77"/>
      <c r="P59" s="77"/>
    </row>
    <row r="60" spans="1:16" x14ac:dyDescent="0.25">
      <c r="A60" s="77"/>
      <c r="B60" s="78"/>
      <c r="C60" s="79"/>
      <c r="D60" s="80"/>
      <c r="E60" s="81"/>
      <c r="F60" s="79"/>
      <c r="G60" s="78"/>
      <c r="H60" s="82"/>
      <c r="I60" s="78"/>
      <c r="J60" s="78"/>
      <c r="K60" s="81"/>
      <c r="L60" s="81"/>
      <c r="M60" s="81"/>
      <c r="N60" s="81"/>
      <c r="O60" s="77"/>
      <c r="P60" s="77"/>
    </row>
    <row r="61" spans="1:16" x14ac:dyDescent="0.25">
      <c r="A61" s="77"/>
      <c r="B61" s="78"/>
      <c r="C61" s="79"/>
      <c r="D61" s="80"/>
      <c r="E61" s="81"/>
      <c r="F61" s="79"/>
      <c r="G61" s="78"/>
      <c r="H61" s="82"/>
      <c r="I61" s="78"/>
      <c r="J61" s="78"/>
      <c r="K61" s="81"/>
      <c r="L61" s="81"/>
      <c r="M61" s="81"/>
      <c r="N61" s="81"/>
      <c r="O61" s="77"/>
      <c r="P61" s="77"/>
    </row>
    <row r="62" spans="1:16" x14ac:dyDescent="0.25">
      <c r="A62" s="77"/>
      <c r="B62" s="78"/>
      <c r="C62" s="79"/>
      <c r="D62" s="80"/>
      <c r="E62" s="81"/>
      <c r="F62" s="79"/>
      <c r="G62" s="78"/>
      <c r="H62" s="82"/>
      <c r="I62" s="78"/>
      <c r="J62" s="78"/>
      <c r="K62" s="81"/>
      <c r="L62" s="81"/>
      <c r="M62" s="81"/>
      <c r="N62" s="81"/>
      <c r="O62" s="77"/>
      <c r="P62" s="77"/>
    </row>
    <row r="63" spans="1:16" x14ac:dyDescent="0.25">
      <c r="A63" s="77"/>
      <c r="B63" s="78"/>
      <c r="C63" s="79"/>
      <c r="D63" s="80"/>
      <c r="E63" s="81"/>
      <c r="F63" s="79"/>
      <c r="G63" s="78"/>
      <c r="H63" s="82"/>
      <c r="I63" s="78"/>
      <c r="J63" s="78"/>
      <c r="K63" s="81"/>
      <c r="L63" s="81"/>
      <c r="M63" s="81"/>
      <c r="N63" s="81"/>
      <c r="O63" s="77"/>
      <c r="P63" s="77"/>
    </row>
    <row r="64" spans="1:16" x14ac:dyDescent="0.25">
      <c r="A64" s="77"/>
      <c r="B64" s="78"/>
      <c r="C64" s="79"/>
      <c r="D64" s="80"/>
      <c r="E64" s="81"/>
      <c r="F64" s="79"/>
      <c r="G64" s="78"/>
      <c r="H64" s="82"/>
      <c r="I64" s="78"/>
      <c r="J64" s="78"/>
      <c r="K64" s="81"/>
      <c r="L64" s="81"/>
      <c r="M64" s="81"/>
      <c r="N64" s="81"/>
      <c r="O64" s="77"/>
      <c r="P64" s="77"/>
    </row>
    <row r="65" spans="1:16" x14ac:dyDescent="0.25">
      <c r="A65" s="77"/>
      <c r="B65" s="78"/>
      <c r="C65" s="79"/>
      <c r="D65" s="80"/>
      <c r="E65" s="81"/>
      <c r="F65" s="79"/>
      <c r="G65" s="78"/>
      <c r="H65" s="82"/>
      <c r="I65" s="78"/>
      <c r="J65" s="78"/>
      <c r="K65" s="81"/>
      <c r="L65" s="81"/>
      <c r="M65" s="81"/>
      <c r="N65" s="81"/>
      <c r="O65" s="77"/>
      <c r="P65" s="77"/>
    </row>
    <row r="66" spans="1:16" x14ac:dyDescent="0.25">
      <c r="A66" s="77"/>
      <c r="B66" s="78"/>
      <c r="C66" s="79"/>
      <c r="D66" s="80"/>
      <c r="E66" s="81"/>
      <c r="F66" s="79"/>
      <c r="G66" s="78"/>
      <c r="H66" s="82"/>
      <c r="I66" s="78"/>
      <c r="J66" s="78"/>
      <c r="K66" s="81"/>
      <c r="L66" s="81"/>
      <c r="M66" s="81"/>
      <c r="N66" s="81"/>
      <c r="O66" s="77"/>
      <c r="P66" s="77"/>
    </row>
    <row r="67" spans="1:16" x14ac:dyDescent="0.25">
      <c r="A67" s="77"/>
      <c r="B67" s="78"/>
      <c r="C67" s="79"/>
      <c r="D67" s="80"/>
      <c r="E67" s="81"/>
      <c r="F67" s="79"/>
      <c r="G67" s="78"/>
      <c r="H67" s="82"/>
      <c r="I67" s="78"/>
      <c r="J67" s="78"/>
      <c r="K67" s="81"/>
      <c r="L67" s="81"/>
      <c r="M67" s="81"/>
      <c r="N67" s="81"/>
      <c r="O67" s="77"/>
      <c r="P67" s="77"/>
    </row>
    <row r="68" spans="1:16" x14ac:dyDescent="0.25">
      <c r="A68" s="77"/>
      <c r="B68" s="78"/>
      <c r="C68" s="79"/>
      <c r="D68" s="80"/>
      <c r="E68" s="81"/>
      <c r="F68" s="79"/>
      <c r="G68" s="78"/>
      <c r="H68" s="82"/>
      <c r="I68" s="78"/>
      <c r="J68" s="78"/>
      <c r="K68" s="81"/>
      <c r="L68" s="81"/>
      <c r="M68" s="81"/>
      <c r="N68" s="81"/>
      <c r="O68" s="77"/>
      <c r="P68" s="77"/>
    </row>
    <row r="69" spans="1:16" x14ac:dyDescent="0.25">
      <c r="A69" s="77"/>
      <c r="B69" s="78"/>
      <c r="C69" s="79"/>
      <c r="D69" s="80"/>
      <c r="E69" s="81"/>
      <c r="F69" s="79"/>
      <c r="G69" s="78"/>
      <c r="H69" s="82"/>
      <c r="I69" s="78"/>
      <c r="J69" s="78"/>
      <c r="K69" s="81"/>
      <c r="L69" s="81"/>
      <c r="M69" s="81"/>
      <c r="N69" s="81"/>
      <c r="O69" s="77"/>
      <c r="P69" s="77"/>
    </row>
  </sheetData>
  <pageMargins left="0.49" right="0.63" top="0.75" bottom="0.75" header="0.3" footer="0.3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tropsph</vt:lpstr>
      <vt:lpstr>below trop</vt:lpstr>
      <vt:lpstr>Sheet2</vt:lpstr>
      <vt:lpstr>Sheet3</vt:lpstr>
      <vt:lpstr>Sheet5</vt:lpstr>
      <vt:lpstr>tropsph!Print_Area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Harold Weaver</cp:lastModifiedBy>
  <cp:lastPrinted>2012-02-05T09:49:37Z</cp:lastPrinted>
  <dcterms:created xsi:type="dcterms:W3CDTF">2012-02-05T03:34:53Z</dcterms:created>
  <dcterms:modified xsi:type="dcterms:W3CDTF">2012-03-21T01:49:22Z</dcterms:modified>
</cp:coreProperties>
</file>