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/>
  </bookViews>
  <sheets>
    <sheet name="below trop" sheetId="1" r:id="rId1"/>
    <sheet name="troposphere" sheetId="4" r:id="rId2"/>
  </sheets>
  <definedNames>
    <definedName name="_xlnm.Print_Area" localSheetId="1">troposphere!$A$1:$N$34</definedName>
  </definedNames>
  <calcPr calcId="114210"/>
</workbook>
</file>

<file path=xl/calcChain.xml><?xml version="1.0" encoding="utf-8"?>
<calcChain xmlns="http://schemas.openxmlformats.org/spreadsheetml/2006/main">
  <c r="J35" i="1"/>
  <c r="J36"/>
  <c r="J37"/>
  <c r="J38"/>
  <c r="J39"/>
  <c r="J40"/>
  <c r="J41"/>
  <c r="J42"/>
  <c r="J43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5"/>
  <c r="G4" i="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4"/>
  <c r="K5" i="1"/>
  <c r="L5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6"/>
  <c r="L6"/>
  <c r="C5" i="4"/>
  <c r="C6"/>
  <c r="C7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B6" i="1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7"/>
  <c r="C37"/>
  <c r="B38"/>
  <c r="C38"/>
  <c r="B39"/>
  <c r="C39"/>
  <c r="B40"/>
  <c r="C40"/>
  <c r="B41"/>
  <c r="C41"/>
  <c r="B42"/>
  <c r="C42"/>
  <c r="B43"/>
  <c r="C43"/>
  <c r="B5"/>
  <c r="C5"/>
  <c r="C8" i="4"/>
  <c r="G43" i="1"/>
  <c r="G42"/>
  <c r="G41"/>
  <c r="G40"/>
  <c r="G39"/>
  <c r="G38"/>
  <c r="G37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7"/>
  <c r="D38"/>
  <c r="D39"/>
  <c r="D40"/>
  <c r="D41"/>
  <c r="D42"/>
  <c r="D43"/>
  <c r="D5"/>
  <c r="D6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7"/>
  <c r="F38"/>
  <c r="F39"/>
  <c r="F40"/>
  <c r="F41"/>
  <c r="F42"/>
  <c r="F43"/>
  <c r="F8"/>
  <c r="F9"/>
  <c r="F10"/>
  <c r="F11"/>
  <c r="F12"/>
  <c r="F13"/>
  <c r="F14"/>
  <c r="F15"/>
  <c r="F6"/>
  <c r="F7"/>
  <c r="F5"/>
  <c r="J5" i="4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4"/>
  <c r="C33"/>
  <c r="F5"/>
  <c r="F6"/>
  <c r="F7"/>
  <c r="F8"/>
  <c r="F9"/>
  <c r="F10"/>
  <c r="F11"/>
  <c r="F12"/>
  <c r="F13"/>
  <c r="F33"/>
  <c r="F4"/>
  <c r="D5"/>
  <c r="D6"/>
  <c r="D7"/>
  <c r="D8"/>
  <c r="D9"/>
  <c r="D10"/>
  <c r="D11"/>
  <c r="D12"/>
  <c r="D13"/>
  <c r="D33"/>
  <c r="D4"/>
  <c r="M43" i="1"/>
  <c r="N43"/>
  <c r="F14" i="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4"/>
  <c r="M34"/>
  <c r="N34"/>
  <c r="I34"/>
  <c r="M33"/>
  <c r="N33"/>
  <c r="I33"/>
  <c r="M32"/>
  <c r="N32"/>
  <c r="I32"/>
  <c r="M31"/>
  <c r="N31"/>
  <c r="I31"/>
  <c r="M30"/>
  <c r="N30"/>
  <c r="I30"/>
  <c r="M29"/>
  <c r="N29"/>
  <c r="I29"/>
  <c r="M28"/>
  <c r="N28"/>
  <c r="I28"/>
  <c r="M27"/>
  <c r="N27"/>
  <c r="I27"/>
  <c r="M26"/>
  <c r="N26"/>
  <c r="I26"/>
  <c r="M25"/>
  <c r="N25"/>
  <c r="I25"/>
  <c r="M24"/>
  <c r="N24"/>
  <c r="I24"/>
  <c r="M23"/>
  <c r="N23"/>
  <c r="I23"/>
  <c r="M22"/>
  <c r="N22"/>
  <c r="I22"/>
  <c r="M21"/>
  <c r="N21"/>
  <c r="I21"/>
  <c r="M20"/>
  <c r="N20"/>
  <c r="I20"/>
  <c r="M19"/>
  <c r="N19"/>
  <c r="I19"/>
  <c r="M18"/>
  <c r="N18"/>
  <c r="I18"/>
  <c r="M17"/>
  <c r="N17"/>
  <c r="I17"/>
  <c r="M16"/>
  <c r="N16"/>
  <c r="M15"/>
  <c r="N15"/>
  <c r="I15"/>
  <c r="M14"/>
  <c r="N14"/>
  <c r="I14"/>
  <c r="M13"/>
  <c r="N13"/>
  <c r="I13"/>
  <c r="M12"/>
  <c r="N12"/>
  <c r="I12"/>
  <c r="M11"/>
  <c r="N11"/>
  <c r="I11"/>
  <c r="M10"/>
  <c r="N10"/>
  <c r="I10"/>
  <c r="M9"/>
  <c r="N9"/>
  <c r="I9"/>
  <c r="M8"/>
  <c r="N8"/>
  <c r="I8"/>
  <c r="I7"/>
  <c r="I6"/>
  <c r="I5"/>
  <c r="M4"/>
  <c r="N4"/>
  <c r="I4"/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7"/>
  <c r="E38"/>
  <c r="E39"/>
  <c r="E40"/>
  <c r="E41"/>
  <c r="E42"/>
  <c r="E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7"/>
  <c r="I38"/>
  <c r="I39"/>
  <c r="I40"/>
  <c r="I41"/>
  <c r="I42"/>
  <c r="I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7"/>
  <c r="H38"/>
  <c r="H39"/>
  <c r="H40"/>
  <c r="H41"/>
  <c r="H42"/>
  <c r="H5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7"/>
  <c r="N37"/>
  <c r="M38"/>
  <c r="N38"/>
  <c r="M39"/>
  <c r="N39"/>
  <c r="M40"/>
  <c r="N40"/>
  <c r="M41"/>
  <c r="N41"/>
  <c r="M42"/>
  <c r="N42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5"/>
  <c r="N5"/>
  <c r="G36"/>
  <c r="C34" i="4"/>
  <c r="I36" i="1"/>
  <c r="H36"/>
  <c r="M36"/>
  <c r="N36"/>
  <c r="B36"/>
  <c r="D34" i="4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E43" i="1"/>
  <c r="I16" i="4"/>
  <c r="H16"/>
  <c r="E4"/>
  <c r="H4"/>
  <c r="L4"/>
  <c r="E5"/>
  <c r="H5"/>
  <c r="E6"/>
  <c r="H6"/>
  <c r="E7"/>
  <c r="H7"/>
  <c r="E8"/>
  <c r="H8"/>
  <c r="L8"/>
  <c r="E9"/>
  <c r="H9"/>
  <c r="L9"/>
  <c r="E10"/>
  <c r="H10"/>
  <c r="L10"/>
  <c r="E11"/>
  <c r="H11"/>
  <c r="L11"/>
  <c r="E12"/>
  <c r="H12"/>
  <c r="L12"/>
  <c r="E13"/>
  <c r="H13"/>
  <c r="L13"/>
  <c r="E14"/>
  <c r="H14"/>
  <c r="L14"/>
  <c r="E15"/>
  <c r="H15"/>
  <c r="L15"/>
  <c r="E16"/>
  <c r="L16"/>
  <c r="E17"/>
  <c r="H17"/>
  <c r="L17"/>
  <c r="E18"/>
  <c r="H18"/>
  <c r="L18"/>
  <c r="E19"/>
  <c r="H19"/>
  <c r="L19"/>
  <c r="E20"/>
  <c r="H20"/>
  <c r="L20"/>
  <c r="E21"/>
  <c r="H21"/>
  <c r="L21"/>
  <c r="E22"/>
  <c r="H22"/>
  <c r="L22"/>
  <c r="E23"/>
  <c r="H23"/>
  <c r="L23"/>
  <c r="E24"/>
  <c r="H24"/>
  <c r="L24"/>
  <c r="E25"/>
  <c r="H25"/>
  <c r="L25"/>
  <c r="E26"/>
  <c r="H26"/>
  <c r="L26"/>
  <c r="E27"/>
  <c r="H27"/>
  <c r="L27"/>
  <c r="E28"/>
  <c r="H28"/>
  <c r="L28"/>
  <c r="E29"/>
  <c r="H29"/>
  <c r="L29"/>
  <c r="E30"/>
  <c r="H30"/>
  <c r="L30"/>
  <c r="E31"/>
  <c r="H31"/>
  <c r="L31"/>
  <c r="E32"/>
  <c r="H32"/>
  <c r="L32"/>
  <c r="E33"/>
  <c r="H33"/>
  <c r="L33"/>
  <c r="E34"/>
  <c r="H34"/>
  <c r="L34"/>
  <c r="C36" i="1"/>
  <c r="D36"/>
  <c r="F36"/>
  <c r="E36"/>
  <c r="H43"/>
  <c r="I43"/>
  <c r="L5" i="4"/>
  <c r="L6"/>
  <c r="L7"/>
  <c r="M7"/>
  <c r="N7"/>
  <c r="M6"/>
  <c r="N6"/>
  <c r="M5"/>
  <c r="N5"/>
</calcChain>
</file>

<file path=xl/sharedStrings.xml><?xml version="1.0" encoding="utf-8"?>
<sst xmlns="http://schemas.openxmlformats.org/spreadsheetml/2006/main" count="51" uniqueCount="36">
  <si>
    <t xml:space="preserve">[psi] </t>
  </si>
  <si>
    <t>[psf]</t>
  </si>
  <si>
    <t xml:space="preserve"> [Pa]</t>
  </si>
  <si>
    <t xml:space="preserve"> [in Hg]</t>
  </si>
  <si>
    <r>
      <t>Amb. Air Density (</t>
    </r>
    <r>
      <rPr>
        <sz val="11"/>
        <color indexed="8"/>
        <rFont val="Symbol"/>
        <family val="1"/>
        <charset val="2"/>
      </rPr>
      <t>r</t>
    </r>
    <r>
      <rPr>
        <sz val="8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)</t>
    </r>
  </si>
  <si>
    <t>[slg/ft3]</t>
  </si>
  <si>
    <t>[kg/m3]</t>
  </si>
  <si>
    <t>[K]</t>
  </si>
  <si>
    <t>[deg C]</t>
  </si>
  <si>
    <t>[R]</t>
  </si>
  <si>
    <t xml:space="preserve"> [deg F]</t>
  </si>
  <si>
    <r>
      <rPr>
        <b/>
        <sz val="10"/>
        <color indexed="8"/>
        <rFont val="Times New Roman"/>
        <family val="1"/>
      </rPr>
      <t>Hp</t>
    </r>
    <r>
      <rPr>
        <sz val="10"/>
        <color indexed="8"/>
        <rFont val="Times New Roman"/>
        <family val="1"/>
      </rPr>
      <t xml:space="preserve"> [ft]</t>
    </r>
  </si>
  <si>
    <r>
      <rPr>
        <b/>
        <sz val="10"/>
        <color indexed="8"/>
        <rFont val="Symbol"/>
        <family val="1"/>
        <charset val="2"/>
      </rPr>
      <t>d</t>
    </r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Times New Roman"/>
        <family val="1"/>
      </rPr>
      <t>(=Pa/Po)</t>
    </r>
  </si>
  <si>
    <r>
      <rPr>
        <b/>
        <sz val="10"/>
        <color indexed="8"/>
        <rFont val="Symbol"/>
        <family val="1"/>
        <charset val="2"/>
      </rPr>
      <t>s</t>
    </r>
    <r>
      <rPr>
        <b/>
        <sz val="10"/>
        <color indexed="8"/>
        <rFont val="Calibri"/>
        <family val="2"/>
      </rPr>
      <t xml:space="preserve"> </t>
    </r>
    <r>
      <rPr>
        <sz val="10"/>
        <color indexed="8"/>
        <rFont val="Calibri"/>
        <family val="2"/>
      </rPr>
      <t xml:space="preserve">(= </t>
    </r>
    <r>
      <rPr>
        <sz val="10"/>
        <color indexed="8"/>
        <rFont val="Symbol"/>
        <family val="1"/>
        <charset val="2"/>
      </rPr>
      <t>r</t>
    </r>
    <r>
      <rPr>
        <sz val="10"/>
        <color indexed="8"/>
        <rFont val="Calibri"/>
        <family val="2"/>
      </rPr>
      <t>a/</t>
    </r>
    <r>
      <rPr>
        <sz val="10"/>
        <color indexed="8"/>
        <rFont val="Symbol"/>
        <family val="1"/>
        <charset val="2"/>
      </rPr>
      <t>r</t>
    </r>
    <r>
      <rPr>
        <sz val="10"/>
        <color indexed="8"/>
        <rFont val="Calibri"/>
        <family val="2"/>
      </rPr>
      <t>o)</t>
    </r>
  </si>
  <si>
    <r>
      <rPr>
        <b/>
        <sz val="10"/>
        <color indexed="8"/>
        <rFont val="Symbol"/>
        <family val="1"/>
        <charset val="2"/>
      </rPr>
      <t>q</t>
    </r>
    <r>
      <rPr>
        <sz val="10"/>
        <color indexed="8"/>
        <rFont val="Calibri"/>
        <family val="2"/>
      </rPr>
      <t xml:space="preserve"> (=</t>
    </r>
    <r>
      <rPr>
        <sz val="10"/>
        <color indexed="8"/>
        <rFont val="Times New Roman"/>
        <family val="1"/>
      </rPr>
      <t>Ta/To</t>
    </r>
    <r>
      <rPr>
        <sz val="10"/>
        <color indexed="8"/>
        <rFont val="Calibri"/>
        <family val="2"/>
      </rPr>
      <t>)</t>
    </r>
  </si>
  <si>
    <r>
      <rPr>
        <sz val="10"/>
        <color indexed="8"/>
        <rFont val="Calibri"/>
        <family val="2"/>
      </rPr>
      <t>P</t>
    </r>
    <r>
      <rPr>
        <sz val="8"/>
        <color indexed="8"/>
        <rFont val="Calibri"/>
        <family val="2"/>
      </rPr>
      <t>o = 101325</t>
    </r>
  </si>
  <si>
    <r>
      <rPr>
        <sz val="10"/>
        <color indexed="8"/>
        <rFont val="Symbol"/>
        <family val="1"/>
        <charset val="2"/>
      </rPr>
      <t>r</t>
    </r>
    <r>
      <rPr>
        <sz val="8"/>
        <color indexed="8"/>
        <rFont val="Calibri"/>
        <family val="2"/>
      </rPr>
      <t>o = .0023769</t>
    </r>
  </si>
  <si>
    <r>
      <rPr>
        <sz val="10"/>
        <color indexed="8"/>
        <rFont val="Symbol"/>
        <family val="1"/>
        <charset val="2"/>
      </rPr>
      <t>r</t>
    </r>
    <r>
      <rPr>
        <sz val="8"/>
        <color indexed="8"/>
        <rFont val="Calibri"/>
        <family val="2"/>
      </rPr>
      <t>o = 1.225</t>
    </r>
  </si>
  <si>
    <r>
      <rPr>
        <sz val="10"/>
        <color indexed="8"/>
        <rFont val="Calibri"/>
        <family val="2"/>
      </rPr>
      <t>T</t>
    </r>
    <r>
      <rPr>
        <sz val="8"/>
        <color indexed="8"/>
        <rFont val="Calibri"/>
        <family val="2"/>
      </rPr>
      <t>o = 288.15</t>
    </r>
  </si>
  <si>
    <r>
      <rPr>
        <sz val="10"/>
        <color indexed="8"/>
        <rFont val="Calibri"/>
        <family val="2"/>
      </rPr>
      <t>T</t>
    </r>
    <r>
      <rPr>
        <sz val="8"/>
        <color indexed="8"/>
        <rFont val="Calibri"/>
        <family val="2"/>
      </rPr>
      <t>o = 15</t>
    </r>
  </si>
  <si>
    <r>
      <rPr>
        <sz val="10"/>
        <color indexed="8"/>
        <rFont val="Calibri"/>
        <family val="2"/>
      </rPr>
      <t>T</t>
    </r>
    <r>
      <rPr>
        <sz val="8"/>
        <color indexed="8"/>
        <rFont val="Calibri"/>
        <family val="2"/>
      </rPr>
      <t>o = 518.67</t>
    </r>
  </si>
  <si>
    <r>
      <rPr>
        <sz val="10"/>
        <color indexed="8"/>
        <rFont val="Calibri"/>
        <family val="2"/>
      </rPr>
      <t>T</t>
    </r>
    <r>
      <rPr>
        <sz val="8"/>
        <color indexed="8"/>
        <rFont val="Calibri"/>
        <family val="2"/>
      </rPr>
      <t>o = 59</t>
    </r>
  </si>
  <si>
    <t>1976 U.S. Standard Atmosphere - Below Tropopause [&lt;11 Km]</t>
  </si>
  <si>
    <t>1976 U.S. Standard Atmosphere - Troposphere [11-20 Km]</t>
  </si>
  <si>
    <r>
      <rPr>
        <sz val="10"/>
        <color indexed="8"/>
        <rFont val="Calibri"/>
        <family val="2"/>
      </rPr>
      <t>P</t>
    </r>
    <r>
      <rPr>
        <sz val="8"/>
        <color indexed="8"/>
        <rFont val="Calibri"/>
        <family val="2"/>
      </rPr>
      <t>o = 2116.22</t>
    </r>
    <r>
      <rPr>
        <sz val="8"/>
        <rFont val="Calibri"/>
        <family val="2"/>
      </rPr>
      <t>807</t>
    </r>
  </si>
  <si>
    <r>
      <rPr>
        <sz val="10"/>
        <rFont val="Calibri"/>
        <family val="2"/>
      </rPr>
      <t>P</t>
    </r>
    <r>
      <rPr>
        <sz val="8"/>
        <rFont val="Calibri"/>
        <family val="2"/>
      </rPr>
      <t>o = 29.92126</t>
    </r>
  </si>
  <si>
    <r>
      <rPr>
        <sz val="10"/>
        <color indexed="8"/>
        <rFont val="Calibri"/>
        <family val="2"/>
      </rPr>
      <t>P</t>
    </r>
    <r>
      <rPr>
        <sz val="8"/>
        <color indexed="8"/>
        <rFont val="Calibri"/>
        <family val="2"/>
      </rPr>
      <t>o = 14.69</t>
    </r>
    <r>
      <rPr>
        <sz val="8"/>
        <rFont val="Calibri"/>
        <family val="2"/>
      </rPr>
      <t>6</t>
    </r>
  </si>
  <si>
    <r>
      <t xml:space="preserve">          Ambient Air Pressure (P</t>
    </r>
    <r>
      <rPr>
        <sz val="8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)</t>
    </r>
  </si>
  <si>
    <r>
      <t xml:space="preserve"> Ambient Air Temperature (T</t>
    </r>
    <r>
      <rPr>
        <sz val="8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)</t>
    </r>
  </si>
  <si>
    <r>
      <t xml:space="preserve">               Ambient Air Pressure (P</t>
    </r>
    <r>
      <rPr>
        <sz val="8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)</t>
    </r>
  </si>
  <si>
    <r>
      <t xml:space="preserve">   Ambient Air Temperature (T</t>
    </r>
    <r>
      <rPr>
        <sz val="8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)</t>
    </r>
  </si>
  <si>
    <t>note: uses exact tropopause alt = 36089.24 ft, stratopause alt = 65616.8</t>
  </si>
  <si>
    <t>uses sigma at TP = 0.297076</t>
  </si>
  <si>
    <t>uses -0.000048063</t>
  </si>
  <si>
    <t>Theta modified to  =1-A7*0.0000068755856  (vs. …687559)</t>
  </si>
  <si>
    <t>using To = 288.15 and  -6.5 K/Km lapse rate</t>
  </si>
</sst>
</file>

<file path=xl/styles.xml><?xml version="1.0" encoding="utf-8"?>
<styleSheet xmlns="http://schemas.openxmlformats.org/spreadsheetml/2006/main">
  <numFmts count="7">
    <numFmt numFmtId="164" formatCode="0.000"/>
    <numFmt numFmtId="165" formatCode="0.00000"/>
    <numFmt numFmtId="166" formatCode="0.000000"/>
    <numFmt numFmtId="167" formatCode="0.0000000"/>
    <numFmt numFmtId="168" formatCode="0.0000"/>
    <numFmt numFmtId="169" formatCode="0.0"/>
    <numFmt numFmtId="171" formatCode="0.0000000000000"/>
  </numFmts>
  <fonts count="12">
    <font>
      <sz val="11"/>
      <color theme="1"/>
      <name val="Calibri"/>
      <family val="2"/>
      <scheme val="minor"/>
    </font>
    <font>
      <sz val="11"/>
      <color indexed="8"/>
      <name val="Symbol"/>
      <family val="1"/>
      <charset val="2"/>
    </font>
    <font>
      <sz val="8"/>
      <color indexed="8"/>
      <name val="Calibri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8"/>
      <name val="Symbol"/>
      <family val="1"/>
      <charset val="2"/>
    </font>
    <font>
      <b/>
      <sz val="10"/>
      <color indexed="8"/>
      <name val="Calibri"/>
      <family val="2"/>
    </font>
    <font>
      <sz val="10"/>
      <color indexed="8"/>
      <name val="Symbol"/>
      <family val="1"/>
      <charset val="2"/>
    </font>
    <font>
      <sz val="8"/>
      <name val="Calibri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4" fontId="0" fillId="0" borderId="0" xfId="0" applyNumberFormat="1" applyFill="1"/>
    <xf numFmtId="166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2" fontId="0" fillId="0" borderId="0" xfId="0" applyNumberFormat="1" applyFill="1"/>
    <xf numFmtId="167" fontId="0" fillId="0" borderId="0" xfId="0" applyNumberFormat="1" applyFill="1"/>
    <xf numFmtId="165" fontId="0" fillId="0" borderId="1" xfId="0" applyNumberFormat="1" applyBorder="1"/>
    <xf numFmtId="2" fontId="0" fillId="0" borderId="2" xfId="0" applyNumberFormat="1" applyBorder="1"/>
    <xf numFmtId="165" fontId="0" fillId="0" borderId="3" xfId="0" applyNumberFormat="1" applyBorder="1"/>
    <xf numFmtId="167" fontId="0" fillId="0" borderId="1" xfId="0" applyNumberFormat="1" applyBorder="1"/>
    <xf numFmtId="166" fontId="0" fillId="0" borderId="3" xfId="0" applyNumberFormat="1" applyBorder="1"/>
    <xf numFmtId="2" fontId="0" fillId="0" borderId="3" xfId="0" applyNumberFormat="1" applyBorder="1"/>
    <xf numFmtId="0" fontId="4" fillId="0" borderId="0" xfId="0" applyFont="1"/>
    <xf numFmtId="166" fontId="4" fillId="2" borderId="0" xfId="0" applyNumberFormat="1" applyFont="1" applyFill="1"/>
    <xf numFmtId="165" fontId="4" fillId="0" borderId="0" xfId="0" applyNumberFormat="1" applyFont="1"/>
    <xf numFmtId="167" fontId="4" fillId="0" borderId="0" xfId="0" applyNumberFormat="1" applyFont="1"/>
    <xf numFmtId="166" fontId="4" fillId="3" borderId="0" xfId="0" applyNumberFormat="1" applyFont="1" applyFill="1"/>
    <xf numFmtId="2" fontId="4" fillId="0" borderId="0" xfId="0" applyNumberFormat="1" applyFont="1"/>
    <xf numFmtId="0" fontId="5" fillId="0" borderId="4" xfId="0" applyFont="1" applyBorder="1" applyAlignment="1">
      <alignment horizontal="center"/>
    </xf>
    <xf numFmtId="166" fontId="4" fillId="2" borderId="5" xfId="0" applyNumberFormat="1" applyFont="1" applyFill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8" fontId="5" fillId="0" borderId="5" xfId="0" applyNumberFormat="1" applyFont="1" applyBorder="1" applyAlignment="1">
      <alignment horizontal="center"/>
    </xf>
    <xf numFmtId="2" fontId="5" fillId="3" borderId="5" xfId="0" applyNumberFormat="1" applyFont="1" applyFill="1" applyBorder="1" applyAlignment="1">
      <alignment horizontal="center"/>
    </xf>
    <xf numFmtId="167" fontId="5" fillId="0" borderId="5" xfId="0" applyNumberFormat="1" applyFont="1" applyBorder="1" applyAlignment="1">
      <alignment horizontal="center"/>
    </xf>
    <xf numFmtId="166" fontId="5" fillId="3" borderId="5" xfId="0" applyNumberFormat="1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/>
    <xf numFmtId="166" fontId="4" fillId="2" borderId="7" xfId="0" applyNumberFormat="1" applyFont="1" applyFill="1" applyBorder="1"/>
    <xf numFmtId="165" fontId="4" fillId="0" borderId="7" xfId="0" applyNumberFormat="1" applyFont="1" applyBorder="1"/>
    <xf numFmtId="168" fontId="4" fillId="0" borderId="7" xfId="0" applyNumberFormat="1" applyFont="1" applyBorder="1"/>
    <xf numFmtId="2" fontId="4" fillId="3" borderId="7" xfId="0" applyNumberFormat="1" applyFont="1" applyFill="1" applyBorder="1"/>
    <xf numFmtId="167" fontId="4" fillId="0" borderId="7" xfId="0" applyNumberFormat="1" applyFont="1" applyBorder="1"/>
    <xf numFmtId="166" fontId="4" fillId="3" borderId="7" xfId="0" applyNumberFormat="1" applyFont="1" applyFill="1" applyBorder="1"/>
    <xf numFmtId="2" fontId="4" fillId="0" borderId="7" xfId="0" applyNumberFormat="1" applyFont="1" applyBorder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8" fontId="2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8" xfId="0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0" fontId="4" fillId="0" borderId="0" xfId="0" applyFont="1" applyFill="1"/>
    <xf numFmtId="169" fontId="0" fillId="0" borderId="2" xfId="0" applyNumberFormat="1" applyBorder="1"/>
    <xf numFmtId="169" fontId="5" fillId="3" borderId="5" xfId="0" applyNumberFormat="1" applyFont="1" applyFill="1" applyBorder="1" applyAlignment="1">
      <alignment horizontal="center"/>
    </xf>
    <xf numFmtId="169" fontId="4" fillId="3" borderId="0" xfId="0" applyNumberFormat="1" applyFont="1" applyFill="1"/>
    <xf numFmtId="169" fontId="4" fillId="3" borderId="7" xfId="0" applyNumberFormat="1" applyFont="1" applyFill="1" applyBorder="1"/>
    <xf numFmtId="169" fontId="0" fillId="0" borderId="0" xfId="0" applyNumberFormat="1" applyFill="1"/>
    <xf numFmtId="169" fontId="0" fillId="0" borderId="0" xfId="0" applyNumberFormat="1"/>
    <xf numFmtId="164" fontId="0" fillId="0" borderId="2" xfId="0" applyNumberFormat="1" applyBorder="1"/>
    <xf numFmtId="164" fontId="5" fillId="0" borderId="5" xfId="0" applyNumberFormat="1" applyFont="1" applyBorder="1" applyAlignment="1">
      <alignment horizontal="center"/>
    </xf>
    <xf numFmtId="164" fontId="4" fillId="0" borderId="0" xfId="0" applyNumberFormat="1" applyFont="1"/>
    <xf numFmtId="166" fontId="4" fillId="0" borderId="0" xfId="0" applyNumberFormat="1" applyFont="1" applyFill="1"/>
    <xf numFmtId="165" fontId="4" fillId="0" borderId="0" xfId="0" applyNumberFormat="1" applyFont="1" applyFill="1"/>
    <xf numFmtId="164" fontId="4" fillId="0" borderId="0" xfId="0" applyNumberFormat="1" applyFont="1" applyFill="1"/>
    <xf numFmtId="169" fontId="4" fillId="0" borderId="0" xfId="0" applyNumberFormat="1" applyFont="1" applyFill="1"/>
    <xf numFmtId="167" fontId="4" fillId="0" borderId="0" xfId="0" applyNumberFormat="1" applyFont="1" applyFill="1"/>
    <xf numFmtId="2" fontId="4" fillId="0" borderId="0" xfId="0" applyNumberFormat="1" applyFont="1" applyFill="1"/>
    <xf numFmtId="164" fontId="4" fillId="0" borderId="7" xfId="0" applyNumberFormat="1" applyFont="1" applyBorder="1"/>
    <xf numFmtId="165" fontId="4" fillId="0" borderId="0" xfId="0" applyNumberFormat="1" applyFont="1" applyBorder="1"/>
    <xf numFmtId="168" fontId="4" fillId="0" borderId="0" xfId="0" applyNumberFormat="1" applyFont="1" applyBorder="1"/>
    <xf numFmtId="0" fontId="4" fillId="0" borderId="0" xfId="0" applyFont="1" applyBorder="1"/>
    <xf numFmtId="166" fontId="4" fillId="2" borderId="0" xfId="0" applyNumberFormat="1" applyFont="1" applyFill="1" applyBorder="1"/>
    <xf numFmtId="2" fontId="4" fillId="3" borderId="0" xfId="0" applyNumberFormat="1" applyFont="1" applyFill="1" applyBorder="1"/>
    <xf numFmtId="167" fontId="4" fillId="0" borderId="0" xfId="0" applyNumberFormat="1" applyFont="1" applyBorder="1"/>
    <xf numFmtId="166" fontId="4" fillId="3" borderId="0" xfId="0" applyNumberFormat="1" applyFont="1" applyFill="1" applyBorder="1"/>
    <xf numFmtId="2" fontId="4" fillId="0" borderId="0" xfId="0" applyNumberFormat="1" applyFont="1" applyBorder="1"/>
    <xf numFmtId="0" fontId="0" fillId="0" borderId="0" xfId="0" applyBorder="1"/>
    <xf numFmtId="166" fontId="0" fillId="0" borderId="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2" fontId="0" fillId="0" borderId="0" xfId="0" applyNumberFormat="1" applyBorder="1"/>
    <xf numFmtId="167" fontId="0" fillId="0" borderId="0" xfId="0" applyNumberFormat="1" applyBorder="1"/>
    <xf numFmtId="0" fontId="3" fillId="0" borderId="0" xfId="0" applyFont="1"/>
    <xf numFmtId="165" fontId="0" fillId="0" borderId="9" xfId="0" applyNumberFormat="1" applyBorder="1"/>
    <xf numFmtId="168" fontId="0" fillId="0" borderId="10" xfId="0" applyNumberFormat="1" applyBorder="1"/>
    <xf numFmtId="2" fontId="0" fillId="0" borderId="10" xfId="0" applyNumberFormat="1" applyBorder="1"/>
    <xf numFmtId="165" fontId="0" fillId="0" borderId="11" xfId="0" applyNumberFormat="1" applyBorder="1"/>
    <xf numFmtId="167" fontId="0" fillId="0" borderId="9" xfId="0" applyNumberFormat="1" applyBorder="1"/>
    <xf numFmtId="166" fontId="0" fillId="0" borderId="11" xfId="0" applyNumberFormat="1" applyBorder="1"/>
    <xf numFmtId="2" fontId="0" fillId="0" borderId="11" xfId="0" applyNumberFormat="1" applyBorder="1"/>
    <xf numFmtId="0" fontId="3" fillId="0" borderId="0" xfId="0" applyFont="1" applyBorder="1" applyAlignment="1">
      <alignment horizontal="left"/>
    </xf>
    <xf numFmtId="166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0" fillId="0" borderId="0" xfId="0" quotePrefix="1"/>
    <xf numFmtId="0" fontId="0" fillId="4" borderId="0" xfId="0" applyFill="1"/>
    <xf numFmtId="168" fontId="0" fillId="0" borderId="9" xfId="0" applyNumberFormat="1" applyBorder="1"/>
    <xf numFmtId="164" fontId="2" fillId="0" borderId="0" xfId="0" applyNumberFormat="1" applyFont="1" applyBorder="1" applyAlignment="1">
      <alignment horizontal="center"/>
    </xf>
    <xf numFmtId="164" fontId="0" fillId="0" borderId="1" xfId="0" applyNumberFormat="1" applyBorder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9"/>
  <sheetViews>
    <sheetView tabSelected="1" workbookViewId="0">
      <pane ySplit="4" topLeftCell="A5" activePane="bottomLeft" state="frozenSplit"/>
      <selection pane="bottomLeft" activeCell="J5" sqref="J5"/>
    </sheetView>
  </sheetViews>
  <sheetFormatPr defaultRowHeight="15"/>
  <cols>
    <col min="1" max="1" width="6" bestFit="1" customWidth="1"/>
    <col min="2" max="2" width="8.85546875" style="3" bestFit="1" customWidth="1"/>
    <col min="3" max="3" width="11.42578125" style="2" customWidth="1"/>
    <col min="4" max="4" width="11.7109375" style="5" customWidth="1"/>
    <col min="5" max="5" width="9.5703125" style="6" bestFit="1" customWidth="1"/>
    <col min="6" max="6" width="10.28515625" style="2" customWidth="1"/>
    <col min="7" max="7" width="10" style="3" bestFit="1" customWidth="1"/>
    <col min="8" max="8" width="10" style="4" customWidth="1"/>
    <col min="9" max="9" width="9.28515625" style="3" customWidth="1"/>
    <col min="10" max="10" width="9.28515625" style="3" bestFit="1" customWidth="1"/>
    <col min="11" max="11" width="8.140625" style="5" customWidth="1"/>
    <col min="12" max="12" width="6.7109375" style="6" bestFit="1" customWidth="1"/>
    <col min="13" max="13" width="8.5703125" style="6" bestFit="1" customWidth="1"/>
    <col min="14" max="14" width="7" style="6" bestFit="1" customWidth="1"/>
    <col min="15" max="15" width="6" bestFit="1" customWidth="1"/>
    <col min="17" max="17" width="13.5703125" customWidth="1"/>
    <col min="18" max="18" width="12.42578125" customWidth="1"/>
    <col min="20" max="20" width="15.7109375" bestFit="1" customWidth="1"/>
  </cols>
  <sheetData>
    <row r="1" spans="1:27" ht="15.75">
      <c r="A1" s="82" t="s">
        <v>22</v>
      </c>
    </row>
    <row r="2" spans="1:27" s="43" customFormat="1" ht="15.75" thickBot="1">
      <c r="B2" s="44"/>
      <c r="C2" s="45" t="s">
        <v>26</v>
      </c>
      <c r="D2" s="46" t="s">
        <v>24</v>
      </c>
      <c r="E2" s="47" t="s">
        <v>15</v>
      </c>
      <c r="F2" s="98" t="s">
        <v>25</v>
      </c>
      <c r="G2" s="48"/>
      <c r="H2" s="49" t="s">
        <v>16</v>
      </c>
      <c r="I2" s="50" t="s">
        <v>17</v>
      </c>
      <c r="J2" s="48"/>
      <c r="K2" s="46" t="s">
        <v>18</v>
      </c>
      <c r="L2" s="47" t="s">
        <v>19</v>
      </c>
      <c r="M2" s="47" t="s">
        <v>20</v>
      </c>
      <c r="N2" s="47" t="s">
        <v>21</v>
      </c>
    </row>
    <row r="3" spans="1:27" ht="15.75" thickBot="1">
      <c r="C3" s="83" t="s">
        <v>29</v>
      </c>
      <c r="D3" s="84"/>
      <c r="E3" s="85"/>
      <c r="F3" s="86"/>
      <c r="H3" s="87" t="s">
        <v>4</v>
      </c>
      <c r="I3" s="88"/>
      <c r="K3" s="101" t="s">
        <v>30</v>
      </c>
      <c r="L3" s="85"/>
      <c r="M3" s="85"/>
      <c r="N3" s="89"/>
      <c r="Q3" s="99"/>
    </row>
    <row r="4" spans="1:27" s="34" customFormat="1" ht="13.5" thickBot="1">
      <c r="A4" s="25" t="s">
        <v>11</v>
      </c>
      <c r="B4" s="26" t="s">
        <v>12</v>
      </c>
      <c r="C4" s="27" t="s">
        <v>0</v>
      </c>
      <c r="D4" s="28" t="s">
        <v>1</v>
      </c>
      <c r="E4" s="29" t="s">
        <v>2</v>
      </c>
      <c r="F4" s="27" t="s">
        <v>3</v>
      </c>
      <c r="G4" s="26" t="s">
        <v>13</v>
      </c>
      <c r="H4" s="30" t="s">
        <v>5</v>
      </c>
      <c r="I4" s="31" t="s">
        <v>6</v>
      </c>
      <c r="J4" s="26" t="s">
        <v>14</v>
      </c>
      <c r="K4" s="28" t="s">
        <v>7</v>
      </c>
      <c r="L4" s="32" t="s">
        <v>8</v>
      </c>
      <c r="M4" s="32" t="s">
        <v>9</v>
      </c>
      <c r="N4" s="33" t="s">
        <v>10</v>
      </c>
    </row>
    <row r="5" spans="1:27">
      <c r="A5" s="70">
        <v>-1000</v>
      </c>
      <c r="B5" s="71">
        <f>J5^5.255876</f>
        <v>1.0366699031978963</v>
      </c>
      <c r="C5" s="68">
        <f>B5*14.696</f>
        <v>15.234900897396283</v>
      </c>
      <c r="D5" s="69">
        <f>B5*2116.22807</f>
        <v>2193.8299484715712</v>
      </c>
      <c r="E5" s="72">
        <f>B5*101325</f>
        <v>105040.57794152685</v>
      </c>
      <c r="F5" s="68">
        <f>B5*29.921261</f>
        <v>31.018470744428992</v>
      </c>
      <c r="G5" s="71">
        <f>J5^4.255876</f>
        <v>1.0295908630857722</v>
      </c>
      <c r="H5" s="73">
        <f>G5*0.0023769</f>
        <v>2.4472345224685718E-3</v>
      </c>
      <c r="I5" s="74">
        <f>G5*1.225</f>
        <v>1.2612488072800709</v>
      </c>
      <c r="J5" s="71">
        <f>1-A5*0.0000068755856</f>
        <v>1.0068755856</v>
      </c>
      <c r="K5" s="69">
        <f>J5*288.15</f>
        <v>290.13119999063997</v>
      </c>
      <c r="L5" s="75">
        <f>K5-273.15</f>
        <v>16.981199990639993</v>
      </c>
      <c r="M5" s="75">
        <f>J5*518.67</f>
        <v>522.23615998315199</v>
      </c>
      <c r="N5" s="75">
        <f>M5-459.67</f>
        <v>62.566159983151977</v>
      </c>
      <c r="O5" s="76"/>
      <c r="Q5" s="3"/>
      <c r="R5" s="3"/>
    </row>
    <row r="6" spans="1:27">
      <c r="A6" s="35">
        <v>0</v>
      </c>
      <c r="B6" s="36">
        <f t="shared" ref="B6:B43" si="0">J6^5.255876</f>
        <v>1</v>
      </c>
      <c r="C6" s="37">
        <f t="shared" ref="C6:C43" si="1">B6*14.696</f>
        <v>14.696</v>
      </c>
      <c r="D6" s="38">
        <f>B6*2116.22807</f>
        <v>2116.2280700000001</v>
      </c>
      <c r="E6" s="39">
        <f t="shared" ref="E6:E42" si="2">B6*101325</f>
        <v>101325</v>
      </c>
      <c r="F6" s="37">
        <f t="shared" ref="F6:F43" si="3">B6*29.921261</f>
        <v>29.921261000000001</v>
      </c>
      <c r="G6" s="36">
        <f t="shared" ref="G6:G43" si="4">J6^4.255876</f>
        <v>1</v>
      </c>
      <c r="H6" s="40">
        <f t="shared" ref="H6:H43" si="5">G6*0.0023769</f>
        <v>2.3768999999999999E-3</v>
      </c>
      <c r="I6" s="41">
        <f t="shared" ref="I6:I42" si="6">G6*1.225</f>
        <v>1.2250000000000001</v>
      </c>
      <c r="J6" s="36">
        <f t="shared" ref="J6:J43" si="7">1-A6*0.0000068755856</f>
        <v>1</v>
      </c>
      <c r="K6" s="38">
        <f t="shared" ref="K6:K43" si="8">J6*288.15</f>
        <v>288.14999999999998</v>
      </c>
      <c r="L6" s="42">
        <f t="shared" ref="L6:L43" si="9">K6-273.15</f>
        <v>15</v>
      </c>
      <c r="M6" s="42">
        <f t="shared" ref="M6:M42" si="10">J6*518.67</f>
        <v>518.66999999999996</v>
      </c>
      <c r="N6" s="42">
        <f t="shared" ref="N6:N43" si="11">M6-459.67</f>
        <v>58.999999999999943</v>
      </c>
      <c r="O6" s="76"/>
      <c r="Q6" s="3"/>
      <c r="R6" s="3"/>
    </row>
    <row r="7" spans="1:27">
      <c r="A7" s="70">
        <v>1000</v>
      </c>
      <c r="B7" s="71">
        <f t="shared" si="0"/>
        <v>0.96438756186799268</v>
      </c>
      <c r="C7" s="68">
        <f t="shared" si="1"/>
        <v>14.17263960921202</v>
      </c>
      <c r="D7" s="69">
        <f t="shared" ref="D7:D43" si="12">B7*2116.22807</f>
        <v>2040.8640287839078</v>
      </c>
      <c r="E7" s="72">
        <f t="shared" si="2"/>
        <v>97716.569706274357</v>
      </c>
      <c r="F7" s="68">
        <f t="shared" si="3"/>
        <v>28.855691943805859</v>
      </c>
      <c r="G7" s="71">
        <f t="shared" si="4"/>
        <v>0.97106419687671386</v>
      </c>
      <c r="H7" s="73">
        <f t="shared" si="5"/>
        <v>2.3081224895562611E-3</v>
      </c>
      <c r="I7" s="74">
        <f t="shared" si="6"/>
        <v>1.1895536411739747</v>
      </c>
      <c r="J7" s="71">
        <f t="shared" si="7"/>
        <v>0.99312441439999999</v>
      </c>
      <c r="K7" s="69">
        <f t="shared" si="8"/>
        <v>286.16880000935998</v>
      </c>
      <c r="L7" s="75">
        <f t="shared" si="9"/>
        <v>13.018800009360007</v>
      </c>
      <c r="M7" s="75">
        <f t="shared" si="10"/>
        <v>515.10384001684793</v>
      </c>
      <c r="N7" s="75">
        <f t="shared" si="11"/>
        <v>55.43384001684791</v>
      </c>
      <c r="O7" s="76"/>
      <c r="Q7" s="3"/>
      <c r="R7" s="3"/>
      <c r="T7" s="100" t="s">
        <v>34</v>
      </c>
      <c r="U7" s="100"/>
      <c r="V7" s="100"/>
      <c r="W7" s="100"/>
      <c r="X7" s="100"/>
      <c r="Y7" s="100"/>
      <c r="Z7" s="100"/>
      <c r="AA7" s="9"/>
    </row>
    <row r="8" spans="1:27">
      <c r="A8" s="70">
        <v>2000</v>
      </c>
      <c r="B8" s="71">
        <f t="shared" si="0"/>
        <v>0.92980909980470605</v>
      </c>
      <c r="C8" s="68">
        <f t="shared" si="1"/>
        <v>13.66447453072996</v>
      </c>
      <c r="D8" s="69">
        <f t="shared" si="12"/>
        <v>1967.6881167481506</v>
      </c>
      <c r="E8" s="72">
        <f t="shared" si="2"/>
        <v>94212.907037711848</v>
      </c>
      <c r="F8" s="68">
        <f t="shared" si="3"/>
        <v>27.82106075543166</v>
      </c>
      <c r="G8" s="71">
        <f t="shared" si="4"/>
        <v>0.94277333736967184</v>
      </c>
      <c r="H8" s="73">
        <f t="shared" si="5"/>
        <v>2.240877945593973E-3</v>
      </c>
      <c r="I8" s="74">
        <f t="shared" si="6"/>
        <v>1.154897338277848</v>
      </c>
      <c r="J8" s="71">
        <f t="shared" si="7"/>
        <v>0.98624882879999998</v>
      </c>
      <c r="K8" s="69">
        <f t="shared" si="8"/>
        <v>284.18760001871999</v>
      </c>
      <c r="L8" s="75">
        <f t="shared" si="9"/>
        <v>11.037600018720013</v>
      </c>
      <c r="M8" s="75">
        <f t="shared" si="10"/>
        <v>511.53768003369595</v>
      </c>
      <c r="N8" s="75">
        <f t="shared" si="11"/>
        <v>51.867680033695933</v>
      </c>
      <c r="O8" s="76"/>
      <c r="Q8" s="3"/>
      <c r="R8" s="3"/>
      <c r="T8" s="100" t="s">
        <v>35</v>
      </c>
      <c r="U8" s="100"/>
      <c r="V8" s="100"/>
      <c r="W8" s="100"/>
      <c r="X8" s="100"/>
      <c r="Y8" s="100"/>
      <c r="Z8" s="100"/>
      <c r="AA8" s="9"/>
    </row>
    <row r="9" spans="1:27">
      <c r="A9" s="70">
        <v>3000</v>
      </c>
      <c r="B9" s="71">
        <f t="shared" si="0"/>
        <v>0.89624148880679289</v>
      </c>
      <c r="C9" s="68">
        <f t="shared" si="1"/>
        <v>13.171164919504628</v>
      </c>
      <c r="D9" s="69">
        <f t="shared" si="12"/>
        <v>1896.6513961115261</v>
      </c>
      <c r="E9" s="72">
        <f t="shared" si="2"/>
        <v>90811.668853348296</v>
      </c>
      <c r="F9" s="68">
        <f t="shared" si="3"/>
        <v>26.816675505616629</v>
      </c>
      <c r="G9" s="71">
        <f t="shared" si="4"/>
        <v>0.9151173927096653</v>
      </c>
      <c r="H9" s="73">
        <f t="shared" si="5"/>
        <v>2.1751425307316033E-3</v>
      </c>
      <c r="I9" s="74">
        <f t="shared" si="6"/>
        <v>1.12101880606934</v>
      </c>
      <c r="J9" s="71">
        <f t="shared" si="7"/>
        <v>0.97937324319999997</v>
      </c>
      <c r="K9" s="69">
        <f t="shared" si="8"/>
        <v>282.20640002807994</v>
      </c>
      <c r="L9" s="75">
        <f t="shared" si="9"/>
        <v>9.0564000280799632</v>
      </c>
      <c r="M9" s="75">
        <f t="shared" si="10"/>
        <v>507.97152005054392</v>
      </c>
      <c r="N9" s="75">
        <f t="shared" si="11"/>
        <v>48.3015200505439</v>
      </c>
      <c r="O9" s="76"/>
      <c r="Q9" s="3"/>
      <c r="R9" s="3"/>
    </row>
    <row r="10" spans="1:27">
      <c r="A10" s="70">
        <v>4000</v>
      </c>
      <c r="B10" s="71">
        <f t="shared" si="0"/>
        <v>0.86366196470274403</v>
      </c>
      <c r="C10" s="68">
        <f t="shared" si="1"/>
        <v>12.692376233271526</v>
      </c>
      <c r="D10" s="69">
        <f t="shared" si="12"/>
        <v>1827.7056926952962</v>
      </c>
      <c r="E10" s="72">
        <f t="shared" si="2"/>
        <v>87510.548573505541</v>
      </c>
      <c r="F10" s="68">
        <f t="shared" si="3"/>
        <v>25.841855061643592</v>
      </c>
      <c r="G10" s="71">
        <f t="shared" si="4"/>
        <v>0.88808642154897477</v>
      </c>
      <c r="H10" s="73">
        <f t="shared" si="5"/>
        <v>2.1108926153797581E-3</v>
      </c>
      <c r="I10" s="74">
        <f t="shared" si="6"/>
        <v>1.0879058663974941</v>
      </c>
      <c r="J10" s="71">
        <f t="shared" si="7"/>
        <v>0.97249765759999995</v>
      </c>
      <c r="K10" s="69">
        <f t="shared" si="8"/>
        <v>280.22520003743995</v>
      </c>
      <c r="L10" s="75">
        <f t="shared" si="9"/>
        <v>7.0752000374399699</v>
      </c>
      <c r="M10" s="75">
        <f t="shared" si="10"/>
        <v>504.40536006739194</v>
      </c>
      <c r="N10" s="75">
        <f t="shared" si="11"/>
        <v>44.735360067391923</v>
      </c>
      <c r="O10" s="76"/>
      <c r="Q10" s="3"/>
      <c r="R10" s="3"/>
    </row>
    <row r="11" spans="1:27">
      <c r="A11" s="35">
        <v>5000</v>
      </c>
      <c r="B11" s="36">
        <f t="shared" si="0"/>
        <v>0.83204812099654113</v>
      </c>
      <c r="C11" s="37">
        <f t="shared" si="1"/>
        <v>12.227779186165169</v>
      </c>
      <c r="D11" s="38">
        <f t="shared" si="12"/>
        <v>1760.8035892436369</v>
      </c>
      <c r="E11" s="39">
        <f t="shared" si="2"/>
        <v>84307.275859974528</v>
      </c>
      <c r="F11" s="37">
        <f t="shared" si="3"/>
        <v>24.895928992897087</v>
      </c>
      <c r="G11" s="36">
        <f t="shared" si="4"/>
        <v>0.86167056980501711</v>
      </c>
      <c r="H11" s="40">
        <f t="shared" si="5"/>
        <v>2.0481047773695453E-3</v>
      </c>
      <c r="I11" s="41">
        <f t="shared" si="6"/>
        <v>1.0555464480111461</v>
      </c>
      <c r="J11" s="36">
        <f t="shared" si="7"/>
        <v>0.96562207199999994</v>
      </c>
      <c r="K11" s="38">
        <f t="shared" si="8"/>
        <v>278.24400004679995</v>
      </c>
      <c r="L11" s="42">
        <f t="shared" si="9"/>
        <v>5.0940000467999766</v>
      </c>
      <c r="M11" s="42">
        <f t="shared" si="10"/>
        <v>500.83920008423991</v>
      </c>
      <c r="N11" s="42">
        <f t="shared" si="11"/>
        <v>41.16920008423989</v>
      </c>
      <c r="O11" s="76"/>
      <c r="Q11" s="3"/>
      <c r="R11" s="3"/>
    </row>
    <row r="12" spans="1:27">
      <c r="A12" s="70">
        <v>6000</v>
      </c>
      <c r="B12" s="71">
        <f t="shared" si="0"/>
        <v>0.80137790571697454</v>
      </c>
      <c r="C12" s="68">
        <f t="shared" si="1"/>
        <v>11.777049702416658</v>
      </c>
      <c r="D12" s="69">
        <f t="shared" si="12"/>
        <v>1695.898418756075</v>
      </c>
      <c r="E12" s="72">
        <f t="shared" si="2"/>
        <v>81199.616296772452</v>
      </c>
      <c r="F12" s="68">
        <f t="shared" si="3"/>
        <v>23.978237476590987</v>
      </c>
      <c r="G12" s="71">
        <f t="shared" si="4"/>
        <v>0.83586007050317412</v>
      </c>
      <c r="H12" s="73">
        <f t="shared" si="5"/>
        <v>1.9867558015789944E-3</v>
      </c>
      <c r="I12" s="74">
        <f t="shared" si="6"/>
        <v>1.0239285863663883</v>
      </c>
      <c r="J12" s="71">
        <f t="shared" si="7"/>
        <v>0.95874648640000004</v>
      </c>
      <c r="K12" s="69">
        <f t="shared" si="8"/>
        <v>276.26280005616002</v>
      </c>
      <c r="L12" s="75">
        <f t="shared" si="9"/>
        <v>3.1128000561600402</v>
      </c>
      <c r="M12" s="75">
        <f t="shared" si="10"/>
        <v>497.27304010108799</v>
      </c>
      <c r="N12" s="75">
        <f t="shared" si="11"/>
        <v>37.60304010108797</v>
      </c>
      <c r="O12" s="76"/>
      <c r="Q12" s="3"/>
      <c r="R12" s="3"/>
    </row>
    <row r="13" spans="1:27">
      <c r="A13" s="70">
        <v>7000</v>
      </c>
      <c r="B13" s="71">
        <f t="shared" si="0"/>
        <v>0.77162961827265342</v>
      </c>
      <c r="C13" s="68">
        <f t="shared" si="1"/>
        <v>11.339868870134914</v>
      </c>
      <c r="D13" s="69">
        <f t="shared" si="12"/>
        <v>1632.9442578319743</v>
      </c>
      <c r="E13" s="72">
        <f t="shared" si="2"/>
        <v>78185.371071476606</v>
      </c>
      <c r="F13" s="68">
        <f t="shared" si="3"/>
        <v>23.088131203666432</v>
      </c>
      <c r="G13" s="71">
        <f t="shared" si="4"/>
        <v>0.81064524361879031</v>
      </c>
      <c r="H13" s="73">
        <f t="shared" si="5"/>
        <v>1.9268226795575026E-3</v>
      </c>
      <c r="I13" s="74">
        <f t="shared" si="6"/>
        <v>0.99304042343301824</v>
      </c>
      <c r="J13" s="71">
        <f t="shared" si="7"/>
        <v>0.95187090080000003</v>
      </c>
      <c r="K13" s="69">
        <f t="shared" si="8"/>
        <v>274.28160006551997</v>
      </c>
      <c r="L13" s="75">
        <f t="shared" si="9"/>
        <v>1.13160006551999</v>
      </c>
      <c r="M13" s="75">
        <f t="shared" si="10"/>
        <v>493.70688011793595</v>
      </c>
      <c r="N13" s="75">
        <f t="shared" si="11"/>
        <v>34.036880117935937</v>
      </c>
      <c r="O13" s="76"/>
      <c r="Q13" s="3"/>
      <c r="R13" s="3"/>
    </row>
    <row r="14" spans="1:27">
      <c r="A14" s="70">
        <v>8000</v>
      </c>
      <c r="B14" s="71">
        <f t="shared" si="0"/>
        <v>0.74278190631274588</v>
      </c>
      <c r="C14" s="68">
        <f t="shared" si="1"/>
        <v>10.915922895172113</v>
      </c>
      <c r="D14" s="69">
        <f t="shared" si="12"/>
        <v>1571.8959200271431</v>
      </c>
      <c r="E14" s="72">
        <f t="shared" si="2"/>
        <v>75262.376657138971</v>
      </c>
      <c r="F14" s="68">
        <f t="shared" si="3"/>
        <v>22.224971284861219</v>
      </c>
      <c r="G14" s="71">
        <f t="shared" si="4"/>
        <v>0.78601649591833433</v>
      </c>
      <c r="H14" s="73">
        <f t="shared" si="5"/>
        <v>1.8682826091482889E-3</v>
      </c>
      <c r="I14" s="74">
        <f t="shared" si="6"/>
        <v>0.96287020749995966</v>
      </c>
      <c r="J14" s="71">
        <f t="shared" si="7"/>
        <v>0.94499531520000002</v>
      </c>
      <c r="K14" s="69">
        <f t="shared" si="8"/>
        <v>272.30040007487997</v>
      </c>
      <c r="L14" s="75">
        <f t="shared" si="9"/>
        <v>-0.84959992512000326</v>
      </c>
      <c r="M14" s="75">
        <f t="shared" si="10"/>
        <v>490.14072013478398</v>
      </c>
      <c r="N14" s="75">
        <f t="shared" si="11"/>
        <v>30.47072013478396</v>
      </c>
      <c r="O14" s="76"/>
      <c r="Q14" s="3"/>
      <c r="R14" s="3"/>
    </row>
    <row r="15" spans="1:27">
      <c r="A15" s="70">
        <v>9000</v>
      </c>
      <c r="B15" s="71">
        <f t="shared" si="0"/>
        <v>0.71481376259346974</v>
      </c>
      <c r="C15" s="68">
        <f t="shared" si="1"/>
        <v>10.504903055073632</v>
      </c>
      <c r="D15" s="69">
        <f t="shared" si="12"/>
        <v>1512.7089492226166</v>
      </c>
      <c r="E15" s="72">
        <f t="shared" si="2"/>
        <v>72428.504494783323</v>
      </c>
      <c r="F15" s="68">
        <f t="shared" si="3"/>
        <v>21.388129156951244</v>
      </c>
      <c r="G15" s="71">
        <f t="shared" si="4"/>
        <v>0.76196432079970799</v>
      </c>
      <c r="H15" s="73">
        <f t="shared" si="5"/>
        <v>1.8111129941088258E-3</v>
      </c>
      <c r="I15" s="74">
        <f t="shared" si="6"/>
        <v>0.93340629297964239</v>
      </c>
      <c r="J15" s="71">
        <f t="shared" si="7"/>
        <v>0.93811972960000001</v>
      </c>
      <c r="K15" s="69">
        <f t="shared" si="8"/>
        <v>270.31920008423998</v>
      </c>
      <c r="L15" s="75">
        <f t="shared" si="9"/>
        <v>-2.8307999157599966</v>
      </c>
      <c r="M15" s="75">
        <f t="shared" si="10"/>
        <v>486.57456015163194</v>
      </c>
      <c r="N15" s="75">
        <f t="shared" si="11"/>
        <v>26.904560151631927</v>
      </c>
      <c r="O15" s="76"/>
      <c r="Q15" s="3"/>
      <c r="R15" s="3"/>
    </row>
    <row r="16" spans="1:27">
      <c r="A16" s="35">
        <v>10000</v>
      </c>
      <c r="B16" s="36">
        <f t="shared" si="0"/>
        <v>0.6877045218503709</v>
      </c>
      <c r="C16" s="37">
        <f t="shared" si="1"/>
        <v>10.10650565311305</v>
      </c>
      <c r="D16" s="38">
        <f t="shared" si="12"/>
        <v>1455.3396130056833</v>
      </c>
      <c r="E16" s="39">
        <f t="shared" si="2"/>
        <v>69681.660676488827</v>
      </c>
      <c r="F16" s="37">
        <f t="shared" si="3"/>
        <v>20.576986489165151</v>
      </c>
      <c r="G16" s="36">
        <f t="shared" si="4"/>
        <v>0.73847929813169477</v>
      </c>
      <c r="H16" s="40">
        <f t="shared" si="5"/>
        <v>1.7552914437292252E-3</v>
      </c>
      <c r="I16" s="41">
        <f t="shared" si="6"/>
        <v>0.90463714021132613</v>
      </c>
      <c r="J16" s="36">
        <f t="shared" si="7"/>
        <v>0.931244144</v>
      </c>
      <c r="K16" s="38">
        <f t="shared" si="8"/>
        <v>268.33800009359999</v>
      </c>
      <c r="L16" s="42">
        <f t="shared" si="9"/>
        <v>-4.8119999063999899</v>
      </c>
      <c r="M16" s="42">
        <f t="shared" si="10"/>
        <v>483.00840016847997</v>
      </c>
      <c r="N16" s="42">
        <f t="shared" si="11"/>
        <v>23.33840016847995</v>
      </c>
      <c r="O16" s="76"/>
      <c r="Q16" s="3"/>
      <c r="R16" s="3"/>
    </row>
    <row r="17" spans="1:20">
      <c r="A17" s="70">
        <v>11000</v>
      </c>
      <c r="B17" s="71">
        <f t="shared" si="0"/>
        <v>0.66143385767642049</v>
      </c>
      <c r="C17" s="68">
        <f t="shared" si="1"/>
        <v>9.7204319724126762</v>
      </c>
      <c r="D17" s="69">
        <f t="shared" si="12"/>
        <v>1399.7448960632262</v>
      </c>
      <c r="E17" s="72">
        <f t="shared" si="2"/>
        <v>67019.785629063306</v>
      </c>
      <c r="F17" s="68">
        <f t="shared" si="3"/>
        <v>19.790935089773033</v>
      </c>
      <c r="G17" s="71">
        <f t="shared" si="4"/>
        <v>0.71555209409253806</v>
      </c>
      <c r="H17" s="73">
        <f t="shared" si="5"/>
        <v>1.7007957724485536E-3</v>
      </c>
      <c r="I17" s="74">
        <f t="shared" si="6"/>
        <v>0.87655131526335917</v>
      </c>
      <c r="J17" s="71">
        <f t="shared" si="7"/>
        <v>0.92436855839999998</v>
      </c>
      <c r="K17" s="69">
        <f t="shared" si="8"/>
        <v>266.35680010295999</v>
      </c>
      <c r="L17" s="75">
        <f t="shared" si="9"/>
        <v>-6.7931998970399832</v>
      </c>
      <c r="M17" s="75">
        <f t="shared" si="10"/>
        <v>479.44224018532793</v>
      </c>
      <c r="N17" s="75">
        <f t="shared" si="11"/>
        <v>19.772240185327917</v>
      </c>
      <c r="O17" s="76"/>
      <c r="Q17" s="3"/>
      <c r="R17" s="3"/>
    </row>
    <row r="18" spans="1:20">
      <c r="A18" s="70">
        <v>12000</v>
      </c>
      <c r="B18" s="71">
        <f t="shared" si="0"/>
        <v>0.63598177940596001</v>
      </c>
      <c r="C18" s="68">
        <f t="shared" si="1"/>
        <v>9.346388230149989</v>
      </c>
      <c r="D18" s="69">
        <f t="shared" si="12"/>
        <v>1345.8824935874406</v>
      </c>
      <c r="E18" s="72">
        <f t="shared" si="2"/>
        <v>64440.853798308897</v>
      </c>
      <c r="F18" s="68">
        <f t="shared" si="3"/>
        <v>19.029376812850156</v>
      </c>
      <c r="G18" s="71">
        <f t="shared" si="4"/>
        <v>0.69317346100763511</v>
      </c>
      <c r="H18" s="73">
        <f t="shared" si="5"/>
        <v>1.6476039994690478E-3</v>
      </c>
      <c r="I18" s="74">
        <f t="shared" si="6"/>
        <v>0.8491374897343531</v>
      </c>
      <c r="J18" s="71">
        <f t="shared" si="7"/>
        <v>0.91749297279999997</v>
      </c>
      <c r="K18" s="69">
        <f t="shared" si="8"/>
        <v>264.37560011231994</v>
      </c>
      <c r="L18" s="75">
        <f t="shared" si="9"/>
        <v>-8.7743998876800333</v>
      </c>
      <c r="M18" s="75">
        <f t="shared" si="10"/>
        <v>475.87608020217596</v>
      </c>
      <c r="N18" s="75">
        <f t="shared" si="11"/>
        <v>16.20608020217594</v>
      </c>
      <c r="O18" s="76"/>
      <c r="Q18" s="3"/>
      <c r="R18" s="3"/>
    </row>
    <row r="19" spans="1:20">
      <c r="A19" s="70">
        <v>13000</v>
      </c>
      <c r="B19" s="71">
        <f t="shared" si="0"/>
        <v>0.61132862900452833</v>
      </c>
      <c r="C19" s="68">
        <f t="shared" si="1"/>
        <v>8.9840855318505479</v>
      </c>
      <c r="D19" s="69">
        <f t="shared" si="12"/>
        <v>1293.7108046939991</v>
      </c>
      <c r="E19" s="72">
        <f t="shared" si="2"/>
        <v>61942.873333883836</v>
      </c>
      <c r="F19" s="68">
        <f t="shared" si="3"/>
        <v>18.291723465216663</v>
      </c>
      <c r="G19" s="71">
        <f t="shared" si="4"/>
        <v>0.67133423718633822</v>
      </c>
      <c r="H19" s="73">
        <f t="shared" si="5"/>
        <v>1.5956943483682073E-3</v>
      </c>
      <c r="I19" s="74">
        <f t="shared" si="6"/>
        <v>0.82238444055326443</v>
      </c>
      <c r="J19" s="71">
        <f t="shared" si="7"/>
        <v>0.91061738719999996</v>
      </c>
      <c r="K19" s="69">
        <f t="shared" si="8"/>
        <v>262.39440012167995</v>
      </c>
      <c r="L19" s="75">
        <f t="shared" si="9"/>
        <v>-10.755599878320027</v>
      </c>
      <c r="M19" s="75">
        <f t="shared" si="10"/>
        <v>472.30992021902392</v>
      </c>
      <c r="N19" s="75">
        <f t="shared" si="11"/>
        <v>12.639920219023907</v>
      </c>
      <c r="O19" s="76"/>
      <c r="Q19" s="3"/>
      <c r="R19" s="3"/>
    </row>
    <row r="20" spans="1:20">
      <c r="A20" s="70">
        <v>14000</v>
      </c>
      <c r="B20" s="71">
        <f t="shared" si="0"/>
        <v>0.5874550779646025</v>
      </c>
      <c r="C20" s="68">
        <f t="shared" si="1"/>
        <v>8.6332398257677987</v>
      </c>
      <c r="D20" s="69">
        <f t="shared" si="12"/>
        <v>1243.1889258527303</v>
      </c>
      <c r="E20" s="72">
        <f t="shared" si="2"/>
        <v>59523.885774763352</v>
      </c>
      <c r="F20" s="68">
        <f t="shared" si="3"/>
        <v>17.577396713554222</v>
      </c>
      <c r="G20" s="71">
        <f t="shared" si="4"/>
        <v>0.6500253467578484</v>
      </c>
      <c r="H20" s="73">
        <f t="shared" si="5"/>
        <v>1.5450452467087297E-3</v>
      </c>
      <c r="I20" s="74">
        <f t="shared" si="6"/>
        <v>0.79628104977836434</v>
      </c>
      <c r="J20" s="71">
        <f t="shared" si="7"/>
        <v>0.90374180159999995</v>
      </c>
      <c r="K20" s="69">
        <f t="shared" si="8"/>
        <v>260.41320013103996</v>
      </c>
      <c r="L20" s="75">
        <f t="shared" si="9"/>
        <v>-12.73679986896002</v>
      </c>
      <c r="M20" s="75">
        <f t="shared" si="10"/>
        <v>468.74376023587195</v>
      </c>
      <c r="N20" s="75">
        <f t="shared" si="11"/>
        <v>9.07376023587193</v>
      </c>
      <c r="O20" s="76"/>
      <c r="Q20" s="3"/>
      <c r="R20" s="3"/>
    </row>
    <row r="21" spans="1:20">
      <c r="A21" s="35">
        <v>15000</v>
      </c>
      <c r="B21" s="36">
        <f t="shared" si="0"/>
        <v>0.56434212420728613</v>
      </c>
      <c r="C21" s="37">
        <f t="shared" si="1"/>
        <v>8.2935718573502761</v>
      </c>
      <c r="D21" s="38">
        <f t="shared" si="12"/>
        <v>1194.2766443308856</v>
      </c>
      <c r="E21" s="39">
        <f t="shared" si="2"/>
        <v>57181.965735303267</v>
      </c>
      <c r="F21" s="37">
        <f t="shared" si="3"/>
        <v>16.885827991700626</v>
      </c>
      <c r="G21" s="36">
        <f t="shared" si="4"/>
        <v>0.62923779950619319</v>
      </c>
      <c r="H21" s="40">
        <f t="shared" si="5"/>
        <v>1.4956353256462705E-3</v>
      </c>
      <c r="I21" s="41">
        <f t="shared" si="6"/>
        <v>0.77081630439508675</v>
      </c>
      <c r="J21" s="36">
        <f t="shared" si="7"/>
        <v>0.89686621600000005</v>
      </c>
      <c r="K21" s="38">
        <f t="shared" si="8"/>
        <v>258.43200014040002</v>
      </c>
      <c r="L21" s="42">
        <f t="shared" si="9"/>
        <v>-14.717999859599956</v>
      </c>
      <c r="M21" s="42">
        <f t="shared" si="10"/>
        <v>465.17760025271997</v>
      </c>
      <c r="N21" s="42">
        <f t="shared" si="11"/>
        <v>5.5076002527199535</v>
      </c>
      <c r="O21" s="76"/>
      <c r="Q21" s="3"/>
      <c r="R21" s="3"/>
    </row>
    <row r="22" spans="1:20">
      <c r="A22" s="70">
        <v>16000</v>
      </c>
      <c r="B22" s="71">
        <f t="shared" si="0"/>
        <v>0.54197108898997548</v>
      </c>
      <c r="C22" s="68">
        <f t="shared" si="1"/>
        <v>7.9648071237966791</v>
      </c>
      <c r="D22" s="69">
        <f t="shared" si="12"/>
        <v>1146.9344316490542</v>
      </c>
      <c r="E22" s="72">
        <f t="shared" si="2"/>
        <v>54915.220591909267</v>
      </c>
      <c r="F22" s="68">
        <f t="shared" si="3"/>
        <v>16.216458408123284</v>
      </c>
      <c r="G22" s="71">
        <f t="shared" si="4"/>
        <v>0.60896269070427234</v>
      </c>
      <c r="H22" s="73">
        <f t="shared" si="5"/>
        <v>1.447443419534985E-3</v>
      </c>
      <c r="I22" s="74">
        <f t="shared" si="6"/>
        <v>0.74597929611273361</v>
      </c>
      <c r="J22" s="71">
        <f t="shared" si="7"/>
        <v>0.88999063040000004</v>
      </c>
      <c r="K22" s="69">
        <f t="shared" si="8"/>
        <v>256.45080014975997</v>
      </c>
      <c r="L22" s="75">
        <f t="shared" si="9"/>
        <v>-16.699199850240007</v>
      </c>
      <c r="M22" s="75">
        <f t="shared" si="10"/>
        <v>461.61144026956799</v>
      </c>
      <c r="N22" s="75">
        <f t="shared" si="11"/>
        <v>1.9414402695679769</v>
      </c>
      <c r="O22" s="76"/>
      <c r="Q22" s="3"/>
      <c r="R22" s="3"/>
    </row>
    <row r="23" spans="1:20">
      <c r="A23" s="70">
        <v>17000</v>
      </c>
      <c r="B23" s="71">
        <f t="shared" si="0"/>
        <v>0.52032361382004411</v>
      </c>
      <c r="C23" s="68">
        <f t="shared" si="1"/>
        <v>7.6466758286993679</v>
      </c>
      <c r="D23" s="69">
        <f t="shared" si="12"/>
        <v>1101.1234370498173</v>
      </c>
      <c r="E23" s="72">
        <f t="shared" si="2"/>
        <v>52721.790170315966</v>
      </c>
      <c r="F23" s="68">
        <f t="shared" si="3"/>
        <v>15.568738653572748</v>
      </c>
      <c r="G23" s="71">
        <f t="shared" si="4"/>
        <v>0.5891912009469642</v>
      </c>
      <c r="H23" s="73">
        <f t="shared" si="5"/>
        <v>1.4004485655308393E-3</v>
      </c>
      <c r="I23" s="74">
        <f t="shared" si="6"/>
        <v>0.72175922116003122</v>
      </c>
      <c r="J23" s="71">
        <f t="shared" si="7"/>
        <v>0.88311504480000003</v>
      </c>
      <c r="K23" s="69">
        <f t="shared" si="8"/>
        <v>254.46960015911998</v>
      </c>
      <c r="L23" s="75">
        <f t="shared" si="9"/>
        <v>-18.68039984088</v>
      </c>
      <c r="M23" s="75">
        <f t="shared" si="10"/>
        <v>458.04528028641596</v>
      </c>
      <c r="N23" s="75">
        <f t="shared" si="11"/>
        <v>-1.6247197135840565</v>
      </c>
      <c r="O23" s="76"/>
      <c r="Q23" s="3"/>
      <c r="R23" s="3"/>
      <c r="T23" s="104"/>
    </row>
    <row r="24" spans="1:20">
      <c r="A24" s="70">
        <v>18000</v>
      </c>
      <c r="B24" s="71">
        <f t="shared" si="0"/>
        <v>0.49938165737457152</v>
      </c>
      <c r="C24" s="68">
        <f t="shared" si="1"/>
        <v>7.3389128367767027</v>
      </c>
      <c r="D24" s="69">
        <f t="shared" si="12"/>
        <v>1056.8054809791909</v>
      </c>
      <c r="E24" s="72">
        <f t="shared" si="2"/>
        <v>50599.846433478458</v>
      </c>
      <c r="F24" s="68">
        <f t="shared" si="3"/>
        <v>14.94212890891713</v>
      </c>
      <c r="G24" s="71">
        <f t="shared" si="4"/>
        <v>0.56991459598327521</v>
      </c>
      <c r="H24" s="73">
        <f t="shared" si="5"/>
        <v>1.3546300031926468E-3</v>
      </c>
      <c r="I24" s="74">
        <f t="shared" si="6"/>
        <v>0.69814538007951221</v>
      </c>
      <c r="J24" s="71">
        <f t="shared" si="7"/>
        <v>0.87623945920000001</v>
      </c>
      <c r="K24" s="69">
        <f t="shared" si="8"/>
        <v>252.48840016847998</v>
      </c>
      <c r="L24" s="75">
        <f t="shared" si="9"/>
        <v>-20.661599831519993</v>
      </c>
      <c r="M24" s="75">
        <f t="shared" si="10"/>
        <v>454.47912030326398</v>
      </c>
      <c r="N24" s="75">
        <f t="shared" si="11"/>
        <v>-5.1908796967360331</v>
      </c>
      <c r="O24" s="76"/>
      <c r="Q24" s="3"/>
      <c r="R24" s="3"/>
    </row>
    <row r="25" spans="1:20">
      <c r="A25" s="70">
        <v>19000</v>
      </c>
      <c r="B25" s="71">
        <f t="shared" si="0"/>
        <v>0.47912749242615699</v>
      </c>
      <c r="C25" s="68">
        <f t="shared" si="1"/>
        <v>7.0412576286948028</v>
      </c>
      <c r="D25" s="69">
        <f t="shared" si="12"/>
        <v>1013.9430485809459</v>
      </c>
      <c r="E25" s="72">
        <f t="shared" si="2"/>
        <v>48547.593170080356</v>
      </c>
      <c r="F25" s="68">
        <f t="shared" si="3"/>
        <v>14.336098753158566</v>
      </c>
      <c r="G25" s="71">
        <f t="shared" si="4"/>
        <v>0.55112422654752125</v>
      </c>
      <c r="H25" s="73">
        <f t="shared" si="5"/>
        <v>1.3099671740808031E-3</v>
      </c>
      <c r="I25" s="74">
        <f t="shared" si="6"/>
        <v>0.67512717752071361</v>
      </c>
      <c r="J25" s="71">
        <f t="shared" si="7"/>
        <v>0.8693638736</v>
      </c>
      <c r="K25" s="69">
        <f t="shared" si="8"/>
        <v>250.50720017783999</v>
      </c>
      <c r="L25" s="75">
        <f t="shared" si="9"/>
        <v>-22.642799822159986</v>
      </c>
      <c r="M25" s="75">
        <f t="shared" si="10"/>
        <v>450.91296032011195</v>
      </c>
      <c r="N25" s="75">
        <f t="shared" si="11"/>
        <v>-8.7570396798880665</v>
      </c>
      <c r="O25" s="76"/>
      <c r="Q25" s="3"/>
      <c r="R25" s="3"/>
    </row>
    <row r="26" spans="1:20">
      <c r="A26" s="35">
        <v>20000</v>
      </c>
      <c r="B26" s="36">
        <f t="shared" si="0"/>
        <v>0.4595437027748514</v>
      </c>
      <c r="C26" s="37">
        <f t="shared" si="1"/>
        <v>6.7534542559792161</v>
      </c>
      <c r="D26" s="38">
        <f t="shared" si="12"/>
        <v>972.49928320387744</v>
      </c>
      <c r="E26" s="39">
        <f t="shared" si="2"/>
        <v>46563.265683661819</v>
      </c>
      <c r="F26" s="37">
        <f t="shared" si="3"/>
        <v>13.750127071632754</v>
      </c>
      <c r="G26" s="36">
        <f t="shared" si="4"/>
        <v>0.53281152818952993</v>
      </c>
      <c r="H26" s="40">
        <f t="shared" si="5"/>
        <v>1.2664397213536936E-3</v>
      </c>
      <c r="I26" s="41">
        <f t="shared" si="6"/>
        <v>0.65269412203217425</v>
      </c>
      <c r="J26" s="36">
        <f t="shared" si="7"/>
        <v>0.86248828799999999</v>
      </c>
      <c r="K26" s="38">
        <f t="shared" si="8"/>
        <v>248.52600018719997</v>
      </c>
      <c r="L26" s="42">
        <f t="shared" si="9"/>
        <v>-24.623999812800008</v>
      </c>
      <c r="M26" s="42">
        <f t="shared" si="10"/>
        <v>447.34680033695997</v>
      </c>
      <c r="N26" s="42">
        <f t="shared" si="11"/>
        <v>-12.323199663040043</v>
      </c>
      <c r="O26" s="76"/>
      <c r="Q26" s="3"/>
      <c r="R26" s="3"/>
    </row>
    <row r="27" spans="1:20">
      <c r="A27" s="70">
        <v>21000</v>
      </c>
      <c r="B27" s="71">
        <f t="shared" si="0"/>
        <v>0.44061318018624324</v>
      </c>
      <c r="C27" s="68">
        <f t="shared" si="1"/>
        <v>6.4752512960170305</v>
      </c>
      <c r="D27" s="69">
        <f t="shared" si="12"/>
        <v>932.43797992209579</v>
      </c>
      <c r="E27" s="72">
        <f t="shared" si="2"/>
        <v>44645.130482371096</v>
      </c>
      <c r="F27" s="68">
        <f t="shared" si="3"/>
        <v>13.183701964392613</v>
      </c>
      <c r="G27" s="71">
        <f t="shared" si="4"/>
        <v>0.51496802110384754</v>
      </c>
      <c r="H27" s="73">
        <f t="shared" si="5"/>
        <v>1.2240274893617351E-3</v>
      </c>
      <c r="I27" s="74">
        <f t="shared" si="6"/>
        <v>0.63083582585221332</v>
      </c>
      <c r="J27" s="71">
        <f t="shared" si="7"/>
        <v>0.85561270239999998</v>
      </c>
      <c r="K27" s="69">
        <f t="shared" si="8"/>
        <v>246.54480019655998</v>
      </c>
      <c r="L27" s="75">
        <f t="shared" si="9"/>
        <v>-26.605199803440001</v>
      </c>
      <c r="M27" s="75">
        <f t="shared" si="10"/>
        <v>443.78064035380794</v>
      </c>
      <c r="N27" s="75">
        <f t="shared" si="11"/>
        <v>-15.889359646192077</v>
      </c>
      <c r="O27" s="76"/>
      <c r="Q27" s="3"/>
      <c r="R27" s="3"/>
    </row>
    <row r="28" spans="1:20">
      <c r="A28" s="70">
        <v>22000</v>
      </c>
      <c r="B28" s="71">
        <f t="shared" si="0"/>
        <v>0.42231912133573374</v>
      </c>
      <c r="C28" s="68">
        <f t="shared" si="1"/>
        <v>6.2064018071499429</v>
      </c>
      <c r="D28" s="69">
        <f t="shared" si="12"/>
        <v>893.72357906841569</v>
      </c>
      <c r="E28" s="72">
        <f t="shared" si="2"/>
        <v>42791.484969343219</v>
      </c>
      <c r="F28" s="68">
        <f t="shared" si="3"/>
        <v>12.636320654777158</v>
      </c>
      <c r="G28" s="71">
        <f t="shared" si="4"/>
        <v>0.49758530995793704</v>
      </c>
      <c r="H28" s="73">
        <f t="shared" si="5"/>
        <v>1.1827105232390205E-3</v>
      </c>
      <c r="I28" s="74">
        <f t="shared" si="6"/>
        <v>0.60954200469847286</v>
      </c>
      <c r="J28" s="71">
        <f t="shared" si="7"/>
        <v>0.84873711679999997</v>
      </c>
      <c r="K28" s="69">
        <f t="shared" si="8"/>
        <v>244.56360020591998</v>
      </c>
      <c r="L28" s="75">
        <f t="shared" si="9"/>
        <v>-28.586399794079995</v>
      </c>
      <c r="M28" s="75">
        <f t="shared" si="10"/>
        <v>440.21448037065596</v>
      </c>
      <c r="N28" s="75">
        <f t="shared" si="11"/>
        <v>-19.455519629344053</v>
      </c>
      <c r="O28" s="76"/>
      <c r="Q28" s="3"/>
      <c r="R28" s="3"/>
    </row>
    <row r="29" spans="1:20">
      <c r="A29" s="70">
        <v>23000</v>
      </c>
      <c r="B29" s="71">
        <f t="shared" si="0"/>
        <v>0.40464502475904052</v>
      </c>
      <c r="C29" s="68">
        <f t="shared" si="1"/>
        <v>5.9466632838588591</v>
      </c>
      <c r="D29" s="69">
        <f t="shared" si="12"/>
        <v>856.32115978092656</v>
      </c>
      <c r="E29" s="72">
        <f t="shared" si="2"/>
        <v>41000.657133709778</v>
      </c>
      <c r="F29" s="68">
        <f t="shared" si="3"/>
        <v>12.107489398166713</v>
      </c>
      <c r="G29" s="71">
        <f t="shared" si="4"/>
        <v>0.48065508371935511</v>
      </c>
      <c r="H29" s="73">
        <f t="shared" si="5"/>
        <v>1.1424690684925351E-3</v>
      </c>
      <c r="I29" s="74">
        <f t="shared" si="6"/>
        <v>0.58880247755621007</v>
      </c>
      <c r="J29" s="71">
        <f t="shared" si="7"/>
        <v>0.84186153119999996</v>
      </c>
      <c r="K29" s="69">
        <f t="shared" si="8"/>
        <v>242.58240021527996</v>
      </c>
      <c r="L29" s="75">
        <f t="shared" si="9"/>
        <v>-30.567599784720016</v>
      </c>
      <c r="M29" s="75">
        <f t="shared" si="10"/>
        <v>436.64832038750393</v>
      </c>
      <c r="N29" s="75">
        <f t="shared" si="11"/>
        <v>-23.021679612496087</v>
      </c>
      <c r="O29" s="76"/>
      <c r="Q29" s="3"/>
      <c r="R29" s="3"/>
    </row>
    <row r="30" spans="1:20">
      <c r="A30" s="70">
        <v>24000</v>
      </c>
      <c r="B30" s="71">
        <f t="shared" si="0"/>
        <v>0.38757468780896365</v>
      </c>
      <c r="C30" s="68">
        <f t="shared" si="1"/>
        <v>5.69579761204053</v>
      </c>
      <c r="D30" s="69">
        <f t="shared" si="12"/>
        <v>820.19643356281574</v>
      </c>
      <c r="E30" s="72">
        <f t="shared" si="2"/>
        <v>39271.005242243242</v>
      </c>
      <c r="F30" s="68">
        <f t="shared" si="3"/>
        <v>11.59672339092552</v>
      </c>
      <c r="G30" s="71">
        <f t="shared" si="4"/>
        <v>0.4641691154818926</v>
      </c>
      <c r="H30" s="73">
        <f t="shared" si="5"/>
        <v>1.1032835705889106E-3</v>
      </c>
      <c r="I30" s="74">
        <f t="shared" si="6"/>
        <v>0.5686071664653185</v>
      </c>
      <c r="J30" s="71">
        <f t="shared" si="7"/>
        <v>0.83498594559999995</v>
      </c>
      <c r="K30" s="69">
        <f t="shared" si="8"/>
        <v>240.60120022463997</v>
      </c>
      <c r="L30" s="75">
        <f t="shared" si="9"/>
        <v>-32.54879977536001</v>
      </c>
      <c r="M30" s="75">
        <f t="shared" si="10"/>
        <v>433.08216040435195</v>
      </c>
      <c r="N30" s="75">
        <f t="shared" si="11"/>
        <v>-26.587839595648063</v>
      </c>
      <c r="O30" s="76"/>
      <c r="Q30" s="3"/>
      <c r="R30" s="3"/>
    </row>
    <row r="31" spans="1:20">
      <c r="A31" s="35">
        <v>25000</v>
      </c>
      <c r="B31" s="36">
        <f t="shared" si="0"/>
        <v>0.37109220361845469</v>
      </c>
      <c r="C31" s="37">
        <f t="shared" si="1"/>
        <v>5.4535710243768101</v>
      </c>
      <c r="D31" s="38">
        <f t="shared" si="12"/>
        <v>785.31573785552939</v>
      </c>
      <c r="E31" s="39">
        <f t="shared" si="2"/>
        <v>37600.91753163992</v>
      </c>
      <c r="F31" s="37">
        <f t="shared" si="3"/>
        <v>11.103546679532927</v>
      </c>
      <c r="G31" s="36">
        <f t="shared" si="4"/>
        <v>0.44811926229066229</v>
      </c>
      <c r="H31" s="40">
        <f t="shared" si="5"/>
        <v>1.0651346745386753E-3</v>
      </c>
      <c r="I31" s="41">
        <f t="shared" si="6"/>
        <v>0.54894609630606139</v>
      </c>
      <c r="J31" s="36">
        <f t="shared" si="7"/>
        <v>0.82811035999999993</v>
      </c>
      <c r="K31" s="38">
        <f t="shared" si="8"/>
        <v>238.62000023399997</v>
      </c>
      <c r="L31" s="42">
        <f t="shared" si="9"/>
        <v>-34.529999766000003</v>
      </c>
      <c r="M31" s="42">
        <f t="shared" si="10"/>
        <v>429.51600042119992</v>
      </c>
      <c r="N31" s="42">
        <f t="shared" si="11"/>
        <v>-30.153999578800097</v>
      </c>
      <c r="O31" s="76"/>
      <c r="Q31" s="3"/>
      <c r="R31" s="3"/>
    </row>
    <row r="32" spans="1:20">
      <c r="A32" s="70">
        <v>26000</v>
      </c>
      <c r="B32" s="71">
        <f t="shared" si="0"/>
        <v>0.35518195807002528</v>
      </c>
      <c r="C32" s="68">
        <f t="shared" si="1"/>
        <v>5.2197540557970914</v>
      </c>
      <c r="D32" s="69">
        <f t="shared" si="12"/>
        <v>751.64602962535059</v>
      </c>
      <c r="E32" s="72">
        <f t="shared" si="2"/>
        <v>35988.811901445311</v>
      </c>
      <c r="F32" s="68">
        <f t="shared" si="3"/>
        <v>10.627492069904283</v>
      </c>
      <c r="G32" s="71">
        <f t="shared" si="4"/>
        <v>0.43249746496612212</v>
      </c>
      <c r="H32" s="73">
        <f t="shared" si="5"/>
        <v>1.0280032244779757E-3</v>
      </c>
      <c r="I32" s="74">
        <f t="shared" si="6"/>
        <v>0.52980939458349963</v>
      </c>
      <c r="J32" s="71">
        <f t="shared" si="7"/>
        <v>0.82123477440000003</v>
      </c>
      <c r="K32" s="69">
        <f t="shared" si="8"/>
        <v>236.63880024335998</v>
      </c>
      <c r="L32" s="75">
        <f t="shared" si="9"/>
        <v>-36.511199756639996</v>
      </c>
      <c r="M32" s="75">
        <f t="shared" si="10"/>
        <v>425.949840438048</v>
      </c>
      <c r="N32" s="75">
        <f t="shared" si="11"/>
        <v>-33.720159561952016</v>
      </c>
      <c r="O32" s="76"/>
      <c r="Q32" s="3"/>
      <c r="R32" s="3"/>
    </row>
    <row r="33" spans="1:18">
      <c r="A33" s="70">
        <v>27000</v>
      </c>
      <c r="B33" s="71">
        <f t="shared" si="0"/>
        <v>0.33982862677153336</v>
      </c>
      <c r="C33" s="68">
        <f t="shared" si="1"/>
        <v>4.9941214990344545</v>
      </c>
      <c r="D33" s="69">
        <f t="shared" si="12"/>
        <v>719.15487896347236</v>
      </c>
      <c r="E33" s="72">
        <f t="shared" si="2"/>
        <v>34433.13560762562</v>
      </c>
      <c r="F33" s="68">
        <f t="shared" si="3"/>
        <v>10.168101036902637</v>
      </c>
      <c r="G33" s="71">
        <f t="shared" si="4"/>
        <v>0.41729574792701513</v>
      </c>
      <c r="H33" s="73">
        <f t="shared" si="5"/>
        <v>9.9187026324772218E-4</v>
      </c>
      <c r="I33" s="74">
        <f t="shared" si="6"/>
        <v>0.51118729121059359</v>
      </c>
      <c r="J33" s="71">
        <f t="shared" si="7"/>
        <v>0.81435918880000002</v>
      </c>
      <c r="K33" s="69">
        <f t="shared" si="8"/>
        <v>234.65760025271999</v>
      </c>
      <c r="L33" s="75">
        <f t="shared" si="9"/>
        <v>-38.49239974727999</v>
      </c>
      <c r="M33" s="75">
        <f t="shared" si="10"/>
        <v>422.38368045489597</v>
      </c>
      <c r="N33" s="75">
        <f t="shared" si="11"/>
        <v>-37.28631954510405</v>
      </c>
      <c r="O33" s="76"/>
      <c r="Q33" s="3"/>
      <c r="R33" s="3"/>
    </row>
    <row r="34" spans="1:18">
      <c r="A34" s="70">
        <v>28000</v>
      </c>
      <c r="B34" s="71">
        <f t="shared" si="0"/>
        <v>0.32501717203839087</v>
      </c>
      <c r="C34" s="68">
        <f t="shared" si="1"/>
        <v>4.7764523602761919</v>
      </c>
      <c r="D34" s="69">
        <f t="shared" si="12"/>
        <v>687.81046269966191</v>
      </c>
      <c r="E34" s="72">
        <f t="shared" si="2"/>
        <v>32932.364956789956</v>
      </c>
      <c r="F34" s="68">
        <f t="shared" si="3"/>
        <v>9.7249236340425949</v>
      </c>
      <c r="G34" s="71">
        <f t="shared" si="4"/>
        <v>0.40250621901221389</v>
      </c>
      <c r="H34" s="73">
        <f t="shared" si="5"/>
        <v>9.5671703197013113E-4</v>
      </c>
      <c r="I34" s="74">
        <f t="shared" si="6"/>
        <v>0.49307011828996206</v>
      </c>
      <c r="J34" s="71">
        <f t="shared" si="7"/>
        <v>0.80748360320000001</v>
      </c>
      <c r="K34" s="69">
        <f t="shared" si="8"/>
        <v>232.67640026207999</v>
      </c>
      <c r="L34" s="75">
        <f t="shared" si="9"/>
        <v>-40.473599737919983</v>
      </c>
      <c r="M34" s="75">
        <f t="shared" si="10"/>
        <v>418.81752047174399</v>
      </c>
      <c r="N34" s="75">
        <f t="shared" si="11"/>
        <v>-40.852479528256026</v>
      </c>
      <c r="O34" s="76"/>
      <c r="Q34" s="3"/>
      <c r="R34" s="3"/>
    </row>
    <row r="35" spans="1:18">
      <c r="A35" s="70">
        <v>29000</v>
      </c>
      <c r="B35" s="71">
        <f t="shared" si="0"/>
        <v>0.310732839882226</v>
      </c>
      <c r="C35" s="68">
        <f t="shared" si="1"/>
        <v>4.5665298149091935</v>
      </c>
      <c r="D35" s="69">
        <f t="shared" si="12"/>
        <v>657.5815580295822</v>
      </c>
      <c r="E35" s="72">
        <f t="shared" si="2"/>
        <v>31485.005001066551</v>
      </c>
      <c r="F35" s="68">
        <f t="shared" si="3"/>
        <v>9.2975184033872935</v>
      </c>
      <c r="G35" s="71">
        <f t="shared" si="4"/>
        <v>0.38812106930144991</v>
      </c>
      <c r="H35" s="73">
        <f t="shared" si="5"/>
        <v>9.2252496962261623E-4</v>
      </c>
      <c r="I35" s="74">
        <f t="shared" si="6"/>
        <v>0.47544830989427617</v>
      </c>
      <c r="J35" s="71">
        <f>1-A35*0.0000068755856</f>
        <v>0.8006080176</v>
      </c>
      <c r="K35" s="69">
        <f t="shared" si="8"/>
        <v>230.69520027143997</v>
      </c>
      <c r="L35" s="75">
        <f t="shared" si="9"/>
        <v>-42.454799728560005</v>
      </c>
      <c r="M35" s="75">
        <f t="shared" si="10"/>
        <v>415.25136048859196</v>
      </c>
      <c r="N35" s="75">
        <f t="shared" si="11"/>
        <v>-44.41863951140806</v>
      </c>
      <c r="O35" s="76"/>
      <c r="Q35" s="3"/>
      <c r="R35" s="3"/>
    </row>
    <row r="36" spans="1:18">
      <c r="A36" s="35">
        <v>30000</v>
      </c>
      <c r="B36" s="36">
        <f t="shared" si="0"/>
        <v>0.29696115700604631</v>
      </c>
      <c r="C36" s="37">
        <f t="shared" si="1"/>
        <v>4.3641411633608564</v>
      </c>
      <c r="D36" s="38">
        <f t="shared" si="12"/>
        <v>628.43753615587241</v>
      </c>
      <c r="E36" s="39">
        <f t="shared" si="2"/>
        <v>30089.589233637642</v>
      </c>
      <c r="F36" s="37">
        <f t="shared" si="3"/>
        <v>8.8854522856398912</v>
      </c>
      <c r="G36" s="36">
        <f t="shared" si="4"/>
        <v>0.37413257293491359</v>
      </c>
      <c r="H36" s="40">
        <f t="shared" si="5"/>
        <v>8.8927571260899604E-4</v>
      </c>
      <c r="I36" s="41">
        <f t="shared" si="6"/>
        <v>0.45831240184526917</v>
      </c>
      <c r="J36" s="36">
        <f t="shared" si="7"/>
        <v>0.79373243199999999</v>
      </c>
      <c r="K36" s="38">
        <f t="shared" si="8"/>
        <v>228.71400028079998</v>
      </c>
      <c r="L36" s="42">
        <f t="shared" si="9"/>
        <v>-44.435999719199998</v>
      </c>
      <c r="M36" s="42">
        <f t="shared" si="10"/>
        <v>411.68520050543998</v>
      </c>
      <c r="N36" s="42">
        <f t="shared" si="11"/>
        <v>-47.984799494560036</v>
      </c>
      <c r="O36" s="76"/>
      <c r="Q36" s="3"/>
      <c r="R36" s="3"/>
    </row>
    <row r="37" spans="1:18">
      <c r="A37" s="70">
        <v>31000</v>
      </c>
      <c r="B37" s="71">
        <f t="shared" si="0"/>
        <v>0.28368792780594065</v>
      </c>
      <c r="C37" s="68">
        <f t="shared" si="1"/>
        <v>4.1690777870361035</v>
      </c>
      <c r="D37" s="69">
        <f t="shared" si="12"/>
        <v>600.34835594306514</v>
      </c>
      <c r="E37" s="72">
        <f t="shared" si="2"/>
        <v>28744.679284936938</v>
      </c>
      <c r="F37" s="68">
        <f t="shared" si="3"/>
        <v>8.488300530430708</v>
      </c>
      <c r="G37" s="71">
        <f t="shared" si="4"/>
        <v>0.36053308693170782</v>
      </c>
      <c r="H37" s="73">
        <f t="shared" si="5"/>
        <v>8.5695109432797631E-4</v>
      </c>
      <c r="I37" s="74">
        <f t="shared" si="6"/>
        <v>0.44165303149134211</v>
      </c>
      <c r="J37" s="71">
        <f t="shared" si="7"/>
        <v>0.78685684639999998</v>
      </c>
      <c r="K37" s="69">
        <f t="shared" si="8"/>
        <v>226.73280029015999</v>
      </c>
      <c r="L37" s="75">
        <f t="shared" si="9"/>
        <v>-46.417199709839991</v>
      </c>
      <c r="M37" s="75">
        <f t="shared" si="10"/>
        <v>408.11904052228795</v>
      </c>
      <c r="N37" s="75">
        <f t="shared" si="11"/>
        <v>-51.55095947771207</v>
      </c>
      <c r="O37" s="76"/>
      <c r="Q37" s="3"/>
      <c r="R37" s="3"/>
    </row>
    <row r="38" spans="1:18">
      <c r="A38" s="70">
        <v>32000</v>
      </c>
      <c r="B38" s="71">
        <f t="shared" si="0"/>
        <v>0.27089923137936323</v>
      </c>
      <c r="C38" s="68">
        <f t="shared" si="1"/>
        <v>3.9811351043511221</v>
      </c>
      <c r="D38" s="69">
        <f t="shared" si="12"/>
        <v>573.28455758643327</v>
      </c>
      <c r="E38" s="72">
        <f t="shared" si="2"/>
        <v>27448.864619513977</v>
      </c>
      <c r="F38" s="68">
        <f t="shared" si="3"/>
        <v>8.1056466068013169</v>
      </c>
      <c r="G38" s="71">
        <f t="shared" si="4"/>
        <v>0.34731505100713728</v>
      </c>
      <c r="H38" s="73">
        <f t="shared" si="5"/>
        <v>8.255331447388646E-4</v>
      </c>
      <c r="I38" s="74">
        <f t="shared" si="6"/>
        <v>0.4254609374837432</v>
      </c>
      <c r="J38" s="71">
        <f t="shared" si="7"/>
        <v>0.77998126079999996</v>
      </c>
      <c r="K38" s="69">
        <f t="shared" si="8"/>
        <v>224.75160029951996</v>
      </c>
      <c r="L38" s="75">
        <f t="shared" si="9"/>
        <v>-48.398399700480013</v>
      </c>
      <c r="M38" s="75">
        <f t="shared" si="10"/>
        <v>404.55288053913597</v>
      </c>
      <c r="N38" s="75">
        <f t="shared" si="11"/>
        <v>-55.117119460864046</v>
      </c>
      <c r="O38" s="76"/>
      <c r="Q38" s="3"/>
      <c r="R38" s="3"/>
    </row>
    <row r="39" spans="1:18">
      <c r="A39" s="70">
        <v>33000</v>
      </c>
      <c r="B39" s="71">
        <f t="shared" si="0"/>
        <v>0.25858141854004157</v>
      </c>
      <c r="C39" s="68">
        <f t="shared" si="1"/>
        <v>3.8001125268644511</v>
      </c>
      <c r="D39" s="69">
        <f t="shared" si="12"/>
        <v>547.21725629485445</v>
      </c>
      <c r="E39" s="72">
        <f t="shared" si="2"/>
        <v>26200.762233569712</v>
      </c>
      <c r="F39" s="68">
        <f t="shared" si="3"/>
        <v>7.7370821138868235</v>
      </c>
      <c r="G39" s="71">
        <f t="shared" si="4"/>
        <v>0.33447098738881631</v>
      </c>
      <c r="H39" s="73">
        <f t="shared" si="5"/>
        <v>7.9500408992447746E-4</v>
      </c>
      <c r="I39" s="74">
        <f t="shared" si="6"/>
        <v>0.40972695955130001</v>
      </c>
      <c r="J39" s="71">
        <f t="shared" si="7"/>
        <v>0.77310567520000006</v>
      </c>
      <c r="K39" s="69">
        <f t="shared" si="8"/>
        <v>222.77040030888</v>
      </c>
      <c r="L39" s="75">
        <f t="shared" si="9"/>
        <v>-50.379599691119978</v>
      </c>
      <c r="M39" s="75">
        <f t="shared" si="10"/>
        <v>400.98672055598399</v>
      </c>
      <c r="N39" s="75">
        <f t="shared" si="11"/>
        <v>-58.683279444016023</v>
      </c>
      <c r="O39" s="76"/>
      <c r="Q39" s="3"/>
      <c r="R39" s="3"/>
    </row>
    <row r="40" spans="1:18">
      <c r="A40" s="70">
        <v>34000</v>
      </c>
      <c r="B40" s="71">
        <f t="shared" si="0"/>
        <v>0.24672110883955062</v>
      </c>
      <c r="C40" s="68">
        <f t="shared" si="1"/>
        <v>3.6258134155060358</v>
      </c>
      <c r="D40" s="69">
        <f t="shared" si="12"/>
        <v>522.11813598778213</v>
      </c>
      <c r="E40" s="72">
        <f t="shared" si="2"/>
        <v>24999.016353167466</v>
      </c>
      <c r="F40" s="68">
        <f t="shared" si="3"/>
        <v>7.3822066917976015</v>
      </c>
      <c r="G40" s="71">
        <f t="shared" si="4"/>
        <v>0.32199350063157667</v>
      </c>
      <c r="H40" s="73">
        <f t="shared" si="5"/>
        <v>7.6534635165119457E-4</v>
      </c>
      <c r="I40" s="74">
        <f t="shared" si="6"/>
        <v>0.39444203827368146</v>
      </c>
      <c r="J40" s="71">
        <f t="shared" si="7"/>
        <v>0.76623008960000005</v>
      </c>
      <c r="K40" s="69">
        <f t="shared" si="8"/>
        <v>220.78920031824001</v>
      </c>
      <c r="L40" s="75">
        <f t="shared" si="9"/>
        <v>-52.360799681759971</v>
      </c>
      <c r="M40" s="75">
        <f t="shared" si="10"/>
        <v>397.42056057283202</v>
      </c>
      <c r="N40" s="75">
        <f t="shared" si="11"/>
        <v>-62.249439427167999</v>
      </c>
      <c r="O40" s="76"/>
      <c r="Q40" s="3"/>
      <c r="R40" s="3"/>
    </row>
    <row r="41" spans="1:18">
      <c r="A41" s="35">
        <v>35000</v>
      </c>
      <c r="B41" s="36">
        <f t="shared" si="0"/>
        <v>0.23530518759559918</v>
      </c>
      <c r="C41" s="37">
        <f t="shared" si="1"/>
        <v>3.4580450369049256</v>
      </c>
      <c r="D41" s="38">
        <f t="shared" si="12"/>
        <v>497.95944300642282</v>
      </c>
      <c r="E41" s="39">
        <f t="shared" si="2"/>
        <v>23842.298133124088</v>
      </c>
      <c r="F41" s="37">
        <f t="shared" si="3"/>
        <v>7.0406279327018861</v>
      </c>
      <c r="G41" s="36">
        <f t="shared" si="4"/>
        <v>0.30987527743115773</v>
      </c>
      <c r="H41" s="40">
        <f t="shared" si="5"/>
        <v>7.3654254692611873E-4</v>
      </c>
      <c r="I41" s="41">
        <f t="shared" si="6"/>
        <v>0.37959721485316822</v>
      </c>
      <c r="J41" s="36">
        <f t="shared" si="7"/>
        <v>0.75935450400000004</v>
      </c>
      <c r="K41" s="38">
        <f t="shared" si="8"/>
        <v>218.80800032759998</v>
      </c>
      <c r="L41" s="42">
        <f t="shared" si="9"/>
        <v>-54.341999672399993</v>
      </c>
      <c r="M41" s="42">
        <f t="shared" si="10"/>
        <v>393.85440058967998</v>
      </c>
      <c r="N41" s="42">
        <f t="shared" si="11"/>
        <v>-65.815599410320033</v>
      </c>
      <c r="O41" s="76"/>
      <c r="Q41" s="3"/>
      <c r="R41" s="3"/>
    </row>
    <row r="42" spans="1:18">
      <c r="A42" s="70">
        <v>36000</v>
      </c>
      <c r="B42" s="71">
        <f t="shared" si="0"/>
        <v>0.22432080292706988</v>
      </c>
      <c r="C42" s="68">
        <f t="shared" si="1"/>
        <v>3.296618519816219</v>
      </c>
      <c r="D42" s="69">
        <f t="shared" si="12"/>
        <v>474.71397983920349</v>
      </c>
      <c r="E42" s="72">
        <f t="shared" si="2"/>
        <v>22729.305356585355</v>
      </c>
      <c r="F42" s="68">
        <f t="shared" si="3"/>
        <v>6.7119612921104217</v>
      </c>
      <c r="G42" s="71">
        <f t="shared" si="4"/>
        <v>0.29810908643665979</v>
      </c>
      <c r="H42" s="73">
        <f t="shared" si="5"/>
        <v>7.0857548755129667E-4</v>
      </c>
      <c r="I42" s="74">
        <f t="shared" si="6"/>
        <v>0.36518363088490824</v>
      </c>
      <c r="J42" s="71">
        <f t="shared" si="7"/>
        <v>0.75247891840000003</v>
      </c>
      <c r="K42" s="69">
        <f t="shared" si="8"/>
        <v>216.82680033695999</v>
      </c>
      <c r="L42" s="75">
        <f t="shared" si="9"/>
        <v>-56.323199663039986</v>
      </c>
      <c r="M42" s="75">
        <f t="shared" si="10"/>
        <v>390.28824060652801</v>
      </c>
      <c r="N42" s="75">
        <f t="shared" si="11"/>
        <v>-69.381759393472009</v>
      </c>
      <c r="O42" s="76"/>
      <c r="Q42" s="3"/>
      <c r="R42" s="3"/>
    </row>
    <row r="43" spans="1:18">
      <c r="A43" s="70">
        <v>36089.24</v>
      </c>
      <c r="B43" s="71">
        <f t="shared" si="0"/>
        <v>0.22336110174069657</v>
      </c>
      <c r="C43" s="68">
        <f t="shared" si="1"/>
        <v>3.2825147511812767</v>
      </c>
      <c r="D43" s="69">
        <f t="shared" si="12"/>
        <v>472.68303324978797</v>
      </c>
      <c r="E43" s="72">
        <f>B43*101325</f>
        <v>22632.063633876078</v>
      </c>
      <c r="F43" s="68">
        <f t="shared" si="3"/>
        <v>6.6832458224309361</v>
      </c>
      <c r="G43" s="71">
        <f t="shared" si="4"/>
        <v>0.29707593836113827</v>
      </c>
      <c r="H43" s="73">
        <f t="shared" si="5"/>
        <v>7.0611979789058949E-4</v>
      </c>
      <c r="I43" s="74">
        <f>G43*1.225</f>
        <v>0.36391802449239441</v>
      </c>
      <c r="J43" s="71">
        <f t="shared" si="7"/>
        <v>0.75186534114105608</v>
      </c>
      <c r="K43" s="69">
        <f t="shared" si="8"/>
        <v>216.6499980497953</v>
      </c>
      <c r="L43" s="75">
        <f t="shared" si="9"/>
        <v>-56.500001950204677</v>
      </c>
      <c r="M43" s="75">
        <f>J43*518.67</f>
        <v>389.96999648963151</v>
      </c>
      <c r="N43" s="75">
        <f t="shared" si="11"/>
        <v>-69.700003510368504</v>
      </c>
      <c r="O43" s="76"/>
      <c r="Q43" s="3"/>
      <c r="R43" s="3"/>
    </row>
    <row r="44" spans="1:18">
      <c r="A44" s="76"/>
      <c r="B44" s="77"/>
      <c r="C44" s="78"/>
      <c r="D44" s="79"/>
      <c r="E44" s="80"/>
      <c r="F44" s="78"/>
      <c r="G44" s="77"/>
      <c r="H44" s="81"/>
      <c r="I44" s="77"/>
      <c r="J44" s="77"/>
      <c r="K44" s="79"/>
      <c r="L44" s="80"/>
      <c r="M44" s="80"/>
      <c r="N44" s="80"/>
      <c r="O44" s="76"/>
      <c r="P44" s="76"/>
    </row>
    <row r="45" spans="1:18">
      <c r="A45" s="76"/>
      <c r="B45" s="77"/>
      <c r="C45" s="78"/>
      <c r="D45" s="79"/>
      <c r="E45" s="80"/>
      <c r="F45" s="78"/>
      <c r="G45" s="77"/>
      <c r="H45" s="81"/>
      <c r="I45" s="77"/>
      <c r="J45" s="77"/>
      <c r="K45" s="79"/>
      <c r="L45" s="80"/>
      <c r="M45" s="80"/>
      <c r="N45" s="80"/>
      <c r="O45" s="76"/>
      <c r="P45" s="76"/>
    </row>
    <row r="46" spans="1:18">
      <c r="A46" s="76"/>
      <c r="B46" s="77"/>
      <c r="C46" s="78"/>
      <c r="D46" s="79"/>
      <c r="E46" s="81"/>
      <c r="F46" s="78"/>
      <c r="G46" s="77"/>
      <c r="H46" s="81"/>
      <c r="I46" s="77"/>
      <c r="J46" s="77"/>
      <c r="K46" s="79"/>
      <c r="L46" s="80"/>
      <c r="M46" s="80"/>
      <c r="N46" s="80"/>
      <c r="O46" s="76"/>
      <c r="P46" s="76"/>
    </row>
    <row r="47" spans="1:18">
      <c r="A47" s="76"/>
      <c r="B47" s="77"/>
      <c r="C47" s="78"/>
      <c r="D47" s="79"/>
      <c r="E47" s="80"/>
      <c r="F47" s="78"/>
      <c r="G47" s="77"/>
      <c r="H47" s="81"/>
      <c r="I47" s="77"/>
      <c r="J47" s="77"/>
      <c r="K47" s="79"/>
      <c r="L47" s="80"/>
      <c r="M47" s="80"/>
      <c r="N47" s="80"/>
      <c r="O47" s="76"/>
      <c r="P47" s="76"/>
    </row>
    <row r="48" spans="1:18">
      <c r="A48" s="76"/>
      <c r="B48" s="77"/>
      <c r="C48" s="78"/>
      <c r="D48" s="79"/>
      <c r="E48" s="80"/>
      <c r="F48" s="78"/>
      <c r="G48" s="77"/>
      <c r="H48" s="81"/>
      <c r="I48" s="77"/>
      <c r="J48" s="77"/>
      <c r="K48" s="79"/>
      <c r="L48" s="80"/>
      <c r="M48" s="80"/>
      <c r="N48" s="80"/>
      <c r="O48" s="76"/>
      <c r="P48" s="76"/>
    </row>
    <row r="49" spans="1:16">
      <c r="A49" s="76"/>
      <c r="B49" s="77"/>
      <c r="C49" s="78"/>
      <c r="D49" s="79"/>
      <c r="E49" s="80"/>
      <c r="F49" s="78"/>
      <c r="G49" s="77"/>
      <c r="H49" s="81"/>
      <c r="I49" s="77"/>
      <c r="J49" s="77"/>
      <c r="K49" s="79"/>
      <c r="L49" s="80"/>
      <c r="M49" s="80"/>
      <c r="N49" s="80"/>
      <c r="O49" s="76"/>
      <c r="P49" s="76"/>
    </row>
    <row r="50" spans="1:16">
      <c r="A50" s="76"/>
      <c r="B50" s="77"/>
      <c r="C50" s="78"/>
      <c r="D50" s="79"/>
      <c r="E50" s="80"/>
      <c r="F50" s="78"/>
      <c r="G50" s="77"/>
      <c r="H50" s="81"/>
      <c r="I50" s="77"/>
      <c r="J50" s="77"/>
      <c r="K50" s="79"/>
      <c r="L50" s="80"/>
      <c r="M50" s="80"/>
      <c r="N50" s="80"/>
      <c r="O50" s="76"/>
      <c r="P50" s="76"/>
    </row>
    <row r="51" spans="1:16">
      <c r="A51" s="76"/>
      <c r="B51" s="77"/>
      <c r="C51" s="78"/>
      <c r="D51" s="79"/>
      <c r="E51" s="80"/>
      <c r="F51" s="78"/>
      <c r="G51" s="77"/>
      <c r="H51" s="81"/>
      <c r="I51" s="77"/>
      <c r="J51" s="77"/>
      <c r="K51" s="79"/>
      <c r="L51" s="80"/>
      <c r="M51" s="80"/>
      <c r="N51" s="80"/>
      <c r="O51" s="76"/>
      <c r="P51" s="76"/>
    </row>
    <row r="52" spans="1:16">
      <c r="A52" s="76"/>
      <c r="B52" s="77"/>
      <c r="C52" s="78"/>
      <c r="D52" s="79"/>
      <c r="E52" s="80"/>
      <c r="F52" s="78"/>
      <c r="G52" s="77"/>
      <c r="H52" s="81"/>
      <c r="I52" s="77"/>
      <c r="J52" s="77"/>
      <c r="K52" s="79"/>
      <c r="L52" s="80"/>
      <c r="M52" s="80"/>
      <c r="N52" s="80"/>
      <c r="O52" s="76"/>
      <c r="P52" s="76"/>
    </row>
    <row r="53" spans="1:16">
      <c r="A53" s="76"/>
      <c r="B53" s="77"/>
      <c r="C53" s="78"/>
      <c r="D53" s="79"/>
      <c r="E53" s="80"/>
      <c r="F53" s="78"/>
      <c r="G53" s="77"/>
      <c r="H53" s="81"/>
      <c r="I53" s="77"/>
      <c r="J53" s="77"/>
      <c r="K53" s="79"/>
      <c r="L53" s="80"/>
      <c r="M53" s="80"/>
      <c r="N53" s="80"/>
      <c r="O53" s="76"/>
      <c r="P53" s="76"/>
    </row>
    <row r="54" spans="1:16">
      <c r="A54" s="76"/>
      <c r="B54" s="77"/>
      <c r="C54" s="78"/>
      <c r="D54" s="79"/>
      <c r="E54" s="80"/>
      <c r="F54" s="78"/>
      <c r="G54" s="77"/>
      <c r="H54" s="81"/>
      <c r="I54" s="77"/>
      <c r="J54" s="77"/>
      <c r="K54" s="79"/>
      <c r="L54" s="80"/>
      <c r="M54" s="80"/>
      <c r="N54" s="80"/>
      <c r="O54" s="76"/>
      <c r="P54" s="76"/>
    </row>
    <row r="55" spans="1:16">
      <c r="A55" s="76"/>
      <c r="B55" s="77"/>
      <c r="C55" s="78"/>
      <c r="D55" s="79"/>
      <c r="E55" s="80"/>
      <c r="F55" s="78"/>
      <c r="G55" s="77"/>
      <c r="H55" s="81"/>
      <c r="I55" s="77"/>
      <c r="J55" s="77"/>
      <c r="K55" s="79"/>
      <c r="L55" s="80"/>
      <c r="M55" s="80"/>
      <c r="N55" s="80"/>
      <c r="O55" s="76"/>
      <c r="P55" s="76"/>
    </row>
    <row r="56" spans="1:16">
      <c r="A56" s="76"/>
      <c r="B56" s="77"/>
      <c r="C56" s="78"/>
      <c r="D56" s="79"/>
      <c r="E56" s="80"/>
      <c r="F56" s="78"/>
      <c r="G56" s="77"/>
      <c r="H56" s="81"/>
      <c r="I56" s="77"/>
      <c r="J56" s="77"/>
      <c r="K56" s="79"/>
      <c r="L56" s="80"/>
      <c r="M56" s="80"/>
      <c r="N56" s="80"/>
      <c r="O56" s="76"/>
      <c r="P56" s="76"/>
    </row>
    <row r="57" spans="1:16">
      <c r="A57" s="76"/>
      <c r="B57" s="77"/>
      <c r="C57" s="78"/>
      <c r="D57" s="79"/>
      <c r="E57" s="80"/>
      <c r="F57" s="78"/>
      <c r="G57" s="77"/>
      <c r="H57" s="81"/>
      <c r="I57" s="77"/>
      <c r="J57" s="77"/>
      <c r="K57" s="79"/>
      <c r="L57" s="80"/>
      <c r="M57" s="80"/>
      <c r="N57" s="80"/>
      <c r="O57" s="76"/>
      <c r="P57" s="76"/>
    </row>
    <row r="58" spans="1:16">
      <c r="A58" s="76"/>
      <c r="B58" s="77"/>
      <c r="C58" s="78"/>
      <c r="D58" s="79"/>
      <c r="E58" s="80"/>
      <c r="F58" s="78"/>
      <c r="G58" s="77"/>
      <c r="H58" s="81"/>
      <c r="I58" s="77"/>
      <c r="J58" s="77"/>
      <c r="K58" s="79"/>
      <c r="L58" s="80"/>
      <c r="M58" s="80"/>
      <c r="N58" s="80"/>
      <c r="O58" s="76"/>
      <c r="P58" s="76"/>
    </row>
    <row r="59" spans="1:16">
      <c r="A59" s="76"/>
      <c r="B59" s="77"/>
      <c r="C59" s="78"/>
      <c r="D59" s="79"/>
      <c r="E59" s="80"/>
      <c r="F59" s="78"/>
      <c r="G59" s="77"/>
      <c r="H59" s="81"/>
      <c r="I59" s="77"/>
      <c r="J59" s="77"/>
      <c r="K59" s="79"/>
      <c r="L59" s="80"/>
      <c r="M59" s="80"/>
      <c r="N59" s="80"/>
      <c r="O59" s="76"/>
      <c r="P59" s="76"/>
    </row>
    <row r="60" spans="1:16">
      <c r="A60" s="76"/>
      <c r="B60" s="77"/>
      <c r="C60" s="78"/>
      <c r="D60" s="79"/>
      <c r="E60" s="80"/>
      <c r="F60" s="78"/>
      <c r="G60" s="77"/>
      <c r="H60" s="81"/>
      <c r="I60" s="77"/>
      <c r="J60" s="77"/>
      <c r="K60" s="79"/>
      <c r="L60" s="80"/>
      <c r="M60" s="80"/>
      <c r="N60" s="80"/>
      <c r="O60" s="76"/>
      <c r="P60" s="76"/>
    </row>
    <row r="61" spans="1:16">
      <c r="A61" s="76"/>
      <c r="B61" s="77"/>
      <c r="C61" s="78"/>
      <c r="D61" s="79"/>
      <c r="E61" s="80"/>
      <c r="F61" s="78"/>
      <c r="G61" s="77"/>
      <c r="H61" s="81"/>
      <c r="I61" s="77"/>
      <c r="J61" s="77"/>
      <c r="K61" s="79"/>
      <c r="L61" s="80"/>
      <c r="M61" s="80"/>
      <c r="N61" s="80"/>
      <c r="O61" s="76"/>
      <c r="P61" s="76"/>
    </row>
    <row r="62" spans="1:16">
      <c r="A62" s="76"/>
      <c r="B62" s="77"/>
      <c r="C62" s="78"/>
      <c r="D62" s="79"/>
      <c r="E62" s="80"/>
      <c r="F62" s="78"/>
      <c r="G62" s="77"/>
      <c r="H62" s="81"/>
      <c r="I62" s="77"/>
      <c r="J62" s="77"/>
      <c r="K62" s="79"/>
      <c r="L62" s="80"/>
      <c r="M62" s="80"/>
      <c r="N62" s="80"/>
      <c r="O62" s="76"/>
      <c r="P62" s="76"/>
    </row>
    <row r="63" spans="1:16">
      <c r="A63" s="76"/>
      <c r="B63" s="77"/>
      <c r="C63" s="78"/>
      <c r="D63" s="79"/>
      <c r="E63" s="80"/>
      <c r="F63" s="78"/>
      <c r="G63" s="77"/>
      <c r="H63" s="81"/>
      <c r="I63" s="77"/>
      <c r="J63" s="77"/>
      <c r="K63" s="79"/>
      <c r="L63" s="80"/>
      <c r="M63" s="80"/>
      <c r="N63" s="80"/>
      <c r="O63" s="76"/>
      <c r="P63" s="76"/>
    </row>
    <row r="64" spans="1:16">
      <c r="A64" s="76"/>
      <c r="B64" s="77"/>
      <c r="C64" s="78"/>
      <c r="D64" s="79"/>
      <c r="E64" s="80"/>
      <c r="F64" s="78"/>
      <c r="G64" s="77"/>
      <c r="H64" s="81"/>
      <c r="I64" s="77"/>
      <c r="J64" s="77"/>
      <c r="K64" s="79"/>
      <c r="L64" s="80"/>
      <c r="M64" s="80"/>
      <c r="N64" s="80"/>
      <c r="O64" s="76"/>
      <c r="P64" s="76"/>
    </row>
    <row r="65" spans="1:16">
      <c r="A65" s="76"/>
      <c r="B65" s="77"/>
      <c r="C65" s="78"/>
      <c r="D65" s="79"/>
      <c r="E65" s="80"/>
      <c r="F65" s="78"/>
      <c r="G65" s="77"/>
      <c r="H65" s="81"/>
      <c r="I65" s="77"/>
      <c r="J65" s="77"/>
      <c r="K65" s="79"/>
      <c r="L65" s="80"/>
      <c r="M65" s="80"/>
      <c r="N65" s="80"/>
      <c r="O65" s="76"/>
      <c r="P65" s="76"/>
    </row>
    <row r="66" spans="1:16">
      <c r="A66" s="76"/>
      <c r="B66" s="77"/>
      <c r="C66" s="78"/>
      <c r="D66" s="79"/>
      <c r="E66" s="80"/>
      <c r="F66" s="78"/>
      <c r="G66" s="77"/>
      <c r="H66" s="81"/>
      <c r="I66" s="77"/>
      <c r="J66" s="77"/>
      <c r="K66" s="79"/>
      <c r="L66" s="80"/>
      <c r="M66" s="80"/>
      <c r="N66" s="80"/>
      <c r="O66" s="76"/>
      <c r="P66" s="76"/>
    </row>
    <row r="67" spans="1:16">
      <c r="A67" s="76"/>
      <c r="B67" s="77"/>
      <c r="C67" s="78"/>
      <c r="D67" s="79"/>
      <c r="E67" s="80"/>
      <c r="F67" s="78"/>
      <c r="G67" s="77"/>
      <c r="H67" s="81"/>
      <c r="I67" s="77"/>
      <c r="J67" s="77"/>
      <c r="K67" s="79"/>
      <c r="L67" s="80"/>
      <c r="M67" s="80"/>
      <c r="N67" s="80"/>
      <c r="O67" s="76"/>
      <c r="P67" s="76"/>
    </row>
    <row r="68" spans="1:16">
      <c r="A68" s="76"/>
      <c r="B68" s="77"/>
      <c r="C68" s="78"/>
      <c r="D68" s="79"/>
      <c r="E68" s="80"/>
      <c r="F68" s="78"/>
      <c r="G68" s="77"/>
      <c r="H68" s="81"/>
      <c r="I68" s="77"/>
      <c r="J68" s="77"/>
      <c r="K68" s="79"/>
      <c r="L68" s="80"/>
      <c r="M68" s="80"/>
      <c r="N68" s="80"/>
      <c r="O68" s="76"/>
      <c r="P68" s="76"/>
    </row>
    <row r="69" spans="1:16">
      <c r="A69" s="76"/>
      <c r="B69" s="77"/>
      <c r="C69" s="78"/>
      <c r="D69" s="79"/>
      <c r="E69" s="80"/>
      <c r="F69" s="78"/>
      <c r="G69" s="77"/>
      <c r="H69" s="81"/>
      <c r="I69" s="77"/>
      <c r="J69" s="77"/>
      <c r="K69" s="79"/>
      <c r="L69" s="80"/>
      <c r="M69" s="80"/>
      <c r="N69" s="80"/>
      <c r="O69" s="76"/>
      <c r="P69" s="76"/>
    </row>
  </sheetData>
  <phoneticPr fontId="10" type="noConversion"/>
  <pageMargins left="0.49" right="0.63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2"/>
  <sheetViews>
    <sheetView workbookViewId="0">
      <pane ySplit="3" topLeftCell="A4" activePane="bottomLeft" state="frozenSplit"/>
      <selection pane="bottomLeft" activeCell="N8" sqref="A8:N8"/>
    </sheetView>
  </sheetViews>
  <sheetFormatPr defaultRowHeight="15"/>
  <cols>
    <col min="1" max="1" width="6" bestFit="1" customWidth="1"/>
    <col min="2" max="2" width="8.85546875" style="3" bestFit="1" customWidth="1"/>
    <col min="3" max="3" width="8.140625" style="2" customWidth="1"/>
    <col min="4" max="4" width="12.42578125" style="1" customWidth="1"/>
    <col min="5" max="5" width="7.42578125" style="57" bestFit="1" customWidth="1"/>
    <col min="6" max="6" width="8" style="2" customWidth="1"/>
    <col min="7" max="7" width="10" style="3" bestFit="1" customWidth="1"/>
    <col min="8" max="8" width="10.7109375" style="4" customWidth="1"/>
    <col min="9" max="9" width="8.7109375" style="3" bestFit="1" customWidth="1"/>
    <col min="10" max="10" width="9.28515625" style="3" bestFit="1" customWidth="1"/>
    <col min="11" max="11" width="8.5703125" style="1" customWidth="1"/>
    <col min="12" max="12" width="6.5703125" style="6" bestFit="1" customWidth="1"/>
    <col min="13" max="13" width="8" style="6" customWidth="1"/>
    <col min="14" max="14" width="6.85546875" style="6" bestFit="1" customWidth="1"/>
    <col min="15" max="15" width="6" bestFit="1" customWidth="1"/>
    <col min="17" max="17" width="9.28515625" bestFit="1" customWidth="1"/>
  </cols>
  <sheetData>
    <row r="1" spans="1:24" s="43" customFormat="1" ht="16.5" thickBot="1">
      <c r="A1" s="90" t="s">
        <v>23</v>
      </c>
      <c r="B1" s="91"/>
      <c r="C1" s="92"/>
      <c r="D1" s="93"/>
      <c r="E1" s="94"/>
      <c r="F1" s="92"/>
      <c r="G1" s="91"/>
      <c r="H1" s="95"/>
      <c r="I1" s="96"/>
      <c r="J1" s="96"/>
      <c r="K1" s="102"/>
      <c r="L1" s="97"/>
      <c r="M1" s="97"/>
      <c r="N1" s="97"/>
    </row>
    <row r="2" spans="1:24" ht="15.75" thickBot="1">
      <c r="C2" s="13" t="s">
        <v>27</v>
      </c>
      <c r="D2" s="58"/>
      <c r="E2" s="52"/>
      <c r="F2" s="15"/>
      <c r="H2" s="16" t="s">
        <v>4</v>
      </c>
      <c r="I2" s="17"/>
      <c r="K2" s="103" t="s">
        <v>28</v>
      </c>
      <c r="L2" s="14"/>
      <c r="M2" s="14"/>
      <c r="N2" s="18"/>
    </row>
    <row r="3" spans="1:24" s="34" customFormat="1" ht="13.5" thickBot="1">
      <c r="A3" s="25" t="s">
        <v>11</v>
      </c>
      <c r="B3" s="26" t="s">
        <v>12</v>
      </c>
      <c r="C3" s="27" t="s">
        <v>0</v>
      </c>
      <c r="D3" s="59" t="s">
        <v>1</v>
      </c>
      <c r="E3" s="53" t="s">
        <v>2</v>
      </c>
      <c r="F3" s="27" t="s">
        <v>3</v>
      </c>
      <c r="G3" s="26" t="s">
        <v>13</v>
      </c>
      <c r="H3" s="30" t="s">
        <v>5</v>
      </c>
      <c r="I3" s="31" t="s">
        <v>6</v>
      </c>
      <c r="J3" s="26" t="s">
        <v>14</v>
      </c>
      <c r="K3" s="59" t="s">
        <v>7</v>
      </c>
      <c r="L3" s="32" t="s">
        <v>8</v>
      </c>
      <c r="M3" s="32" t="s">
        <v>9</v>
      </c>
      <c r="N3" s="33" t="s">
        <v>10</v>
      </c>
    </row>
    <row r="4" spans="1:24">
      <c r="A4" s="19">
        <v>36089.24</v>
      </c>
      <c r="B4" s="20">
        <f>0.223361*EXP(-0.000048063*(A4-36089.24))</f>
        <v>0.223361</v>
      </c>
      <c r="C4" s="21">
        <f>B4*14.696</f>
        <v>3.2825132560000001</v>
      </c>
      <c r="D4" s="60">
        <f>B4*2116.22807</f>
        <v>472.68281794327004</v>
      </c>
      <c r="E4" s="54">
        <f>B4*101325</f>
        <v>22632.053325000001</v>
      </c>
      <c r="F4" s="21">
        <f>B4*29.921261</f>
        <v>6.6832427782210004</v>
      </c>
      <c r="G4" s="20">
        <f t="shared" ref="G4:G34" si="0">0.297076*EXP(-0.000048063*(A4-36089.24))</f>
        <v>0.29707600000000001</v>
      </c>
      <c r="H4" s="22">
        <f>G4*0.0023769</f>
        <v>7.061199444E-4</v>
      </c>
      <c r="I4" s="23">
        <f>G4*1.225</f>
        <v>0.36391810000000002</v>
      </c>
      <c r="J4" s="20">
        <f>K4/288.15</f>
        <v>0.75186534790907522</v>
      </c>
      <c r="K4" s="60">
        <v>216.65</v>
      </c>
      <c r="L4" s="24">
        <f>K4-273.15</f>
        <v>-56.499999999999972</v>
      </c>
      <c r="M4" s="24">
        <f>J4*518.67</f>
        <v>389.97</v>
      </c>
      <c r="N4" s="24">
        <f>M4-459.67</f>
        <v>-69.699999999999989</v>
      </c>
      <c r="Q4" s="3"/>
    </row>
    <row r="5" spans="1:24">
      <c r="A5" s="19">
        <v>37000</v>
      </c>
      <c r="B5" s="20">
        <f t="shared" ref="B5:B34" si="1">0.223361*EXP(-0.000048063*(A5-36089.24))</f>
        <v>0.21379453537827017</v>
      </c>
      <c r="C5" s="21">
        <f t="shared" ref="C5:C34" si="2">B5*14.696</f>
        <v>3.1419244919190583</v>
      </c>
      <c r="D5" s="60">
        <f t="shared" ref="D5:D34" si="3">B5*2116.22807</f>
        <v>452.43799698010343</v>
      </c>
      <c r="E5" s="54">
        <f t="shared" ref="E5:E34" si="4">B5*101325</f>
        <v>21662.731297203227</v>
      </c>
      <c r="F5" s="21">
        <f t="shared" ref="F5:F34" si="5">B5*29.921261</f>
        <v>6.3970020934269556</v>
      </c>
      <c r="G5" s="20">
        <f t="shared" si="0"/>
        <v>0.28435235064328596</v>
      </c>
      <c r="H5" s="22">
        <f t="shared" ref="H5:H34" si="6">G5*0.0023769</f>
        <v>6.7587710224402636E-4</v>
      </c>
      <c r="I5" s="23">
        <f t="shared" ref="I5:I34" si="7">G5*1.225</f>
        <v>0.34833162953802532</v>
      </c>
      <c r="J5" s="20">
        <f t="shared" ref="J5:J34" si="8">K5/288.15</f>
        <v>0.75186534790907522</v>
      </c>
      <c r="K5" s="60">
        <v>216.65</v>
      </c>
      <c r="L5" s="24">
        <f t="shared" ref="L5:L34" si="9">K5-273.15</f>
        <v>-56.499999999999972</v>
      </c>
      <c r="M5" s="24">
        <f t="shared" ref="M5:M34" si="10">J5*518.67</f>
        <v>389.97</v>
      </c>
      <c r="N5" s="24">
        <f t="shared" ref="N5:N34" si="11">M5-459.67</f>
        <v>-69.699999999999989</v>
      </c>
      <c r="Q5" s="3"/>
    </row>
    <row r="6" spans="1:24">
      <c r="A6" s="19">
        <v>38000</v>
      </c>
      <c r="B6" s="20">
        <f t="shared" si="1"/>
        <v>0.20376195775385364</v>
      </c>
      <c r="C6" s="21">
        <f t="shared" si="2"/>
        <v>2.994485731150633</v>
      </c>
      <c r="D6" s="60">
        <f t="shared" si="3"/>
        <v>431.20677459685925</v>
      </c>
      <c r="E6" s="54">
        <f t="shared" si="4"/>
        <v>20646.18036940922</v>
      </c>
      <c r="F6" s="21">
        <f t="shared" si="5"/>
        <v>6.096814719824029</v>
      </c>
      <c r="G6" s="20">
        <f t="shared" si="0"/>
        <v>0.27100875874339669</v>
      </c>
      <c r="H6" s="22">
        <f t="shared" si="6"/>
        <v>6.4416071865717962E-4</v>
      </c>
      <c r="I6" s="23">
        <f t="shared" si="7"/>
        <v>0.33198572946066096</v>
      </c>
      <c r="J6" s="20">
        <f t="shared" si="8"/>
        <v>0.75186534790907522</v>
      </c>
      <c r="K6" s="60">
        <v>216.65</v>
      </c>
      <c r="L6" s="24">
        <f t="shared" si="9"/>
        <v>-56.499999999999972</v>
      </c>
      <c r="M6" s="24">
        <f t="shared" si="10"/>
        <v>389.97</v>
      </c>
      <c r="N6" s="24">
        <f t="shared" si="11"/>
        <v>-69.699999999999989</v>
      </c>
      <c r="Q6" s="3"/>
      <c r="R6" s="9"/>
      <c r="S6" s="9"/>
      <c r="T6" s="9"/>
      <c r="U6" s="9"/>
      <c r="V6" s="9"/>
      <c r="W6" s="9"/>
    </row>
    <row r="7" spans="1:24">
      <c r="A7" s="19">
        <v>39000</v>
      </c>
      <c r="B7" s="20">
        <f t="shared" si="1"/>
        <v>0.19420017146005675</v>
      </c>
      <c r="C7" s="21">
        <f t="shared" si="2"/>
        <v>2.8539657197769941</v>
      </c>
      <c r="D7" s="60">
        <f t="shared" si="3"/>
        <v>410.97185404258499</v>
      </c>
      <c r="E7" s="54">
        <f t="shared" si="4"/>
        <v>19677.332373190249</v>
      </c>
      <c r="F7" s="21">
        <f t="shared" si="5"/>
        <v>5.8107140165011089</v>
      </c>
      <c r="G7" s="20">
        <f t="shared" si="0"/>
        <v>0.25829133168578139</v>
      </c>
      <c r="H7" s="22">
        <f t="shared" si="6"/>
        <v>6.1393266628393382E-4</v>
      </c>
      <c r="I7" s="23">
        <f t="shared" si="7"/>
        <v>0.31640688131508221</v>
      </c>
      <c r="J7" s="20">
        <f t="shared" si="8"/>
        <v>0.75186534790907522</v>
      </c>
      <c r="K7" s="60">
        <v>216.65</v>
      </c>
      <c r="L7" s="24">
        <f t="shared" si="9"/>
        <v>-56.499999999999972</v>
      </c>
      <c r="M7" s="24">
        <f t="shared" si="10"/>
        <v>389.97</v>
      </c>
      <c r="N7" s="24">
        <f t="shared" si="11"/>
        <v>-69.699999999999989</v>
      </c>
      <c r="Q7" s="3"/>
      <c r="R7" s="100" t="s">
        <v>31</v>
      </c>
      <c r="S7" s="100"/>
      <c r="T7" s="100"/>
      <c r="U7" s="100"/>
      <c r="V7" s="100"/>
      <c r="W7" s="100"/>
      <c r="X7" s="100"/>
    </row>
    <row r="8" spans="1:24">
      <c r="A8" s="35">
        <v>40000</v>
      </c>
      <c r="B8" s="36">
        <f t="shared" si="1"/>
        <v>0.18508708402121826</v>
      </c>
      <c r="C8" s="37">
        <f t="shared" si="2"/>
        <v>2.7200397867758235</v>
      </c>
      <c r="D8" s="67">
        <f t="shared" si="3"/>
        <v>391.68648260015061</v>
      </c>
      <c r="E8" s="55">
        <f t="shared" si="4"/>
        <v>18753.948788449939</v>
      </c>
      <c r="F8" s="37">
        <f t="shared" si="5"/>
        <v>5.5380389487278014</v>
      </c>
      <c r="G8" s="36">
        <f t="shared" si="0"/>
        <v>0.24617068589721322</v>
      </c>
      <c r="H8" s="40">
        <f t="shared" si="6"/>
        <v>5.8512310330908611E-4</v>
      </c>
      <c r="I8" s="41">
        <f t="shared" si="7"/>
        <v>0.30155909022408622</v>
      </c>
      <c r="J8" s="36">
        <f t="shared" si="8"/>
        <v>0.75186534790907522</v>
      </c>
      <c r="K8" s="67">
        <v>216.65</v>
      </c>
      <c r="L8" s="42">
        <f t="shared" si="9"/>
        <v>-56.499999999999972</v>
      </c>
      <c r="M8" s="42">
        <f t="shared" si="10"/>
        <v>389.97</v>
      </c>
      <c r="N8" s="42">
        <f t="shared" si="11"/>
        <v>-69.699999999999989</v>
      </c>
      <c r="Q8" s="3"/>
    </row>
    <row r="9" spans="1:24">
      <c r="A9" s="19">
        <v>41000</v>
      </c>
      <c r="B9" s="20">
        <f t="shared" si="1"/>
        <v>0.17640163967889991</v>
      </c>
      <c r="C9" s="21">
        <f t="shared" si="2"/>
        <v>2.5923984967211129</v>
      </c>
      <c r="D9" s="60">
        <f t="shared" si="3"/>
        <v>373.30610148251378</v>
      </c>
      <c r="E9" s="54">
        <f t="shared" si="4"/>
        <v>17873.896140464534</v>
      </c>
      <c r="F9" s="21">
        <f t="shared" si="5"/>
        <v>5.2781595016603209</v>
      </c>
      <c r="G9" s="20">
        <f t="shared" si="0"/>
        <v>0.23461881666561696</v>
      </c>
      <c r="H9" s="22">
        <f t="shared" si="6"/>
        <v>5.5766546533250489E-4</v>
      </c>
      <c r="I9" s="23">
        <f t="shared" si="7"/>
        <v>0.28740805041538081</v>
      </c>
      <c r="J9" s="20">
        <f t="shared" si="8"/>
        <v>0.75186534790907522</v>
      </c>
      <c r="K9" s="60">
        <v>216.65</v>
      </c>
      <c r="L9" s="24">
        <f t="shared" si="9"/>
        <v>-56.499999999999972</v>
      </c>
      <c r="M9" s="24">
        <f t="shared" si="10"/>
        <v>389.97</v>
      </c>
      <c r="N9" s="24">
        <f t="shared" si="11"/>
        <v>-69.699999999999989</v>
      </c>
      <c r="Q9" s="3"/>
      <c r="R9" s="99" t="s">
        <v>32</v>
      </c>
    </row>
    <row r="10" spans="1:24">
      <c r="A10" s="19">
        <v>42000</v>
      </c>
      <c r="B10" s="20">
        <f t="shared" si="1"/>
        <v>0.16812377074262588</v>
      </c>
      <c r="C10" s="21">
        <f t="shared" si="2"/>
        <v>2.4707469348336297</v>
      </c>
      <c r="D10" s="60">
        <f t="shared" si="3"/>
        <v>355.78824287978966</v>
      </c>
      <c r="E10" s="54">
        <f t="shared" si="4"/>
        <v>17035.141070496567</v>
      </c>
      <c r="F10" s="21">
        <f t="shared" si="5"/>
        <v>5.030475224694273</v>
      </c>
      <c r="G10" s="20">
        <f t="shared" si="0"/>
        <v>0.22360903343527441</v>
      </c>
      <c r="H10" s="22">
        <f t="shared" si="6"/>
        <v>5.3149631157230377E-4</v>
      </c>
      <c r="I10" s="23">
        <f t="shared" si="7"/>
        <v>0.2739210659582112</v>
      </c>
      <c r="J10" s="20">
        <f t="shared" si="8"/>
        <v>0.75186534790907522</v>
      </c>
      <c r="K10" s="60">
        <v>216.65</v>
      </c>
      <c r="L10" s="24">
        <f t="shared" si="9"/>
        <v>-56.499999999999972</v>
      </c>
      <c r="M10" s="24">
        <f t="shared" si="10"/>
        <v>389.97</v>
      </c>
      <c r="N10" s="24">
        <f t="shared" si="11"/>
        <v>-69.699999999999989</v>
      </c>
      <c r="Q10" s="3"/>
    </row>
    <row r="11" spans="1:24">
      <c r="A11" s="19">
        <v>43000</v>
      </c>
      <c r="B11" s="20">
        <f t="shared" si="1"/>
        <v>0.16023435122355037</v>
      </c>
      <c r="C11" s="21">
        <f t="shared" si="2"/>
        <v>2.3548040255812963</v>
      </c>
      <c r="D11" s="60">
        <f t="shared" si="3"/>
        <v>339.09243183751613</v>
      </c>
      <c r="E11" s="54">
        <f t="shared" si="4"/>
        <v>16235.745637726241</v>
      </c>
      <c r="F11" s="21">
        <f t="shared" si="5"/>
        <v>4.7944138441255202</v>
      </c>
      <c r="G11" s="20">
        <f t="shared" si="0"/>
        <v>0.21311589813838336</v>
      </c>
      <c r="H11" s="22">
        <f t="shared" si="6"/>
        <v>5.0655517828512343E-4</v>
      </c>
      <c r="I11" s="23">
        <f t="shared" si="7"/>
        <v>0.26106697521951966</v>
      </c>
      <c r="J11" s="20">
        <f t="shared" si="8"/>
        <v>0.75186534790907522</v>
      </c>
      <c r="K11" s="60">
        <v>216.65</v>
      </c>
      <c r="L11" s="24">
        <f t="shared" si="9"/>
        <v>-56.499999999999972</v>
      </c>
      <c r="M11" s="24">
        <f t="shared" si="10"/>
        <v>389.97</v>
      </c>
      <c r="N11" s="24">
        <f t="shared" si="11"/>
        <v>-69.699999999999989</v>
      </c>
      <c r="Q11" s="3"/>
      <c r="R11" t="s">
        <v>33</v>
      </c>
    </row>
    <row r="12" spans="1:24">
      <c r="A12" s="19">
        <v>44000</v>
      </c>
      <c r="B12" s="20">
        <f t="shared" si="1"/>
        <v>0.15271515264392341</v>
      </c>
      <c r="C12" s="21">
        <f t="shared" si="2"/>
        <v>2.2443018832550985</v>
      </c>
      <c r="D12" s="60">
        <f t="shared" si="3"/>
        <v>323.18009273940544</v>
      </c>
      <c r="E12" s="54">
        <f t="shared" si="4"/>
        <v>15473.862841645539</v>
      </c>
      <c r="F12" s="21">
        <f t="shared" si="5"/>
        <v>4.5694299409136727</v>
      </c>
      <c r="G12" s="20">
        <f t="shared" si="0"/>
        <v>0.20311516642048608</v>
      </c>
      <c r="H12" s="22">
        <f t="shared" si="6"/>
        <v>4.8278443906485337E-4</v>
      </c>
      <c r="I12" s="23">
        <f t="shared" si="7"/>
        <v>0.24881607886509546</v>
      </c>
      <c r="J12" s="20">
        <f t="shared" si="8"/>
        <v>0.75186534790907522</v>
      </c>
      <c r="K12" s="60">
        <v>216.65</v>
      </c>
      <c r="L12" s="24">
        <f t="shared" si="9"/>
        <v>-56.499999999999972</v>
      </c>
      <c r="M12" s="24">
        <f t="shared" si="10"/>
        <v>389.97</v>
      </c>
      <c r="N12" s="24">
        <f t="shared" si="11"/>
        <v>-69.699999999999989</v>
      </c>
      <c r="Q12" s="3"/>
    </row>
    <row r="13" spans="1:24">
      <c r="A13" s="35">
        <v>45000</v>
      </c>
      <c r="B13" s="36">
        <f t="shared" si="1"/>
        <v>0.1455488019202533</v>
      </c>
      <c r="C13" s="37">
        <f t="shared" si="2"/>
        <v>2.1389851930200425</v>
      </c>
      <c r="D13" s="67">
        <f t="shared" si="3"/>
        <v>308.01446017850992</v>
      </c>
      <c r="E13" s="55">
        <f t="shared" si="4"/>
        <v>14747.732354569665</v>
      </c>
      <c r="F13" s="37">
        <f t="shared" si="5"/>
        <v>4.3550036904932004</v>
      </c>
      <c r="G13" s="36">
        <f t="shared" si="0"/>
        <v>0.19358373162396825</v>
      </c>
      <c r="H13" s="40">
        <f t="shared" si="6"/>
        <v>4.6012917169701011E-4</v>
      </c>
      <c r="I13" s="41">
        <f t="shared" si="7"/>
        <v>0.23714007123936112</v>
      </c>
      <c r="J13" s="36">
        <f t="shared" si="8"/>
        <v>0.75186534790907522</v>
      </c>
      <c r="K13" s="67">
        <v>216.65</v>
      </c>
      <c r="L13" s="42">
        <f t="shared" si="9"/>
        <v>-56.499999999999972</v>
      </c>
      <c r="M13" s="42">
        <f t="shared" si="10"/>
        <v>389.97</v>
      </c>
      <c r="N13" s="42">
        <f t="shared" si="11"/>
        <v>-69.699999999999989</v>
      </c>
      <c r="Q13" s="3"/>
    </row>
    <row r="14" spans="1:24">
      <c r="A14" s="19">
        <v>46000</v>
      </c>
      <c r="B14" s="20">
        <f t="shared" si="1"/>
        <v>0.13871874122285446</v>
      </c>
      <c r="C14" s="21">
        <f t="shared" si="2"/>
        <v>2.038610621011069</v>
      </c>
      <c r="D14" s="60">
        <f t="shared" si="3"/>
        <v>293.56049401087074</v>
      </c>
      <c r="E14" s="54">
        <f t="shared" si="4"/>
        <v>14055.676454405728</v>
      </c>
      <c r="F14" s="21">
        <f t="shared" si="5"/>
        <v>4.1506396617204881</v>
      </c>
      <c r="G14" s="20">
        <f t="shared" si="0"/>
        <v>0.18449957140020287</v>
      </c>
      <c r="H14" s="22">
        <f t="shared" si="6"/>
        <v>4.3853703126114219E-4</v>
      </c>
      <c r="I14" s="23">
        <f t="shared" si="7"/>
        <v>0.22601197496524852</v>
      </c>
      <c r="J14" s="20">
        <f t="shared" si="8"/>
        <v>0.75186534790907522</v>
      </c>
      <c r="K14" s="60">
        <v>216.65</v>
      </c>
      <c r="L14" s="24">
        <f t="shared" si="9"/>
        <v>-56.499999999999972</v>
      </c>
      <c r="M14" s="24">
        <f t="shared" si="10"/>
        <v>389.97</v>
      </c>
      <c r="N14" s="24">
        <f t="shared" si="11"/>
        <v>-69.699999999999989</v>
      </c>
      <c r="Q14" s="3"/>
    </row>
    <row r="15" spans="1:24">
      <c r="A15" s="19">
        <v>47000</v>
      </c>
      <c r="B15" s="20">
        <f t="shared" si="1"/>
        <v>0.1322091897190367</v>
      </c>
      <c r="C15" s="21">
        <f t="shared" si="2"/>
        <v>1.9429462521109633</v>
      </c>
      <c r="D15" s="60">
        <f t="shared" si="3"/>
        <v>279.7847983953809</v>
      </c>
      <c r="E15" s="54">
        <f t="shared" si="4"/>
        <v>13396.096148281393</v>
      </c>
      <c r="F15" s="21">
        <f t="shared" si="5"/>
        <v>3.955865672181814</v>
      </c>
      <c r="G15" s="20">
        <f t="shared" si="0"/>
        <v>0.17584169682698658</v>
      </c>
      <c r="H15" s="22">
        <f t="shared" si="6"/>
        <v>4.1795812918806439E-4</v>
      </c>
      <c r="I15" s="23">
        <f t="shared" si="7"/>
        <v>0.21540607861305858</v>
      </c>
      <c r="J15" s="20">
        <f t="shared" si="8"/>
        <v>0.75186534790907522</v>
      </c>
      <c r="K15" s="60">
        <v>216.65</v>
      </c>
      <c r="L15" s="24">
        <f t="shared" si="9"/>
        <v>-56.499999999999972</v>
      </c>
      <c r="M15" s="24">
        <f t="shared" si="10"/>
        <v>389.97</v>
      </c>
      <c r="N15" s="24">
        <f t="shared" si="11"/>
        <v>-69.699999999999989</v>
      </c>
      <c r="Q15" s="3"/>
    </row>
    <row r="16" spans="1:24">
      <c r="A16" s="19">
        <v>48000</v>
      </c>
      <c r="B16" s="20">
        <f t="shared" si="1"/>
        <v>0.12600510711154334</v>
      </c>
      <c r="C16" s="21">
        <f t="shared" si="2"/>
        <v>1.8517710541112409</v>
      </c>
      <c r="D16" s="60">
        <f t="shared" si="3"/>
        <v>266.65554463280466</v>
      </c>
      <c r="E16" s="54">
        <f t="shared" si="4"/>
        <v>12767.467478077129</v>
      </c>
      <c r="F16" s="21">
        <f t="shared" si="5"/>
        <v>3.7702316972174446</v>
      </c>
      <c r="G16" s="20">
        <f t="shared" si="0"/>
        <v>0.16759010391370402</v>
      </c>
      <c r="H16" s="22">
        <f t="shared" si="6"/>
        <v>3.9834491799248305E-4</v>
      </c>
      <c r="I16" s="23">
        <f t="shared" si="7"/>
        <v>0.20529787729428745</v>
      </c>
      <c r="J16" s="20">
        <f t="shared" si="8"/>
        <v>0.75186534790907522</v>
      </c>
      <c r="K16" s="60">
        <v>216.65</v>
      </c>
      <c r="L16" s="24">
        <f t="shared" si="9"/>
        <v>-56.499999999999972</v>
      </c>
      <c r="M16" s="24">
        <f t="shared" si="10"/>
        <v>389.97</v>
      </c>
      <c r="N16" s="24">
        <f t="shared" si="11"/>
        <v>-69.699999999999989</v>
      </c>
      <c r="Q16" s="3"/>
    </row>
    <row r="17" spans="1:17">
      <c r="A17" s="19">
        <v>49000</v>
      </c>
      <c r="B17" s="20">
        <f t="shared" si="1"/>
        <v>0.12009215888799409</v>
      </c>
      <c r="C17" s="21">
        <f t="shared" si="2"/>
        <v>1.764874367017961</v>
      </c>
      <c r="D17" s="60">
        <f t="shared" si="3"/>
        <v>254.14239762567308</v>
      </c>
      <c r="E17" s="54">
        <f t="shared" si="4"/>
        <v>12168.337999326</v>
      </c>
      <c r="F17" s="21">
        <f t="shared" si="5"/>
        <v>3.5933088301411411</v>
      </c>
      <c r="G17" s="20">
        <f t="shared" si="0"/>
        <v>0.15972572738217383</v>
      </c>
      <c r="H17" s="22">
        <f t="shared" si="6"/>
        <v>3.7965208141468897E-4</v>
      </c>
      <c r="I17" s="23">
        <f t="shared" si="7"/>
        <v>0.19566401604316297</v>
      </c>
      <c r="J17" s="20">
        <f t="shared" si="8"/>
        <v>0.75186534790907522</v>
      </c>
      <c r="K17" s="60">
        <v>216.65</v>
      </c>
      <c r="L17" s="24">
        <f t="shared" si="9"/>
        <v>-56.499999999999972</v>
      </c>
      <c r="M17" s="24">
        <f t="shared" si="10"/>
        <v>389.97</v>
      </c>
      <c r="N17" s="24">
        <f t="shared" si="11"/>
        <v>-69.699999999999989</v>
      </c>
      <c r="Q17" s="3"/>
    </row>
    <row r="18" spans="1:17">
      <c r="A18" s="35">
        <v>50000</v>
      </c>
      <c r="B18" s="36">
        <f t="shared" si="1"/>
        <v>0.11445668320104151</v>
      </c>
      <c r="C18" s="37">
        <f t="shared" si="2"/>
        <v>1.6820554163225059</v>
      </c>
      <c r="D18" s="67">
        <f t="shared" si="3"/>
        <v>242.21644578914149</v>
      </c>
      <c r="E18" s="55">
        <f t="shared" si="4"/>
        <v>11597.32342534553</v>
      </c>
      <c r="F18" s="37">
        <f t="shared" si="5"/>
        <v>3.4246882912526786</v>
      </c>
      <c r="G18" s="36">
        <f t="shared" si="0"/>
        <v>0.15223039661638607</v>
      </c>
      <c r="H18" s="40">
        <f t="shared" si="6"/>
        <v>3.6183642971748803E-4</v>
      </c>
      <c r="I18" s="41">
        <f t="shared" si="7"/>
        <v>0.18648223585507295</v>
      </c>
      <c r="J18" s="36">
        <f t="shared" si="8"/>
        <v>0.75186534790907522</v>
      </c>
      <c r="K18" s="67">
        <v>216.65</v>
      </c>
      <c r="L18" s="42">
        <f t="shared" si="9"/>
        <v>-56.499999999999972</v>
      </c>
      <c r="M18" s="42">
        <f t="shared" si="10"/>
        <v>389.97</v>
      </c>
      <c r="N18" s="42">
        <f t="shared" si="11"/>
        <v>-69.699999999999989</v>
      </c>
      <c r="Q18" s="3"/>
    </row>
    <row r="19" spans="1:17">
      <c r="A19" s="19">
        <v>51000</v>
      </c>
      <c r="B19" s="20">
        <f t="shared" si="1"/>
        <v>0.1090856593027178</v>
      </c>
      <c r="C19" s="21">
        <f t="shared" si="2"/>
        <v>1.6031228491127407</v>
      </c>
      <c r="D19" s="60">
        <f t="shared" si="3"/>
        <v>230.85013425086805</v>
      </c>
      <c r="E19" s="54">
        <f t="shared" si="4"/>
        <v>11053.104428847881</v>
      </c>
      <c r="F19" s="21">
        <f t="shared" si="5"/>
        <v>3.2639804833536972</v>
      </c>
      <c r="G19" s="20">
        <f t="shared" si="0"/>
        <v>0.14508679367935401</v>
      </c>
      <c r="H19" s="22">
        <f t="shared" si="6"/>
        <v>3.4485679989645652E-4</v>
      </c>
      <c r="I19" s="23">
        <f t="shared" si="7"/>
        <v>0.17773132225720867</v>
      </c>
      <c r="J19" s="20">
        <f t="shared" si="8"/>
        <v>0.75186534790907522</v>
      </c>
      <c r="K19" s="60">
        <v>216.65</v>
      </c>
      <c r="L19" s="24">
        <f t="shared" si="9"/>
        <v>-56.499999999999972</v>
      </c>
      <c r="M19" s="24">
        <f t="shared" si="10"/>
        <v>389.97</v>
      </c>
      <c r="N19" s="24">
        <f t="shared" si="11"/>
        <v>-69.699999999999989</v>
      </c>
      <c r="Q19" s="3"/>
    </row>
    <row r="20" spans="1:17">
      <c r="A20" s="19">
        <v>52000</v>
      </c>
      <c r="B20" s="20">
        <f t="shared" si="1"/>
        <v>0.10396667746003967</v>
      </c>
      <c r="C20" s="21">
        <f t="shared" si="2"/>
        <v>1.527894291952743</v>
      </c>
      <c r="D20" s="60">
        <f t="shared" si="3"/>
        <v>220.01720118557225</v>
      </c>
      <c r="E20" s="54">
        <f t="shared" si="4"/>
        <v>10534.423593638519</v>
      </c>
      <c r="F20" s="21">
        <f t="shared" si="5"/>
        <v>3.1108140915846643</v>
      </c>
      <c r="G20" s="20">
        <f t="shared" si="0"/>
        <v>0.13827841330007809</v>
      </c>
      <c r="H20" s="22">
        <f t="shared" si="6"/>
        <v>3.2867396057295563E-4</v>
      </c>
      <c r="I20" s="23">
        <f t="shared" si="7"/>
        <v>0.16939105629259568</v>
      </c>
      <c r="J20" s="20">
        <f t="shared" si="8"/>
        <v>0.75186534790907522</v>
      </c>
      <c r="K20" s="60">
        <v>216.65</v>
      </c>
      <c r="L20" s="24">
        <f t="shared" si="9"/>
        <v>-56.499999999999972</v>
      </c>
      <c r="M20" s="24">
        <f t="shared" si="10"/>
        <v>389.97</v>
      </c>
      <c r="N20" s="24">
        <f t="shared" si="11"/>
        <v>-69.699999999999989</v>
      </c>
      <c r="Q20" s="3"/>
    </row>
    <row r="21" spans="1:17">
      <c r="A21" s="19">
        <v>53000</v>
      </c>
      <c r="B21" s="20">
        <f t="shared" si="1"/>
        <v>9.9087910282361177E-2</v>
      </c>
      <c r="C21" s="21">
        <f t="shared" si="2"/>
        <v>1.4561959295095799</v>
      </c>
      <c r="D21" s="60">
        <f t="shared" si="3"/>
        <v>209.69261713717435</v>
      </c>
      <c r="E21" s="54">
        <f t="shared" si="4"/>
        <v>10040.082509360247</v>
      </c>
      <c r="F21" s="21">
        <f t="shared" si="5"/>
        <v>2.9648352255031125</v>
      </c>
      <c r="G21" s="20">
        <f t="shared" si="0"/>
        <v>0.13178952473817152</v>
      </c>
      <c r="H21" s="22">
        <f t="shared" si="6"/>
        <v>3.1325052135015987E-4</v>
      </c>
      <c r="I21" s="23">
        <f t="shared" si="7"/>
        <v>0.16144216780426013</v>
      </c>
      <c r="J21" s="20">
        <f t="shared" si="8"/>
        <v>0.75186534790907522</v>
      </c>
      <c r="K21" s="60">
        <v>216.65</v>
      </c>
      <c r="L21" s="24">
        <f t="shared" si="9"/>
        <v>-56.499999999999972</v>
      </c>
      <c r="M21" s="24">
        <f t="shared" si="10"/>
        <v>389.97</v>
      </c>
      <c r="N21" s="24">
        <f t="shared" si="11"/>
        <v>-69.699999999999989</v>
      </c>
      <c r="Q21" s="3"/>
    </row>
    <row r="22" spans="1:17">
      <c r="A22" s="19">
        <v>54000</v>
      </c>
      <c r="B22" s="20">
        <f t="shared" si="1"/>
        <v>9.4438085394226781E-2</v>
      </c>
      <c r="C22" s="21">
        <f t="shared" si="2"/>
        <v>1.3878621029535567</v>
      </c>
      <c r="D22" s="60">
        <f t="shared" si="3"/>
        <v>199.85252718831975</v>
      </c>
      <c r="E22" s="54">
        <f t="shared" si="4"/>
        <v>9568.9390025700286</v>
      </c>
      <c r="F22" s="21">
        <f t="shared" si="5"/>
        <v>2.8257066014209475</v>
      </c>
      <c r="G22" s="20">
        <f t="shared" si="0"/>
        <v>0.1256051354380367</v>
      </c>
      <c r="H22" s="22">
        <f t="shared" si="6"/>
        <v>2.9855084642266944E-4</v>
      </c>
      <c r="I22" s="23">
        <f t="shared" si="7"/>
        <v>0.15386629091159496</v>
      </c>
      <c r="J22" s="20">
        <f t="shared" si="8"/>
        <v>0.75186534790907522</v>
      </c>
      <c r="K22" s="60">
        <v>216.65</v>
      </c>
      <c r="L22" s="24">
        <f t="shared" si="9"/>
        <v>-56.499999999999972</v>
      </c>
      <c r="M22" s="24">
        <f t="shared" si="10"/>
        <v>389.97</v>
      </c>
      <c r="N22" s="24">
        <f t="shared" si="11"/>
        <v>-69.699999999999989</v>
      </c>
      <c r="Q22" s="3"/>
    </row>
    <row r="23" spans="1:17">
      <c r="A23" s="35">
        <v>55000</v>
      </c>
      <c r="B23" s="36">
        <f t="shared" si="1"/>
        <v>9.0006459390584992E-2</v>
      </c>
      <c r="C23" s="37">
        <f t="shared" si="2"/>
        <v>1.322734927204037</v>
      </c>
      <c r="D23" s="67">
        <f t="shared" si="3"/>
        <v>190.47419584367105</v>
      </c>
      <c r="E23" s="55">
        <f t="shared" si="4"/>
        <v>9119.9044977510239</v>
      </c>
      <c r="F23" s="37">
        <f t="shared" si="5"/>
        <v>2.6931067631115946</v>
      </c>
      <c r="G23" s="36">
        <f t="shared" si="0"/>
        <v>0.11971095638861495</v>
      </c>
      <c r="H23" s="40">
        <f t="shared" si="6"/>
        <v>2.8454097224009888E-4</v>
      </c>
      <c r="I23" s="41">
        <f t="shared" si="7"/>
        <v>0.14664592157605333</v>
      </c>
      <c r="J23" s="36">
        <f t="shared" si="8"/>
        <v>0.75186534790907522</v>
      </c>
      <c r="K23" s="67">
        <v>216.65</v>
      </c>
      <c r="L23" s="42">
        <f t="shared" si="9"/>
        <v>-56.499999999999972</v>
      </c>
      <c r="M23" s="42">
        <f t="shared" si="10"/>
        <v>389.97</v>
      </c>
      <c r="N23" s="42">
        <f t="shared" si="11"/>
        <v>-69.699999999999989</v>
      </c>
      <c r="Q23" s="3"/>
    </row>
    <row r="24" spans="1:17">
      <c r="A24" s="19">
        <v>56000</v>
      </c>
      <c r="B24" s="20">
        <f t="shared" si="1"/>
        <v>8.5782793014186481E-2</v>
      </c>
      <c r="C24" s="21">
        <f t="shared" si="2"/>
        <v>1.2606639261364845</v>
      </c>
      <c r="D24" s="60">
        <f t="shared" si="3"/>
        <v>181.53595449962134</v>
      </c>
      <c r="E24" s="54">
        <f t="shared" si="4"/>
        <v>8691.9415021624445</v>
      </c>
      <c r="F24" s="21">
        <f t="shared" si="5"/>
        <v>2.5667293390864505</v>
      </c>
      <c r="G24" s="20">
        <f t="shared" si="0"/>
        <v>0.1140933691086737</v>
      </c>
      <c r="H24" s="22">
        <f t="shared" si="6"/>
        <v>2.7118852903440651E-4</v>
      </c>
      <c r="I24" s="23">
        <f t="shared" si="7"/>
        <v>0.13976437715812529</v>
      </c>
      <c r="J24" s="20">
        <f t="shared" si="8"/>
        <v>0.75186534790907522</v>
      </c>
      <c r="K24" s="60">
        <v>216.65</v>
      </c>
      <c r="L24" s="24">
        <f t="shared" si="9"/>
        <v>-56.499999999999972</v>
      </c>
      <c r="M24" s="24">
        <f t="shared" si="10"/>
        <v>389.97</v>
      </c>
      <c r="N24" s="24">
        <f t="shared" si="11"/>
        <v>-69.699999999999989</v>
      </c>
      <c r="Q24" s="3"/>
    </row>
    <row r="25" spans="1:17">
      <c r="A25" s="19">
        <v>57000</v>
      </c>
      <c r="B25" s="20">
        <f t="shared" si="1"/>
        <v>8.17573274978141E-2</v>
      </c>
      <c r="C25" s="21">
        <f t="shared" si="2"/>
        <v>1.201505684907876</v>
      </c>
      <c r="D25" s="60">
        <f t="shared" si="3"/>
        <v>173.01715137905708</v>
      </c>
      <c r="E25" s="54">
        <f t="shared" si="4"/>
        <v>8284.0612087160134</v>
      </c>
      <c r="F25" s="21">
        <f t="shared" si="5"/>
        <v>2.4462823347245726</v>
      </c>
      <c r="G25" s="20">
        <f t="shared" si="0"/>
        <v>0.10873939418135047</v>
      </c>
      <c r="H25" s="22">
        <f t="shared" si="6"/>
        <v>2.5846266602965189E-4</v>
      </c>
      <c r="I25" s="23">
        <f t="shared" si="7"/>
        <v>0.13320575787215433</v>
      </c>
      <c r="J25" s="20">
        <f t="shared" si="8"/>
        <v>0.75186534790907522</v>
      </c>
      <c r="K25" s="60">
        <v>216.65</v>
      </c>
      <c r="L25" s="24">
        <f t="shared" si="9"/>
        <v>-56.499999999999972</v>
      </c>
      <c r="M25" s="24">
        <f t="shared" si="10"/>
        <v>389.97</v>
      </c>
      <c r="N25" s="24">
        <f t="shared" si="11"/>
        <v>-69.699999999999989</v>
      </c>
      <c r="Q25" s="3"/>
    </row>
    <row r="26" spans="1:17">
      <c r="A26" s="19">
        <v>58000</v>
      </c>
      <c r="B26" s="20">
        <f t="shared" si="1"/>
        <v>7.7920762016683326E-2</v>
      </c>
      <c r="C26" s="21">
        <f t="shared" si="2"/>
        <v>1.1451235185971782</v>
      </c>
      <c r="D26" s="60">
        <f t="shared" si="3"/>
        <v>164.89810381549506</v>
      </c>
      <c r="E26" s="54">
        <f t="shared" si="4"/>
        <v>7895.3212113404379</v>
      </c>
      <c r="F26" s="21">
        <f t="shared" si="5"/>
        <v>2.3314874576200681</v>
      </c>
      <c r="G26" s="20">
        <f t="shared" si="0"/>
        <v>0.10363666126525317</v>
      </c>
      <c r="H26" s="22">
        <f t="shared" si="6"/>
        <v>2.4633398016138028E-4</v>
      </c>
      <c r="I26" s="23">
        <f t="shared" si="7"/>
        <v>0.12695491004993514</v>
      </c>
      <c r="J26" s="20">
        <f t="shared" si="8"/>
        <v>0.75186534790907522</v>
      </c>
      <c r="K26" s="60">
        <v>216.65</v>
      </c>
      <c r="L26" s="24">
        <f t="shared" si="9"/>
        <v>-56.499999999999972</v>
      </c>
      <c r="M26" s="24">
        <f t="shared" si="10"/>
        <v>389.97</v>
      </c>
      <c r="N26" s="24">
        <f t="shared" si="11"/>
        <v>-69.699999999999989</v>
      </c>
      <c r="Q26" s="3"/>
    </row>
    <row r="27" spans="1:17">
      <c r="A27" s="19">
        <v>59000</v>
      </c>
      <c r="B27" s="20">
        <f t="shared" si="1"/>
        <v>7.4264232198917368E-2</v>
      </c>
      <c r="C27" s="21">
        <f t="shared" si="2"/>
        <v>1.0913871563952897</v>
      </c>
      <c r="D27" s="60">
        <f t="shared" si="3"/>
        <v>157.16005277634676</v>
      </c>
      <c r="E27" s="54">
        <f t="shared" si="4"/>
        <v>7524.8233275553021</v>
      </c>
      <c r="F27" s="21">
        <f t="shared" si="5"/>
        <v>2.2220794745884107</v>
      </c>
      <c r="G27" s="20">
        <f t="shared" si="0"/>
        <v>9.8773380512827108E-2</v>
      </c>
      <c r="H27" s="22">
        <f t="shared" si="6"/>
        <v>2.3477444814093876E-4</v>
      </c>
      <c r="I27" s="23">
        <f t="shared" si="7"/>
        <v>0.12099739112821321</v>
      </c>
      <c r="J27" s="20">
        <f t="shared" si="8"/>
        <v>0.75186534790907522</v>
      </c>
      <c r="K27" s="60">
        <v>216.65</v>
      </c>
      <c r="L27" s="24">
        <f t="shared" si="9"/>
        <v>-56.499999999999972</v>
      </c>
      <c r="M27" s="24">
        <f t="shared" si="10"/>
        <v>389.97</v>
      </c>
      <c r="N27" s="24">
        <f t="shared" si="11"/>
        <v>-69.699999999999989</v>
      </c>
      <c r="Q27" s="3"/>
    </row>
    <row r="28" spans="1:17">
      <c r="A28" s="35">
        <v>60000</v>
      </c>
      <c r="B28" s="36">
        <f t="shared" si="1"/>
        <v>7.0779289644445215E-2</v>
      </c>
      <c r="C28" s="37">
        <f t="shared" si="2"/>
        <v>1.0401724406147668</v>
      </c>
      <c r="D28" s="67">
        <f t="shared" si="3"/>
        <v>149.7851195202353</v>
      </c>
      <c r="E28" s="55">
        <f t="shared" si="4"/>
        <v>7171.7115232234109</v>
      </c>
      <c r="F28" s="37">
        <f t="shared" si="5"/>
        <v>2.1178055988460427</v>
      </c>
      <c r="G28" s="36">
        <f t="shared" si="0"/>
        <v>9.4138315329951094E-2</v>
      </c>
      <c r="H28" s="40">
        <f t="shared" si="6"/>
        <v>2.2375736170776074E-4</v>
      </c>
      <c r="I28" s="41">
        <f t="shared" si="7"/>
        <v>0.1153194362791901</v>
      </c>
      <c r="J28" s="36">
        <f t="shared" si="8"/>
        <v>0.75186534790907522</v>
      </c>
      <c r="K28" s="67">
        <v>216.65</v>
      </c>
      <c r="L28" s="42">
        <f t="shared" si="9"/>
        <v>-56.499999999999972</v>
      </c>
      <c r="M28" s="42">
        <f t="shared" si="10"/>
        <v>389.97</v>
      </c>
      <c r="N28" s="42">
        <f t="shared" si="11"/>
        <v>-69.699999999999989</v>
      </c>
      <c r="Q28" s="3"/>
    </row>
    <row r="29" spans="1:17">
      <c r="A29" s="19">
        <v>61000</v>
      </c>
      <c r="B29" s="20">
        <f t="shared" si="1"/>
        <v>6.7457882405001182E-2</v>
      </c>
      <c r="C29" s="21">
        <f t="shared" si="2"/>
        <v>0.99136103982389734</v>
      </c>
      <c r="D29" s="60">
        <f t="shared" si="3"/>
        <v>142.75626428822261</v>
      </c>
      <c r="E29" s="54">
        <f t="shared" si="4"/>
        <v>6835.1699346867445</v>
      </c>
      <c r="F29" s="21">
        <f t="shared" si="5"/>
        <v>2.0184249059473482</v>
      </c>
      <c r="G29" s="20">
        <f t="shared" si="0"/>
        <v>8.972075641382396E-2</v>
      </c>
      <c r="H29" s="22">
        <f t="shared" si="6"/>
        <v>2.1325726592001816E-4</v>
      </c>
      <c r="I29" s="23">
        <f t="shared" si="7"/>
        <v>0.10990792660693435</v>
      </c>
      <c r="J29" s="20">
        <f t="shared" si="8"/>
        <v>0.75186534790907522</v>
      </c>
      <c r="K29" s="60">
        <v>216.65</v>
      </c>
      <c r="L29" s="24">
        <f t="shared" si="9"/>
        <v>-56.499999999999972</v>
      </c>
      <c r="M29" s="24">
        <f t="shared" si="10"/>
        <v>389.97</v>
      </c>
      <c r="N29" s="24">
        <f t="shared" si="11"/>
        <v>-69.699999999999989</v>
      </c>
      <c r="Q29" s="3"/>
    </row>
    <row r="30" spans="1:17">
      <c r="A30" s="19">
        <v>62000</v>
      </c>
      <c r="B30" s="20">
        <f t="shared" si="1"/>
        <v>6.4292336380124993E-2</v>
      </c>
      <c r="C30" s="21">
        <f t="shared" si="2"/>
        <v>0.94484017544231691</v>
      </c>
      <c r="D30" s="60">
        <f t="shared" si="3"/>
        <v>136.05724693350271</v>
      </c>
      <c r="E30" s="54">
        <f t="shared" si="4"/>
        <v>6514.4209837161652</v>
      </c>
      <c r="F30" s="21">
        <f t="shared" si="5"/>
        <v>1.9237077771295152</v>
      </c>
      <c r="G30" s="20">
        <f t="shared" si="0"/>
        <v>8.5510497009155625E-2</v>
      </c>
      <c r="H30" s="22">
        <f t="shared" si="6"/>
        <v>2.03249900341062E-4</v>
      </c>
      <c r="I30" s="23">
        <f t="shared" si="7"/>
        <v>0.10475035883621565</v>
      </c>
      <c r="J30" s="20">
        <f t="shared" si="8"/>
        <v>0.75186534790907522</v>
      </c>
      <c r="K30" s="60">
        <v>216.65</v>
      </c>
      <c r="L30" s="24">
        <f t="shared" si="9"/>
        <v>-56.499999999999972</v>
      </c>
      <c r="M30" s="24">
        <f t="shared" si="10"/>
        <v>389.97</v>
      </c>
      <c r="N30" s="24">
        <f t="shared" si="11"/>
        <v>-69.699999999999989</v>
      </c>
      <c r="Q30" s="3"/>
    </row>
    <row r="31" spans="1:17">
      <c r="A31" s="19">
        <v>63000</v>
      </c>
      <c r="B31" s="20">
        <f t="shared" si="1"/>
        <v>6.127533758617798E-2</v>
      </c>
      <c r="C31" s="21">
        <f t="shared" si="2"/>
        <v>0.90050236116647153</v>
      </c>
      <c r="D31" s="60">
        <f t="shared" si="3"/>
        <v>129.6725893985959</v>
      </c>
      <c r="E31" s="54">
        <f t="shared" si="4"/>
        <v>6208.7235809194835</v>
      </c>
      <c r="F31" s="21">
        <f t="shared" si="5"/>
        <v>1.8334353687791414</v>
      </c>
      <c r="G31" s="20">
        <f t="shared" si="0"/>
        <v>8.1497809325492859E-2</v>
      </c>
      <c r="H31" s="22">
        <f t="shared" si="6"/>
        <v>1.9371214298576398E-4</v>
      </c>
      <c r="I31" s="23">
        <f t="shared" si="7"/>
        <v>9.9834816423728753E-2</v>
      </c>
      <c r="J31" s="20">
        <f t="shared" si="8"/>
        <v>0.75186534790907522</v>
      </c>
      <c r="K31" s="60">
        <v>216.65</v>
      </c>
      <c r="L31" s="24">
        <f t="shared" si="9"/>
        <v>-56.499999999999972</v>
      </c>
      <c r="M31" s="24">
        <f t="shared" si="10"/>
        <v>389.97</v>
      </c>
      <c r="N31" s="24">
        <f t="shared" si="11"/>
        <v>-69.699999999999989</v>
      </c>
      <c r="Q31" s="3"/>
    </row>
    <row r="32" spans="1:17">
      <c r="A32" s="19">
        <v>64000</v>
      </c>
      <c r="B32" s="20">
        <f t="shared" si="1"/>
        <v>5.8399915257408098E-2</v>
      </c>
      <c r="C32" s="21">
        <f t="shared" si="2"/>
        <v>0.85824515462286943</v>
      </c>
      <c r="D32" s="60">
        <f t="shared" si="3"/>
        <v>123.5875399533483</v>
      </c>
      <c r="E32" s="54">
        <f t="shared" si="4"/>
        <v>5917.3714134568754</v>
      </c>
      <c r="F32" s="21">
        <f t="shared" si="5"/>
        <v>1.74739910679479</v>
      </c>
      <c r="G32" s="20">
        <f t="shared" si="0"/>
        <v>7.7673422061191391E-2</v>
      </c>
      <c r="H32" s="22">
        <f t="shared" si="6"/>
        <v>1.8462195689724581E-4</v>
      </c>
      <c r="I32" s="23">
        <f t="shared" si="7"/>
        <v>9.5149942024959466E-2</v>
      </c>
      <c r="J32" s="20">
        <f t="shared" si="8"/>
        <v>0.75186534790907522</v>
      </c>
      <c r="K32" s="60">
        <v>216.65</v>
      </c>
      <c r="L32" s="24">
        <f t="shared" si="9"/>
        <v>-56.499999999999972</v>
      </c>
      <c r="M32" s="24">
        <f t="shared" si="10"/>
        <v>389.97</v>
      </c>
      <c r="N32" s="24">
        <f t="shared" si="11"/>
        <v>-69.699999999999989</v>
      </c>
      <c r="Q32" s="3"/>
    </row>
    <row r="33" spans="1:17">
      <c r="A33" s="35">
        <v>65000</v>
      </c>
      <c r="B33" s="36">
        <f t="shared" si="1"/>
        <v>5.5659425740018663E-2</v>
      </c>
      <c r="C33" s="37">
        <f t="shared" si="2"/>
        <v>0.81797092067531429</v>
      </c>
      <c r="D33" s="67">
        <f t="shared" si="3"/>
        <v>117.78803911110802</v>
      </c>
      <c r="E33" s="55">
        <f t="shared" si="4"/>
        <v>5639.6913131073907</v>
      </c>
      <c r="F33" s="37">
        <f t="shared" si="5"/>
        <v>1.6654002046772167</v>
      </c>
      <c r="G33" s="36">
        <f t="shared" si="0"/>
        <v>7.4028498982104243E-2</v>
      </c>
      <c r="H33" s="40">
        <f t="shared" si="6"/>
        <v>1.7595833923056357E-4</v>
      </c>
      <c r="I33" s="41">
        <f t="shared" si="7"/>
        <v>9.0684911253077705E-2</v>
      </c>
      <c r="J33" s="36">
        <f t="shared" si="8"/>
        <v>0.75186534790907522</v>
      </c>
      <c r="K33" s="67">
        <v>216.65</v>
      </c>
      <c r="L33" s="42">
        <f t="shared" si="9"/>
        <v>-56.499999999999972</v>
      </c>
      <c r="M33" s="42">
        <f t="shared" si="10"/>
        <v>389.97</v>
      </c>
      <c r="N33" s="42">
        <f t="shared" si="11"/>
        <v>-69.699999999999989</v>
      </c>
      <c r="Q33" s="3"/>
    </row>
    <row r="34" spans="1:17">
      <c r="A34" s="19">
        <v>65616.800000000003</v>
      </c>
      <c r="B34" s="20">
        <f t="shared" si="1"/>
        <v>5.4033605677572018E-2</v>
      </c>
      <c r="C34" s="21">
        <f t="shared" si="2"/>
        <v>0.79407786903759836</v>
      </c>
      <c r="D34" s="60">
        <f t="shared" si="3"/>
        <v>114.34743305818928</v>
      </c>
      <c r="E34" s="54">
        <f t="shared" si="4"/>
        <v>5474.9550952799846</v>
      </c>
      <c r="F34" s="21">
        <f t="shared" si="5"/>
        <v>1.6167536182497142</v>
      </c>
      <c r="G34" s="20">
        <f t="shared" si="0"/>
        <v>7.1866115571968189E-2</v>
      </c>
      <c r="H34" s="22">
        <f t="shared" si="6"/>
        <v>1.7081857010301118E-4</v>
      </c>
      <c r="I34" s="23">
        <f t="shared" si="7"/>
        <v>8.8035991575661041E-2</v>
      </c>
      <c r="J34" s="20">
        <f t="shared" si="8"/>
        <v>0.75186534790907522</v>
      </c>
      <c r="K34" s="60">
        <v>216.65</v>
      </c>
      <c r="L34" s="24">
        <f t="shared" si="9"/>
        <v>-56.499999999999972</v>
      </c>
      <c r="M34" s="24">
        <f t="shared" si="10"/>
        <v>389.97</v>
      </c>
      <c r="N34" s="24">
        <f t="shared" si="11"/>
        <v>-69.699999999999989</v>
      </c>
      <c r="Q34" s="3"/>
    </row>
    <row r="35" spans="1:17">
      <c r="A35" s="51"/>
      <c r="B35" s="61"/>
      <c r="C35" s="62"/>
      <c r="D35" s="63"/>
      <c r="E35" s="64"/>
      <c r="F35" s="62"/>
      <c r="G35" s="61"/>
      <c r="H35" s="65"/>
      <c r="I35" s="61"/>
      <c r="J35" s="61"/>
      <c r="K35" s="63"/>
      <c r="L35" s="66"/>
      <c r="M35" s="66"/>
      <c r="N35" s="66"/>
      <c r="O35" s="9"/>
    </row>
    <row r="36" spans="1:17">
      <c r="A36" s="51"/>
      <c r="B36" s="61"/>
      <c r="C36" s="62"/>
      <c r="D36" s="63"/>
      <c r="E36" s="64"/>
      <c r="F36" s="62"/>
      <c r="G36" s="61"/>
      <c r="H36" s="65"/>
      <c r="I36" s="61"/>
      <c r="J36" s="61"/>
      <c r="K36" s="63"/>
      <c r="L36" s="66"/>
      <c r="M36" s="66"/>
      <c r="N36" s="66"/>
      <c r="O36" s="9"/>
    </row>
    <row r="37" spans="1:17">
      <c r="A37" s="51"/>
      <c r="B37" s="8"/>
      <c r="C37" s="10"/>
      <c r="D37" s="7"/>
      <c r="E37" s="56"/>
      <c r="F37" s="10"/>
      <c r="G37" s="8"/>
      <c r="H37" s="12"/>
      <c r="I37" s="8"/>
      <c r="J37" s="8"/>
      <c r="K37" s="7"/>
      <c r="L37" s="11"/>
      <c r="M37" s="11"/>
      <c r="N37" s="11"/>
      <c r="O37" s="9"/>
    </row>
    <row r="38" spans="1:17">
      <c r="A38" s="51"/>
      <c r="B38" s="8"/>
      <c r="C38" s="10"/>
      <c r="D38" s="7"/>
      <c r="E38" s="56"/>
      <c r="F38" s="10"/>
      <c r="G38" s="8"/>
      <c r="H38" s="12"/>
      <c r="I38" s="8"/>
      <c r="J38" s="8"/>
      <c r="K38" s="7"/>
      <c r="L38" s="11"/>
      <c r="M38" s="11"/>
      <c r="N38" s="11"/>
      <c r="O38" s="9"/>
    </row>
    <row r="39" spans="1:17">
      <c r="A39" s="9"/>
      <c r="B39" s="8"/>
      <c r="C39" s="10"/>
      <c r="D39" s="7"/>
      <c r="E39" s="56"/>
      <c r="F39" s="10"/>
      <c r="G39" s="8"/>
      <c r="H39" s="12"/>
      <c r="I39" s="8"/>
      <c r="J39" s="8"/>
      <c r="K39" s="7"/>
      <c r="L39" s="11"/>
      <c r="M39" s="11"/>
      <c r="N39" s="11"/>
      <c r="O39" s="9"/>
    </row>
    <row r="40" spans="1:17">
      <c r="A40" s="9"/>
      <c r="B40" s="8"/>
      <c r="C40" s="10"/>
      <c r="D40" s="7"/>
      <c r="E40" s="56"/>
      <c r="F40" s="10"/>
      <c r="G40" s="8"/>
      <c r="H40" s="12"/>
      <c r="I40" s="8"/>
      <c r="J40" s="8"/>
      <c r="K40" s="7"/>
    </row>
    <row r="41" spans="1:17">
      <c r="A41" s="9"/>
      <c r="B41" s="8"/>
      <c r="C41" s="10"/>
      <c r="D41" s="7"/>
      <c r="E41" s="56"/>
      <c r="F41" s="10"/>
      <c r="G41" s="8"/>
      <c r="H41" s="12"/>
      <c r="I41" s="8"/>
      <c r="J41" s="8"/>
      <c r="K41" s="7"/>
    </row>
    <row r="42" spans="1:17">
      <c r="A42" s="9"/>
      <c r="B42" s="8"/>
      <c r="C42" s="10"/>
      <c r="D42" s="7"/>
      <c r="E42" s="56"/>
      <c r="F42" s="10"/>
      <c r="G42" s="8"/>
      <c r="H42" s="12"/>
      <c r="I42" s="8"/>
      <c r="J42" s="8"/>
      <c r="K42" s="7"/>
    </row>
  </sheetData>
  <phoneticPr fontId="10" type="noConversion"/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below trop</vt:lpstr>
      <vt:lpstr>troposphere</vt:lpstr>
      <vt:lpstr>troposphere!Print_Area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ra027195</cp:lastModifiedBy>
  <cp:lastPrinted>2012-02-05T09:49:37Z</cp:lastPrinted>
  <dcterms:created xsi:type="dcterms:W3CDTF">2012-02-05T03:34:53Z</dcterms:created>
  <dcterms:modified xsi:type="dcterms:W3CDTF">2012-02-08T05:48:21Z</dcterms:modified>
</cp:coreProperties>
</file>