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scode-workspace\programbuteelt\"/>
    </mc:Choice>
  </mc:AlternateContent>
  <xr:revisionPtr revIDLastSave="0" documentId="13_ncr:1_{4817A7CE-1697-4FD5-82C2-7086C381FB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3" i="1"/>
  <c r="M1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2" i="1"/>
  <c r="M33" i="1"/>
  <c r="M34" i="1"/>
  <c r="M35" i="1"/>
  <c r="M2" i="1"/>
  <c r="K32" i="1"/>
  <c r="K19" i="1"/>
  <c r="K13" i="1"/>
  <c r="K2" i="1"/>
  <c r="J27" i="1"/>
  <c r="L19" i="1"/>
  <c r="L2" i="1"/>
  <c r="J33" i="1"/>
  <c r="J34" i="1"/>
  <c r="J35" i="1"/>
  <c r="J32" i="1"/>
  <c r="J25" i="1"/>
  <c r="J26" i="1"/>
  <c r="J28" i="1"/>
  <c r="J29" i="1"/>
  <c r="J30" i="1"/>
  <c r="J24" i="1"/>
  <c r="J20" i="1"/>
  <c r="J21" i="1"/>
  <c r="J22" i="1"/>
  <c r="J23" i="1"/>
  <c r="J19" i="1"/>
  <c r="J14" i="1"/>
  <c r="J15" i="1"/>
  <c r="J16" i="1"/>
  <c r="J17" i="1"/>
  <c r="J13" i="1"/>
  <c r="J3" i="1"/>
  <c r="J4" i="1"/>
  <c r="J5" i="1"/>
  <c r="J6" i="1"/>
  <c r="J7" i="1"/>
  <c r="J8" i="1"/>
  <c r="J9" i="1"/>
  <c r="J10" i="1"/>
  <c r="J11" i="1"/>
  <c r="J2" i="1"/>
  <c r="I33" i="1"/>
  <c r="I34" i="1"/>
  <c r="I35" i="1"/>
  <c r="I32" i="1"/>
  <c r="I25" i="1"/>
  <c r="I26" i="1"/>
  <c r="I27" i="1"/>
  <c r="I28" i="1"/>
  <c r="I29" i="1"/>
  <c r="I30" i="1"/>
  <c r="I24" i="1"/>
  <c r="I20" i="1"/>
  <c r="I21" i="1"/>
  <c r="I22" i="1"/>
  <c r="I23" i="1"/>
  <c r="I19" i="1"/>
  <c r="I14" i="1"/>
  <c r="I15" i="1"/>
  <c r="I16" i="1"/>
  <c r="I17" i="1"/>
  <c r="I13" i="1"/>
  <c r="I11" i="1"/>
  <c r="I10" i="1"/>
  <c r="I6" i="1"/>
  <c r="I7" i="1"/>
  <c r="I8" i="1"/>
  <c r="I9" i="1"/>
  <c r="I5" i="1"/>
  <c r="I3" i="1"/>
  <c r="I4" i="1"/>
  <c r="I2" i="1"/>
  <c r="D32" i="1"/>
  <c r="D33" i="1"/>
  <c r="D34" i="1"/>
  <c r="D35" i="1"/>
  <c r="F32" i="1"/>
  <c r="F33" i="1"/>
  <c r="F34" i="1"/>
  <c r="F35" i="1"/>
  <c r="H32" i="1"/>
  <c r="H33" i="1"/>
  <c r="H34" i="1"/>
  <c r="H35" i="1"/>
  <c r="D19" i="1"/>
  <c r="D20" i="1"/>
  <c r="D22" i="1"/>
  <c r="D23" i="1"/>
  <c r="D24" i="1"/>
  <c r="D25" i="1"/>
  <c r="D26" i="1"/>
  <c r="D28" i="1"/>
  <c r="D29" i="1"/>
  <c r="D30" i="1"/>
  <c r="F19" i="1"/>
  <c r="F20" i="1"/>
  <c r="F21" i="1"/>
  <c r="F22" i="1"/>
  <c r="F23" i="1"/>
  <c r="F24" i="1"/>
  <c r="F25" i="1"/>
  <c r="F26" i="1"/>
  <c r="F27" i="1"/>
  <c r="F28" i="1"/>
  <c r="F29" i="1"/>
  <c r="F30" i="1"/>
  <c r="H19" i="1"/>
  <c r="H20" i="1"/>
  <c r="H21" i="1"/>
  <c r="H22" i="1"/>
  <c r="H23" i="1"/>
  <c r="H24" i="1"/>
  <c r="H25" i="1"/>
  <c r="H26" i="1"/>
  <c r="H27" i="1"/>
  <c r="H28" i="1"/>
  <c r="H29" i="1"/>
  <c r="H30" i="1"/>
  <c r="H13" i="1"/>
  <c r="H14" i="1"/>
  <c r="H15" i="1"/>
  <c r="H16" i="1"/>
  <c r="H17" i="1"/>
  <c r="F13" i="1"/>
  <c r="D13" i="1" s="1"/>
  <c r="F14" i="1"/>
  <c r="D14" i="1" s="1"/>
  <c r="F15" i="1"/>
  <c r="D15" i="1" s="1"/>
  <c r="F16" i="1"/>
  <c r="D16" i="1" s="1"/>
  <c r="F17" i="1"/>
  <c r="D17" i="1" s="1"/>
  <c r="D3" i="1"/>
  <c r="D5" i="1"/>
  <c r="D6" i="1"/>
  <c r="D7" i="1"/>
  <c r="D8" i="1"/>
  <c r="D9" i="1"/>
  <c r="D11" i="1"/>
  <c r="D2" i="1"/>
  <c r="H3" i="1"/>
  <c r="H4" i="1"/>
  <c r="H5" i="1"/>
  <c r="H6" i="1"/>
  <c r="H7" i="1"/>
  <c r="H8" i="1"/>
  <c r="H9" i="1"/>
  <c r="H10" i="1"/>
  <c r="H11" i="1"/>
  <c r="H2" i="1"/>
  <c r="F2" i="1"/>
  <c r="F3" i="1"/>
  <c r="F4" i="1"/>
  <c r="F5" i="1"/>
  <c r="F6" i="1"/>
  <c r="F7" i="1"/>
  <c r="F8" i="1"/>
  <c r="F9" i="1"/>
  <c r="F10" i="1"/>
  <c r="F11" i="1"/>
  <c r="B11" i="1"/>
  <c r="A11" i="1"/>
  <c r="A3" i="1"/>
  <c r="A2" i="1"/>
  <c r="B2" i="1"/>
</calcChain>
</file>

<file path=xl/sharedStrings.xml><?xml version="1.0" encoding="utf-8"?>
<sst xmlns="http://schemas.openxmlformats.org/spreadsheetml/2006/main" count="20" uniqueCount="16">
  <si>
    <t>angi</t>
  </si>
  <si>
    <t>buhel week</t>
  </si>
  <si>
    <t>butarhaiWeek</t>
  </si>
  <si>
    <t>Week</t>
  </si>
  <si>
    <t>дуусах</t>
  </si>
  <si>
    <t>эхлэх</t>
  </si>
  <si>
    <t>Start Monday</t>
  </si>
  <si>
    <t>I</t>
  </si>
  <si>
    <t>II</t>
  </si>
  <si>
    <t>III</t>
  </si>
  <si>
    <t>IV</t>
  </si>
  <si>
    <t>V</t>
  </si>
  <si>
    <t>Hicheeliin tsag</t>
  </si>
  <si>
    <t>Engiin tsag</t>
  </si>
  <si>
    <t>niit</t>
  </si>
  <si>
    <t>Sonirholtoi hicheel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</si>
</sst>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"/>
  <sheetViews>
    <sheetView tabSelected="1" workbookViewId="0">
      <selection activeCell="K2" sqref="K2:K11"/>
    </sheetView>
  </sheetViews>
  <sheetFormatPr defaultRowHeight="15" x14ac:dyDescent="0.25"/>
  <cols>
    <col min="2" max="2" width="9.7109375" bestFit="1" customWidth="1"/>
    <col min="6" max="6" width="9.7109375" bestFit="1" customWidth="1"/>
  </cols>
  <sheetData>
    <row r="1" spans="1:44" x14ac:dyDescent="0.25">
      <c r="A1" s="2" t="s">
        <v>5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2" t="s">
        <v>6</v>
      </c>
      <c r="I1" s="2" t="s">
        <v>12</v>
      </c>
      <c r="J1" s="2" t="s">
        <v>13</v>
      </c>
      <c r="K1" s="5" t="s">
        <v>14</v>
      </c>
      <c r="L1" s="5"/>
      <c r="M1" s="2" t="s">
        <v>15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25">
      <c r="A2" s="1">
        <f>DATE(1978, 9, 1)</f>
        <v>28734</v>
      </c>
      <c r="B2" s="1">
        <f>DATE(1979, 5, 31)</f>
        <v>29006</v>
      </c>
      <c r="C2">
        <v>1</v>
      </c>
      <c r="D2">
        <f>IF(WEEKDAY(A2) = 2, H2, F2 - 1)</f>
        <v>38</v>
      </c>
      <c r="F2">
        <f>(B2 - A2+1 ) / 7</f>
        <v>39</v>
      </c>
      <c r="G2" s="1">
        <v>28740</v>
      </c>
      <c r="H2" t="str">
        <f>IF(WEEKDAY(A2) = 2, "Monday", "Not Monday")</f>
        <v>Not Monday</v>
      </c>
      <c r="I2">
        <f>4*F2*6</f>
        <v>936</v>
      </c>
      <c r="J2">
        <f>I2*45/60</f>
        <v>702</v>
      </c>
      <c r="K2" s="4">
        <f>SUM(J2:J11)</f>
        <v>9194.5714285714275</v>
      </c>
      <c r="L2" s="4">
        <f>SUM(J2:J17)</f>
        <v>14463.428571428571</v>
      </c>
      <c r="M2">
        <f>4*D2</f>
        <v>152</v>
      </c>
    </row>
    <row r="3" spans="1:44" x14ac:dyDescent="0.25">
      <c r="A3" s="1">
        <f>DATE(1979, 9, 1)</f>
        <v>29099</v>
      </c>
      <c r="B3" s="1">
        <v>29372</v>
      </c>
      <c r="C3">
        <v>2</v>
      </c>
      <c r="D3">
        <f t="shared" ref="D3:D35" si="0">IF(WEEKDAY(A3) = 2, H3, F3 - 1)</f>
        <v>38.142857142857146</v>
      </c>
      <c r="F3">
        <f t="shared" ref="F3:F10" si="1">(B3 - A3 + 1) / 7</f>
        <v>39.142857142857146</v>
      </c>
      <c r="H3" t="str">
        <f t="shared" ref="H3:H35" si="2">IF(WEEKDAY(A3) = 2, "Monday", "Not Monday")</f>
        <v>Not Monday</v>
      </c>
      <c r="I3">
        <f t="shared" ref="I3:I4" si="3">4*F3*6</f>
        <v>939.42857142857156</v>
      </c>
      <c r="J3">
        <f t="shared" ref="J3:J11" si="4">I3*45/60</f>
        <v>704.57142857142867</v>
      </c>
      <c r="K3" s="4"/>
      <c r="L3" s="4"/>
      <c r="M3">
        <f t="shared" ref="M3:M35" si="5">4*D3</f>
        <v>152.57142857142858</v>
      </c>
    </row>
    <row r="4" spans="1:44" x14ac:dyDescent="0.25">
      <c r="A4" s="1">
        <v>29465</v>
      </c>
      <c r="B4" s="1">
        <v>29737</v>
      </c>
      <c r="C4">
        <v>3</v>
      </c>
      <c r="D4">
        <v>39</v>
      </c>
      <c r="F4">
        <f t="shared" si="1"/>
        <v>39</v>
      </c>
      <c r="H4" t="str">
        <f t="shared" si="2"/>
        <v>Monday</v>
      </c>
      <c r="I4">
        <f t="shared" si="3"/>
        <v>936</v>
      </c>
      <c r="J4">
        <f t="shared" si="4"/>
        <v>702</v>
      </c>
      <c r="K4" s="4"/>
      <c r="L4" s="4"/>
      <c r="M4">
        <f t="shared" si="5"/>
        <v>156</v>
      </c>
    </row>
    <row r="5" spans="1:44" x14ac:dyDescent="0.25">
      <c r="A5" s="1">
        <v>29830</v>
      </c>
      <c r="B5" s="1">
        <v>30102</v>
      </c>
      <c r="C5">
        <v>4</v>
      </c>
      <c r="D5">
        <f t="shared" si="0"/>
        <v>38</v>
      </c>
      <c r="F5">
        <f t="shared" si="1"/>
        <v>39</v>
      </c>
      <c r="H5" t="str">
        <f t="shared" si="2"/>
        <v>Not Monday</v>
      </c>
      <c r="I5">
        <f>34*F5</f>
        <v>1326</v>
      </c>
      <c r="J5">
        <f t="shared" si="4"/>
        <v>994.5</v>
      </c>
      <c r="K5" s="4"/>
      <c r="L5" s="4"/>
      <c r="M5">
        <f t="shared" si="5"/>
        <v>152</v>
      </c>
    </row>
    <row r="6" spans="1:44" x14ac:dyDescent="0.25">
      <c r="A6" s="1">
        <v>30195</v>
      </c>
      <c r="B6" s="1">
        <v>30467</v>
      </c>
      <c r="C6">
        <v>5</v>
      </c>
      <c r="D6">
        <f t="shared" si="0"/>
        <v>38</v>
      </c>
      <c r="E6">
        <v>3</v>
      </c>
      <c r="F6">
        <f t="shared" si="1"/>
        <v>39</v>
      </c>
      <c r="H6" t="str">
        <f t="shared" si="2"/>
        <v>Not Monday</v>
      </c>
      <c r="I6">
        <f t="shared" ref="I6:I9" si="6">34*F6</f>
        <v>1326</v>
      </c>
      <c r="J6">
        <f t="shared" si="4"/>
        <v>994.5</v>
      </c>
      <c r="K6" s="4"/>
      <c r="L6" s="4"/>
      <c r="M6">
        <f t="shared" si="5"/>
        <v>152</v>
      </c>
    </row>
    <row r="7" spans="1:44" x14ac:dyDescent="0.25">
      <c r="A7" s="1">
        <v>30560</v>
      </c>
      <c r="B7" s="1">
        <v>30833</v>
      </c>
      <c r="C7">
        <v>6</v>
      </c>
      <c r="D7">
        <f t="shared" si="0"/>
        <v>38.142857142857146</v>
      </c>
      <c r="F7">
        <f t="shared" si="1"/>
        <v>39.142857142857146</v>
      </c>
      <c r="H7" t="str">
        <f t="shared" si="2"/>
        <v>Not Monday</v>
      </c>
      <c r="I7">
        <f t="shared" si="6"/>
        <v>1330.8571428571429</v>
      </c>
      <c r="J7">
        <f t="shared" si="4"/>
        <v>998.14285714285711</v>
      </c>
      <c r="K7" s="4"/>
      <c r="L7" s="4"/>
      <c r="M7">
        <f t="shared" si="5"/>
        <v>152.57142857142858</v>
      </c>
    </row>
    <row r="8" spans="1:44" x14ac:dyDescent="0.25">
      <c r="A8" s="1">
        <v>30926</v>
      </c>
      <c r="B8" s="1">
        <v>31198</v>
      </c>
      <c r="C8">
        <v>7</v>
      </c>
      <c r="D8">
        <f t="shared" si="0"/>
        <v>38</v>
      </c>
      <c r="F8">
        <f t="shared" si="1"/>
        <v>39</v>
      </c>
      <c r="H8" t="str">
        <f t="shared" si="2"/>
        <v>Not Monday</v>
      </c>
      <c r="I8">
        <f t="shared" si="6"/>
        <v>1326</v>
      </c>
      <c r="J8">
        <f t="shared" si="4"/>
        <v>994.5</v>
      </c>
      <c r="K8" s="4"/>
      <c r="L8" s="4"/>
      <c r="M8">
        <f t="shared" si="5"/>
        <v>152</v>
      </c>
    </row>
    <row r="9" spans="1:44" x14ac:dyDescent="0.25">
      <c r="A9" s="1">
        <v>31291</v>
      </c>
      <c r="B9" s="1">
        <v>31563</v>
      </c>
      <c r="C9">
        <v>8</v>
      </c>
      <c r="D9">
        <f t="shared" si="0"/>
        <v>38</v>
      </c>
      <c r="F9">
        <f t="shared" si="1"/>
        <v>39</v>
      </c>
      <c r="H9" t="str">
        <f t="shared" si="2"/>
        <v>Not Monday</v>
      </c>
      <c r="I9">
        <f t="shared" si="6"/>
        <v>1326</v>
      </c>
      <c r="J9">
        <f t="shared" si="4"/>
        <v>994.5</v>
      </c>
      <c r="K9" s="4"/>
      <c r="L9" s="4"/>
      <c r="M9">
        <f t="shared" si="5"/>
        <v>152</v>
      </c>
    </row>
    <row r="10" spans="1:44" x14ac:dyDescent="0.25">
      <c r="A10" s="1">
        <v>31656</v>
      </c>
      <c r="B10" s="1">
        <v>31928</v>
      </c>
      <c r="C10">
        <v>9</v>
      </c>
      <c r="D10">
        <v>39</v>
      </c>
      <c r="F10">
        <f t="shared" si="1"/>
        <v>39</v>
      </c>
      <c r="H10" t="str">
        <f t="shared" si="2"/>
        <v>Monday</v>
      </c>
      <c r="I10">
        <f>6*6*F10</f>
        <v>1404</v>
      </c>
      <c r="J10">
        <f t="shared" si="4"/>
        <v>1053</v>
      </c>
      <c r="K10" s="4"/>
      <c r="L10" s="4"/>
      <c r="M10">
        <f t="shared" si="5"/>
        <v>156</v>
      </c>
    </row>
    <row r="11" spans="1:44" x14ac:dyDescent="0.25">
      <c r="A11" s="1">
        <f>DATE(1987, 9, 1)</f>
        <v>32021</v>
      </c>
      <c r="B11" s="1">
        <f>DATE(1988, 5, 31)</f>
        <v>32294</v>
      </c>
      <c r="C11">
        <v>10</v>
      </c>
      <c r="D11">
        <f t="shared" si="0"/>
        <v>38.142857142857146</v>
      </c>
      <c r="F11">
        <f>(B11 - A11 + 1) / 7</f>
        <v>39.142857142857146</v>
      </c>
      <c r="H11" t="str">
        <f t="shared" si="2"/>
        <v>Not Monday</v>
      </c>
      <c r="I11">
        <f>6*6*F11</f>
        <v>1409.1428571428573</v>
      </c>
      <c r="J11">
        <f t="shared" si="4"/>
        <v>1056.8571428571429</v>
      </c>
      <c r="K11" s="4"/>
      <c r="L11" s="4"/>
      <c r="M11">
        <f t="shared" si="5"/>
        <v>152.57142857142858</v>
      </c>
    </row>
    <row r="12" spans="1:4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1">
        <v>32387</v>
      </c>
      <c r="B13" s="1">
        <v>32659</v>
      </c>
      <c r="C13" t="s">
        <v>7</v>
      </c>
      <c r="D13">
        <f t="shared" si="0"/>
        <v>38</v>
      </c>
      <c r="F13">
        <f t="shared" ref="F13:F35" si="7">(B13 - A13 + 1) / 7</f>
        <v>39</v>
      </c>
      <c r="H13" t="str">
        <f t="shared" si="2"/>
        <v>Not Monday</v>
      </c>
      <c r="I13">
        <f>3*6*F13</f>
        <v>702</v>
      </c>
      <c r="J13">
        <f>I13*90/60</f>
        <v>1053</v>
      </c>
      <c r="K13" s="4">
        <f>SUM(J13:J17)</f>
        <v>5268.8571428571431</v>
      </c>
      <c r="L13" s="4"/>
      <c r="M13">
        <f t="shared" si="5"/>
        <v>152</v>
      </c>
    </row>
    <row r="14" spans="1:44" x14ac:dyDescent="0.25">
      <c r="A14" s="1">
        <v>32752</v>
      </c>
      <c r="B14" s="1">
        <v>33024</v>
      </c>
      <c r="C14" t="s">
        <v>8</v>
      </c>
      <c r="D14">
        <f t="shared" si="0"/>
        <v>38</v>
      </c>
      <c r="F14">
        <f t="shared" si="7"/>
        <v>39</v>
      </c>
      <c r="H14" t="str">
        <f t="shared" si="2"/>
        <v>Not Monday</v>
      </c>
      <c r="I14">
        <f t="shared" ref="I14:I17" si="8">3*6*F14</f>
        <v>702</v>
      </c>
      <c r="J14">
        <f t="shared" ref="J14:J17" si="9">I14*90/60</f>
        <v>1053</v>
      </c>
      <c r="K14" s="4"/>
      <c r="L14" s="4"/>
      <c r="M14">
        <f t="shared" si="5"/>
        <v>152</v>
      </c>
    </row>
    <row r="15" spans="1:44" x14ac:dyDescent="0.25">
      <c r="A15" s="1">
        <v>33117</v>
      </c>
      <c r="B15" s="1">
        <v>33389</v>
      </c>
      <c r="C15" t="s">
        <v>9</v>
      </c>
      <c r="D15">
        <f t="shared" si="0"/>
        <v>38</v>
      </c>
      <c r="F15">
        <f t="shared" si="7"/>
        <v>39</v>
      </c>
      <c r="H15" t="str">
        <f t="shared" si="2"/>
        <v>Not Monday</v>
      </c>
      <c r="I15">
        <f t="shared" si="8"/>
        <v>702</v>
      </c>
      <c r="J15">
        <f t="shared" si="9"/>
        <v>1053</v>
      </c>
      <c r="K15" s="4"/>
      <c r="L15" s="4"/>
      <c r="M15">
        <f t="shared" si="5"/>
        <v>152</v>
      </c>
    </row>
    <row r="16" spans="1:44" x14ac:dyDescent="0.25">
      <c r="A16" s="1">
        <v>33482</v>
      </c>
      <c r="B16" s="1">
        <v>33755</v>
      </c>
      <c r="C16" t="s">
        <v>10</v>
      </c>
      <c r="D16">
        <f t="shared" si="0"/>
        <v>38.142857142857146</v>
      </c>
      <c r="F16">
        <f t="shared" si="7"/>
        <v>39.142857142857146</v>
      </c>
      <c r="H16" t="str">
        <f t="shared" si="2"/>
        <v>Not Monday</v>
      </c>
      <c r="I16">
        <f t="shared" si="8"/>
        <v>704.57142857142867</v>
      </c>
      <c r="J16">
        <f t="shared" si="9"/>
        <v>1056.8571428571429</v>
      </c>
      <c r="K16" s="4"/>
      <c r="L16" s="4"/>
      <c r="M16">
        <f t="shared" si="5"/>
        <v>152.57142857142858</v>
      </c>
    </row>
    <row r="17" spans="1:44" x14ac:dyDescent="0.25">
      <c r="A17" s="1">
        <v>33848</v>
      </c>
      <c r="B17" s="1">
        <v>34120</v>
      </c>
      <c r="C17" t="s">
        <v>11</v>
      </c>
      <c r="D17">
        <f t="shared" si="0"/>
        <v>38</v>
      </c>
      <c r="F17">
        <f t="shared" si="7"/>
        <v>39</v>
      </c>
      <c r="H17" t="str">
        <f t="shared" si="2"/>
        <v>Not Monday</v>
      </c>
      <c r="I17">
        <f t="shared" si="8"/>
        <v>702</v>
      </c>
      <c r="J17">
        <f t="shared" si="9"/>
        <v>1053</v>
      </c>
      <c r="K17" s="4"/>
      <c r="L17" s="4"/>
      <c r="M17">
        <f t="shared" si="5"/>
        <v>152</v>
      </c>
    </row>
    <row r="18" spans="1:4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5">
      <c r="A19" s="1">
        <v>38961</v>
      </c>
      <c r="B19" s="1">
        <v>39233</v>
      </c>
      <c r="C19">
        <v>1</v>
      </c>
      <c r="D19">
        <f t="shared" si="0"/>
        <v>38</v>
      </c>
      <c r="F19">
        <f t="shared" si="7"/>
        <v>39</v>
      </c>
      <c r="H19" t="str">
        <f t="shared" si="2"/>
        <v>Not Monday</v>
      </c>
      <c r="I19">
        <f>4*5*F19</f>
        <v>780</v>
      </c>
      <c r="J19">
        <f>I19*30/60</f>
        <v>390</v>
      </c>
      <c r="K19" s="4">
        <f>SUM(J19:J30)</f>
        <v>6733.9285714285716</v>
      </c>
      <c r="L19" s="4">
        <f>SUM(J19:J35)</f>
        <v>10247.142857142857</v>
      </c>
      <c r="M19">
        <f t="shared" si="5"/>
        <v>152</v>
      </c>
    </row>
    <row r="20" spans="1:44" x14ac:dyDescent="0.25">
      <c r="A20" s="1">
        <v>39326</v>
      </c>
      <c r="B20" s="1">
        <v>39599</v>
      </c>
      <c r="C20">
        <v>2</v>
      </c>
      <c r="D20">
        <f t="shared" si="0"/>
        <v>38.142857142857146</v>
      </c>
      <c r="F20">
        <f t="shared" si="7"/>
        <v>39.142857142857146</v>
      </c>
      <c r="H20" t="str">
        <f t="shared" si="2"/>
        <v>Not Monday</v>
      </c>
      <c r="I20">
        <f t="shared" ref="I20:I23" si="10">4*5*F20</f>
        <v>782.85714285714289</v>
      </c>
      <c r="J20">
        <f t="shared" ref="J20:J23" si="11">I20*30/60</f>
        <v>391.42857142857144</v>
      </c>
      <c r="K20" s="4"/>
      <c r="L20" s="4"/>
      <c r="M20">
        <f t="shared" si="5"/>
        <v>152.57142857142858</v>
      </c>
    </row>
    <row r="21" spans="1:44" x14ac:dyDescent="0.25">
      <c r="A21" s="1">
        <v>39692</v>
      </c>
      <c r="B21" s="1">
        <v>39964</v>
      </c>
      <c r="C21">
        <v>3</v>
      </c>
      <c r="D21">
        <v>39</v>
      </c>
      <c r="F21">
        <f t="shared" si="7"/>
        <v>39</v>
      </c>
      <c r="H21" t="str">
        <f t="shared" si="2"/>
        <v>Monday</v>
      </c>
      <c r="I21">
        <f t="shared" si="10"/>
        <v>780</v>
      </c>
      <c r="J21">
        <f t="shared" si="11"/>
        <v>390</v>
      </c>
      <c r="K21" s="4"/>
      <c r="L21" s="4"/>
      <c r="M21">
        <f t="shared" si="5"/>
        <v>156</v>
      </c>
    </row>
    <row r="22" spans="1:44" x14ac:dyDescent="0.25">
      <c r="A22" s="1">
        <v>40057</v>
      </c>
      <c r="B22" s="1">
        <v>40329</v>
      </c>
      <c r="C22">
        <v>4</v>
      </c>
      <c r="D22">
        <f t="shared" si="0"/>
        <v>38</v>
      </c>
      <c r="F22">
        <f t="shared" si="7"/>
        <v>39</v>
      </c>
      <c r="H22" t="str">
        <f t="shared" si="2"/>
        <v>Not Monday</v>
      </c>
      <c r="I22">
        <f t="shared" si="10"/>
        <v>780</v>
      </c>
      <c r="J22">
        <f t="shared" si="11"/>
        <v>390</v>
      </c>
      <c r="K22" s="4"/>
      <c r="L22" s="4"/>
      <c r="M22">
        <f t="shared" si="5"/>
        <v>152</v>
      </c>
    </row>
    <row r="23" spans="1:44" x14ac:dyDescent="0.25">
      <c r="A23" s="1">
        <v>40422</v>
      </c>
      <c r="B23" s="1">
        <v>40694</v>
      </c>
      <c r="C23">
        <v>5</v>
      </c>
      <c r="D23">
        <f t="shared" si="0"/>
        <v>38</v>
      </c>
      <c r="F23">
        <f t="shared" si="7"/>
        <v>39</v>
      </c>
      <c r="H23" t="str">
        <f t="shared" si="2"/>
        <v>Not Monday</v>
      </c>
      <c r="I23">
        <f t="shared" si="10"/>
        <v>780</v>
      </c>
      <c r="J23">
        <f t="shared" si="11"/>
        <v>390</v>
      </c>
      <c r="K23" s="4"/>
      <c r="L23" s="4"/>
      <c r="M23">
        <f t="shared" si="5"/>
        <v>152</v>
      </c>
    </row>
    <row r="24" spans="1:44" x14ac:dyDescent="0.25">
      <c r="A24" s="1">
        <v>40787</v>
      </c>
      <c r="B24" s="1">
        <v>41060</v>
      </c>
      <c r="C24">
        <v>6</v>
      </c>
      <c r="D24">
        <f t="shared" si="0"/>
        <v>38.142857142857146</v>
      </c>
      <c r="F24">
        <f t="shared" si="7"/>
        <v>39.142857142857146</v>
      </c>
      <c r="H24" t="str">
        <f t="shared" si="2"/>
        <v>Not Monday</v>
      </c>
      <c r="I24">
        <f>6*5*F24</f>
        <v>1174.2857142857144</v>
      </c>
      <c r="J24">
        <f>I24*35/60</f>
        <v>685.00000000000011</v>
      </c>
      <c r="K24" s="4"/>
      <c r="L24" s="4"/>
      <c r="M24">
        <f t="shared" si="5"/>
        <v>152.57142857142858</v>
      </c>
    </row>
    <row r="25" spans="1:44" x14ac:dyDescent="0.25">
      <c r="A25" s="1">
        <v>41153</v>
      </c>
      <c r="B25" s="1">
        <v>41425</v>
      </c>
      <c r="C25">
        <v>7</v>
      </c>
      <c r="D25">
        <f t="shared" si="0"/>
        <v>38</v>
      </c>
      <c r="F25">
        <f t="shared" si="7"/>
        <v>39</v>
      </c>
      <c r="H25" t="str">
        <f t="shared" si="2"/>
        <v>Not Monday</v>
      </c>
      <c r="I25">
        <f t="shared" ref="I25:I30" si="12">6*5*F25</f>
        <v>1170</v>
      </c>
      <c r="J25">
        <f t="shared" ref="J25:J30" si="13">I25*35/60</f>
        <v>682.5</v>
      </c>
      <c r="K25" s="4"/>
      <c r="L25" s="4"/>
      <c r="M25">
        <f t="shared" si="5"/>
        <v>152</v>
      </c>
    </row>
    <row r="26" spans="1:44" x14ac:dyDescent="0.25">
      <c r="A26" s="1">
        <v>41518</v>
      </c>
      <c r="B26" s="1">
        <v>41790</v>
      </c>
      <c r="C26">
        <v>8</v>
      </c>
      <c r="D26">
        <f t="shared" si="0"/>
        <v>38</v>
      </c>
      <c r="F26">
        <f t="shared" si="7"/>
        <v>39</v>
      </c>
      <c r="H26" t="str">
        <f t="shared" si="2"/>
        <v>Not Monday</v>
      </c>
      <c r="I26">
        <f t="shared" si="12"/>
        <v>1170</v>
      </c>
      <c r="J26">
        <f t="shared" si="13"/>
        <v>682.5</v>
      </c>
      <c r="K26" s="4"/>
      <c r="L26" s="4"/>
      <c r="M26">
        <f t="shared" si="5"/>
        <v>152</v>
      </c>
    </row>
    <row r="27" spans="1:44" x14ac:dyDescent="0.25">
      <c r="A27" s="1">
        <v>41883</v>
      </c>
      <c r="B27" s="1">
        <v>42155</v>
      </c>
      <c r="C27">
        <v>9</v>
      </c>
      <c r="D27">
        <v>39</v>
      </c>
      <c r="F27">
        <f t="shared" si="7"/>
        <v>39</v>
      </c>
      <c r="H27" t="str">
        <f t="shared" si="2"/>
        <v>Monday</v>
      </c>
      <c r="I27">
        <f t="shared" si="12"/>
        <v>1170</v>
      </c>
      <c r="J27">
        <f t="shared" si="13"/>
        <v>682.5</v>
      </c>
      <c r="K27" s="4"/>
      <c r="L27" s="4"/>
      <c r="M27">
        <f t="shared" si="5"/>
        <v>156</v>
      </c>
    </row>
    <row r="28" spans="1:44" x14ac:dyDescent="0.25">
      <c r="A28" s="1">
        <v>42248</v>
      </c>
      <c r="B28" s="1">
        <v>42521</v>
      </c>
      <c r="C28">
        <v>10</v>
      </c>
      <c r="D28">
        <f t="shared" si="0"/>
        <v>38.142857142857146</v>
      </c>
      <c r="F28">
        <f t="shared" si="7"/>
        <v>39.142857142857146</v>
      </c>
      <c r="H28" t="str">
        <f t="shared" si="2"/>
        <v>Not Monday</v>
      </c>
      <c r="I28">
        <f t="shared" si="12"/>
        <v>1174.2857142857144</v>
      </c>
      <c r="J28">
        <f t="shared" si="13"/>
        <v>685.00000000000011</v>
      </c>
      <c r="K28" s="4"/>
      <c r="L28" s="4"/>
      <c r="M28">
        <f t="shared" si="5"/>
        <v>152.57142857142858</v>
      </c>
    </row>
    <row r="29" spans="1:44" x14ac:dyDescent="0.25">
      <c r="A29" s="1">
        <v>42614</v>
      </c>
      <c r="B29" s="1">
        <v>42886</v>
      </c>
      <c r="C29">
        <v>11</v>
      </c>
      <c r="D29">
        <f t="shared" si="0"/>
        <v>38</v>
      </c>
      <c r="F29">
        <f t="shared" si="7"/>
        <v>39</v>
      </c>
      <c r="H29" t="str">
        <f t="shared" si="2"/>
        <v>Not Monday</v>
      </c>
      <c r="I29">
        <f t="shared" si="12"/>
        <v>1170</v>
      </c>
      <c r="J29">
        <f t="shared" si="13"/>
        <v>682.5</v>
      </c>
      <c r="K29" s="4"/>
      <c r="L29" s="4"/>
      <c r="M29">
        <f t="shared" si="5"/>
        <v>152</v>
      </c>
    </row>
    <row r="30" spans="1:44" x14ac:dyDescent="0.25">
      <c r="A30" s="1">
        <v>42979</v>
      </c>
      <c r="B30" s="1">
        <v>43251</v>
      </c>
      <c r="C30">
        <v>12</v>
      </c>
      <c r="D30">
        <f t="shared" si="0"/>
        <v>38</v>
      </c>
      <c r="F30">
        <f t="shared" si="7"/>
        <v>39</v>
      </c>
      <c r="H30" t="str">
        <f t="shared" si="2"/>
        <v>Not Monday</v>
      </c>
      <c r="I30">
        <f t="shared" si="12"/>
        <v>1170</v>
      </c>
      <c r="J30">
        <f t="shared" si="13"/>
        <v>682.5</v>
      </c>
      <c r="K30" s="4"/>
      <c r="L30" s="4"/>
      <c r="M30">
        <f t="shared" si="5"/>
        <v>152</v>
      </c>
    </row>
    <row r="31" spans="1:44" x14ac:dyDescent="0.25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5">
      <c r="A32" s="1">
        <v>43344</v>
      </c>
      <c r="B32" s="1">
        <v>43616</v>
      </c>
      <c r="C32" t="s">
        <v>7</v>
      </c>
      <c r="D32">
        <f t="shared" si="0"/>
        <v>38</v>
      </c>
      <c r="F32">
        <f t="shared" si="7"/>
        <v>39</v>
      </c>
      <c r="H32" t="str">
        <f t="shared" si="2"/>
        <v>Not Monday</v>
      </c>
      <c r="I32">
        <f>3*5*F32</f>
        <v>585</v>
      </c>
      <c r="J32">
        <f>I32*90/60</f>
        <v>877.5</v>
      </c>
      <c r="K32" s="4">
        <f>SUM(J32:J35)</f>
        <v>3513.2142857142858</v>
      </c>
      <c r="L32" s="4"/>
      <c r="M32">
        <f t="shared" si="5"/>
        <v>152</v>
      </c>
    </row>
    <row r="33" spans="1:13" x14ac:dyDescent="0.25">
      <c r="A33" s="1">
        <v>43709</v>
      </c>
      <c r="B33" s="1">
        <v>43982</v>
      </c>
      <c r="C33" t="s">
        <v>8</v>
      </c>
      <c r="D33">
        <f t="shared" si="0"/>
        <v>38.142857142857146</v>
      </c>
      <c r="F33">
        <f t="shared" si="7"/>
        <v>39.142857142857146</v>
      </c>
      <c r="H33" t="str">
        <f t="shared" si="2"/>
        <v>Not Monday</v>
      </c>
      <c r="I33">
        <f t="shared" ref="I33:I35" si="14">3*5*F33</f>
        <v>587.14285714285722</v>
      </c>
      <c r="J33">
        <f t="shared" ref="J33:J35" si="15">I33*90/60</f>
        <v>880.71428571428589</v>
      </c>
      <c r="K33" s="4"/>
      <c r="L33" s="4"/>
      <c r="M33">
        <f t="shared" si="5"/>
        <v>152.57142857142858</v>
      </c>
    </row>
    <row r="34" spans="1:13" x14ac:dyDescent="0.25">
      <c r="A34" s="1">
        <v>44075</v>
      </c>
      <c r="B34" s="1">
        <v>44347</v>
      </c>
      <c r="C34" t="s">
        <v>9</v>
      </c>
      <c r="D34">
        <f t="shared" si="0"/>
        <v>38</v>
      </c>
      <c r="F34">
        <f t="shared" si="7"/>
        <v>39</v>
      </c>
      <c r="H34" t="str">
        <f t="shared" si="2"/>
        <v>Not Monday</v>
      </c>
      <c r="I34">
        <f t="shared" si="14"/>
        <v>585</v>
      </c>
      <c r="J34">
        <f t="shared" si="15"/>
        <v>877.5</v>
      </c>
      <c r="K34" s="4"/>
      <c r="L34" s="4"/>
      <c r="M34">
        <f t="shared" si="5"/>
        <v>152</v>
      </c>
    </row>
    <row r="35" spans="1:13" x14ac:dyDescent="0.25">
      <c r="A35" s="1">
        <v>44440</v>
      </c>
      <c r="B35" s="1">
        <v>44712</v>
      </c>
      <c r="C35" t="s">
        <v>10</v>
      </c>
      <c r="D35">
        <f t="shared" si="0"/>
        <v>38</v>
      </c>
      <c r="F35">
        <f t="shared" si="7"/>
        <v>39</v>
      </c>
      <c r="H35" t="str">
        <f t="shared" si="2"/>
        <v>Not Monday</v>
      </c>
      <c r="I35">
        <f t="shared" si="14"/>
        <v>585</v>
      </c>
      <c r="J35">
        <f t="shared" si="15"/>
        <v>877.5</v>
      </c>
      <c r="K35" s="4"/>
      <c r="L35" s="4"/>
      <c r="M35">
        <f t="shared" si="5"/>
        <v>152</v>
      </c>
    </row>
  </sheetData>
  <mergeCells count="7">
    <mergeCell ref="L2:L17"/>
    <mergeCell ref="L19:L35"/>
    <mergeCell ref="K1:L1"/>
    <mergeCell ref="K2:K11"/>
    <mergeCell ref="K13:K17"/>
    <mergeCell ref="K19:K30"/>
    <mergeCell ref="K32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2024-04-11T09:15:08Z</dcterms:modified>
</cp:coreProperties>
</file>