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C:\Users\ProTON\Desktop\"/>
    </mc:Choice>
  </mc:AlternateContent>
  <xr:revisionPtr revIDLastSave="0" documentId="13_ncr:1_{A12D684B-F1C3-4CB0-A7CC-D54DFF8DA528}" xr6:coauthVersionLast="45" xr6:coauthVersionMax="45" xr10:uidLastSave="{00000000-0000-0000-0000-000000000000}"/>
  <bookViews>
    <workbookView xWindow="-120" yWindow="-120" windowWidth="38640" windowHeight="21240" activeTab="1" xr2:uid="{00000000-000D-0000-FFFF-FFFF00000000}"/>
  </bookViews>
  <sheets>
    <sheet name="RUB (Test)" sheetId="14" r:id="rId1"/>
    <sheet name="RUB" sheetId="13" r:id="rId2"/>
  </sheets>
  <definedNames>
    <definedName name="nicehash" localSheetId="1">RUB!#REF!</definedName>
    <definedName name="nicehash" localSheetId="0">'RUB (Test)'!#REF!</definedName>
    <definedName name="nicehash_test" localSheetId="1">RUB!$X$5:$Y$206</definedName>
    <definedName name="nicehash_test" localSheetId="0">'RUB (Test)'!$X$5:$Y$206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128" i="14" l="1"/>
  <c r="Q126" i="14"/>
  <c r="Q120" i="14"/>
  <c r="T117" i="14"/>
  <c r="S117" i="14"/>
  <c r="U117" i="14" s="1"/>
  <c r="T116" i="14"/>
  <c r="S116" i="14"/>
  <c r="U116" i="14" s="1"/>
  <c r="T115" i="14"/>
  <c r="S115" i="14"/>
  <c r="U115" i="14" s="1"/>
  <c r="T114" i="14"/>
  <c r="S114" i="14"/>
  <c r="U114" i="14" s="1"/>
  <c r="T113" i="14"/>
  <c r="S113" i="14"/>
  <c r="U113" i="14" s="1"/>
  <c r="T112" i="14"/>
  <c r="S112" i="14"/>
  <c r="U112" i="14" s="1"/>
  <c r="T111" i="14"/>
  <c r="S111" i="14"/>
  <c r="U111" i="14" s="1"/>
  <c r="T110" i="14"/>
  <c r="S110" i="14"/>
  <c r="U110" i="14" s="1"/>
  <c r="T109" i="14"/>
  <c r="S109" i="14"/>
  <c r="U109" i="14" s="1"/>
  <c r="T108" i="14"/>
  <c r="S108" i="14"/>
  <c r="U108" i="14" s="1"/>
  <c r="T107" i="14"/>
  <c r="S107" i="14"/>
  <c r="U107" i="14" s="1"/>
  <c r="T106" i="14"/>
  <c r="S106" i="14"/>
  <c r="U106" i="14" s="1"/>
  <c r="T105" i="14"/>
  <c r="S105" i="14"/>
  <c r="U105" i="14" s="1"/>
  <c r="T104" i="14"/>
  <c r="S104" i="14"/>
  <c r="U104" i="14" s="1"/>
  <c r="T103" i="14"/>
  <c r="S103" i="14"/>
  <c r="U103" i="14" s="1"/>
  <c r="T102" i="14"/>
  <c r="S102" i="14"/>
  <c r="U102" i="14" s="1"/>
  <c r="T101" i="14"/>
  <c r="S101" i="14"/>
  <c r="U101" i="14" s="1"/>
  <c r="T100" i="14"/>
  <c r="S100" i="14"/>
  <c r="U100" i="14" s="1"/>
  <c r="T99" i="14"/>
  <c r="S99" i="14"/>
  <c r="U99" i="14" s="1"/>
  <c r="T98" i="14"/>
  <c r="S98" i="14"/>
  <c r="U98" i="14" s="1"/>
  <c r="T97" i="14"/>
  <c r="S97" i="14"/>
  <c r="U97" i="14" s="1"/>
  <c r="T96" i="14"/>
  <c r="S96" i="14"/>
  <c r="U96" i="14" s="1"/>
  <c r="T95" i="14"/>
  <c r="S95" i="14"/>
  <c r="U95" i="14" s="1"/>
  <c r="T94" i="14"/>
  <c r="S94" i="14"/>
  <c r="U94" i="14" s="1"/>
  <c r="T93" i="14"/>
  <c r="S93" i="14"/>
  <c r="U93" i="14" s="1"/>
  <c r="T92" i="14"/>
  <c r="S92" i="14"/>
  <c r="U92" i="14" s="1"/>
  <c r="J89" i="14"/>
  <c r="I89" i="14"/>
  <c r="H89" i="14"/>
  <c r="G89" i="14"/>
  <c r="D89" i="14"/>
  <c r="C89" i="14"/>
  <c r="J88" i="14"/>
  <c r="I88" i="14"/>
  <c r="H88" i="14"/>
  <c r="G88" i="14"/>
  <c r="D88" i="14"/>
  <c r="C88" i="14"/>
  <c r="J87" i="14"/>
  <c r="I87" i="14"/>
  <c r="H87" i="14"/>
  <c r="G87" i="14"/>
  <c r="D87" i="14"/>
  <c r="C87" i="14"/>
  <c r="J86" i="14"/>
  <c r="I86" i="14"/>
  <c r="H86" i="14"/>
  <c r="G86" i="14"/>
  <c r="D86" i="14"/>
  <c r="C86" i="14"/>
  <c r="J85" i="14"/>
  <c r="I85" i="14"/>
  <c r="H85" i="14"/>
  <c r="G85" i="14"/>
  <c r="D85" i="14"/>
  <c r="C85" i="14"/>
  <c r="J84" i="14"/>
  <c r="I84" i="14"/>
  <c r="H84" i="14"/>
  <c r="G84" i="14"/>
  <c r="D84" i="14"/>
  <c r="C84" i="14"/>
  <c r="J83" i="14"/>
  <c r="I83" i="14"/>
  <c r="H83" i="14"/>
  <c r="G83" i="14"/>
  <c r="D83" i="14"/>
  <c r="C83" i="14"/>
  <c r="J82" i="14"/>
  <c r="I82" i="14"/>
  <c r="H82" i="14"/>
  <c r="G82" i="14"/>
  <c r="D82" i="14"/>
  <c r="C82" i="14"/>
  <c r="J81" i="14"/>
  <c r="I81" i="14"/>
  <c r="H81" i="14"/>
  <c r="G81" i="14"/>
  <c r="D81" i="14"/>
  <c r="C81" i="14"/>
  <c r="J80" i="14"/>
  <c r="I80" i="14"/>
  <c r="H80" i="14"/>
  <c r="G80" i="14"/>
  <c r="D80" i="14"/>
  <c r="C80" i="14"/>
  <c r="J79" i="14"/>
  <c r="I79" i="14"/>
  <c r="H79" i="14"/>
  <c r="G79" i="14"/>
  <c r="D79" i="14"/>
  <c r="C79" i="14"/>
  <c r="J78" i="14"/>
  <c r="I78" i="14"/>
  <c r="H78" i="14"/>
  <c r="G78" i="14"/>
  <c r="D78" i="14"/>
  <c r="C78" i="14"/>
  <c r="AJ77" i="14"/>
  <c r="J77" i="14"/>
  <c r="I77" i="14"/>
  <c r="H77" i="14"/>
  <c r="G77" i="14"/>
  <c r="D77" i="14"/>
  <c r="C77" i="14"/>
  <c r="AJ76" i="14"/>
  <c r="J76" i="14"/>
  <c r="I76" i="14"/>
  <c r="H76" i="14"/>
  <c r="G76" i="14"/>
  <c r="D76" i="14"/>
  <c r="C76" i="14"/>
  <c r="AJ75" i="14"/>
  <c r="J75" i="14"/>
  <c r="I75" i="14"/>
  <c r="H75" i="14"/>
  <c r="G75" i="14"/>
  <c r="D75" i="14"/>
  <c r="C75" i="14"/>
  <c r="AJ74" i="14"/>
  <c r="J74" i="14"/>
  <c r="I74" i="14"/>
  <c r="H74" i="14"/>
  <c r="G74" i="14"/>
  <c r="D74" i="14"/>
  <c r="C74" i="14"/>
  <c r="AJ73" i="14"/>
  <c r="J73" i="14"/>
  <c r="I73" i="14"/>
  <c r="H73" i="14"/>
  <c r="G73" i="14"/>
  <c r="D73" i="14"/>
  <c r="C73" i="14"/>
  <c r="AJ72" i="14"/>
  <c r="J72" i="14"/>
  <c r="I72" i="14"/>
  <c r="H72" i="14"/>
  <c r="G72" i="14"/>
  <c r="D72" i="14"/>
  <c r="C72" i="14"/>
  <c r="AJ71" i="14"/>
  <c r="J71" i="14"/>
  <c r="I71" i="14"/>
  <c r="H71" i="14"/>
  <c r="G71" i="14"/>
  <c r="D71" i="14"/>
  <c r="C71" i="14"/>
  <c r="AJ70" i="14"/>
  <c r="J70" i="14"/>
  <c r="I70" i="14"/>
  <c r="H70" i="14"/>
  <c r="G70" i="14"/>
  <c r="D70" i="14"/>
  <c r="C70" i="14"/>
  <c r="AJ69" i="14"/>
  <c r="J69" i="14"/>
  <c r="I69" i="14"/>
  <c r="H69" i="14"/>
  <c r="G69" i="14"/>
  <c r="D69" i="14"/>
  <c r="C69" i="14"/>
  <c r="AJ68" i="14"/>
  <c r="J68" i="14"/>
  <c r="I68" i="14"/>
  <c r="H68" i="14"/>
  <c r="G68" i="14"/>
  <c r="D68" i="14"/>
  <c r="C68" i="14"/>
  <c r="AJ67" i="14"/>
  <c r="J67" i="14"/>
  <c r="I67" i="14"/>
  <c r="H67" i="14"/>
  <c r="G67" i="14"/>
  <c r="D67" i="14"/>
  <c r="C67" i="14"/>
  <c r="AJ66" i="14"/>
  <c r="J66" i="14"/>
  <c r="I66" i="14"/>
  <c r="H66" i="14"/>
  <c r="G66" i="14"/>
  <c r="D66" i="14"/>
  <c r="C66" i="14"/>
  <c r="AJ65" i="14"/>
  <c r="J65" i="14"/>
  <c r="I65" i="14"/>
  <c r="H65" i="14"/>
  <c r="G65" i="14"/>
  <c r="D65" i="14"/>
  <c r="C65" i="14"/>
  <c r="AJ64" i="14"/>
  <c r="J64" i="14"/>
  <c r="I64" i="14"/>
  <c r="H64" i="14"/>
  <c r="G64" i="14"/>
  <c r="D64" i="14"/>
  <c r="C64" i="14"/>
  <c r="AJ63" i="14"/>
  <c r="AK253" i="14" s="1"/>
  <c r="AJ62" i="14"/>
  <c r="AK256" i="14" s="1"/>
  <c r="AJ61" i="14"/>
  <c r="AJ60" i="14"/>
  <c r="AK252" i="14" s="1"/>
  <c r="AJ59" i="14"/>
  <c r="AJ58" i="14"/>
  <c r="AK259" i="14" s="1"/>
  <c r="AJ57" i="14"/>
  <c r="AJ56" i="14"/>
  <c r="AK255" i="14" s="1"/>
  <c r="AJ55" i="14"/>
  <c r="AJ54" i="14"/>
  <c r="AJ53" i="14"/>
  <c r="AJ52" i="14"/>
  <c r="AJ51" i="14"/>
  <c r="AJ50" i="14"/>
  <c r="AJ49" i="14"/>
  <c r="AJ48" i="14"/>
  <c r="AJ47" i="14"/>
  <c r="AJ46" i="14"/>
  <c r="AJ45" i="14"/>
  <c r="AK254" i="14" s="1"/>
  <c r="AJ44" i="14"/>
  <c r="AJ43" i="14"/>
  <c r="AJ42" i="14"/>
  <c r="AK260" i="14" s="1"/>
  <c r="AJ41" i="14"/>
  <c r="AJ40" i="14"/>
  <c r="AJ39" i="14"/>
  <c r="AJ38" i="14"/>
  <c r="AJ37" i="14"/>
  <c r="AJ36" i="14"/>
  <c r="AJ35" i="14"/>
  <c r="AJ34" i="14"/>
  <c r="AJ33" i="14"/>
  <c r="AJ32" i="14"/>
  <c r="AJ31" i="14"/>
  <c r="AJ30" i="14"/>
  <c r="AJ29" i="14"/>
  <c r="AJ28" i="14"/>
  <c r="AJ27" i="14"/>
  <c r="AK258" i="14" s="1"/>
  <c r="AJ26" i="14"/>
  <c r="AK257" i="14" s="1"/>
  <c r="AJ25" i="14"/>
  <c r="AJ24" i="14"/>
  <c r="AJ23" i="14"/>
  <c r="AJ22" i="14"/>
  <c r="AJ21" i="14"/>
  <c r="AJ20" i="14"/>
  <c r="AJ19" i="14"/>
  <c r="AJ18" i="14"/>
  <c r="AJ17" i="14"/>
  <c r="AJ16" i="14"/>
  <c r="AJ15" i="14"/>
  <c r="AJ14" i="14"/>
  <c r="AJ13" i="14"/>
  <c r="AJ12" i="14"/>
  <c r="AJ11" i="14"/>
  <c r="AJ10" i="14"/>
  <c r="AJ9" i="14"/>
  <c r="AJ8" i="14"/>
  <c r="AJ7" i="14"/>
  <c r="AJ6" i="14"/>
  <c r="AJ5" i="14"/>
  <c r="N126" i="14" s="1"/>
  <c r="AJ254" i="14" l="1"/>
  <c r="E116" i="14" s="1"/>
  <c r="AJ257" i="14"/>
  <c r="H115" i="14" s="1"/>
  <c r="AJ258" i="14"/>
  <c r="AJ259" i="14"/>
  <c r="I115" i="14" s="1"/>
  <c r="AJ252" i="14"/>
  <c r="C114" i="14" s="1"/>
  <c r="AJ256" i="14"/>
  <c r="G111" i="14" s="1"/>
  <c r="AJ260" i="14"/>
  <c r="J108" i="14" s="1"/>
  <c r="AJ253" i="14"/>
  <c r="D115" i="14" s="1"/>
  <c r="AJ255" i="14"/>
  <c r="F116" i="14" s="1"/>
  <c r="E117" i="14"/>
  <c r="H101" i="14"/>
  <c r="M131" i="14"/>
  <c r="N131" i="14" s="1"/>
  <c r="H117" i="14"/>
  <c r="H98" i="14"/>
  <c r="J102" i="14"/>
  <c r="J109" i="14"/>
  <c r="I107" i="14"/>
  <c r="I101" i="14"/>
  <c r="I116" i="14"/>
  <c r="I112" i="14"/>
  <c r="I104" i="14"/>
  <c r="I102" i="14"/>
  <c r="I96" i="14"/>
  <c r="D107" i="14"/>
  <c r="D105" i="14"/>
  <c r="D116" i="14"/>
  <c r="D100" i="14"/>
  <c r="D98" i="14"/>
  <c r="C106" i="14"/>
  <c r="C117" i="14"/>
  <c r="C101" i="14"/>
  <c r="G112" i="14"/>
  <c r="G115" i="14"/>
  <c r="G113" i="14"/>
  <c r="G107" i="14"/>
  <c r="G105" i="14"/>
  <c r="G103" i="14"/>
  <c r="G101" i="14"/>
  <c r="G99" i="14"/>
  <c r="G97" i="14"/>
  <c r="G98" i="14"/>
  <c r="G116" i="14"/>
  <c r="G114" i="14"/>
  <c r="G110" i="14"/>
  <c r="G108" i="14"/>
  <c r="G106" i="14"/>
  <c r="G117" i="14"/>
  <c r="G104" i="14"/>
  <c r="G102" i="14"/>
  <c r="G94" i="14"/>
  <c r="G92" i="14"/>
  <c r="M128" i="13"/>
  <c r="C95" i="14" l="1"/>
  <c r="C100" i="14"/>
  <c r="C116" i="14"/>
  <c r="C97" i="14"/>
  <c r="C113" i="14"/>
  <c r="C102" i="14"/>
  <c r="D94" i="14"/>
  <c r="D101" i="14"/>
  <c r="I98" i="14"/>
  <c r="I114" i="14"/>
  <c r="I103" i="14"/>
  <c r="C111" i="14"/>
  <c r="C99" i="14"/>
  <c r="C115" i="14"/>
  <c r="C104" i="14"/>
  <c r="D96" i="14"/>
  <c r="D103" i="14"/>
  <c r="I100" i="14"/>
  <c r="I117" i="14"/>
  <c r="I105" i="14"/>
  <c r="C105" i="14"/>
  <c r="M105" i="14" s="1"/>
  <c r="N105" i="14" s="1"/>
  <c r="C94" i="14"/>
  <c r="C110" i="14"/>
  <c r="D110" i="14"/>
  <c r="M110" i="14" s="1"/>
  <c r="R110" i="14" s="1"/>
  <c r="D117" i="14"/>
  <c r="I106" i="14"/>
  <c r="I95" i="14"/>
  <c r="I111" i="14"/>
  <c r="C92" i="14"/>
  <c r="C107" i="14"/>
  <c r="C96" i="14"/>
  <c r="C112" i="14"/>
  <c r="D112" i="14"/>
  <c r="I92" i="14"/>
  <c r="I108" i="14"/>
  <c r="I97" i="14"/>
  <c r="I113" i="14"/>
  <c r="C103" i="14"/>
  <c r="C108" i="14"/>
  <c r="I93" i="14"/>
  <c r="I109" i="14"/>
  <c r="C93" i="14"/>
  <c r="C109" i="14"/>
  <c r="C98" i="14"/>
  <c r="D114" i="14"/>
  <c r="I94" i="14"/>
  <c r="I110" i="14"/>
  <c r="I99" i="14"/>
  <c r="J107" i="14"/>
  <c r="J100" i="14"/>
  <c r="J116" i="14"/>
  <c r="H116" i="14"/>
  <c r="J93" i="14"/>
  <c r="J111" i="14"/>
  <c r="J104" i="14"/>
  <c r="H100" i="14"/>
  <c r="H103" i="14"/>
  <c r="J95" i="14"/>
  <c r="J113" i="14"/>
  <c r="J106" i="14"/>
  <c r="H102" i="14"/>
  <c r="H105" i="14"/>
  <c r="J97" i="14"/>
  <c r="J115" i="14"/>
  <c r="M115" i="14" s="1"/>
  <c r="J110" i="14"/>
  <c r="H104" i="14"/>
  <c r="H107" i="14"/>
  <c r="J99" i="14"/>
  <c r="J94" i="14"/>
  <c r="J112" i="14"/>
  <c r="H114" i="14"/>
  <c r="J103" i="14"/>
  <c r="M103" i="14" s="1"/>
  <c r="J96" i="14"/>
  <c r="J114" i="14"/>
  <c r="J105" i="14"/>
  <c r="J98" i="14"/>
  <c r="J117" i="14"/>
  <c r="M117" i="14" s="1"/>
  <c r="D102" i="14"/>
  <c r="M102" i="14" s="1"/>
  <c r="D93" i="14"/>
  <c r="D109" i="14"/>
  <c r="M109" i="14" s="1"/>
  <c r="R109" i="14" s="1"/>
  <c r="H106" i="14"/>
  <c r="H93" i="14"/>
  <c r="H109" i="14"/>
  <c r="F117" i="14"/>
  <c r="H92" i="14"/>
  <c r="H108" i="14"/>
  <c r="H95" i="14"/>
  <c r="H111" i="14"/>
  <c r="G109" i="14"/>
  <c r="D106" i="14"/>
  <c r="M106" i="14" s="1"/>
  <c r="H94" i="14"/>
  <c r="H110" i="14"/>
  <c r="H97" i="14"/>
  <c r="M97" i="14" s="1"/>
  <c r="H113" i="14"/>
  <c r="D104" i="14"/>
  <c r="D95" i="14"/>
  <c r="D111" i="14"/>
  <c r="G96" i="14"/>
  <c r="G93" i="14"/>
  <c r="D97" i="14"/>
  <c r="D113" i="14"/>
  <c r="G100" i="14"/>
  <c r="G95" i="14"/>
  <c r="D92" i="14"/>
  <c r="M92" i="14" s="1"/>
  <c r="D108" i="14"/>
  <c r="D99" i="14"/>
  <c r="J101" i="14"/>
  <c r="J92" i="14"/>
  <c r="H96" i="14"/>
  <c r="H112" i="14"/>
  <c r="M112" i="14" s="1"/>
  <c r="H99" i="14"/>
  <c r="M98" i="14"/>
  <c r="D126" i="14" s="1"/>
  <c r="M107" i="14"/>
  <c r="M113" i="14"/>
  <c r="M104" i="14"/>
  <c r="M116" i="14"/>
  <c r="M108" i="14"/>
  <c r="H75" i="13"/>
  <c r="M114" i="14" l="1"/>
  <c r="M101" i="14"/>
  <c r="M99" i="14"/>
  <c r="M96" i="14"/>
  <c r="M100" i="14"/>
  <c r="M95" i="14"/>
  <c r="M93" i="14"/>
  <c r="R93" i="14" s="1"/>
  <c r="M94" i="14"/>
  <c r="D122" i="14" s="1"/>
  <c r="M111" i="14"/>
  <c r="N111" i="14" s="1"/>
  <c r="I127" i="14"/>
  <c r="R111" i="14"/>
  <c r="D123" i="14"/>
  <c r="R95" i="14"/>
  <c r="N95" i="14"/>
  <c r="R105" i="14"/>
  <c r="I121" i="14"/>
  <c r="I125" i="14"/>
  <c r="N93" i="14"/>
  <c r="N98" i="14"/>
  <c r="I126" i="14"/>
  <c r="N110" i="14"/>
  <c r="N109" i="14"/>
  <c r="R98" i="14"/>
  <c r="R104" i="14"/>
  <c r="N104" i="14"/>
  <c r="I120" i="14"/>
  <c r="I130" i="14"/>
  <c r="R114" i="14"/>
  <c r="N114" i="14"/>
  <c r="R112" i="14"/>
  <c r="N112" i="14"/>
  <c r="I128" i="14"/>
  <c r="R115" i="14"/>
  <c r="I131" i="14"/>
  <c r="N115" i="14"/>
  <c r="R96" i="14"/>
  <c r="N96" i="14"/>
  <c r="D124" i="14"/>
  <c r="R103" i="14"/>
  <c r="N103" i="14"/>
  <c r="D131" i="14"/>
  <c r="R100" i="14"/>
  <c r="N100" i="14"/>
  <c r="D128" i="14"/>
  <c r="D264" i="14"/>
  <c r="R116" i="14"/>
  <c r="N116" i="14"/>
  <c r="R106" i="14"/>
  <c r="N106" i="14"/>
  <c r="I122" i="14"/>
  <c r="R108" i="14"/>
  <c r="N108" i="14"/>
  <c r="I124" i="14"/>
  <c r="D265" i="14"/>
  <c r="R117" i="14"/>
  <c r="N117" i="14"/>
  <c r="D127" i="14"/>
  <c r="R99" i="14"/>
  <c r="N99" i="14"/>
  <c r="R102" i="14"/>
  <c r="D130" i="14"/>
  <c r="N102" i="14"/>
  <c r="R107" i="14"/>
  <c r="N107" i="14"/>
  <c r="I123" i="14"/>
  <c r="R92" i="14"/>
  <c r="N92" i="14"/>
  <c r="D120" i="14"/>
  <c r="D129" i="14"/>
  <c r="R101" i="14"/>
  <c r="N101" i="14"/>
  <c r="I129" i="14"/>
  <c r="R113" i="14"/>
  <c r="N113" i="14"/>
  <c r="D125" i="14"/>
  <c r="R97" i="14"/>
  <c r="N97" i="14"/>
  <c r="Q120" i="13"/>
  <c r="N94" i="14" l="1"/>
  <c r="D121" i="14"/>
  <c r="R94" i="14"/>
  <c r="N128" i="14"/>
  <c r="L126" i="14" s="1"/>
  <c r="M126" i="14" s="1"/>
  <c r="AJ7" i="13"/>
  <c r="AJ8" i="13"/>
  <c r="AJ9" i="13"/>
  <c r="AJ10" i="13"/>
  <c r="AJ11" i="13"/>
  <c r="AJ12" i="13"/>
  <c r="AJ13" i="13"/>
  <c r="AJ14" i="13"/>
  <c r="AJ15" i="13"/>
  <c r="AJ16" i="13"/>
  <c r="AJ17" i="13"/>
  <c r="AJ18" i="13"/>
  <c r="AJ19" i="13"/>
  <c r="AJ20" i="13"/>
  <c r="AJ21" i="13"/>
  <c r="AJ22" i="13"/>
  <c r="AJ23" i="13"/>
  <c r="AJ24" i="13"/>
  <c r="AJ25" i="13"/>
  <c r="AJ26" i="13"/>
  <c r="AK257" i="13" s="1"/>
  <c r="AJ27" i="13"/>
  <c r="AJ28" i="13"/>
  <c r="AJ29" i="13"/>
  <c r="AJ30" i="13"/>
  <c r="AJ31" i="13"/>
  <c r="AJ32" i="13"/>
  <c r="AJ33" i="13"/>
  <c r="AJ34" i="13"/>
  <c r="AJ35" i="13"/>
  <c r="AJ36" i="13"/>
  <c r="AJ37" i="13"/>
  <c r="AJ38" i="13"/>
  <c r="AJ39" i="13"/>
  <c r="AJ40" i="13"/>
  <c r="AJ41" i="13"/>
  <c r="AJ42" i="13"/>
  <c r="AK260" i="13" s="1"/>
  <c r="AJ43" i="13"/>
  <c r="AJ44" i="13"/>
  <c r="AJ45" i="13"/>
  <c r="AK254" i="13" s="1"/>
  <c r="AJ46" i="13"/>
  <c r="AJ47" i="13"/>
  <c r="AJ48" i="13"/>
  <c r="AJ49" i="13"/>
  <c r="AJ50" i="13"/>
  <c r="AJ51" i="13"/>
  <c r="AJ52" i="13"/>
  <c r="AJ53" i="13"/>
  <c r="AJ54" i="13"/>
  <c r="AJ55" i="13"/>
  <c r="AJ56" i="13"/>
  <c r="AK255" i="13" s="1"/>
  <c r="AJ57" i="13"/>
  <c r="AJ58" i="13"/>
  <c r="AK259" i="13" s="1"/>
  <c r="AJ59" i="13"/>
  <c r="AJ60" i="13"/>
  <c r="AK252" i="13" s="1"/>
  <c r="AJ61" i="13"/>
  <c r="AJ62" i="13"/>
  <c r="AK256" i="13" s="1"/>
  <c r="AJ63" i="13"/>
  <c r="AK253" i="13" s="1"/>
  <c r="AJ64" i="13"/>
  <c r="AJ65" i="13"/>
  <c r="AJ66" i="13"/>
  <c r="AJ67" i="13"/>
  <c r="AJ68" i="13"/>
  <c r="AJ69" i="13"/>
  <c r="AJ70" i="13"/>
  <c r="AJ71" i="13"/>
  <c r="AJ72" i="13"/>
  <c r="AJ73" i="13"/>
  <c r="AJ74" i="13"/>
  <c r="AJ75" i="13"/>
  <c r="AJ76" i="13"/>
  <c r="AJ77" i="13"/>
  <c r="M120" i="14" l="1"/>
  <c r="M122" i="14" s="1"/>
  <c r="N122" i="14" s="1"/>
  <c r="Q126" i="13"/>
  <c r="T117" i="13"/>
  <c r="S117" i="13"/>
  <c r="T116" i="13"/>
  <c r="S116" i="13"/>
  <c r="T115" i="13"/>
  <c r="S115" i="13"/>
  <c r="T114" i="13"/>
  <c r="S114" i="13"/>
  <c r="T113" i="13"/>
  <c r="S113" i="13"/>
  <c r="T112" i="13"/>
  <c r="S112" i="13"/>
  <c r="T111" i="13"/>
  <c r="S111" i="13"/>
  <c r="T110" i="13"/>
  <c r="S110" i="13"/>
  <c r="T109" i="13"/>
  <c r="S109" i="13"/>
  <c r="T108" i="13"/>
  <c r="S108" i="13"/>
  <c r="T107" i="13"/>
  <c r="S107" i="13"/>
  <c r="T106" i="13"/>
  <c r="S106" i="13"/>
  <c r="T105" i="13"/>
  <c r="S105" i="13"/>
  <c r="T104" i="13"/>
  <c r="S104" i="13"/>
  <c r="T103" i="13"/>
  <c r="S103" i="13"/>
  <c r="T102" i="13"/>
  <c r="S102" i="13"/>
  <c r="T101" i="13"/>
  <c r="S101" i="13"/>
  <c r="T100" i="13"/>
  <c r="S100" i="13"/>
  <c r="T99" i="13"/>
  <c r="S99" i="13"/>
  <c r="T98" i="13"/>
  <c r="S98" i="13"/>
  <c r="T97" i="13"/>
  <c r="S97" i="13"/>
  <c r="T96" i="13"/>
  <c r="S96" i="13"/>
  <c r="S95" i="13"/>
  <c r="T94" i="13"/>
  <c r="S94" i="13"/>
  <c r="T93" i="13"/>
  <c r="S93" i="13"/>
  <c r="T92" i="13"/>
  <c r="S92" i="13"/>
  <c r="J89" i="13"/>
  <c r="I89" i="13"/>
  <c r="H89" i="13"/>
  <c r="G89" i="13"/>
  <c r="D89" i="13"/>
  <c r="C89" i="13"/>
  <c r="J88" i="13"/>
  <c r="I88" i="13"/>
  <c r="H88" i="13"/>
  <c r="G88" i="13"/>
  <c r="D88" i="13"/>
  <c r="C88" i="13"/>
  <c r="J87" i="13"/>
  <c r="I87" i="13"/>
  <c r="H87" i="13"/>
  <c r="G87" i="13"/>
  <c r="D87" i="13"/>
  <c r="C87" i="13"/>
  <c r="J86" i="13"/>
  <c r="I86" i="13"/>
  <c r="H86" i="13"/>
  <c r="G86" i="13"/>
  <c r="D86" i="13"/>
  <c r="C86" i="13"/>
  <c r="J85" i="13"/>
  <c r="I85" i="13"/>
  <c r="H85" i="13"/>
  <c r="G85" i="13"/>
  <c r="D85" i="13"/>
  <c r="C85" i="13"/>
  <c r="J84" i="13"/>
  <c r="I84" i="13"/>
  <c r="H84" i="13"/>
  <c r="G84" i="13"/>
  <c r="D84" i="13"/>
  <c r="C84" i="13"/>
  <c r="J83" i="13"/>
  <c r="I83" i="13"/>
  <c r="H83" i="13"/>
  <c r="G83" i="13"/>
  <c r="D83" i="13"/>
  <c r="C83" i="13"/>
  <c r="J82" i="13"/>
  <c r="I82" i="13"/>
  <c r="H82" i="13"/>
  <c r="G82" i="13"/>
  <c r="D82" i="13"/>
  <c r="C82" i="13"/>
  <c r="H81" i="13"/>
  <c r="J80" i="13"/>
  <c r="I80" i="13"/>
  <c r="H80" i="13"/>
  <c r="G80" i="13"/>
  <c r="D80" i="13"/>
  <c r="C80" i="13"/>
  <c r="J79" i="13"/>
  <c r="I79" i="13"/>
  <c r="H79" i="13"/>
  <c r="G79" i="13"/>
  <c r="D79" i="13"/>
  <c r="C79" i="13"/>
  <c r="J78" i="13"/>
  <c r="I78" i="13"/>
  <c r="H78" i="13"/>
  <c r="G78" i="13"/>
  <c r="D78" i="13"/>
  <c r="C78" i="13"/>
  <c r="J77" i="13"/>
  <c r="I77" i="13"/>
  <c r="H77" i="13"/>
  <c r="G77" i="13"/>
  <c r="D77" i="13"/>
  <c r="C77" i="13"/>
  <c r="J76" i="13"/>
  <c r="I76" i="13"/>
  <c r="H76" i="13"/>
  <c r="G76" i="13"/>
  <c r="D76" i="13"/>
  <c r="C76" i="13"/>
  <c r="J75" i="13"/>
  <c r="I75" i="13"/>
  <c r="G75" i="13"/>
  <c r="D75" i="13"/>
  <c r="C75" i="13"/>
  <c r="J74" i="13"/>
  <c r="I74" i="13"/>
  <c r="H74" i="13"/>
  <c r="G74" i="13"/>
  <c r="D74" i="13"/>
  <c r="C74" i="13"/>
  <c r="J73" i="13"/>
  <c r="I73" i="13"/>
  <c r="H73" i="13"/>
  <c r="G73" i="13"/>
  <c r="D73" i="13"/>
  <c r="C73" i="13"/>
  <c r="J72" i="13"/>
  <c r="I72" i="13"/>
  <c r="H72" i="13"/>
  <c r="G72" i="13"/>
  <c r="D72" i="13"/>
  <c r="C72" i="13"/>
  <c r="J71" i="13"/>
  <c r="I71" i="13"/>
  <c r="H71" i="13"/>
  <c r="G71" i="13"/>
  <c r="D71" i="13"/>
  <c r="C71" i="13"/>
  <c r="J70" i="13"/>
  <c r="I70" i="13"/>
  <c r="H70" i="13"/>
  <c r="G70" i="13"/>
  <c r="D70" i="13"/>
  <c r="C70" i="13"/>
  <c r="J69" i="13"/>
  <c r="I69" i="13"/>
  <c r="H69" i="13"/>
  <c r="G69" i="13"/>
  <c r="D69" i="13"/>
  <c r="C69" i="13"/>
  <c r="J68" i="13"/>
  <c r="I68" i="13"/>
  <c r="H68" i="13"/>
  <c r="G68" i="13"/>
  <c r="D68" i="13"/>
  <c r="C68" i="13"/>
  <c r="J66" i="13"/>
  <c r="I66" i="13"/>
  <c r="H66" i="13"/>
  <c r="G66" i="13"/>
  <c r="D66" i="13"/>
  <c r="C66" i="13"/>
  <c r="J65" i="13"/>
  <c r="I65" i="13"/>
  <c r="H65" i="13"/>
  <c r="G65" i="13"/>
  <c r="D65" i="13"/>
  <c r="C65" i="13"/>
  <c r="J64" i="13"/>
  <c r="I64" i="13"/>
  <c r="H64" i="13"/>
  <c r="G64" i="13"/>
  <c r="D64" i="13"/>
  <c r="C64" i="13"/>
  <c r="J81" i="13"/>
  <c r="I81" i="13"/>
  <c r="G81" i="13"/>
  <c r="D81" i="13"/>
  <c r="C81" i="13"/>
  <c r="J67" i="13"/>
  <c r="I67" i="13"/>
  <c r="T95" i="13"/>
  <c r="G67" i="13"/>
  <c r="D67" i="13"/>
  <c r="C67" i="13"/>
  <c r="AK258" i="13"/>
  <c r="AJ6" i="13"/>
  <c r="AJ5" i="13"/>
  <c r="N126" i="13" s="1"/>
  <c r="AJ260" i="13" s="1"/>
  <c r="M121" i="14" l="1"/>
  <c r="N121" i="14" s="1"/>
  <c r="M123" i="14"/>
  <c r="N123" i="14" s="1"/>
  <c r="N120" i="14"/>
  <c r="AJ259" i="13"/>
  <c r="AJ253" i="13"/>
  <c r="D113" i="13" s="1"/>
  <c r="AJ254" i="13"/>
  <c r="U92" i="13"/>
  <c r="U103" i="13"/>
  <c r="U115" i="13"/>
  <c r="U94" i="13"/>
  <c r="U104" i="13"/>
  <c r="U98" i="13"/>
  <c r="U102" i="13"/>
  <c r="U106" i="13"/>
  <c r="U110" i="13"/>
  <c r="U114" i="13"/>
  <c r="U97" i="13"/>
  <c r="U101" i="13"/>
  <c r="U117" i="13"/>
  <c r="U96" i="13"/>
  <c r="U100" i="13"/>
  <c r="U93" i="13"/>
  <c r="U105" i="13"/>
  <c r="U109" i="13"/>
  <c r="U113" i="13"/>
  <c r="U111" i="13"/>
  <c r="U99" i="13"/>
  <c r="U107" i="13"/>
  <c r="U95" i="13"/>
  <c r="AJ252" i="13"/>
  <c r="C111" i="13" s="1"/>
  <c r="AJ256" i="13"/>
  <c r="G106" i="13" s="1"/>
  <c r="J104" i="13"/>
  <c r="AJ257" i="13"/>
  <c r="AJ258" i="13"/>
  <c r="AJ255" i="13"/>
  <c r="H67" i="13"/>
  <c r="U108" i="13"/>
  <c r="U112" i="13"/>
  <c r="U116" i="13"/>
  <c r="H115" i="13" l="1"/>
  <c r="M131" i="13"/>
  <c r="N131" i="13" s="1"/>
  <c r="D117" i="13"/>
  <c r="D92" i="13"/>
  <c r="I103" i="13"/>
  <c r="I117" i="13"/>
  <c r="D108" i="13"/>
  <c r="D111" i="13"/>
  <c r="D106" i="13"/>
  <c r="D104" i="13"/>
  <c r="D110" i="13"/>
  <c r="D95" i="13"/>
  <c r="D112" i="13"/>
  <c r="D114" i="13"/>
  <c r="D99" i="13"/>
  <c r="D115" i="13"/>
  <c r="D97" i="13"/>
  <c r="D116" i="13"/>
  <c r="D93" i="13"/>
  <c r="D94" i="13"/>
  <c r="D105" i="13"/>
  <c r="D96" i="13"/>
  <c r="D98" i="13"/>
  <c r="D109" i="13"/>
  <c r="D100" i="13"/>
  <c r="D101" i="13"/>
  <c r="D103" i="13"/>
  <c r="D107" i="13"/>
  <c r="D102" i="13"/>
  <c r="G114" i="13"/>
  <c r="G98" i="13"/>
  <c r="I116" i="13"/>
  <c r="I102" i="13"/>
  <c r="H101" i="13"/>
  <c r="H102" i="13"/>
  <c r="H93" i="13"/>
  <c r="H117" i="13"/>
  <c r="H97" i="13"/>
  <c r="H98" i="13"/>
  <c r="H105" i="13"/>
  <c r="I94" i="13"/>
  <c r="I111" i="13"/>
  <c r="C95" i="13"/>
  <c r="J114" i="13"/>
  <c r="J94" i="13"/>
  <c r="G107" i="13"/>
  <c r="J98" i="13"/>
  <c r="I115" i="13"/>
  <c r="G115" i="13"/>
  <c r="J103" i="13"/>
  <c r="G95" i="13"/>
  <c r="J92" i="13"/>
  <c r="G93" i="13"/>
  <c r="I101" i="13"/>
  <c r="C117" i="13"/>
  <c r="I100" i="13"/>
  <c r="I108" i="13"/>
  <c r="I105" i="13"/>
  <c r="C96" i="13"/>
  <c r="C94" i="13"/>
  <c r="I93" i="13"/>
  <c r="I112" i="13"/>
  <c r="I107" i="13"/>
  <c r="C99" i="13"/>
  <c r="C100" i="13"/>
  <c r="C106" i="13"/>
  <c r="C112" i="13"/>
  <c r="J99" i="13"/>
  <c r="I109" i="13"/>
  <c r="I97" i="13"/>
  <c r="I110" i="13"/>
  <c r="C101" i="13"/>
  <c r="C116" i="13"/>
  <c r="I113" i="13"/>
  <c r="I98" i="13"/>
  <c r="C109" i="13"/>
  <c r="J106" i="13"/>
  <c r="J105" i="13"/>
  <c r="I92" i="13"/>
  <c r="C110" i="13"/>
  <c r="J110" i="13"/>
  <c r="J109" i="13"/>
  <c r="I96" i="13"/>
  <c r="I104" i="13"/>
  <c r="J117" i="13"/>
  <c r="J96" i="13"/>
  <c r="J100" i="13"/>
  <c r="I114" i="13"/>
  <c r="I106" i="13"/>
  <c r="I95" i="13"/>
  <c r="I99" i="13"/>
  <c r="J102" i="13"/>
  <c r="J95" i="13"/>
  <c r="J108" i="13"/>
  <c r="H110" i="13"/>
  <c r="H92" i="13"/>
  <c r="H109" i="13"/>
  <c r="H106" i="13"/>
  <c r="H95" i="13"/>
  <c r="J107" i="13"/>
  <c r="J93" i="13"/>
  <c r="J112" i="13"/>
  <c r="H113" i="13"/>
  <c r="H96" i="13"/>
  <c r="J111" i="13"/>
  <c r="J101" i="13"/>
  <c r="J116" i="13"/>
  <c r="H114" i="13"/>
  <c r="H108" i="13"/>
  <c r="G99" i="13"/>
  <c r="F117" i="13"/>
  <c r="G112" i="13"/>
  <c r="G105" i="13"/>
  <c r="G110" i="13"/>
  <c r="C103" i="13"/>
  <c r="C107" i="13"/>
  <c r="C92" i="13"/>
  <c r="C115" i="13"/>
  <c r="G100" i="13"/>
  <c r="G116" i="13"/>
  <c r="G109" i="13"/>
  <c r="G96" i="13"/>
  <c r="G103" i="13"/>
  <c r="G101" i="13"/>
  <c r="G113" i="13"/>
  <c r="C105" i="13"/>
  <c r="C113" i="13"/>
  <c r="C104" i="13"/>
  <c r="J113" i="13"/>
  <c r="G97" i="13"/>
  <c r="G92" i="13"/>
  <c r="G94" i="13"/>
  <c r="G117" i="13"/>
  <c r="C93" i="13"/>
  <c r="C114" i="13"/>
  <c r="C108" i="13"/>
  <c r="G108" i="13"/>
  <c r="G102" i="13"/>
  <c r="G111" i="13"/>
  <c r="G104" i="13"/>
  <c r="C98" i="13"/>
  <c r="C102" i="13"/>
  <c r="C97" i="13"/>
  <c r="J115" i="13"/>
  <c r="J97" i="13"/>
  <c r="H100" i="13"/>
  <c r="H112" i="13"/>
  <c r="H116" i="13"/>
  <c r="E117" i="13"/>
  <c r="H99" i="13"/>
  <c r="E116" i="13"/>
  <c r="H103" i="13"/>
  <c r="H107" i="13"/>
  <c r="H111" i="13"/>
  <c r="H94" i="13"/>
  <c r="H104" i="13"/>
  <c r="F116" i="13"/>
  <c r="M92" i="13" l="1"/>
  <c r="M104" i="13"/>
  <c r="M106" i="13"/>
  <c r="M98" i="13"/>
  <c r="M102" i="13"/>
  <c r="D130" i="13" s="1"/>
  <c r="M105" i="13"/>
  <c r="I121" i="13" s="1"/>
  <c r="M112" i="13"/>
  <c r="M108" i="13"/>
  <c r="M111" i="13"/>
  <c r="I127" i="13" s="1"/>
  <c r="M109" i="13"/>
  <c r="M114" i="13"/>
  <c r="I130" i="13" s="1"/>
  <c r="M93" i="13"/>
  <c r="D121" i="13" s="1"/>
  <c r="M113" i="13"/>
  <c r="I129" i="13" s="1"/>
  <c r="M99" i="13"/>
  <c r="M116" i="13"/>
  <c r="D264" i="13" s="1"/>
  <c r="M96" i="13"/>
  <c r="M94" i="13"/>
  <c r="D122" i="13" s="1"/>
  <c r="M107" i="13"/>
  <c r="M110" i="13"/>
  <c r="I126" i="13" s="1"/>
  <c r="M95" i="13"/>
  <c r="D123" i="13" s="1"/>
  <c r="M101" i="13"/>
  <c r="M97" i="13"/>
  <c r="M115" i="13"/>
  <c r="I131" i="13" s="1"/>
  <c r="M103" i="13"/>
  <c r="M117" i="13"/>
  <c r="D265" i="13" s="1"/>
  <c r="M100" i="13"/>
  <c r="D128" i="13" s="1"/>
  <c r="I128" i="13" l="1"/>
  <c r="R112" i="13"/>
  <c r="R108" i="13"/>
  <c r="I124" i="13"/>
  <c r="R97" i="13"/>
  <c r="D125" i="13"/>
  <c r="N99" i="13"/>
  <c r="D127" i="13"/>
  <c r="N92" i="13"/>
  <c r="D120" i="13"/>
  <c r="R103" i="13"/>
  <c r="D131" i="13"/>
  <c r="R113" i="13"/>
  <c r="N98" i="13"/>
  <c r="D126" i="13"/>
  <c r="R96" i="13"/>
  <c r="D124" i="13"/>
  <c r="R107" i="13"/>
  <c r="I123" i="13"/>
  <c r="R109" i="13"/>
  <c r="I125" i="13"/>
  <c r="R106" i="13"/>
  <c r="I122" i="13"/>
  <c r="R101" i="13"/>
  <c r="D129" i="13"/>
  <c r="R117" i="13"/>
  <c r="R104" i="13"/>
  <c r="I120" i="13"/>
  <c r="R116" i="13"/>
  <c r="R115" i="13"/>
  <c r="N112" i="13"/>
  <c r="N104" i="13"/>
  <c r="N116" i="13"/>
  <c r="R99" i="13"/>
  <c r="N115" i="13"/>
  <c r="R105" i="13"/>
  <c r="N97" i="13"/>
  <c r="N105" i="13"/>
  <c r="N106" i="13"/>
  <c r="N111" i="13"/>
  <c r="R94" i="13"/>
  <c r="R93" i="13"/>
  <c r="R98" i="13"/>
  <c r="N109" i="13"/>
  <c r="N94" i="13"/>
  <c r="R111" i="13"/>
  <c r="R92" i="13"/>
  <c r="R114" i="13"/>
  <c r="N114" i="13"/>
  <c r="N102" i="13"/>
  <c r="N95" i="13"/>
  <c r="N101" i="13"/>
  <c r="N113" i="13"/>
  <c r="N93" i="13"/>
  <c r="N108" i="13"/>
  <c r="R95" i="13"/>
  <c r="R102" i="13"/>
  <c r="N96" i="13"/>
  <c r="N100" i="13"/>
  <c r="N103" i="13"/>
  <c r="R110" i="13"/>
  <c r="N110" i="13"/>
  <c r="N107" i="13"/>
  <c r="R100" i="13"/>
  <c r="N117" i="13"/>
  <c r="N128" i="13" l="1"/>
  <c r="M120" i="13" s="1"/>
  <c r="L126" i="13" l="1"/>
  <c r="M126" i="13" s="1"/>
  <c r="M122" i="13"/>
  <c r="N122" i="13" s="1"/>
  <c r="M123" i="13" l="1"/>
  <c r="N123" i="13" s="1"/>
  <c r="M121" i="13"/>
  <c r="N121" i="13" s="1"/>
  <c r="N120" i="1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2000000}" name="Подключение212212" type="4" refreshedVersion="6" background="1" refreshOnLoad="1" saveData="1">
    <webPr sourceData="1" parsePre="1" consecutive="1" xl2000="1" url="https://protoncalc.ru/data" htmlTables="1"/>
  </connection>
  <connection id="2" xr16:uid="{C467677F-E2E1-4AC9-8847-07712FF03C35}" name="Подключение2122121" type="4" refreshedVersion="6" background="1" refreshOnLoad="1" saveData="1">
    <webPr sourceData="1" parsePre="1" consecutive="1" xl2000="1" url="https://protoncalc.ru/data" htmlTables="1"/>
  </connection>
</connections>
</file>

<file path=xl/sharedStrings.xml><?xml version="1.0" encoding="utf-8"?>
<sst xmlns="http://schemas.openxmlformats.org/spreadsheetml/2006/main" count="616" uniqueCount="138">
  <si>
    <t>BEAM (sols\s)</t>
  </si>
  <si>
    <t>ETH (Mh\s)</t>
  </si>
  <si>
    <t>Zhash (sol\s)</t>
  </si>
  <si>
    <t>Затраты</t>
  </si>
  <si>
    <t>Алгоритм</t>
  </si>
  <si>
    <t>GTX 1660</t>
  </si>
  <si>
    <t>Grin-31</t>
  </si>
  <si>
    <t>RTX 2060 Super</t>
  </si>
  <si>
    <t>RTX 2070 Super</t>
  </si>
  <si>
    <t>ETH</t>
  </si>
  <si>
    <t>CN-R</t>
  </si>
  <si>
    <t>Комиссия майнера</t>
  </si>
  <si>
    <t>Комиссия вывода</t>
  </si>
  <si>
    <t>Общая комиссия</t>
  </si>
  <si>
    <t>RX 5700 XT</t>
  </si>
  <si>
    <t>GTX 1060 6Gb</t>
  </si>
  <si>
    <t>GTX 1070</t>
  </si>
  <si>
    <t>GTX 1070 ti</t>
  </si>
  <si>
    <t>GTX 1080</t>
  </si>
  <si>
    <t>GTX 1080 ti</t>
  </si>
  <si>
    <t>Доходность</t>
  </si>
  <si>
    <t>Zhash</t>
  </si>
  <si>
    <t>Карта</t>
  </si>
  <si>
    <t>Макс. доходность</t>
  </si>
  <si>
    <t>Цена (*)</t>
  </si>
  <si>
    <t>ROI (месяцев)</t>
  </si>
  <si>
    <t>Кол-во</t>
  </si>
  <si>
    <t>ROI (дней)</t>
  </si>
  <si>
    <t>Доходность алгоритма</t>
  </si>
  <si>
    <t>1 единица хешрейта</t>
  </si>
  <si>
    <t>Ставка</t>
  </si>
  <si>
    <t>Цена электроэнергии</t>
  </si>
  <si>
    <t>RUB</t>
  </si>
  <si>
    <t>BTC</t>
  </si>
  <si>
    <t>В день</t>
  </si>
  <si>
    <t>В неделю</t>
  </si>
  <si>
    <t>В месяц</t>
  </si>
  <si>
    <t>Итого:</t>
  </si>
  <si>
    <t>В год</t>
  </si>
  <si>
    <t xml:space="preserve"> </t>
  </si>
  <si>
    <t>Курс: BTC-Visa\MC</t>
  </si>
  <si>
    <t>Grin31</t>
  </si>
  <si>
    <t>zHash</t>
  </si>
  <si>
    <t>Рыночная стоимость</t>
  </si>
  <si>
    <t xml:space="preserve">ячейка </t>
  </si>
  <si>
    <t>Grin-32</t>
  </si>
  <si>
    <t>Онлайн-калькулятор для NiceHash от ПроТОНа ;)</t>
  </si>
  <si>
    <t>KawRow (Mh\s)</t>
  </si>
  <si>
    <t>KawPow</t>
  </si>
  <si>
    <t>Доп. Затраты (тушки)</t>
  </si>
  <si>
    <t>GTX 1660 Super</t>
  </si>
  <si>
    <t>BEAM 3.0</t>
  </si>
  <si>
    <t>KAWPOW</t>
  </si>
  <si>
    <t>GrinCuckatoo32</t>
  </si>
  <si>
    <t>КавПов</t>
  </si>
  <si>
    <t>RX 5600 XT</t>
  </si>
  <si>
    <t>RTX 3070</t>
  </si>
  <si>
    <t>RTX 3080</t>
  </si>
  <si>
    <t>RTX 3090</t>
  </si>
  <si>
    <t>RX 5500 XT</t>
  </si>
  <si>
    <t>Цена 1Mh</t>
  </si>
  <si>
    <t>Watt\Mh</t>
  </si>
  <si>
    <t>"ProTON"</t>
  </si>
  <si>
    <t>Octopus</t>
  </si>
  <si>
    <t>Octopus (Mh\s)</t>
  </si>
  <si>
    <t>RX 6800 XT</t>
  </si>
  <si>
    <t>RX 6900 XT</t>
  </si>
  <si>
    <t>RTX 3060 Ti</t>
  </si>
  <si>
    <t>RTX 3060</t>
  </si>
  <si>
    <t>https://www.youtube.com/channel/UCZmGPl4jnVmfR5IJaqE0J9Q</t>
  </si>
  <si>
    <t>ХЕШРЕЙТ</t>
  </si>
  <si>
    <t>Модель</t>
  </si>
  <si>
    <t>ПОТРЕБЛЕНИЕ</t>
  </si>
  <si>
    <t>RTX 3070 Ti</t>
  </si>
  <si>
    <t>RTX 3080 Ti</t>
  </si>
  <si>
    <t>RX 6700 XT</t>
  </si>
  <si>
    <t>RX 6800</t>
  </si>
  <si>
    <t>RX 580 8Gb</t>
  </si>
  <si>
    <t>NVIDIA</t>
  </si>
  <si>
    <t>АМД</t>
  </si>
  <si>
    <t>Вторичка</t>
  </si>
  <si>
    <t>ERGO</t>
  </si>
  <si>
    <t>ERGO (Mh\s)</t>
  </si>
  <si>
    <t>GTX 1660 Ti</t>
  </si>
  <si>
    <t>RX 6600 XT</t>
  </si>
  <si>
    <t>Хешрей ЕТН</t>
  </si>
  <si>
    <t xml:space="preserve">RUB </t>
  </si>
  <si>
    <t>USD</t>
  </si>
  <si>
    <t>Курс USD</t>
  </si>
  <si>
    <t>RTX 3060 LHR</t>
  </si>
  <si>
    <t>RTX 3060Ti LHR</t>
  </si>
  <si>
    <t>RTX 3070 LHR</t>
  </si>
  <si>
    <t>RTX 3080 LHR</t>
  </si>
  <si>
    <t>Комиссия пула</t>
  </si>
  <si>
    <t>3430762.0000</t>
  </si>
  <si>
    <t>1.2396792590049E-5</t>
  </si>
  <si>
    <t>4.4380815854479E-10</t>
  </si>
  <si>
    <t>5.3671994138299E-8</t>
  </si>
  <si>
    <t>2.600000988829E-7</t>
  </si>
  <si>
    <t>1.5833593401488E-8</t>
  </si>
  <si>
    <t>0.00078445923956114</t>
  </si>
  <si>
    <t>4.6877115597032E-7</t>
  </si>
  <si>
    <t>2.8472399812398E-7</t>
  </si>
  <si>
    <t>1.4269997524349E-7</t>
  </si>
  <si>
    <t>9.6064137748513E-5</t>
  </si>
  <si>
    <t>1.1600004049468E-9</t>
  </si>
  <si>
    <t>1.0500536202647E-8</t>
  </si>
  <si>
    <t>0.11626745561362</t>
  </si>
  <si>
    <t>1.3983731421761E-9</t>
  </si>
  <si>
    <t>3.9059998817436E-5</t>
  </si>
  <si>
    <t>2.7472491702614E-5</t>
  </si>
  <si>
    <t>4.4023621213781E-10</t>
  </si>
  <si>
    <t>39.408963103954</t>
  </si>
  <si>
    <t>467.52708832992</t>
  </si>
  <si>
    <t>0.68703325814816</t>
  </si>
  <si>
    <t>412.37782506941</t>
  </si>
  <si>
    <t>6.3795461916656E-5</t>
  </si>
  <si>
    <t>0.10173783106748</t>
  </si>
  <si>
    <t>2.2399979201013E-9</t>
  </si>
  <si>
    <t>1811.1108571429</t>
  </si>
  <si>
    <t>5.8057974032853E-9</t>
  </si>
  <si>
    <t>0.00015460922447916</t>
  </si>
  <si>
    <t>113.49100962512</t>
  </si>
  <si>
    <t>8.5802967898959E-5</t>
  </si>
  <si>
    <t>2.8167819944684E-5</t>
  </si>
  <si>
    <t>75.117107685698</t>
  </si>
  <si>
    <t>1.239537832588E-5</t>
  </si>
  <si>
    <t>1.426999959692E-7</t>
  </si>
  <si>
    <t>9.5910675755473E-5</t>
  </si>
  <si>
    <t>3.9059998598749E-5</t>
  </si>
  <si>
    <t>2.7396509782393E-5</t>
  </si>
  <si>
    <t>4.4018171105916E-10</t>
  </si>
  <si>
    <t>0.10193793266478</t>
  </si>
  <si>
    <t>2.2399979823066E-9</t>
  </si>
  <si>
    <t>0.00015296333742581</t>
  </si>
  <si>
    <t>113.35573649358</t>
  </si>
  <si>
    <t>72.790546048896</t>
  </si>
  <si>
    <t>RX 6600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</si>
</sst>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#,##0.00\ &quot;₽&quot;"/>
    <numFmt numFmtId="165" formatCode="#,##0\ &quot;₽&quot;"/>
    <numFmt numFmtId="166" formatCode="0.0000"/>
    <numFmt numFmtId="167" formatCode="#,##0.00\ _₽"/>
    <numFmt numFmtId="168" formatCode="0.00000000"/>
    <numFmt numFmtId="169" formatCode="[$$-409]#,##0.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4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17">
    <xf numFmtId="0" fontId="0" fillId="0" borderId="0" xfId="0"/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0" fontId="4" fillId="4" borderId="5" xfId="0" applyFont="1" applyFill="1" applyBorder="1" applyAlignment="1">
      <alignment horizontal="center"/>
    </xf>
    <xf numFmtId="0" fontId="4" fillId="4" borderId="7" xfId="0" applyFont="1" applyFill="1" applyBorder="1" applyAlignment="1">
      <alignment horizontal="center"/>
    </xf>
    <xf numFmtId="0" fontId="4" fillId="2" borderId="8" xfId="0" applyFont="1" applyFill="1" applyBorder="1"/>
    <xf numFmtId="0" fontId="0" fillId="0" borderId="9" xfId="0" applyBorder="1"/>
    <xf numFmtId="0" fontId="4" fillId="2" borderId="12" xfId="0" applyFont="1" applyFill="1" applyBorder="1"/>
    <xf numFmtId="0" fontId="0" fillId="0" borderId="13" xfId="0" applyBorder="1"/>
    <xf numFmtId="0" fontId="4" fillId="2" borderId="18" xfId="0" applyFont="1" applyFill="1" applyBorder="1"/>
    <xf numFmtId="0" fontId="4" fillId="6" borderId="8" xfId="0" applyFont="1" applyFill="1" applyBorder="1"/>
    <xf numFmtId="0" fontId="4" fillId="6" borderId="12" xfId="0" applyFont="1" applyFill="1" applyBorder="1"/>
    <xf numFmtId="0" fontId="4" fillId="0" borderId="8" xfId="0" applyFont="1" applyBorder="1"/>
    <xf numFmtId="0" fontId="4" fillId="0" borderId="12" xfId="0" applyFont="1" applyBorder="1"/>
    <xf numFmtId="0" fontId="4" fillId="0" borderId="18" xfId="0" applyFont="1" applyBorder="1"/>
    <xf numFmtId="0" fontId="4" fillId="3" borderId="1" xfId="0" applyFont="1" applyFill="1" applyBorder="1"/>
    <xf numFmtId="0" fontId="4" fillId="6" borderId="17" xfId="0" applyFont="1" applyFill="1" applyBorder="1"/>
    <xf numFmtId="0" fontId="0" fillId="0" borderId="22" xfId="0" applyBorder="1"/>
    <xf numFmtId="0" fontId="4" fillId="7" borderId="8" xfId="0" applyFont="1" applyFill="1" applyBorder="1"/>
    <xf numFmtId="0" fontId="4" fillId="7" borderId="12" xfId="0" applyFont="1" applyFill="1" applyBorder="1"/>
    <xf numFmtId="0" fontId="4" fillId="4" borderId="6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165" fontId="0" fillId="0" borderId="9" xfId="0" applyNumberFormat="1" applyBorder="1"/>
    <xf numFmtId="165" fontId="0" fillId="0" borderId="8" xfId="0" applyNumberFormat="1" applyBorder="1"/>
    <xf numFmtId="165" fontId="0" fillId="0" borderId="13" xfId="0" applyNumberFormat="1" applyBorder="1"/>
    <xf numFmtId="165" fontId="0" fillId="0" borderId="12" xfId="0" applyNumberFormat="1" applyBorder="1"/>
    <xf numFmtId="165" fontId="0" fillId="0" borderId="22" xfId="0" applyNumberFormat="1" applyBorder="1"/>
    <xf numFmtId="165" fontId="0" fillId="0" borderId="17" xfId="0" applyNumberFormat="1" applyBorder="1"/>
    <xf numFmtId="0" fontId="4" fillId="8" borderId="21" xfId="0" applyFont="1" applyFill="1" applyBorder="1" applyAlignment="1">
      <alignment horizontal="center"/>
    </xf>
    <xf numFmtId="165" fontId="0" fillId="0" borderId="11" xfId="0" applyNumberFormat="1" applyBorder="1"/>
    <xf numFmtId="3" fontId="4" fillId="0" borderId="25" xfId="0" applyNumberFormat="1" applyFont="1" applyBorder="1" applyAlignment="1">
      <alignment horizontal="center"/>
    </xf>
    <xf numFmtId="165" fontId="4" fillId="5" borderId="21" xfId="0" applyNumberFormat="1" applyFont="1" applyFill="1" applyBorder="1" applyAlignment="1">
      <alignment horizontal="center"/>
    </xf>
    <xf numFmtId="165" fontId="0" fillId="0" borderId="15" xfId="0" applyNumberFormat="1" applyBorder="1"/>
    <xf numFmtId="0" fontId="4" fillId="2" borderId="5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165" fontId="0" fillId="0" borderId="23" xfId="0" applyNumberFormat="1" applyBorder="1"/>
    <xf numFmtId="0" fontId="4" fillId="0" borderId="17" xfId="0" applyFont="1" applyBorder="1"/>
    <xf numFmtId="0" fontId="4" fillId="9" borderId="1" xfId="0" applyFont="1" applyFill="1" applyBorder="1"/>
    <xf numFmtId="0" fontId="4" fillId="9" borderId="21" xfId="0" applyFont="1" applyFill="1" applyBorder="1"/>
    <xf numFmtId="165" fontId="4" fillId="9" borderId="3" xfId="0" applyNumberFormat="1" applyFont="1" applyFill="1" applyBorder="1"/>
    <xf numFmtId="164" fontId="0" fillId="0" borderId="9" xfId="0" applyNumberFormat="1" applyBorder="1"/>
    <xf numFmtId="164" fontId="0" fillId="0" borderId="13" xfId="0" applyNumberFormat="1" applyBorder="1"/>
    <xf numFmtId="164" fontId="0" fillId="0" borderId="22" xfId="0" applyNumberFormat="1" applyBorder="1"/>
    <xf numFmtId="166" fontId="4" fillId="0" borderId="9" xfId="0" applyNumberFormat="1" applyFont="1" applyBorder="1" applyAlignment="1">
      <alignment horizontal="center"/>
    </xf>
    <xf numFmtId="166" fontId="4" fillId="0" borderId="13" xfId="0" applyNumberFormat="1" applyFont="1" applyBorder="1" applyAlignment="1">
      <alignment horizontal="center"/>
    </xf>
    <xf numFmtId="166" fontId="4" fillId="0" borderId="22" xfId="0" applyNumberFormat="1" applyFont="1" applyBorder="1" applyAlignment="1">
      <alignment horizontal="center"/>
    </xf>
    <xf numFmtId="0" fontId="4" fillId="3" borderId="1" xfId="0" applyFont="1" applyFill="1" applyBorder="1" applyAlignment="1">
      <alignment horizontal="left"/>
    </xf>
    <xf numFmtId="0" fontId="4" fillId="3" borderId="21" xfId="0" applyFont="1" applyFill="1" applyBorder="1" applyAlignment="1">
      <alignment horizontal="left"/>
    </xf>
    <xf numFmtId="165" fontId="4" fillId="0" borderId="21" xfId="0" applyNumberFormat="1" applyFont="1" applyBorder="1" applyAlignment="1">
      <alignment horizontal="right"/>
    </xf>
    <xf numFmtId="168" fontId="0" fillId="0" borderId="0" xfId="0" applyNumberFormat="1"/>
    <xf numFmtId="1" fontId="4" fillId="0" borderId="21" xfId="0" applyNumberFormat="1" applyFont="1" applyBorder="1" applyAlignment="1">
      <alignment horizontal="center"/>
    </xf>
    <xf numFmtId="0" fontId="0" fillId="0" borderId="19" xfId="0" applyBorder="1"/>
    <xf numFmtId="164" fontId="0" fillId="0" borderId="10" xfId="0" applyNumberFormat="1" applyBorder="1"/>
    <xf numFmtId="164" fontId="0" fillId="0" borderId="14" xfId="0" applyNumberFormat="1" applyBorder="1"/>
    <xf numFmtId="164" fontId="0" fillId="0" borderId="20" xfId="0" applyNumberFormat="1" applyBorder="1"/>
    <xf numFmtId="164" fontId="0" fillId="0" borderId="19" xfId="0" applyNumberFormat="1" applyBorder="1"/>
    <xf numFmtId="165" fontId="0" fillId="0" borderId="10" xfId="0" applyNumberFormat="1" applyBorder="1"/>
    <xf numFmtId="165" fontId="0" fillId="0" borderId="14" xfId="0" applyNumberFormat="1" applyBorder="1"/>
    <xf numFmtId="165" fontId="0" fillId="0" borderId="16" xfId="0" applyNumberFormat="1" applyBorder="1"/>
    <xf numFmtId="167" fontId="7" fillId="5" borderId="0" xfId="0" applyNumberFormat="1" applyFont="1" applyFill="1" applyBorder="1"/>
    <xf numFmtId="0" fontId="7" fillId="5" borderId="0" xfId="0" applyFont="1" applyFill="1" applyBorder="1"/>
    <xf numFmtId="165" fontId="7" fillId="5" borderId="0" xfId="0" applyNumberFormat="1" applyFont="1" applyFill="1" applyBorder="1"/>
    <xf numFmtId="10" fontId="4" fillId="3" borderId="21" xfId="0" applyNumberFormat="1" applyFont="1" applyFill="1" applyBorder="1"/>
    <xf numFmtId="0" fontId="4" fillId="3" borderId="21" xfId="0" applyFont="1" applyFill="1" applyBorder="1"/>
    <xf numFmtId="164" fontId="0" fillId="0" borderId="16" xfId="0" applyNumberFormat="1" applyBorder="1"/>
    <xf numFmtId="164" fontId="0" fillId="0" borderId="15" xfId="0" applyNumberFormat="1" applyBorder="1"/>
    <xf numFmtId="164" fontId="0" fillId="0" borderId="23" xfId="0" applyNumberFormat="1" applyBorder="1"/>
    <xf numFmtId="165" fontId="0" fillId="0" borderId="24" xfId="0" applyNumberFormat="1" applyBorder="1"/>
    <xf numFmtId="165" fontId="0" fillId="0" borderId="28" xfId="0" applyNumberFormat="1" applyBorder="1"/>
    <xf numFmtId="165" fontId="0" fillId="0" borderId="19" xfId="0" applyNumberFormat="1" applyBorder="1"/>
    <xf numFmtId="165" fontId="0" fillId="0" borderId="20" xfId="0" applyNumberFormat="1" applyBorder="1"/>
    <xf numFmtId="165" fontId="0" fillId="0" borderId="29" xfId="0" applyNumberFormat="1" applyBorder="1"/>
    <xf numFmtId="0" fontId="4" fillId="7" borderId="14" xfId="0" applyFont="1" applyFill="1" applyBorder="1"/>
    <xf numFmtId="3" fontId="6" fillId="0" borderId="10" xfId="0" applyNumberFormat="1" applyFont="1" applyBorder="1" applyAlignment="1">
      <alignment horizontal="center"/>
    </xf>
    <xf numFmtId="3" fontId="6" fillId="0" borderId="14" xfId="0" applyNumberFormat="1" applyFont="1" applyBorder="1" applyAlignment="1">
      <alignment horizontal="center"/>
    </xf>
    <xf numFmtId="3" fontId="6" fillId="0" borderId="16" xfId="0" applyNumberFormat="1" applyFont="1" applyBorder="1" applyAlignment="1">
      <alignment horizontal="center"/>
    </xf>
    <xf numFmtId="0" fontId="4" fillId="0" borderId="30" xfId="0" applyFont="1" applyBorder="1"/>
    <xf numFmtId="0" fontId="4" fillId="0" borderId="31" xfId="0" applyFont="1" applyBorder="1"/>
    <xf numFmtId="0" fontId="4" fillId="0" borderId="37" xfId="0" applyFont="1" applyBorder="1"/>
    <xf numFmtId="0" fontId="0" fillId="0" borderId="38" xfId="0" applyBorder="1"/>
    <xf numFmtId="0" fontId="0" fillId="0" borderId="39" xfId="0" applyBorder="1"/>
    <xf numFmtId="165" fontId="4" fillId="0" borderId="24" xfId="0" applyNumberFormat="1" applyFont="1" applyBorder="1"/>
    <xf numFmtId="0" fontId="4" fillId="0" borderId="36" xfId="0" applyFont="1" applyBorder="1"/>
    <xf numFmtId="165" fontId="4" fillId="0" borderId="13" xfId="0" applyNumberFormat="1" applyFont="1" applyBorder="1"/>
    <xf numFmtId="0" fontId="4" fillId="0" borderId="34" xfId="0" applyFont="1" applyBorder="1"/>
    <xf numFmtId="165" fontId="4" fillId="0" borderId="19" xfId="0" applyNumberFormat="1" applyFont="1" applyBorder="1"/>
    <xf numFmtId="0" fontId="4" fillId="0" borderId="40" xfId="0" applyFont="1" applyBorder="1"/>
    <xf numFmtId="0" fontId="4" fillId="0" borderId="41" xfId="0" applyFont="1" applyBorder="1"/>
    <xf numFmtId="165" fontId="4" fillId="0" borderId="9" xfId="0" applyNumberFormat="1" applyFont="1" applyBorder="1"/>
    <xf numFmtId="0" fontId="4" fillId="0" borderId="33" xfId="0" applyFont="1" applyBorder="1"/>
    <xf numFmtId="165" fontId="4" fillId="0" borderId="22" xfId="0" applyNumberFormat="1" applyFont="1" applyBorder="1"/>
    <xf numFmtId="0" fontId="4" fillId="0" borderId="35" xfId="0" applyFont="1" applyBorder="1"/>
    <xf numFmtId="0" fontId="4" fillId="0" borderId="32" xfId="0" applyFont="1" applyBorder="1"/>
    <xf numFmtId="4" fontId="4" fillId="0" borderId="24" xfId="0" applyNumberFormat="1" applyFont="1" applyBorder="1"/>
    <xf numFmtId="4" fontId="4" fillId="0" borderId="13" xfId="0" applyNumberFormat="1" applyFont="1" applyBorder="1"/>
    <xf numFmtId="4" fontId="4" fillId="0" borderId="19" xfId="0" applyNumberFormat="1" applyFont="1" applyBorder="1"/>
    <xf numFmtId="4" fontId="4" fillId="0" borderId="9" xfId="0" applyNumberFormat="1" applyFont="1" applyBorder="1"/>
    <xf numFmtId="4" fontId="4" fillId="0" borderId="22" xfId="0" applyNumberFormat="1" applyFont="1" applyBorder="1"/>
    <xf numFmtId="0" fontId="4" fillId="0" borderId="0" xfId="0" applyFont="1" applyBorder="1"/>
    <xf numFmtId="0" fontId="8" fillId="5" borderId="0" xfId="0" applyFont="1" applyFill="1" applyBorder="1"/>
    <xf numFmtId="0" fontId="8" fillId="5" borderId="0" xfId="0" applyFont="1" applyFill="1" applyBorder="1" applyAlignment="1">
      <alignment horizontal="center"/>
    </xf>
    <xf numFmtId="165" fontId="8" fillId="5" borderId="0" xfId="0" applyNumberFormat="1" applyFont="1" applyFill="1" applyBorder="1"/>
    <xf numFmtId="167" fontId="8" fillId="5" borderId="0" xfId="0" applyNumberFormat="1" applyFont="1" applyFill="1" applyBorder="1"/>
    <xf numFmtId="4" fontId="4" fillId="0" borderId="0" xfId="0" applyNumberFormat="1" applyFont="1" applyBorder="1"/>
    <xf numFmtId="0" fontId="4" fillId="5" borderId="0" xfId="0" applyFont="1" applyFill="1" applyBorder="1" applyAlignment="1">
      <alignment horizontal="center"/>
    </xf>
    <xf numFmtId="0" fontId="0" fillId="0" borderId="30" xfId="0" applyBorder="1"/>
    <xf numFmtId="0" fontId="4" fillId="2" borderId="30" xfId="0" applyFont="1" applyFill="1" applyBorder="1" applyAlignment="1">
      <alignment horizontal="center"/>
    </xf>
    <xf numFmtId="0" fontId="3" fillId="0" borderId="30" xfId="0" applyFont="1" applyBorder="1"/>
    <xf numFmtId="164" fontId="3" fillId="0" borderId="30" xfId="0" applyNumberFormat="1" applyFont="1" applyBorder="1"/>
    <xf numFmtId="166" fontId="3" fillId="0" borderId="30" xfId="0" applyNumberFormat="1" applyFont="1" applyBorder="1" applyAlignment="1">
      <alignment horizontal="left"/>
    </xf>
    <xf numFmtId="164" fontId="0" fillId="0" borderId="11" xfId="0" applyNumberFormat="1" applyBorder="1"/>
    <xf numFmtId="164" fontId="0" fillId="0" borderId="29" xfId="0" applyNumberFormat="1" applyBorder="1"/>
    <xf numFmtId="0" fontId="2" fillId="0" borderId="30" xfId="0" applyFont="1" applyBorder="1"/>
    <xf numFmtId="0" fontId="4" fillId="6" borderId="18" xfId="0" applyFont="1" applyFill="1" applyBorder="1"/>
    <xf numFmtId="0" fontId="4" fillId="7" borderId="17" xfId="0" applyFont="1" applyFill="1" applyBorder="1"/>
    <xf numFmtId="0" fontId="4" fillId="0" borderId="11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2" fontId="4" fillId="0" borderId="10" xfId="0" applyNumberFormat="1" applyFont="1" applyBorder="1"/>
    <xf numFmtId="2" fontId="4" fillId="0" borderId="14" xfId="0" applyNumberFormat="1" applyFont="1" applyBorder="1"/>
    <xf numFmtId="2" fontId="4" fillId="0" borderId="16" xfId="0" applyNumberFormat="1" applyFont="1" applyBorder="1"/>
    <xf numFmtId="165" fontId="4" fillId="0" borderId="9" xfId="0" applyNumberFormat="1" applyFont="1" applyBorder="1" applyAlignment="1">
      <alignment horizontal="right"/>
    </xf>
    <xf numFmtId="165" fontId="4" fillId="0" borderId="13" xfId="0" applyNumberFormat="1" applyFont="1" applyBorder="1" applyAlignment="1">
      <alignment horizontal="right"/>
    </xf>
    <xf numFmtId="165" fontId="4" fillId="0" borderId="22" xfId="0" applyNumberFormat="1" applyFont="1" applyBorder="1" applyAlignment="1">
      <alignment horizontal="right"/>
    </xf>
    <xf numFmtId="0" fontId="0" fillId="0" borderId="24" xfId="0" applyBorder="1"/>
    <xf numFmtId="165" fontId="0" fillId="0" borderId="27" xfId="0" applyNumberFormat="1" applyBorder="1"/>
    <xf numFmtId="0" fontId="4" fillId="4" borderId="21" xfId="0" applyFont="1" applyFill="1" applyBorder="1" applyAlignment="1">
      <alignment horizontal="center"/>
    </xf>
    <xf numFmtId="0" fontId="0" fillId="0" borderId="10" xfId="0" applyBorder="1"/>
    <xf numFmtId="0" fontId="0" fillId="0" borderId="14" xfId="0" applyBorder="1"/>
    <xf numFmtId="0" fontId="0" fillId="0" borderId="16" xfId="0" applyBorder="1"/>
    <xf numFmtId="0" fontId="0" fillId="0" borderId="11" xfId="0" applyBorder="1"/>
    <xf numFmtId="0" fontId="0" fillId="0" borderId="15" xfId="0" applyBorder="1"/>
    <xf numFmtId="0" fontId="0" fillId="0" borderId="23" xfId="0" applyBorder="1"/>
    <xf numFmtId="0" fontId="0" fillId="5" borderId="13" xfId="0" applyFill="1" applyBorder="1"/>
    <xf numFmtId="0" fontId="0" fillId="5" borderId="14" xfId="0" applyFill="1" applyBorder="1"/>
    <xf numFmtId="0" fontId="3" fillId="4" borderId="30" xfId="0" applyFont="1" applyFill="1" applyBorder="1"/>
    <xf numFmtId="0" fontId="0" fillId="0" borderId="8" xfId="0" applyBorder="1" applyProtection="1">
      <protection locked="0"/>
    </xf>
    <xf numFmtId="0" fontId="0" fillId="0" borderId="12" xfId="0" applyBorder="1" applyProtection="1">
      <protection locked="0"/>
    </xf>
    <xf numFmtId="0" fontId="0" fillId="0" borderId="17" xfId="0" applyBorder="1" applyProtection="1">
      <protection locked="0"/>
    </xf>
    <xf numFmtId="165" fontId="0" fillId="0" borderId="9" xfId="0" applyNumberFormat="1" applyBorder="1" applyProtection="1">
      <protection locked="0"/>
    </xf>
    <xf numFmtId="165" fontId="0" fillId="0" borderId="13" xfId="0" applyNumberFormat="1" applyBorder="1" applyProtection="1">
      <protection locked="0"/>
    </xf>
    <xf numFmtId="165" fontId="0" fillId="0" borderId="22" xfId="0" applyNumberFormat="1" applyBorder="1" applyProtection="1">
      <protection locked="0"/>
    </xf>
    <xf numFmtId="164" fontId="4" fillId="5" borderId="21" xfId="0" applyNumberFormat="1" applyFont="1" applyFill="1" applyBorder="1" applyProtection="1">
      <protection locked="0"/>
    </xf>
    <xf numFmtId="165" fontId="4" fillId="0" borderId="21" xfId="0" applyNumberFormat="1" applyFont="1" applyBorder="1" applyProtection="1">
      <protection locked="0"/>
    </xf>
    <xf numFmtId="10" fontId="0" fillId="0" borderId="9" xfId="0" applyNumberFormat="1" applyBorder="1" applyProtection="1">
      <protection locked="0"/>
    </xf>
    <xf numFmtId="10" fontId="0" fillId="0" borderId="13" xfId="0" applyNumberFormat="1" applyBorder="1" applyProtection="1">
      <protection locked="0"/>
    </xf>
    <xf numFmtId="10" fontId="0" fillId="0" borderId="19" xfId="0" applyNumberFormat="1" applyBorder="1" applyProtection="1">
      <protection locked="0"/>
    </xf>
    <xf numFmtId="167" fontId="0" fillId="0" borderId="13" xfId="0" applyNumberFormat="1" applyFill="1" applyBorder="1"/>
    <xf numFmtId="167" fontId="0" fillId="0" borderId="14" xfId="0" applyNumberFormat="1" applyFill="1" applyBorder="1"/>
    <xf numFmtId="167" fontId="0" fillId="0" borderId="22" xfId="0" applyNumberFormat="1" applyFill="1" applyBorder="1"/>
    <xf numFmtId="167" fontId="0" fillId="0" borderId="16" xfId="0" applyNumberFormat="1" applyFill="1" applyBorder="1"/>
    <xf numFmtId="0" fontId="3" fillId="5" borderId="0" xfId="0" applyFont="1" applyFill="1" applyBorder="1"/>
    <xf numFmtId="0" fontId="2" fillId="5" borderId="0" xfId="0" applyFont="1" applyFill="1" applyBorder="1"/>
    <xf numFmtId="16" fontId="0" fillId="0" borderId="0" xfId="0" applyNumberFormat="1"/>
    <xf numFmtId="0" fontId="4" fillId="2" borderId="17" xfId="0" applyFont="1" applyFill="1" applyBorder="1"/>
    <xf numFmtId="0" fontId="4" fillId="3" borderId="42" xfId="0" applyFont="1" applyFill="1" applyBorder="1"/>
    <xf numFmtId="0" fontId="4" fillId="10" borderId="5" xfId="0" applyFont="1" applyFill="1" applyBorder="1" applyAlignment="1">
      <alignment horizontal="center"/>
    </xf>
    <xf numFmtId="165" fontId="0" fillId="0" borderId="19" xfId="0" applyNumberFormat="1" applyBorder="1" applyProtection="1">
      <protection locked="0"/>
    </xf>
    <xf numFmtId="3" fontId="6" fillId="0" borderId="20" xfId="0" applyNumberFormat="1" applyFont="1" applyBorder="1" applyAlignment="1">
      <alignment horizontal="center"/>
    </xf>
    <xf numFmtId="2" fontId="4" fillId="0" borderId="20" xfId="0" applyNumberFormat="1" applyFont="1" applyBorder="1"/>
    <xf numFmtId="0" fontId="4" fillId="7" borderId="26" xfId="0" applyFont="1" applyFill="1" applyBorder="1"/>
    <xf numFmtId="3" fontId="6" fillId="0" borderId="28" xfId="0" applyNumberFormat="1" applyFont="1" applyBorder="1" applyAlignment="1">
      <alignment horizontal="center"/>
    </xf>
    <xf numFmtId="2" fontId="4" fillId="0" borderId="28" xfId="0" applyNumberFormat="1" applyFont="1" applyBorder="1"/>
    <xf numFmtId="0" fontId="4" fillId="6" borderId="10" xfId="0" applyFont="1" applyFill="1" applyBorder="1"/>
    <xf numFmtId="0" fontId="4" fillId="6" borderId="14" xfId="0" applyFont="1" applyFill="1" applyBorder="1"/>
    <xf numFmtId="0" fontId="4" fillId="7" borderId="16" xfId="0" applyFont="1" applyFill="1" applyBorder="1"/>
    <xf numFmtId="0" fontId="4" fillId="0" borderId="27" xfId="0" applyFont="1" applyBorder="1" applyAlignment="1">
      <alignment horizontal="center"/>
    </xf>
    <xf numFmtId="165" fontId="4" fillId="0" borderId="24" xfId="0" applyNumberFormat="1" applyFont="1" applyBorder="1" applyAlignment="1">
      <alignment horizontal="right"/>
    </xf>
    <xf numFmtId="0" fontId="4" fillId="0" borderId="29" xfId="0" applyFont="1" applyBorder="1" applyAlignment="1">
      <alignment horizontal="center"/>
    </xf>
    <xf numFmtId="165" fontId="4" fillId="0" borderId="19" xfId="0" applyNumberFormat="1" applyFont="1" applyBorder="1" applyAlignment="1">
      <alignment horizontal="right"/>
    </xf>
    <xf numFmtId="3" fontId="6" fillId="0" borderId="9" xfId="0" applyNumberFormat="1" applyFont="1" applyBorder="1" applyAlignment="1">
      <alignment horizontal="center"/>
    </xf>
    <xf numFmtId="3" fontId="6" fillId="0" borderId="13" xfId="0" applyNumberFormat="1" applyFont="1" applyBorder="1" applyAlignment="1">
      <alignment horizontal="center"/>
    </xf>
    <xf numFmtId="3" fontId="6" fillId="0" borderId="22" xfId="0" applyNumberFormat="1" applyFont="1" applyBorder="1" applyAlignment="1">
      <alignment horizontal="center"/>
    </xf>
    <xf numFmtId="0" fontId="0" fillId="5" borderId="10" xfId="0" applyFill="1" applyBorder="1"/>
    <xf numFmtId="0" fontId="0" fillId="0" borderId="28" xfId="0" applyBorder="1"/>
    <xf numFmtId="0" fontId="0" fillId="5" borderId="11" xfId="0" applyFill="1" applyBorder="1"/>
    <xf numFmtId="0" fontId="0" fillId="5" borderId="15" xfId="0" applyFill="1" applyBorder="1"/>
    <xf numFmtId="0" fontId="0" fillId="0" borderId="27" xfId="0" applyBorder="1"/>
    <xf numFmtId="0" fontId="0" fillId="5" borderId="9" xfId="0" applyFill="1" applyBorder="1"/>
    <xf numFmtId="167" fontId="0" fillId="0" borderId="9" xfId="0" applyNumberFormat="1" applyBorder="1"/>
    <xf numFmtId="167" fontId="0" fillId="0" borderId="10" xfId="0" applyNumberFormat="1" applyBorder="1"/>
    <xf numFmtId="167" fontId="0" fillId="0" borderId="24" xfId="0" applyNumberFormat="1" applyBorder="1"/>
    <xf numFmtId="167" fontId="0" fillId="0" borderId="28" xfId="0" applyNumberFormat="1" applyBorder="1"/>
    <xf numFmtId="167" fontId="0" fillId="0" borderId="13" xfId="0" applyNumberFormat="1" applyBorder="1"/>
    <xf numFmtId="167" fontId="0" fillId="0" borderId="14" xfId="0" applyNumberFormat="1" applyBorder="1"/>
    <xf numFmtId="167" fontId="0" fillId="0" borderId="22" xfId="0" applyNumberFormat="1" applyBorder="1"/>
    <xf numFmtId="167" fontId="0" fillId="0" borderId="16" xfId="0" applyNumberFormat="1" applyBorder="1"/>
    <xf numFmtId="167" fontId="0" fillId="0" borderId="19" xfId="0" applyNumberFormat="1" applyBorder="1"/>
    <xf numFmtId="167" fontId="0" fillId="0" borderId="20" xfId="0" applyNumberFormat="1" applyBorder="1"/>
    <xf numFmtId="0" fontId="0" fillId="0" borderId="20" xfId="0" applyBorder="1"/>
    <xf numFmtId="0" fontId="0" fillId="0" borderId="29" xfId="0" applyBorder="1"/>
    <xf numFmtId="0" fontId="4" fillId="6" borderId="16" xfId="0" applyFont="1" applyFill="1" applyBorder="1"/>
    <xf numFmtId="0" fontId="1" fillId="0" borderId="30" xfId="0" applyFont="1" applyBorder="1"/>
    <xf numFmtId="0" fontId="4" fillId="13" borderId="1" xfId="0" applyFont="1" applyFill="1" applyBorder="1" applyAlignment="1">
      <alignment horizontal="center"/>
    </xf>
    <xf numFmtId="0" fontId="4" fillId="13" borderId="21" xfId="0" applyFont="1" applyFill="1" applyBorder="1" applyAlignment="1">
      <alignment horizontal="center"/>
    </xf>
    <xf numFmtId="0" fontId="4" fillId="13" borderId="3" xfId="0" applyFont="1" applyFill="1" applyBorder="1" applyAlignment="1">
      <alignment horizontal="center"/>
    </xf>
    <xf numFmtId="0" fontId="4" fillId="0" borderId="43" xfId="0" applyFont="1" applyBorder="1" applyAlignment="1">
      <alignment horizontal="center"/>
    </xf>
    <xf numFmtId="164" fontId="4" fillId="0" borderId="25" xfId="0" applyNumberFormat="1" applyFont="1" applyBorder="1" applyAlignment="1">
      <alignment horizontal="center"/>
    </xf>
    <xf numFmtId="169" fontId="4" fillId="0" borderId="44" xfId="0" applyNumberFormat="1" applyFont="1" applyBorder="1" applyAlignment="1">
      <alignment horizontal="center"/>
    </xf>
    <xf numFmtId="0" fontId="4" fillId="13" borderId="1" xfId="0" applyFont="1" applyFill="1" applyBorder="1"/>
    <xf numFmtId="164" fontId="4" fillId="13" borderId="21" xfId="0" applyNumberFormat="1" applyFont="1" applyFill="1" applyBorder="1" applyProtection="1">
      <protection locked="0"/>
    </xf>
    <xf numFmtId="165" fontId="0" fillId="0" borderId="24" xfId="0" applyNumberFormat="1" applyBorder="1" applyProtection="1">
      <protection locked="0"/>
    </xf>
    <xf numFmtId="0" fontId="4" fillId="2" borderId="0" xfId="0" applyFont="1" applyFill="1" applyBorder="1" applyAlignment="1">
      <alignment horizontal="center"/>
    </xf>
    <xf numFmtId="0" fontId="3" fillId="0" borderId="0" xfId="0" applyFont="1" applyBorder="1"/>
    <xf numFmtId="0" fontId="1" fillId="0" borderId="0" xfId="0" applyFont="1" applyBorder="1"/>
    <xf numFmtId="0" fontId="2" fillId="0" borderId="0" xfId="0" applyFont="1" applyBorder="1"/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9" fillId="11" borderId="1" xfId="1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4" fillId="12" borderId="1" xfId="0" applyFont="1" applyFill="1" applyBorder="1" applyAlignment="1">
      <alignment horizontal="center"/>
    </xf>
    <xf numFmtId="0" fontId="4" fillId="12" borderId="2" xfId="0" applyFont="1" applyFill="1" applyBorder="1" applyAlignment="1">
      <alignment horizontal="center"/>
    </xf>
    <xf numFmtId="0" fontId="4" fillId="12" borderId="3" xfId="0" applyFont="1" applyFill="1" applyBorder="1" applyAlignment="1">
      <alignment horizontal="center"/>
    </xf>
  </cellXfs>
  <cellStyles count="2">
    <cellStyle name="Гиперссылка" xfId="1" builtinId="8"/>
    <cellStyle name="Обычный" xfId="0" builtinId="0"/>
  </cellStyles>
  <dxfs count="96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icehash_test" refreshOnLoad="1" connectionId="2" xr16:uid="{84248B2B-F843-4844-A135-C665EEABD2FA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icehash_test" refreshOnLoad="1" connectionId="1" xr16:uid="{00000000-0016-0000-0200-000002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youtube.com/channel/UCZmGPl4jnVmfR5IJaqE0J9Q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youtube.com/channel/UCZmGPl4jnVmfR5IJaqE0J9Q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64059-B151-4C3C-91F6-7C493DBD9A5A}">
  <dimension ref="B3:BM7642"/>
  <sheetViews>
    <sheetView showGridLines="0" showRowColHeaders="0" zoomScale="135" zoomScaleNormal="135" workbookViewId="0">
      <selection activeCell="Q94" sqref="Q94"/>
    </sheetView>
  </sheetViews>
  <sheetFormatPr defaultRowHeight="15" x14ac:dyDescent="0.25"/>
  <cols>
    <col min="1" max="1" width="2.5703125" customWidth="1"/>
    <col min="2" max="2" width="16.140625" bestFit="1" customWidth="1"/>
    <col min="3" max="3" width="13.42578125" bestFit="1" customWidth="1"/>
    <col min="4" max="4" width="12.5703125" customWidth="1"/>
    <col min="5" max="5" width="14.7109375" hidden="1" customWidth="1"/>
    <col min="6" max="6" width="12.42578125" hidden="1" customWidth="1"/>
    <col min="7" max="7" width="15" bestFit="1" customWidth="1"/>
    <col min="8" max="8" width="14.85546875" customWidth="1"/>
    <col min="9" max="9" width="15.140625" customWidth="1"/>
    <col min="10" max="10" width="0.140625" hidden="1" customWidth="1"/>
    <col min="11" max="11" width="5.85546875" customWidth="1"/>
    <col min="12" max="13" width="17.85546875" bestFit="1" customWidth="1"/>
    <col min="14" max="14" width="18" bestFit="1" customWidth="1"/>
    <col min="15" max="15" width="5.85546875" customWidth="1"/>
    <col min="16" max="16" width="25.140625" bestFit="1" customWidth="1"/>
    <col min="17" max="17" width="11.28515625" customWidth="1"/>
    <col min="18" max="18" width="14" bestFit="1" customWidth="1"/>
    <col min="19" max="19" width="10.140625" bestFit="1" customWidth="1"/>
    <col min="20" max="20" width="9.28515625" bestFit="1" customWidth="1"/>
    <col min="21" max="21" width="9.7109375" customWidth="1"/>
    <col min="22" max="22" width="6.42578125" hidden="1" customWidth="1"/>
    <col min="23" max="23" width="0.28515625" hidden="1" customWidth="1"/>
    <col min="24" max="24" width="13.7109375" hidden="1" customWidth="1"/>
    <col min="25" max="25" width="22.5703125" hidden="1" customWidth="1"/>
    <col min="26" max="26" width="22.5703125" customWidth="1"/>
    <col min="27" max="27" width="64" bestFit="1" customWidth="1"/>
    <col min="28" max="29" width="22.5703125" customWidth="1"/>
    <col min="30" max="30" width="5" bestFit="1" customWidth="1"/>
    <col min="31" max="31" width="22.5703125" hidden="1" customWidth="1"/>
    <col min="32" max="32" width="72.85546875" hidden="1" customWidth="1"/>
    <col min="33" max="34" width="22.5703125" hidden="1" customWidth="1"/>
    <col min="35" max="35" width="5" hidden="1" customWidth="1"/>
    <col min="36" max="37" width="21.5703125" hidden="1" customWidth="1"/>
    <col min="38" max="39" width="9.140625" hidden="1" customWidth="1"/>
    <col min="40" max="40" width="0" hidden="1" customWidth="1"/>
    <col min="41" max="45" width="9.140625" hidden="1" customWidth="1"/>
    <col min="46" max="46" width="9.28515625" hidden="1" customWidth="1"/>
    <col min="47" max="47" width="1.28515625" hidden="1" customWidth="1"/>
    <col min="48" max="48" width="10.140625" hidden="1" customWidth="1"/>
    <col min="49" max="49" width="9.140625" hidden="1" customWidth="1"/>
    <col min="50" max="50" width="0.140625" hidden="1" customWidth="1"/>
    <col min="51" max="51" width="0.28515625" hidden="1" customWidth="1"/>
    <col min="52" max="58" width="9.140625" hidden="1" customWidth="1"/>
    <col min="59" max="59" width="0.140625" hidden="1" customWidth="1"/>
    <col min="60" max="62" width="9.140625" hidden="1" customWidth="1"/>
    <col min="63" max="63" width="0.28515625" hidden="1" customWidth="1"/>
    <col min="64" max="64" width="9.140625" hidden="1" customWidth="1"/>
    <col min="65" max="65" width="0.28515625" hidden="1" customWidth="1"/>
  </cols>
  <sheetData>
    <row r="3" spans="2:36" ht="15.75" thickBot="1" x14ac:dyDescent="0.3"/>
    <row r="4" spans="2:36" ht="16.5" thickBot="1" x14ac:dyDescent="0.3">
      <c r="B4" s="208" t="s">
        <v>46</v>
      </c>
      <c r="C4" s="209"/>
      <c r="D4" s="209"/>
      <c r="E4" s="209"/>
      <c r="F4" s="209"/>
      <c r="G4" s="209"/>
      <c r="H4" s="209"/>
      <c r="I4" s="209"/>
      <c r="J4" s="209"/>
      <c r="K4" s="209"/>
      <c r="L4" s="209"/>
      <c r="M4" s="209"/>
      <c r="N4" s="209"/>
      <c r="O4" s="209"/>
      <c r="P4" s="209"/>
      <c r="Q4" s="209"/>
      <c r="R4" s="209"/>
      <c r="S4" s="209"/>
      <c r="T4" s="209"/>
      <c r="U4" s="210"/>
    </row>
    <row r="5" spans="2:36" ht="15.75" thickBot="1" x14ac:dyDescent="0.3">
      <c r="B5" s="211" t="s">
        <v>69</v>
      </c>
      <c r="C5" s="212"/>
      <c r="D5" s="212"/>
      <c r="E5" s="212"/>
      <c r="F5" s="212"/>
      <c r="G5" s="212"/>
      <c r="H5" s="212"/>
      <c r="I5" s="212"/>
      <c r="J5" s="212"/>
      <c r="K5" s="212"/>
      <c r="L5" s="212"/>
      <c r="M5" s="212"/>
      <c r="N5" s="212"/>
      <c r="O5" s="212"/>
      <c r="P5" s="212"/>
      <c r="Q5" s="212"/>
      <c r="R5" s="212"/>
      <c r="S5" s="212"/>
      <c r="T5" s="212"/>
      <c r="U5" s="213"/>
      <c r="X5" t="s">
        <v>94</v>
      </c>
      <c r="AJ5" t="str">
        <f>LEFT(X5,FIND(".",X5)-1)</f>
        <v>3430762</v>
      </c>
    </row>
    <row r="6" spans="2:36" ht="15.75" thickBot="1" x14ac:dyDescent="0.3">
      <c r="X6">
        <v>0</v>
      </c>
      <c r="Y6" t="s">
        <v>95</v>
      </c>
      <c r="AJ6" s="51" t="str">
        <f t="shared" ref="AJ6:AJ69" si="0">REPLACE(Y6,FIND(".",Y6),1,",")</f>
        <v>1,2396792590049E-5</v>
      </c>
    </row>
    <row r="7" spans="2:36" ht="15.75" hidden="1" thickBot="1" x14ac:dyDescent="0.3">
      <c r="X7">
        <v>1</v>
      </c>
      <c r="Y7" t="s">
        <v>96</v>
      </c>
      <c r="AJ7" s="51" t="str">
        <f t="shared" si="0"/>
        <v>4,4380815854479E-10</v>
      </c>
    </row>
    <row r="8" spans="2:36" ht="15.75" hidden="1" thickBot="1" x14ac:dyDescent="0.3">
      <c r="X8">
        <v>2</v>
      </c>
      <c r="AJ8" s="51" t="e">
        <f t="shared" si="0"/>
        <v>#VALUE!</v>
      </c>
    </row>
    <row r="9" spans="2:36" ht="15.75" hidden="1" thickBot="1" x14ac:dyDescent="0.3">
      <c r="X9">
        <v>3</v>
      </c>
      <c r="Y9" t="s">
        <v>97</v>
      </c>
      <c r="AJ9" s="51" t="str">
        <f t="shared" si="0"/>
        <v>5,3671994138299E-8</v>
      </c>
    </row>
    <row r="10" spans="2:36" ht="15.75" hidden="1" thickBot="1" x14ac:dyDescent="0.3">
      <c r="X10">
        <v>4</v>
      </c>
      <c r="Y10" t="s">
        <v>98</v>
      </c>
      <c r="AJ10" s="51" t="str">
        <f t="shared" si="0"/>
        <v>2,600000988829E-7</v>
      </c>
    </row>
    <row r="11" spans="2:36" ht="15.75" hidden="1" thickBot="1" x14ac:dyDescent="0.3">
      <c r="X11">
        <v>5</v>
      </c>
      <c r="Y11" t="s">
        <v>99</v>
      </c>
      <c r="AJ11" s="51" t="str">
        <f t="shared" si="0"/>
        <v>1,5833593401488E-8</v>
      </c>
    </row>
    <row r="12" spans="2:36" ht="15.75" hidden="1" thickBot="1" x14ac:dyDescent="0.3">
      <c r="X12">
        <v>6</v>
      </c>
      <c r="AJ12" s="51" t="e">
        <f t="shared" si="0"/>
        <v>#VALUE!</v>
      </c>
    </row>
    <row r="13" spans="2:36" ht="15.75" hidden="1" thickBot="1" x14ac:dyDescent="0.3">
      <c r="X13">
        <v>7</v>
      </c>
      <c r="AJ13" s="51" t="e">
        <f t="shared" si="0"/>
        <v>#VALUE!</v>
      </c>
    </row>
    <row r="14" spans="2:36" ht="15.75" hidden="1" thickBot="1" x14ac:dyDescent="0.3">
      <c r="X14">
        <v>8</v>
      </c>
      <c r="Y14" t="s">
        <v>100</v>
      </c>
      <c r="AJ14" s="51" t="str">
        <f t="shared" si="0"/>
        <v>0,00078445923956114</v>
      </c>
    </row>
    <row r="15" spans="2:36" ht="15.75" hidden="1" thickBot="1" x14ac:dyDescent="0.3">
      <c r="X15">
        <v>9</v>
      </c>
      <c r="AJ15" s="51" t="e">
        <f t="shared" si="0"/>
        <v>#VALUE!</v>
      </c>
    </row>
    <row r="16" spans="2:36" ht="15.75" hidden="1" thickBot="1" x14ac:dyDescent="0.3">
      <c r="X16">
        <v>10</v>
      </c>
      <c r="AJ16" s="51" t="e">
        <f t="shared" si="0"/>
        <v>#VALUE!</v>
      </c>
    </row>
    <row r="17" spans="23:36" ht="15.75" hidden="1" thickBot="1" x14ac:dyDescent="0.3">
      <c r="X17">
        <v>11</v>
      </c>
      <c r="Y17" t="s">
        <v>101</v>
      </c>
      <c r="AJ17" s="51" t="str">
        <f t="shared" si="0"/>
        <v>4,6877115597032E-7</v>
      </c>
    </row>
    <row r="18" spans="23:36" ht="15.75" hidden="1" thickBot="1" x14ac:dyDescent="0.3">
      <c r="X18">
        <v>12</v>
      </c>
      <c r="Y18" t="s">
        <v>102</v>
      </c>
      <c r="AJ18" s="51" t="str">
        <f t="shared" si="0"/>
        <v>2,8472399812398E-7</v>
      </c>
    </row>
    <row r="19" spans="23:36" ht="15.75" hidden="1" thickBot="1" x14ac:dyDescent="0.3">
      <c r="X19">
        <v>13</v>
      </c>
      <c r="AJ19" s="51" t="e">
        <f t="shared" si="0"/>
        <v>#VALUE!</v>
      </c>
    </row>
    <row r="20" spans="23:36" ht="15.75" hidden="1" thickBot="1" x14ac:dyDescent="0.3">
      <c r="X20">
        <v>14</v>
      </c>
      <c r="Y20" t="s">
        <v>103</v>
      </c>
      <c r="AJ20" s="51" t="str">
        <f t="shared" si="0"/>
        <v>1,4269997524349E-7</v>
      </c>
    </row>
    <row r="21" spans="23:36" ht="15.75" hidden="1" thickBot="1" x14ac:dyDescent="0.3">
      <c r="X21">
        <v>15</v>
      </c>
      <c r="AJ21" s="51" t="e">
        <f t="shared" si="0"/>
        <v>#VALUE!</v>
      </c>
    </row>
    <row r="22" spans="23:36" ht="15.75" hidden="1" thickBot="1" x14ac:dyDescent="0.3">
      <c r="X22">
        <v>16</v>
      </c>
      <c r="AJ22" s="51" t="e">
        <f t="shared" si="0"/>
        <v>#VALUE!</v>
      </c>
    </row>
    <row r="23" spans="23:36" ht="15.75" hidden="1" thickBot="1" x14ac:dyDescent="0.3">
      <c r="X23">
        <v>17</v>
      </c>
      <c r="AJ23" s="51" t="e">
        <f t="shared" si="0"/>
        <v>#VALUE!</v>
      </c>
    </row>
    <row r="24" spans="23:36" ht="15.75" hidden="1" thickBot="1" x14ac:dyDescent="0.3">
      <c r="X24">
        <v>18</v>
      </c>
      <c r="AJ24" s="51" t="e">
        <f t="shared" si="0"/>
        <v>#VALUE!</v>
      </c>
    </row>
    <row r="25" spans="23:36" ht="15.75" hidden="1" thickBot="1" x14ac:dyDescent="0.3">
      <c r="X25">
        <v>19</v>
      </c>
      <c r="AJ25" s="51" t="e">
        <f t="shared" si="0"/>
        <v>#VALUE!</v>
      </c>
    </row>
    <row r="26" spans="23:36" ht="15.75" hidden="1" thickBot="1" x14ac:dyDescent="0.3">
      <c r="W26" t="s">
        <v>9</v>
      </c>
      <c r="X26">
        <v>20</v>
      </c>
      <c r="Y26" s="155" t="s">
        <v>104</v>
      </c>
      <c r="AJ26" s="51" t="str">
        <f t="shared" si="0"/>
        <v>9,6064137748513E-5</v>
      </c>
    </row>
    <row r="27" spans="23:36" ht="15.75" hidden="1" thickBot="1" x14ac:dyDescent="0.3">
      <c r="X27">
        <v>21</v>
      </c>
      <c r="Y27" t="s">
        <v>105</v>
      </c>
      <c r="AJ27" s="51" t="str">
        <f t="shared" si="0"/>
        <v>1,1600004049468E-9</v>
      </c>
    </row>
    <row r="28" spans="23:36" ht="15.75" hidden="1" thickBot="1" x14ac:dyDescent="0.3">
      <c r="X28">
        <v>22</v>
      </c>
      <c r="AJ28" s="51" t="e">
        <f t="shared" si="0"/>
        <v>#VALUE!</v>
      </c>
    </row>
    <row r="29" spans="23:36" ht="15.75" hidden="1" thickBot="1" x14ac:dyDescent="0.3">
      <c r="X29">
        <v>23</v>
      </c>
      <c r="Y29" t="s">
        <v>106</v>
      </c>
      <c r="AJ29" s="51" t="str">
        <f t="shared" si="0"/>
        <v>1,0500536202647E-8</v>
      </c>
    </row>
    <row r="30" spans="23:36" ht="15.75" hidden="1" thickBot="1" x14ac:dyDescent="0.3">
      <c r="X30">
        <v>24</v>
      </c>
      <c r="Y30" t="s">
        <v>107</v>
      </c>
      <c r="AJ30" s="51" t="str">
        <f t="shared" si="0"/>
        <v>0,11626745561362</v>
      </c>
    </row>
    <row r="31" spans="23:36" ht="15.75" hidden="1" thickBot="1" x14ac:dyDescent="0.3">
      <c r="X31">
        <v>25</v>
      </c>
      <c r="AJ31" s="51" t="e">
        <f t="shared" si="0"/>
        <v>#VALUE!</v>
      </c>
    </row>
    <row r="32" spans="23:36" ht="15.75" hidden="1" thickBot="1" x14ac:dyDescent="0.3">
      <c r="X32">
        <v>26</v>
      </c>
      <c r="AJ32" s="51" t="e">
        <f t="shared" si="0"/>
        <v>#VALUE!</v>
      </c>
    </row>
    <row r="33" spans="23:36" ht="15.75" hidden="1" thickBot="1" x14ac:dyDescent="0.3">
      <c r="X33">
        <v>27</v>
      </c>
      <c r="AJ33" s="51" t="e">
        <f t="shared" si="0"/>
        <v>#VALUE!</v>
      </c>
    </row>
    <row r="34" spans="23:36" ht="15.75" hidden="1" thickBot="1" x14ac:dyDescent="0.3">
      <c r="X34">
        <v>28</v>
      </c>
      <c r="Y34" t="s">
        <v>108</v>
      </c>
      <c r="AJ34" s="51" t="str">
        <f t="shared" si="0"/>
        <v>1,3983731421761E-9</v>
      </c>
    </row>
    <row r="35" spans="23:36" ht="15.75" hidden="1" thickBot="1" x14ac:dyDescent="0.3">
      <c r="X35">
        <v>29</v>
      </c>
      <c r="AJ35" s="51" t="e">
        <f t="shared" si="0"/>
        <v>#VALUE!</v>
      </c>
    </row>
    <row r="36" spans="23:36" ht="15.75" hidden="1" thickBot="1" x14ac:dyDescent="0.3">
      <c r="X36">
        <v>30</v>
      </c>
      <c r="AJ36" s="51" t="e">
        <f t="shared" si="0"/>
        <v>#VALUE!</v>
      </c>
    </row>
    <row r="37" spans="23:36" ht="15.75" hidden="1" thickBot="1" x14ac:dyDescent="0.3">
      <c r="X37">
        <v>31</v>
      </c>
      <c r="AJ37" s="51" t="e">
        <f t="shared" si="0"/>
        <v>#VALUE!</v>
      </c>
    </row>
    <row r="38" spans="23:36" ht="15.75" hidden="1" thickBot="1" x14ac:dyDescent="0.3">
      <c r="X38">
        <v>32</v>
      </c>
      <c r="Y38" t="s">
        <v>109</v>
      </c>
      <c r="AJ38" s="51" t="str">
        <f t="shared" si="0"/>
        <v>3,9059998817436E-5</v>
      </c>
    </row>
    <row r="39" spans="23:36" ht="15.75" hidden="1" thickBot="1" x14ac:dyDescent="0.3">
      <c r="X39">
        <v>33</v>
      </c>
      <c r="Y39" t="s">
        <v>110</v>
      </c>
      <c r="AJ39" s="51" t="str">
        <f t="shared" si="0"/>
        <v>2,7472491702614E-5</v>
      </c>
    </row>
    <row r="40" spans="23:36" ht="15.75" hidden="1" thickBot="1" x14ac:dyDescent="0.3">
      <c r="X40">
        <v>34</v>
      </c>
      <c r="AJ40" s="51" t="e">
        <f t="shared" si="0"/>
        <v>#VALUE!</v>
      </c>
    </row>
    <row r="41" spans="23:36" ht="15.75" hidden="1" thickBot="1" x14ac:dyDescent="0.3">
      <c r="X41">
        <v>35</v>
      </c>
      <c r="Y41" t="s">
        <v>111</v>
      </c>
      <c r="AJ41" s="51" t="str">
        <f t="shared" si="0"/>
        <v>4,4023621213781E-10</v>
      </c>
    </row>
    <row r="42" spans="23:36" ht="15.75" hidden="1" thickBot="1" x14ac:dyDescent="0.3">
      <c r="W42" t="s">
        <v>42</v>
      </c>
      <c r="X42">
        <v>36</v>
      </c>
      <c r="Y42" t="s">
        <v>112</v>
      </c>
      <c r="AJ42" s="51" t="str">
        <f t="shared" si="0"/>
        <v>39,408963103954</v>
      </c>
    </row>
    <row r="43" spans="23:36" ht="15.75" hidden="1" thickBot="1" x14ac:dyDescent="0.3">
      <c r="X43">
        <v>37</v>
      </c>
      <c r="AJ43" s="51" t="e">
        <f t="shared" si="0"/>
        <v>#VALUE!</v>
      </c>
    </row>
    <row r="44" spans="23:36" ht="15.75" hidden="1" thickBot="1" x14ac:dyDescent="0.3">
      <c r="X44">
        <v>38</v>
      </c>
      <c r="AJ44" s="51" t="e">
        <f t="shared" si="0"/>
        <v>#VALUE!</v>
      </c>
    </row>
    <row r="45" spans="23:36" ht="15.75" hidden="1" thickBot="1" x14ac:dyDescent="0.3">
      <c r="W45" t="s">
        <v>41</v>
      </c>
      <c r="X45">
        <v>39</v>
      </c>
      <c r="Y45" t="s">
        <v>113</v>
      </c>
      <c r="AJ45" s="51" t="str">
        <f t="shared" si="0"/>
        <v>467,52708832992</v>
      </c>
    </row>
    <row r="46" spans="23:36" ht="15.75" hidden="1" thickBot="1" x14ac:dyDescent="0.3">
      <c r="X46">
        <v>40</v>
      </c>
      <c r="AJ46" s="51" t="e">
        <f t="shared" si="0"/>
        <v>#VALUE!</v>
      </c>
    </row>
    <row r="47" spans="23:36" ht="15.75" hidden="1" thickBot="1" x14ac:dyDescent="0.3">
      <c r="X47">
        <v>41</v>
      </c>
      <c r="AJ47" s="51" t="e">
        <f t="shared" si="0"/>
        <v>#VALUE!</v>
      </c>
    </row>
    <row r="48" spans="23:36" ht="15.75" hidden="1" thickBot="1" x14ac:dyDescent="0.3">
      <c r="X48">
        <v>42</v>
      </c>
      <c r="Y48" t="s">
        <v>114</v>
      </c>
      <c r="AJ48" s="51" t="str">
        <f t="shared" si="0"/>
        <v>0,68703325814816</v>
      </c>
    </row>
    <row r="49" spans="2:36" ht="15.75" hidden="1" thickBot="1" x14ac:dyDescent="0.3">
      <c r="X49">
        <v>43</v>
      </c>
      <c r="Y49" t="s">
        <v>115</v>
      </c>
      <c r="AJ49" s="51" t="str">
        <f t="shared" si="0"/>
        <v>412,37782506941</v>
      </c>
    </row>
    <row r="50" spans="2:36" ht="15.75" hidden="1" thickBot="1" x14ac:dyDescent="0.3">
      <c r="X50">
        <v>44</v>
      </c>
      <c r="AJ50" s="51" t="e">
        <f t="shared" si="0"/>
        <v>#VALUE!</v>
      </c>
    </row>
    <row r="51" spans="2:36" ht="15.75" hidden="1" thickBot="1" x14ac:dyDescent="0.3">
      <c r="X51">
        <v>45</v>
      </c>
      <c r="AJ51" s="51" t="e">
        <f t="shared" si="0"/>
        <v>#VALUE!</v>
      </c>
    </row>
    <row r="52" spans="2:36" ht="15.75" hidden="1" thickBot="1" x14ac:dyDescent="0.3">
      <c r="X52">
        <v>46</v>
      </c>
      <c r="Y52" t="s">
        <v>116</v>
      </c>
      <c r="AJ52" s="51" t="str">
        <f t="shared" si="0"/>
        <v>6,3795461916656E-5</v>
      </c>
    </row>
    <row r="53" spans="2:36" ht="15.75" hidden="1" thickBot="1" x14ac:dyDescent="0.3">
      <c r="X53">
        <v>47</v>
      </c>
      <c r="Y53" t="s">
        <v>117</v>
      </c>
      <c r="AJ53" s="51" t="str">
        <f t="shared" si="0"/>
        <v>0,10173783106748</v>
      </c>
    </row>
    <row r="54" spans="2:36" ht="15.75" hidden="1" thickBot="1" x14ac:dyDescent="0.3">
      <c r="X54">
        <v>48</v>
      </c>
      <c r="Y54" t="s">
        <v>118</v>
      </c>
      <c r="AJ54" s="51" t="str">
        <f t="shared" si="0"/>
        <v>2,2399979201013E-9</v>
      </c>
    </row>
    <row r="55" spans="2:36" ht="15.75" hidden="1" thickBot="1" x14ac:dyDescent="0.3">
      <c r="X55">
        <v>49</v>
      </c>
      <c r="AJ55" s="51" t="e">
        <f t="shared" si="0"/>
        <v>#VALUE!</v>
      </c>
    </row>
    <row r="56" spans="2:36" ht="15.75" hidden="1" thickBot="1" x14ac:dyDescent="0.3">
      <c r="W56" t="s">
        <v>53</v>
      </c>
      <c r="X56">
        <v>50</v>
      </c>
      <c r="Y56" t="s">
        <v>119</v>
      </c>
      <c r="AJ56" s="51" t="str">
        <f t="shared" si="0"/>
        <v>1811,1108571429</v>
      </c>
    </row>
    <row r="57" spans="2:36" ht="15.75" hidden="1" thickBot="1" x14ac:dyDescent="0.3">
      <c r="X57">
        <v>51</v>
      </c>
      <c r="Y57" t="s">
        <v>120</v>
      </c>
      <c r="AJ57" s="51" t="str">
        <f t="shared" si="0"/>
        <v>5,8057974032853E-9</v>
      </c>
    </row>
    <row r="58" spans="2:36" ht="15.75" hidden="1" thickBot="1" x14ac:dyDescent="0.3">
      <c r="W58" t="s">
        <v>52</v>
      </c>
      <c r="X58">
        <v>52</v>
      </c>
      <c r="Y58" t="s">
        <v>121</v>
      </c>
      <c r="AJ58" s="51" t="str">
        <f t="shared" si="0"/>
        <v>0,00015460922447916</v>
      </c>
    </row>
    <row r="59" spans="2:36" ht="15.75" hidden="1" thickBot="1" x14ac:dyDescent="0.3">
      <c r="X59">
        <v>53</v>
      </c>
      <c r="AJ59" s="51" t="e">
        <f t="shared" si="0"/>
        <v>#VALUE!</v>
      </c>
    </row>
    <row r="60" spans="2:36" ht="15.75" hidden="1" thickBot="1" x14ac:dyDescent="0.3">
      <c r="W60" t="s">
        <v>51</v>
      </c>
      <c r="X60">
        <v>54</v>
      </c>
      <c r="Y60" t="s">
        <v>122</v>
      </c>
      <c r="AJ60" s="51" t="str">
        <f t="shared" si="0"/>
        <v>113,49100962512</v>
      </c>
    </row>
    <row r="61" spans="2:36" ht="15.75" hidden="1" thickBot="1" x14ac:dyDescent="0.3">
      <c r="X61">
        <v>55</v>
      </c>
      <c r="AJ61" s="51" t="e">
        <f t="shared" si="0"/>
        <v>#VALUE!</v>
      </c>
    </row>
    <row r="62" spans="2:36" ht="15.75" hidden="1" thickBot="1" x14ac:dyDescent="0.3">
      <c r="W62" t="s">
        <v>63</v>
      </c>
      <c r="X62">
        <v>56</v>
      </c>
      <c r="Y62" t="s">
        <v>123</v>
      </c>
      <c r="AJ62" s="51" t="str">
        <f t="shared" si="0"/>
        <v>8,5802967898959E-5</v>
      </c>
    </row>
    <row r="63" spans="2:36" ht="15.75" hidden="1" thickBot="1" x14ac:dyDescent="0.3">
      <c r="B63" s="4" t="s">
        <v>3</v>
      </c>
      <c r="C63" s="4" t="s">
        <v>51</v>
      </c>
      <c r="D63" s="5" t="s">
        <v>81</v>
      </c>
      <c r="E63" s="22"/>
      <c r="F63" s="5"/>
      <c r="G63" s="22" t="s">
        <v>63</v>
      </c>
      <c r="H63" s="5" t="s">
        <v>9</v>
      </c>
      <c r="I63" s="6" t="s">
        <v>48</v>
      </c>
      <c r="J63" s="5" t="s">
        <v>21</v>
      </c>
      <c r="W63" t="s">
        <v>81</v>
      </c>
      <c r="X63">
        <v>57</v>
      </c>
      <c r="Y63" t="s">
        <v>124</v>
      </c>
      <c r="AJ63" s="51" t="str">
        <f t="shared" si="0"/>
        <v>2,8167819944684E-5</v>
      </c>
    </row>
    <row r="64" spans="2:36" ht="15.75" hidden="1" thickBot="1" x14ac:dyDescent="0.3">
      <c r="B64" s="7" t="s">
        <v>5</v>
      </c>
      <c r="C64" s="42">
        <f>C170/1000*24*$Q$119</f>
        <v>0</v>
      </c>
      <c r="D64" s="54">
        <f>D170/1000*24*$Q$119</f>
        <v>0</v>
      </c>
      <c r="E64" s="42"/>
      <c r="F64" s="54"/>
      <c r="G64" s="42">
        <f t="shared" ref="G64:J79" si="1">G170/1000*24*$Q$119</f>
        <v>0</v>
      </c>
      <c r="H64" s="54">
        <f t="shared" si="1"/>
        <v>0</v>
      </c>
      <c r="I64" s="42">
        <f t="shared" si="1"/>
        <v>0</v>
      </c>
      <c r="J64" s="112">
        <f t="shared" si="1"/>
        <v>0</v>
      </c>
      <c r="X64">
        <v>58</v>
      </c>
      <c r="Y64" t="s">
        <v>125</v>
      </c>
      <c r="AJ64" s="51" t="str">
        <f t="shared" si="0"/>
        <v>75,117107685698</v>
      </c>
    </row>
    <row r="65" spans="2:36" ht="15.75" hidden="1" thickBot="1" x14ac:dyDescent="0.3">
      <c r="B65" s="9" t="s">
        <v>50</v>
      </c>
      <c r="C65" s="43">
        <f>C171/1000*24*$Q$119</f>
        <v>0</v>
      </c>
      <c r="D65" s="55">
        <f>D171/1000*24*$Q$119</f>
        <v>0</v>
      </c>
      <c r="E65" s="43"/>
      <c r="F65" s="55"/>
      <c r="G65" s="43">
        <f t="shared" si="1"/>
        <v>0</v>
      </c>
      <c r="H65" s="55">
        <f t="shared" si="1"/>
        <v>0</v>
      </c>
      <c r="I65" s="43">
        <f t="shared" si="1"/>
        <v>0</v>
      </c>
      <c r="J65" s="67">
        <f t="shared" si="1"/>
        <v>0</v>
      </c>
      <c r="X65">
        <v>59</v>
      </c>
      <c r="AJ65" s="51" t="e">
        <f t="shared" si="0"/>
        <v>#VALUE!</v>
      </c>
    </row>
    <row r="66" spans="2:36" ht="15.75" hidden="1" thickBot="1" x14ac:dyDescent="0.3">
      <c r="B66" s="9" t="s">
        <v>83</v>
      </c>
      <c r="C66" s="43">
        <f t="shared" ref="C66:C89" si="2">C172/1000*24*Q$119</f>
        <v>0</v>
      </c>
      <c r="D66" s="55">
        <f t="shared" ref="D66:J88" si="3">D172/1000*24*$Q$119</f>
        <v>0</v>
      </c>
      <c r="E66" s="43"/>
      <c r="F66" s="55"/>
      <c r="G66" s="43">
        <f t="shared" si="1"/>
        <v>0</v>
      </c>
      <c r="H66" s="55">
        <f t="shared" si="1"/>
        <v>0</v>
      </c>
      <c r="I66" s="43">
        <f t="shared" si="1"/>
        <v>0</v>
      </c>
      <c r="J66" s="67">
        <f t="shared" si="1"/>
        <v>0</v>
      </c>
      <c r="X66">
        <v>60</v>
      </c>
      <c r="AJ66" s="51" t="e">
        <f t="shared" si="0"/>
        <v>#VALUE!</v>
      </c>
    </row>
    <row r="67" spans="2:36" ht="15.75" hidden="1" thickBot="1" x14ac:dyDescent="0.3">
      <c r="B67" s="9" t="s">
        <v>7</v>
      </c>
      <c r="C67" s="43">
        <f t="shared" si="2"/>
        <v>0</v>
      </c>
      <c r="D67" s="55">
        <f t="shared" si="3"/>
        <v>0</v>
      </c>
      <c r="E67" s="43"/>
      <c r="F67" s="55"/>
      <c r="G67" s="43">
        <f t="shared" si="1"/>
        <v>0</v>
      </c>
      <c r="H67" s="55">
        <f t="shared" si="1"/>
        <v>0</v>
      </c>
      <c r="I67" s="43">
        <f t="shared" si="1"/>
        <v>0</v>
      </c>
      <c r="J67" s="67">
        <f t="shared" si="1"/>
        <v>0</v>
      </c>
      <c r="X67">
        <v>61</v>
      </c>
      <c r="AJ67" s="51" t="e">
        <f t="shared" si="0"/>
        <v>#VALUE!</v>
      </c>
    </row>
    <row r="68" spans="2:36" ht="15.75" hidden="1" thickBot="1" x14ac:dyDescent="0.3">
      <c r="B68" s="9" t="s">
        <v>8</v>
      </c>
      <c r="C68" s="43">
        <f t="shared" si="2"/>
        <v>0</v>
      </c>
      <c r="D68" s="55">
        <f t="shared" si="3"/>
        <v>0</v>
      </c>
      <c r="E68" s="43"/>
      <c r="F68" s="55"/>
      <c r="G68" s="43">
        <f t="shared" si="1"/>
        <v>0</v>
      </c>
      <c r="H68" s="55">
        <f t="shared" si="1"/>
        <v>0</v>
      </c>
      <c r="I68" s="43">
        <f t="shared" si="1"/>
        <v>0</v>
      </c>
      <c r="J68" s="67">
        <f t="shared" si="1"/>
        <v>0</v>
      </c>
      <c r="X68">
        <v>62</v>
      </c>
      <c r="AJ68" s="51" t="e">
        <f t="shared" si="0"/>
        <v>#VALUE!</v>
      </c>
    </row>
    <row r="69" spans="2:36" ht="15.75" hidden="1" thickBot="1" x14ac:dyDescent="0.3">
      <c r="B69" s="9" t="s">
        <v>68</v>
      </c>
      <c r="C69" s="43">
        <f t="shared" si="2"/>
        <v>0</v>
      </c>
      <c r="D69" s="55">
        <f t="shared" si="3"/>
        <v>0</v>
      </c>
      <c r="E69" s="43"/>
      <c r="F69" s="55"/>
      <c r="G69" s="43">
        <f t="shared" si="1"/>
        <v>0</v>
      </c>
      <c r="H69" s="55">
        <f t="shared" si="1"/>
        <v>0</v>
      </c>
      <c r="I69" s="43">
        <f t="shared" si="1"/>
        <v>0</v>
      </c>
      <c r="J69" s="67">
        <f t="shared" si="1"/>
        <v>0</v>
      </c>
      <c r="X69">
        <v>63</v>
      </c>
      <c r="AJ69" s="51" t="e">
        <f t="shared" si="0"/>
        <v>#VALUE!</v>
      </c>
    </row>
    <row r="70" spans="2:36" ht="15.75" hidden="1" thickBot="1" x14ac:dyDescent="0.3">
      <c r="B70" s="9" t="s">
        <v>67</v>
      </c>
      <c r="C70" s="43">
        <f t="shared" si="2"/>
        <v>0</v>
      </c>
      <c r="D70" s="55">
        <f t="shared" si="3"/>
        <v>0</v>
      </c>
      <c r="E70" s="43"/>
      <c r="F70" s="55"/>
      <c r="G70" s="43">
        <f t="shared" si="1"/>
        <v>0</v>
      </c>
      <c r="H70" s="55">
        <f t="shared" si="1"/>
        <v>0</v>
      </c>
      <c r="I70" s="43">
        <f t="shared" si="1"/>
        <v>0</v>
      </c>
      <c r="J70" s="67">
        <f t="shared" si="1"/>
        <v>0</v>
      </c>
      <c r="X70">
        <v>64</v>
      </c>
      <c r="AJ70" s="51" t="e">
        <f t="shared" ref="AJ70:AJ77" si="4">REPLACE(Y70,FIND(".",Y70),1,",")</f>
        <v>#VALUE!</v>
      </c>
    </row>
    <row r="71" spans="2:36" ht="15.75" hidden="1" thickBot="1" x14ac:dyDescent="0.3">
      <c r="B71" s="9" t="s">
        <v>56</v>
      </c>
      <c r="C71" s="43">
        <f t="shared" si="2"/>
        <v>0</v>
      </c>
      <c r="D71" s="55">
        <f t="shared" si="3"/>
        <v>0</v>
      </c>
      <c r="E71" s="43"/>
      <c r="F71" s="55"/>
      <c r="G71" s="43">
        <f t="shared" si="1"/>
        <v>0</v>
      </c>
      <c r="H71" s="55">
        <f t="shared" si="1"/>
        <v>0</v>
      </c>
      <c r="I71" s="43">
        <f t="shared" si="1"/>
        <v>0</v>
      </c>
      <c r="J71" s="67">
        <f t="shared" si="1"/>
        <v>0</v>
      </c>
      <c r="X71">
        <v>65</v>
      </c>
      <c r="AJ71" s="51" t="e">
        <f t="shared" si="4"/>
        <v>#VALUE!</v>
      </c>
    </row>
    <row r="72" spans="2:36" ht="15.75" hidden="1" thickBot="1" x14ac:dyDescent="0.3">
      <c r="B72" s="9" t="s">
        <v>73</v>
      </c>
      <c r="C72" s="43">
        <f t="shared" si="2"/>
        <v>0</v>
      </c>
      <c r="D72" s="55">
        <f t="shared" si="3"/>
        <v>0</v>
      </c>
      <c r="E72" s="43"/>
      <c r="F72" s="55"/>
      <c r="G72" s="43">
        <f t="shared" si="1"/>
        <v>0</v>
      </c>
      <c r="H72" s="55">
        <f t="shared" si="1"/>
        <v>0</v>
      </c>
      <c r="I72" s="43">
        <f t="shared" si="1"/>
        <v>0</v>
      </c>
      <c r="J72" s="67">
        <f t="shared" si="1"/>
        <v>0</v>
      </c>
      <c r="X72">
        <v>66</v>
      </c>
      <c r="AJ72" s="51" t="e">
        <f t="shared" si="4"/>
        <v>#VALUE!</v>
      </c>
    </row>
    <row r="73" spans="2:36" ht="15.75" hidden="1" thickBot="1" x14ac:dyDescent="0.3">
      <c r="B73" s="9" t="s">
        <v>57</v>
      </c>
      <c r="C73" s="43">
        <f t="shared" si="2"/>
        <v>0</v>
      </c>
      <c r="D73" s="55">
        <f t="shared" si="3"/>
        <v>0</v>
      </c>
      <c r="E73" s="43"/>
      <c r="F73" s="55"/>
      <c r="G73" s="43">
        <f t="shared" si="1"/>
        <v>0</v>
      </c>
      <c r="H73" s="55">
        <f t="shared" si="1"/>
        <v>0</v>
      </c>
      <c r="I73" s="43">
        <f t="shared" si="1"/>
        <v>0</v>
      </c>
      <c r="J73" s="67">
        <f t="shared" si="1"/>
        <v>0</v>
      </c>
      <c r="X73">
        <v>67</v>
      </c>
      <c r="AJ73" s="51" t="e">
        <f t="shared" si="4"/>
        <v>#VALUE!</v>
      </c>
    </row>
    <row r="74" spans="2:36" ht="15.75" hidden="1" thickBot="1" x14ac:dyDescent="0.3">
      <c r="B74" s="9" t="s">
        <v>74</v>
      </c>
      <c r="C74" s="43">
        <f t="shared" si="2"/>
        <v>0</v>
      </c>
      <c r="D74" s="55">
        <f t="shared" si="3"/>
        <v>0</v>
      </c>
      <c r="E74" s="43"/>
      <c r="F74" s="55"/>
      <c r="G74" s="43">
        <f t="shared" si="1"/>
        <v>0</v>
      </c>
      <c r="H74" s="55">
        <f t="shared" si="1"/>
        <v>0</v>
      </c>
      <c r="I74" s="43">
        <f t="shared" si="1"/>
        <v>0</v>
      </c>
      <c r="J74" s="67">
        <f t="shared" si="1"/>
        <v>0</v>
      </c>
      <c r="X74">
        <v>68</v>
      </c>
      <c r="AJ74" s="51" t="e">
        <f t="shared" si="4"/>
        <v>#VALUE!</v>
      </c>
    </row>
    <row r="75" spans="2:36" ht="15.75" hidden="1" thickBot="1" x14ac:dyDescent="0.3">
      <c r="B75" s="11" t="s">
        <v>58</v>
      </c>
      <c r="C75" s="57">
        <f t="shared" si="2"/>
        <v>0</v>
      </c>
      <c r="D75" s="56">
        <f t="shared" si="3"/>
        <v>0</v>
      </c>
      <c r="E75" s="57"/>
      <c r="F75" s="56"/>
      <c r="G75" s="57">
        <f t="shared" si="1"/>
        <v>0</v>
      </c>
      <c r="H75" s="56">
        <f t="shared" si="1"/>
        <v>0</v>
      </c>
      <c r="I75" s="57">
        <f t="shared" si="1"/>
        <v>0</v>
      </c>
      <c r="J75" s="113">
        <f t="shared" si="1"/>
        <v>0</v>
      </c>
      <c r="X75">
        <v>69</v>
      </c>
      <c r="AJ75" s="51" t="e">
        <f t="shared" si="4"/>
        <v>#VALUE!</v>
      </c>
    </row>
    <row r="76" spans="2:36" ht="15.75" hidden="1" thickBot="1" x14ac:dyDescent="0.3">
      <c r="B76" s="12" t="s">
        <v>59</v>
      </c>
      <c r="C76" s="42">
        <f t="shared" si="2"/>
        <v>0</v>
      </c>
      <c r="D76" s="54">
        <f t="shared" si="3"/>
        <v>0</v>
      </c>
      <c r="E76" s="42"/>
      <c r="F76" s="54"/>
      <c r="G76" s="42">
        <f t="shared" si="1"/>
        <v>0</v>
      </c>
      <c r="H76" s="54">
        <f t="shared" si="1"/>
        <v>0</v>
      </c>
      <c r="I76" s="42">
        <f t="shared" si="1"/>
        <v>0</v>
      </c>
      <c r="J76" s="112">
        <f t="shared" si="1"/>
        <v>0</v>
      </c>
      <c r="X76">
        <v>70</v>
      </c>
      <c r="AJ76" s="51" t="e">
        <f t="shared" si="4"/>
        <v>#VALUE!</v>
      </c>
    </row>
    <row r="77" spans="2:36" ht="15.75" hidden="1" thickBot="1" x14ac:dyDescent="0.3">
      <c r="B77" s="13" t="s">
        <v>55</v>
      </c>
      <c r="C77" s="43">
        <f t="shared" si="2"/>
        <v>0</v>
      </c>
      <c r="D77" s="55">
        <f t="shared" si="3"/>
        <v>0</v>
      </c>
      <c r="E77" s="43"/>
      <c r="F77" s="55"/>
      <c r="G77" s="43">
        <f t="shared" si="1"/>
        <v>0</v>
      </c>
      <c r="H77" s="55">
        <f t="shared" si="1"/>
        <v>0</v>
      </c>
      <c r="I77" s="43">
        <f t="shared" si="1"/>
        <v>0</v>
      </c>
      <c r="J77" s="67">
        <f t="shared" si="1"/>
        <v>0</v>
      </c>
      <c r="X77">
        <v>71</v>
      </c>
      <c r="AJ77" s="51" t="e">
        <f t="shared" si="4"/>
        <v>#VALUE!</v>
      </c>
    </row>
    <row r="78" spans="2:36" ht="15.75" hidden="1" thickBot="1" x14ac:dyDescent="0.3">
      <c r="B78" s="13" t="s">
        <v>84</v>
      </c>
      <c r="C78" s="43">
        <f t="shared" si="2"/>
        <v>0</v>
      </c>
      <c r="D78" s="55">
        <f t="shared" si="3"/>
        <v>0</v>
      </c>
      <c r="E78" s="43"/>
      <c r="F78" s="55"/>
      <c r="G78" s="43">
        <f t="shared" si="1"/>
        <v>0</v>
      </c>
      <c r="H78" s="55">
        <f t="shared" si="1"/>
        <v>0</v>
      </c>
      <c r="I78" s="43">
        <f t="shared" si="1"/>
        <v>0</v>
      </c>
      <c r="J78" s="67">
        <f t="shared" si="1"/>
        <v>0</v>
      </c>
      <c r="X78">
        <v>72</v>
      </c>
    </row>
    <row r="79" spans="2:36" ht="15.75" hidden="1" thickBot="1" x14ac:dyDescent="0.3">
      <c r="B79" s="13" t="s">
        <v>14</v>
      </c>
      <c r="C79" s="43">
        <f t="shared" si="2"/>
        <v>0</v>
      </c>
      <c r="D79" s="55">
        <f t="shared" si="3"/>
        <v>0</v>
      </c>
      <c r="E79" s="43"/>
      <c r="F79" s="55"/>
      <c r="G79" s="43">
        <f t="shared" si="1"/>
        <v>0</v>
      </c>
      <c r="H79" s="55">
        <f t="shared" si="1"/>
        <v>0</v>
      </c>
      <c r="I79" s="43">
        <f t="shared" si="1"/>
        <v>0</v>
      </c>
      <c r="J79" s="67">
        <f t="shared" si="1"/>
        <v>0</v>
      </c>
      <c r="X79">
        <v>73</v>
      </c>
    </row>
    <row r="80" spans="2:36" ht="15.75" hidden="1" thickBot="1" x14ac:dyDescent="0.3">
      <c r="B80" s="13" t="s">
        <v>75</v>
      </c>
      <c r="C80" s="43">
        <f t="shared" si="2"/>
        <v>0</v>
      </c>
      <c r="D80" s="55">
        <f t="shared" si="3"/>
        <v>0</v>
      </c>
      <c r="E80" s="43"/>
      <c r="F80" s="55"/>
      <c r="G80" s="43">
        <f t="shared" ref="G80:J87" si="5">G186/1000*24*$Q$119</f>
        <v>0</v>
      </c>
      <c r="H80" s="55">
        <f t="shared" si="5"/>
        <v>0</v>
      </c>
      <c r="I80" s="43">
        <f t="shared" si="5"/>
        <v>0</v>
      </c>
      <c r="J80" s="67">
        <f t="shared" si="5"/>
        <v>0</v>
      </c>
      <c r="X80">
        <v>74</v>
      </c>
    </row>
    <row r="81" spans="2:45" ht="15.75" hidden="1" thickBot="1" x14ac:dyDescent="0.3">
      <c r="B81" s="13" t="s">
        <v>76</v>
      </c>
      <c r="C81" s="43">
        <f t="shared" si="2"/>
        <v>0</v>
      </c>
      <c r="D81" s="55">
        <f t="shared" si="3"/>
        <v>0</v>
      </c>
      <c r="E81" s="43"/>
      <c r="F81" s="55"/>
      <c r="G81" s="43">
        <f t="shared" si="5"/>
        <v>0</v>
      </c>
      <c r="H81" s="55">
        <f t="shared" si="5"/>
        <v>0</v>
      </c>
      <c r="I81" s="43">
        <f t="shared" si="5"/>
        <v>0</v>
      </c>
      <c r="J81" s="67">
        <f t="shared" si="5"/>
        <v>0</v>
      </c>
      <c r="X81">
        <v>75</v>
      </c>
    </row>
    <row r="82" spans="2:45" ht="15.75" hidden="1" thickBot="1" x14ac:dyDescent="0.3">
      <c r="B82" s="13" t="s">
        <v>65</v>
      </c>
      <c r="C82" s="43">
        <f t="shared" si="2"/>
        <v>0</v>
      </c>
      <c r="D82" s="55">
        <f t="shared" si="3"/>
        <v>0</v>
      </c>
      <c r="E82" s="43"/>
      <c r="F82" s="55"/>
      <c r="G82" s="43">
        <f t="shared" si="5"/>
        <v>0</v>
      </c>
      <c r="H82" s="55">
        <f t="shared" si="5"/>
        <v>0</v>
      </c>
      <c r="I82" s="43">
        <f t="shared" si="5"/>
        <v>0</v>
      </c>
      <c r="J82" s="67">
        <f t="shared" si="5"/>
        <v>0</v>
      </c>
      <c r="X82">
        <v>76</v>
      </c>
    </row>
    <row r="83" spans="2:45" ht="15.75" hidden="1" thickBot="1" x14ac:dyDescent="0.3">
      <c r="B83" s="115" t="s">
        <v>66</v>
      </c>
      <c r="C83" s="57">
        <f t="shared" si="2"/>
        <v>0</v>
      </c>
      <c r="D83" s="56">
        <f t="shared" si="3"/>
        <v>0</v>
      </c>
      <c r="E83" s="57"/>
      <c r="F83" s="56"/>
      <c r="G83" s="57">
        <f t="shared" si="5"/>
        <v>0</v>
      </c>
      <c r="H83" s="56">
        <f t="shared" si="5"/>
        <v>0</v>
      </c>
      <c r="I83" s="57">
        <f t="shared" si="5"/>
        <v>0</v>
      </c>
      <c r="J83" s="113">
        <f t="shared" si="5"/>
        <v>0</v>
      </c>
      <c r="X83">
        <v>77</v>
      </c>
    </row>
    <row r="84" spans="2:45" ht="15.75" hidden="1" thickBot="1" x14ac:dyDescent="0.3">
      <c r="B84" s="20" t="s">
        <v>77</v>
      </c>
      <c r="C84" s="42">
        <f t="shared" si="2"/>
        <v>0</v>
      </c>
      <c r="D84" s="54">
        <f t="shared" si="3"/>
        <v>0</v>
      </c>
      <c r="E84" s="42"/>
      <c r="F84" s="54"/>
      <c r="G84" s="42">
        <f t="shared" si="5"/>
        <v>0</v>
      </c>
      <c r="H84" s="54">
        <f t="shared" si="5"/>
        <v>0</v>
      </c>
      <c r="I84" s="42">
        <f t="shared" si="5"/>
        <v>0</v>
      </c>
      <c r="J84" s="112">
        <f t="shared" si="5"/>
        <v>0</v>
      </c>
      <c r="X84">
        <v>78</v>
      </c>
    </row>
    <row r="85" spans="2:45" ht="15.75" hidden="1" thickBot="1" x14ac:dyDescent="0.3">
      <c r="B85" s="21" t="s">
        <v>15</v>
      </c>
      <c r="C85" s="43">
        <f t="shared" si="2"/>
        <v>0</v>
      </c>
      <c r="D85" s="55">
        <f t="shared" si="3"/>
        <v>0</v>
      </c>
      <c r="E85" s="43"/>
      <c r="F85" s="55"/>
      <c r="G85" s="43">
        <f t="shared" si="5"/>
        <v>0</v>
      </c>
      <c r="H85" s="55">
        <f t="shared" si="5"/>
        <v>0</v>
      </c>
      <c r="I85" s="43">
        <f t="shared" si="5"/>
        <v>0</v>
      </c>
      <c r="J85" s="67">
        <f t="shared" si="5"/>
        <v>0</v>
      </c>
      <c r="X85">
        <v>79</v>
      </c>
    </row>
    <row r="86" spans="2:45" ht="15.75" hidden="1" thickBot="1" x14ac:dyDescent="0.3">
      <c r="B86" s="21" t="s">
        <v>16</v>
      </c>
      <c r="C86" s="43">
        <f t="shared" si="2"/>
        <v>0</v>
      </c>
      <c r="D86" s="55">
        <f t="shared" si="3"/>
        <v>0</v>
      </c>
      <c r="E86" s="43"/>
      <c r="F86" s="55"/>
      <c r="G86" s="43">
        <f t="shared" si="5"/>
        <v>0</v>
      </c>
      <c r="H86" s="55">
        <f t="shared" si="5"/>
        <v>0</v>
      </c>
      <c r="I86" s="43">
        <f t="shared" si="5"/>
        <v>0</v>
      </c>
      <c r="J86" s="67">
        <f t="shared" si="5"/>
        <v>0</v>
      </c>
      <c r="X86">
        <v>80</v>
      </c>
    </row>
    <row r="87" spans="2:45" ht="15.75" hidden="1" thickBot="1" x14ac:dyDescent="0.3">
      <c r="B87" s="21" t="s">
        <v>17</v>
      </c>
      <c r="C87" s="43">
        <f t="shared" si="2"/>
        <v>0</v>
      </c>
      <c r="D87" s="55">
        <f t="shared" si="3"/>
        <v>0</v>
      </c>
      <c r="E87" s="43"/>
      <c r="F87" s="55"/>
      <c r="G87" s="43">
        <f t="shared" si="5"/>
        <v>0</v>
      </c>
      <c r="H87" s="55">
        <f t="shared" si="5"/>
        <v>0</v>
      </c>
      <c r="I87" s="43">
        <f t="shared" si="5"/>
        <v>0</v>
      </c>
      <c r="J87" s="67">
        <f t="shared" si="5"/>
        <v>0</v>
      </c>
      <c r="X87">
        <v>81</v>
      </c>
    </row>
    <row r="88" spans="2:45" ht="15.75" hidden="1" thickBot="1" x14ac:dyDescent="0.3">
      <c r="B88" s="21" t="s">
        <v>18</v>
      </c>
      <c r="C88" s="43">
        <f t="shared" si="2"/>
        <v>0</v>
      </c>
      <c r="D88" s="55">
        <f t="shared" si="3"/>
        <v>0</v>
      </c>
      <c r="E88" s="43"/>
      <c r="F88" s="55"/>
      <c r="G88" s="43">
        <f t="shared" si="3"/>
        <v>0</v>
      </c>
      <c r="H88" s="55">
        <f t="shared" si="3"/>
        <v>0</v>
      </c>
      <c r="I88" s="43">
        <f t="shared" si="3"/>
        <v>0</v>
      </c>
      <c r="J88" s="67">
        <f t="shared" si="3"/>
        <v>0</v>
      </c>
      <c r="X88">
        <v>82</v>
      </c>
    </row>
    <row r="89" spans="2:45" ht="15.75" hidden="1" thickBot="1" x14ac:dyDescent="0.3">
      <c r="B89" s="116" t="s">
        <v>19</v>
      </c>
      <c r="C89" s="44">
        <f t="shared" si="2"/>
        <v>0</v>
      </c>
      <c r="D89" s="66">
        <f t="shared" ref="D89:J89" si="6">D195/1000*24*$Q$119</f>
        <v>0</v>
      </c>
      <c r="E89" s="44"/>
      <c r="F89" s="66"/>
      <c r="G89" s="44">
        <f t="shared" si="6"/>
        <v>0</v>
      </c>
      <c r="H89" s="66">
        <f t="shared" si="6"/>
        <v>0</v>
      </c>
      <c r="I89" s="44">
        <f t="shared" si="6"/>
        <v>0</v>
      </c>
      <c r="J89" s="68">
        <f t="shared" si="6"/>
        <v>0</v>
      </c>
      <c r="X89">
        <v>83</v>
      </c>
    </row>
    <row r="90" spans="2:45" ht="15.75" hidden="1" thickBot="1" x14ac:dyDescent="0.3">
      <c r="X90">
        <v>84</v>
      </c>
    </row>
    <row r="91" spans="2:45" ht="15.75" thickBot="1" x14ac:dyDescent="0.3">
      <c r="B91" s="4" t="s">
        <v>20</v>
      </c>
      <c r="C91" s="5" t="s">
        <v>51</v>
      </c>
      <c r="D91" s="22" t="s">
        <v>81</v>
      </c>
      <c r="E91" s="5"/>
      <c r="F91" s="22"/>
      <c r="G91" s="5" t="s">
        <v>63</v>
      </c>
      <c r="H91" s="22" t="s">
        <v>9</v>
      </c>
      <c r="I91" s="5" t="s">
        <v>48</v>
      </c>
      <c r="J91" s="6" t="s">
        <v>21</v>
      </c>
      <c r="L91" s="4" t="s">
        <v>22</v>
      </c>
      <c r="M91" s="5" t="s">
        <v>23</v>
      </c>
      <c r="N91" s="6" t="s">
        <v>4</v>
      </c>
      <c r="O91" s="23"/>
      <c r="P91" s="1" t="s">
        <v>22</v>
      </c>
      <c r="Q91" s="2" t="s">
        <v>24</v>
      </c>
      <c r="R91" s="3" t="s">
        <v>25</v>
      </c>
      <c r="S91" s="2" t="s">
        <v>60</v>
      </c>
      <c r="T91" s="157" t="s">
        <v>61</v>
      </c>
      <c r="U91" s="158" t="s">
        <v>62</v>
      </c>
      <c r="V91" s="106"/>
      <c r="X91">
        <v>85</v>
      </c>
      <c r="AL91" s="81"/>
      <c r="AM91" s="82"/>
      <c r="AN91" s="82"/>
      <c r="AO91" s="82"/>
      <c r="AP91" s="82"/>
      <c r="AQ91" s="82"/>
      <c r="AR91" s="82"/>
      <c r="AS91" s="82"/>
    </row>
    <row r="92" spans="2:45" x14ac:dyDescent="0.25">
      <c r="B92" s="7" t="s">
        <v>5</v>
      </c>
      <c r="C92" s="24">
        <f t="shared" ref="C92:C117" si="7">(C141*AJ$252-C64)*(1-Q$126)</f>
        <v>45.952343106155794</v>
      </c>
      <c r="D92" s="58">
        <f t="shared" ref="D92:D117" si="8">(D141*AJ$253-D64)*(1-Q$126)</f>
        <v>42.769158464382492</v>
      </c>
      <c r="E92" s="24"/>
      <c r="F92" s="58"/>
      <c r="G92" s="24">
        <f t="shared" ref="G92:G117" si="9">(G141*AJ$256-G64)*(1-Q$126)</f>
        <v>72.378115996502842</v>
      </c>
      <c r="H92" s="58">
        <f t="shared" ref="H92:H117" si="10">(H141*AJ$257-H64)*(1-Q$126)</f>
        <v>82.654485093321156</v>
      </c>
      <c r="I92" s="24">
        <f t="shared" ref="I92:I117" si="11">(I141*AJ$259-I64)*(1-Q$126)</f>
        <v>52.167539923139451</v>
      </c>
      <c r="J92" s="31">
        <f t="shared" ref="J92:J117" si="12">(J141*AJ$260-J64)*(1-Q$126)</f>
        <v>46.274230707598747</v>
      </c>
      <c r="L92" s="7" t="s">
        <v>5</v>
      </c>
      <c r="M92" s="123">
        <f>MAX(C92:J92)</f>
        <v>82.654485093321156</v>
      </c>
      <c r="N92" s="117" t="str">
        <f>IF(M92=C92,C$91,IF(M92=D92,D$91,IF(M92=E92,E$91,IF(M92=F92,F$91,IF(M92=G92,G$91,IF(M92=H92,H$91,IF(M92=X269,X$268,IF(M92=I92,I$91,IF(M92=I92,I$91,IF(M92=J92,$J$91))))))))))</f>
        <v>ETH</v>
      </c>
      <c r="P92" s="7" t="s">
        <v>5</v>
      </c>
      <c r="Q92" s="141">
        <v>42000</v>
      </c>
      <c r="R92" s="75">
        <f t="shared" ref="R92:R117" si="13">Q92/M92/30</f>
        <v>16.937979813428495</v>
      </c>
      <c r="S92" s="90">
        <f t="shared" ref="S92:S117" si="14">Q92/H141</f>
        <v>1647.0588235294117</v>
      </c>
      <c r="T92" s="120">
        <f t="shared" ref="T92:T117" si="15">H170/H141</f>
        <v>3.5686274509803924</v>
      </c>
      <c r="U92" s="98">
        <f t="shared" ref="U92:U117" si="16">S92*T92/100</f>
        <v>58.777393310265289</v>
      </c>
      <c r="V92" s="105"/>
      <c r="X92">
        <v>86</v>
      </c>
      <c r="AL92" s="84"/>
      <c r="AM92" s="80"/>
      <c r="AN92" s="80"/>
      <c r="AO92" s="80"/>
      <c r="AP92" s="80"/>
      <c r="AQ92" s="80"/>
      <c r="AR92" s="80"/>
      <c r="AS92" s="80"/>
    </row>
    <row r="93" spans="2:45" x14ac:dyDescent="0.25">
      <c r="B93" s="9" t="s">
        <v>50</v>
      </c>
      <c r="C93" s="26">
        <f t="shared" si="7"/>
        <v>47.867024068912279</v>
      </c>
      <c r="D93" s="59">
        <f t="shared" si="8"/>
        <v>48.471712926300157</v>
      </c>
      <c r="E93" s="26"/>
      <c r="F93" s="59"/>
      <c r="G93" s="26">
        <f t="shared" si="9"/>
        <v>83.958614555943299</v>
      </c>
      <c r="H93" s="59">
        <f t="shared" si="10"/>
        <v>102.29708037432218</v>
      </c>
      <c r="I93" s="26">
        <f t="shared" si="11"/>
        <v>78.251309884709173</v>
      </c>
      <c r="J93" s="34">
        <f t="shared" si="12"/>
        <v>53.188770928274423</v>
      </c>
      <c r="L93" s="9" t="s">
        <v>50</v>
      </c>
      <c r="M93" s="124">
        <f t="shared" ref="M93:M117" si="17">MAX(C93:J93)</f>
        <v>102.29708037432218</v>
      </c>
      <c r="N93" s="118" t="str">
        <f>IF(M93=C93,C$91,IF(M93=D93,D$91,IF(M93=E93,E$91,IF(M93=F93,F$91,IF(M93=G93,G$91,IF(M93=H93,H$91,IF(M93=X270,X$268,IF(M93=I93,I$91,IF(M93=I93,I$91,IF(M93=J93,$J$91))))))))))</f>
        <v>ETH</v>
      </c>
      <c r="P93" s="9" t="s">
        <v>50</v>
      </c>
      <c r="Q93" s="142">
        <v>57500</v>
      </c>
      <c r="R93" s="76">
        <f t="shared" si="13"/>
        <v>18.736279272617185</v>
      </c>
      <c r="S93" s="85">
        <f t="shared" si="14"/>
        <v>1821.9264892268695</v>
      </c>
      <c r="T93" s="121">
        <f t="shared" si="15"/>
        <v>2.3130544993662867</v>
      </c>
      <c r="U93" s="96">
        <f t="shared" si="16"/>
        <v>42.14215263420833</v>
      </c>
      <c r="V93" s="105"/>
      <c r="X93">
        <v>87</v>
      </c>
      <c r="AL93" s="86"/>
      <c r="AM93" s="78"/>
      <c r="AN93" s="78"/>
      <c r="AO93" s="78"/>
      <c r="AP93" s="78"/>
      <c r="AQ93" s="78"/>
      <c r="AR93" s="78"/>
      <c r="AS93" s="78"/>
    </row>
    <row r="94" spans="2:45" x14ac:dyDescent="0.25">
      <c r="B94" s="9" t="s">
        <v>83</v>
      </c>
      <c r="C94" s="26">
        <f t="shared" si="7"/>
        <v>58.206301267797336</v>
      </c>
      <c r="D94" s="59">
        <f t="shared" si="8"/>
        <v>45.620435695341328</v>
      </c>
      <c r="E94" s="26"/>
      <c r="F94" s="59"/>
      <c r="G94" s="26">
        <f t="shared" si="9"/>
        <v>72.378115996502842</v>
      </c>
      <c r="H94" s="59">
        <f t="shared" si="10"/>
        <v>100.48192305462571</v>
      </c>
      <c r="I94" s="26">
        <f t="shared" si="11"/>
        <v>69.382828097775473</v>
      </c>
      <c r="J94" s="34">
        <f t="shared" si="12"/>
        <v>51.85905165506756</v>
      </c>
      <c r="L94" s="9" t="s">
        <v>83</v>
      </c>
      <c r="M94" s="124">
        <f t="shared" si="17"/>
        <v>100.48192305462571</v>
      </c>
      <c r="N94" s="118" t="str">
        <f t="shared" ref="N94:N107" si="18">IF(M94=C94,C$91,IF(M94=D94,D$91,IF(M94=E94,E$91,IF(M94=F94,F$91,IF(M94=G94,G$91,IF(M94=H94,H$91,IF(M94=X270,X$268,IF(M94=I94,I$91,IF(M94=I94,I$91,IF(M94=J94,$J$91))))))))))</f>
        <v>ETH</v>
      </c>
      <c r="P94" s="9" t="s">
        <v>83</v>
      </c>
      <c r="Q94" s="142">
        <v>49800</v>
      </c>
      <c r="R94" s="76">
        <f t="shared" si="13"/>
        <v>16.520384458581294</v>
      </c>
      <c r="S94" s="85">
        <f t="shared" si="14"/>
        <v>1606.4516129032259</v>
      </c>
      <c r="T94" s="121">
        <f t="shared" si="15"/>
        <v>2.5806451612903225</v>
      </c>
      <c r="U94" s="96">
        <f t="shared" si="16"/>
        <v>41.456815816857443</v>
      </c>
      <c r="V94" s="105"/>
      <c r="X94">
        <v>88</v>
      </c>
      <c r="AL94" s="86"/>
      <c r="AM94" s="78"/>
      <c r="AN94" s="78"/>
      <c r="AO94" s="78"/>
      <c r="AP94" s="78"/>
      <c r="AQ94" s="78"/>
      <c r="AR94" s="78"/>
      <c r="AS94" s="78"/>
    </row>
    <row r="95" spans="2:45" x14ac:dyDescent="0.25">
      <c r="B95" s="9" t="s">
        <v>7</v>
      </c>
      <c r="C95" s="26">
        <f t="shared" si="7"/>
        <v>70.843195621990191</v>
      </c>
      <c r="D95" s="59">
        <f t="shared" si="8"/>
        <v>61.777673337441378</v>
      </c>
      <c r="E95" s="26"/>
      <c r="F95" s="59"/>
      <c r="G95" s="26">
        <f t="shared" si="9"/>
        <v>112.90986095454443</v>
      </c>
      <c r="H95" s="59">
        <f t="shared" si="10"/>
        <v>129.65409426403318</v>
      </c>
      <c r="I95" s="26">
        <f t="shared" si="11"/>
        <v>104.3350798462789</v>
      </c>
      <c r="J95" s="34">
        <f t="shared" si="12"/>
        <v>98.399226217307685</v>
      </c>
      <c r="L95" s="9" t="s">
        <v>7</v>
      </c>
      <c r="M95" s="124">
        <f t="shared" si="17"/>
        <v>129.65409426403318</v>
      </c>
      <c r="N95" s="118" t="str">
        <f t="shared" si="18"/>
        <v>ETH</v>
      </c>
      <c r="P95" s="9" t="s">
        <v>7</v>
      </c>
      <c r="Q95" s="142">
        <v>100000</v>
      </c>
      <c r="R95" s="76">
        <f t="shared" si="13"/>
        <v>25.709433645382536</v>
      </c>
      <c r="S95" s="85">
        <f t="shared" si="14"/>
        <v>2500</v>
      </c>
      <c r="T95" s="121">
        <f t="shared" si="15"/>
        <v>2.875</v>
      </c>
      <c r="U95" s="96">
        <f t="shared" si="16"/>
        <v>71.875</v>
      </c>
      <c r="V95" s="105"/>
      <c r="W95" s="100"/>
      <c r="X95">
        <v>89</v>
      </c>
      <c r="AJ95" s="100"/>
      <c r="AK95" s="100"/>
      <c r="AL95" s="86"/>
      <c r="AM95" s="78"/>
      <c r="AN95" s="78"/>
      <c r="AO95" s="78"/>
      <c r="AP95" s="78"/>
      <c r="AQ95" s="78"/>
      <c r="AR95" s="78"/>
      <c r="AS95" s="78"/>
    </row>
    <row r="96" spans="2:45" x14ac:dyDescent="0.25">
      <c r="B96" s="9" t="s">
        <v>8</v>
      </c>
      <c r="C96" s="26">
        <f t="shared" si="7"/>
        <v>88.075324286798605</v>
      </c>
      <c r="D96" s="59">
        <f t="shared" si="8"/>
        <v>71.281930773970814</v>
      </c>
      <c r="E96" s="26"/>
      <c r="F96" s="59"/>
      <c r="G96" s="26">
        <f t="shared" si="9"/>
        <v>138.96598271328548</v>
      </c>
      <c r="H96" s="59">
        <f t="shared" si="10"/>
        <v>136.13679897723486</v>
      </c>
      <c r="I96" s="26">
        <f t="shared" si="11"/>
        <v>130.4188498078486</v>
      </c>
      <c r="J96" s="34">
        <f t="shared" si="12"/>
        <v>114.35585749579</v>
      </c>
      <c r="L96" s="9" t="s">
        <v>8</v>
      </c>
      <c r="M96" s="124">
        <f t="shared" si="17"/>
        <v>138.96598271328548</v>
      </c>
      <c r="N96" s="118" t="str">
        <f t="shared" si="18"/>
        <v>Octopus</v>
      </c>
      <c r="P96" s="9" t="s">
        <v>8</v>
      </c>
      <c r="Q96" s="142">
        <v>105000</v>
      </c>
      <c r="R96" s="76">
        <f t="shared" si="13"/>
        <v>25.186019856537101</v>
      </c>
      <c r="S96" s="85">
        <f t="shared" si="14"/>
        <v>2500</v>
      </c>
      <c r="T96" s="121">
        <f t="shared" si="15"/>
        <v>3.2142857142857144</v>
      </c>
      <c r="U96" s="96">
        <f t="shared" si="16"/>
        <v>80.357142857142861</v>
      </c>
      <c r="V96" s="105"/>
      <c r="W96" s="100"/>
      <c r="X96">
        <v>90</v>
      </c>
      <c r="AJ96" s="100"/>
      <c r="AK96" s="100"/>
      <c r="AL96" s="86"/>
      <c r="AM96" s="78"/>
      <c r="AN96" s="78"/>
      <c r="AO96" s="78"/>
      <c r="AP96" s="78"/>
      <c r="AQ96" s="78"/>
      <c r="AR96" s="78"/>
      <c r="AS96" s="78"/>
    </row>
    <row r="97" spans="2:45" x14ac:dyDescent="0.25">
      <c r="B97" s="9" t="s">
        <v>68</v>
      </c>
      <c r="C97" s="26">
        <f t="shared" si="7"/>
        <v>95.734048137824558</v>
      </c>
      <c r="D97" s="59">
        <f t="shared" si="8"/>
        <v>114.05108923835331</v>
      </c>
      <c r="E97" s="26"/>
      <c r="F97" s="59"/>
      <c r="G97" s="26">
        <f t="shared" si="9"/>
        <v>115.80498559440454</v>
      </c>
      <c r="H97" s="59">
        <f t="shared" si="10"/>
        <v>162.06761783004148</v>
      </c>
      <c r="I97" s="26">
        <f t="shared" si="11"/>
        <v>109.55183383859284</v>
      </c>
      <c r="J97" s="34">
        <f t="shared" si="12"/>
        <v>93.080349124480236</v>
      </c>
      <c r="L97" s="9" t="s">
        <v>68</v>
      </c>
      <c r="M97" s="124">
        <f t="shared" si="17"/>
        <v>162.06761783004148</v>
      </c>
      <c r="N97" s="118" t="str">
        <f t="shared" si="18"/>
        <v>ETH</v>
      </c>
      <c r="P97" s="9" t="s">
        <v>68</v>
      </c>
      <c r="Q97" s="142">
        <v>100000</v>
      </c>
      <c r="R97" s="76">
        <f t="shared" si="13"/>
        <v>20.567546916306025</v>
      </c>
      <c r="S97" s="85">
        <f t="shared" si="14"/>
        <v>2000</v>
      </c>
      <c r="T97" s="121">
        <f t="shared" si="15"/>
        <v>2.2000000000000002</v>
      </c>
      <c r="U97" s="96">
        <f t="shared" si="16"/>
        <v>44</v>
      </c>
      <c r="V97" s="105"/>
      <c r="W97" s="100"/>
      <c r="X97">
        <v>91</v>
      </c>
      <c r="AJ97" s="100"/>
      <c r="AK97" s="100"/>
      <c r="AL97" s="86"/>
      <c r="AM97" s="78"/>
      <c r="AN97" s="78"/>
      <c r="AO97" s="78"/>
      <c r="AP97" s="78"/>
      <c r="AQ97" s="78"/>
      <c r="AR97" s="78"/>
      <c r="AS97" s="78"/>
    </row>
    <row r="98" spans="2:45" x14ac:dyDescent="0.25">
      <c r="B98" s="9" t="s">
        <v>67</v>
      </c>
      <c r="C98" s="26">
        <f t="shared" si="7"/>
        <v>118.71021969090246</v>
      </c>
      <c r="D98" s="59">
        <f t="shared" si="8"/>
        <v>152.06811898447108</v>
      </c>
      <c r="E98" s="26"/>
      <c r="F98" s="59"/>
      <c r="G98" s="26">
        <f t="shared" si="9"/>
        <v>144.75623199300568</v>
      </c>
      <c r="H98" s="59">
        <f t="shared" si="10"/>
        <v>197.72249375265062</v>
      </c>
      <c r="I98" s="26">
        <f t="shared" si="11"/>
        <v>156.50261976941835</v>
      </c>
      <c r="J98" s="34">
        <f t="shared" si="12"/>
        <v>142.27996223313409</v>
      </c>
      <c r="L98" s="9" t="s">
        <v>67</v>
      </c>
      <c r="M98" s="124">
        <f t="shared" si="17"/>
        <v>197.72249375265062</v>
      </c>
      <c r="N98" s="118" t="str">
        <f t="shared" si="18"/>
        <v>ETH</v>
      </c>
      <c r="P98" s="9" t="s">
        <v>67</v>
      </c>
      <c r="Q98" s="142">
        <v>145000</v>
      </c>
      <c r="R98" s="76">
        <f t="shared" si="13"/>
        <v>24.445035269380114</v>
      </c>
      <c r="S98" s="85">
        <f t="shared" si="14"/>
        <v>2377.0491803278687</v>
      </c>
      <c r="T98" s="121">
        <f t="shared" si="15"/>
        <v>2.1311475409836067</v>
      </c>
      <c r="U98" s="96">
        <f t="shared" si="16"/>
        <v>50.658425154528352</v>
      </c>
      <c r="V98" s="105"/>
      <c r="W98" s="100"/>
      <c r="X98">
        <v>92</v>
      </c>
      <c r="AJ98" s="100"/>
      <c r="AK98" s="100"/>
      <c r="AL98" s="86"/>
      <c r="AM98" s="78"/>
      <c r="AN98" s="78"/>
      <c r="AO98" s="78"/>
      <c r="AP98" s="78"/>
      <c r="AQ98" s="78"/>
      <c r="AR98" s="78"/>
      <c r="AS98" s="78"/>
    </row>
    <row r="99" spans="2:45" x14ac:dyDescent="0.25">
      <c r="B99" s="9" t="s">
        <v>56</v>
      </c>
      <c r="C99" s="26">
        <f t="shared" si="7"/>
        <v>119.47609207600506</v>
      </c>
      <c r="D99" s="59">
        <f t="shared" si="8"/>
        <v>156.8202477027358</v>
      </c>
      <c r="E99" s="26"/>
      <c r="F99" s="59"/>
      <c r="G99" s="26">
        <f t="shared" si="9"/>
        <v>159.23185519230626</v>
      </c>
      <c r="H99" s="59">
        <f t="shared" si="10"/>
        <v>217.17060789225559</v>
      </c>
      <c r="I99" s="26">
        <f t="shared" si="11"/>
        <v>164.32775075788928</v>
      </c>
      <c r="J99" s="34">
        <f t="shared" si="12"/>
        <v>0</v>
      </c>
      <c r="L99" s="9" t="s">
        <v>56</v>
      </c>
      <c r="M99" s="124">
        <f t="shared" si="17"/>
        <v>217.17060789225559</v>
      </c>
      <c r="N99" s="118" t="str">
        <f t="shared" si="18"/>
        <v>ETH</v>
      </c>
      <c r="P99" s="9" t="s">
        <v>56</v>
      </c>
      <c r="Q99" s="142">
        <v>150000</v>
      </c>
      <c r="R99" s="76">
        <f t="shared" si="13"/>
        <v>23.023373413775403</v>
      </c>
      <c r="S99" s="85">
        <f t="shared" si="14"/>
        <v>2238.8059701492539</v>
      </c>
      <c r="T99" s="121">
        <f t="shared" si="15"/>
        <v>1.7164179104477613</v>
      </c>
      <c r="U99" s="96">
        <f t="shared" si="16"/>
        <v>38.42726665181555</v>
      </c>
      <c r="V99" s="105"/>
      <c r="W99" s="100"/>
      <c r="X99">
        <v>93</v>
      </c>
      <c r="AJ99" s="100"/>
      <c r="AK99" s="100"/>
      <c r="AL99" s="86"/>
      <c r="AM99" s="78"/>
      <c r="AN99" s="78"/>
      <c r="AO99" s="78"/>
      <c r="AP99" s="78"/>
      <c r="AQ99" s="78"/>
      <c r="AR99" s="78"/>
      <c r="AS99" s="78"/>
    </row>
    <row r="100" spans="2:45" x14ac:dyDescent="0.25">
      <c r="B100" s="9" t="s">
        <v>73</v>
      </c>
      <c r="C100" s="26">
        <f t="shared" si="7"/>
        <v>126.36894354192842</v>
      </c>
      <c r="D100" s="59">
        <f t="shared" si="8"/>
        <v>168.22535662657114</v>
      </c>
      <c r="E100" s="26"/>
      <c r="F100" s="59"/>
      <c r="G100" s="26">
        <f t="shared" si="9"/>
        <v>196.86847551048774</v>
      </c>
      <c r="H100" s="59">
        <f t="shared" si="10"/>
        <v>194.48114139604979</v>
      </c>
      <c r="I100" s="26">
        <f t="shared" si="11"/>
        <v>213.88691368487176</v>
      </c>
      <c r="J100" s="34">
        <f t="shared" si="12"/>
        <v>0</v>
      </c>
      <c r="L100" s="9" t="s">
        <v>73</v>
      </c>
      <c r="M100" s="124">
        <f t="shared" si="17"/>
        <v>213.88691368487176</v>
      </c>
      <c r="N100" s="118" t="str">
        <f t="shared" si="18"/>
        <v>KawPow</v>
      </c>
      <c r="P100" s="9" t="s">
        <v>73</v>
      </c>
      <c r="Q100" s="142">
        <v>125000</v>
      </c>
      <c r="R100" s="76">
        <f t="shared" si="13"/>
        <v>19.480699379325213</v>
      </c>
      <c r="S100" s="85">
        <f t="shared" si="14"/>
        <v>2083.3333333333335</v>
      </c>
      <c r="T100" s="121">
        <f t="shared" si="15"/>
        <v>3</v>
      </c>
      <c r="U100" s="96">
        <f t="shared" si="16"/>
        <v>62.5</v>
      </c>
      <c r="V100" s="105"/>
      <c r="W100" s="101"/>
      <c r="X100">
        <v>94</v>
      </c>
      <c r="AJ100" s="101"/>
      <c r="AK100" s="100"/>
      <c r="AL100" s="86"/>
      <c r="AM100" s="78"/>
      <c r="AN100" s="78"/>
      <c r="AO100" s="78"/>
      <c r="AP100" s="78"/>
      <c r="AQ100" s="78"/>
      <c r="AR100" s="78"/>
      <c r="AS100" s="78"/>
    </row>
    <row r="101" spans="2:45" ht="15.75" thickBot="1" x14ac:dyDescent="0.3">
      <c r="B101" s="9" t="s">
        <v>57</v>
      </c>
      <c r="C101" s="26">
        <f t="shared" si="7"/>
        <v>134.02766739295438</v>
      </c>
      <c r="D101" s="59">
        <f t="shared" si="8"/>
        <v>180.5808912940594</v>
      </c>
      <c r="E101" s="26"/>
      <c r="F101" s="59"/>
      <c r="G101" s="26">
        <f t="shared" si="9"/>
        <v>225.81972190908886</v>
      </c>
      <c r="H101" s="59">
        <f t="shared" si="10"/>
        <v>324.13523566008297</v>
      </c>
      <c r="I101" s="26">
        <f t="shared" si="11"/>
        <v>260.8376996156972</v>
      </c>
      <c r="J101" s="34">
        <f t="shared" si="12"/>
        <v>0</v>
      </c>
      <c r="L101" s="9" t="s">
        <v>57</v>
      </c>
      <c r="M101" s="124">
        <f t="shared" si="17"/>
        <v>324.13523566008297</v>
      </c>
      <c r="N101" s="118" t="str">
        <f t="shared" si="18"/>
        <v>ETH</v>
      </c>
      <c r="P101" s="9" t="s">
        <v>57</v>
      </c>
      <c r="Q101" s="142">
        <v>210000</v>
      </c>
      <c r="R101" s="76">
        <f t="shared" si="13"/>
        <v>21.595924262121329</v>
      </c>
      <c r="S101" s="85">
        <f t="shared" si="14"/>
        <v>2100</v>
      </c>
      <c r="T101" s="121">
        <f t="shared" si="15"/>
        <v>2.4</v>
      </c>
      <c r="U101" s="96">
        <f t="shared" si="16"/>
        <v>50.4</v>
      </c>
      <c r="V101" s="105"/>
      <c r="W101" s="101"/>
      <c r="X101">
        <v>95</v>
      </c>
      <c r="AJ101" s="101"/>
      <c r="AK101" s="100"/>
      <c r="AL101" s="88"/>
      <c r="AM101" s="89"/>
      <c r="AN101" s="89"/>
      <c r="AO101" s="89"/>
      <c r="AP101" s="89"/>
      <c r="AQ101" s="89"/>
      <c r="AR101" s="89"/>
      <c r="AS101" s="89"/>
    </row>
    <row r="102" spans="2:45" x14ac:dyDescent="0.25">
      <c r="B102" s="9" t="s">
        <v>74</v>
      </c>
      <c r="C102" s="26">
        <f t="shared" si="7"/>
        <v>141.68639124398038</v>
      </c>
      <c r="D102" s="59">
        <f t="shared" si="8"/>
        <v>209.09366360364774</v>
      </c>
      <c r="E102" s="26"/>
      <c r="F102" s="59"/>
      <c r="G102" s="26">
        <f t="shared" si="9"/>
        <v>237.40022046852934</v>
      </c>
      <c r="H102" s="59">
        <f t="shared" si="10"/>
        <v>298.20441680727635</v>
      </c>
      <c r="I102" s="26">
        <f t="shared" si="11"/>
        <v>313.00523953883669</v>
      </c>
      <c r="J102" s="34">
        <f t="shared" si="12"/>
        <v>0</v>
      </c>
      <c r="L102" s="9" t="s">
        <v>74</v>
      </c>
      <c r="M102" s="124">
        <f t="shared" si="17"/>
        <v>313.00523953883669</v>
      </c>
      <c r="N102" s="118" t="str">
        <f t="shared" si="18"/>
        <v>KawPow</v>
      </c>
      <c r="P102" s="9" t="s">
        <v>74</v>
      </c>
      <c r="Q102" s="142">
        <v>178000</v>
      </c>
      <c r="R102" s="76">
        <f t="shared" si="13"/>
        <v>18.956019209375388</v>
      </c>
      <c r="S102" s="85">
        <f t="shared" si="14"/>
        <v>1934.7826086956522</v>
      </c>
      <c r="T102" s="121">
        <f t="shared" si="15"/>
        <v>3.3152173913043477</v>
      </c>
      <c r="U102" s="96">
        <f t="shared" si="16"/>
        <v>64.1422495274102</v>
      </c>
      <c r="V102" s="105"/>
      <c r="W102" s="101"/>
      <c r="X102">
        <v>96</v>
      </c>
      <c r="AJ102" s="101"/>
      <c r="AK102" s="100"/>
      <c r="AL102" s="91"/>
      <c r="AM102" s="79"/>
      <c r="AN102" s="79"/>
      <c r="AO102" s="79"/>
      <c r="AP102" s="79"/>
      <c r="AQ102" s="79"/>
      <c r="AR102" s="79"/>
      <c r="AS102" s="79"/>
    </row>
    <row r="103" spans="2:45" ht="15.75" thickBot="1" x14ac:dyDescent="0.3">
      <c r="B103" s="11" t="s">
        <v>58</v>
      </c>
      <c r="C103" s="71">
        <f t="shared" si="7"/>
        <v>153.1744770205193</v>
      </c>
      <c r="D103" s="72">
        <f t="shared" si="8"/>
        <v>228.10217847670663</v>
      </c>
      <c r="E103" s="71"/>
      <c r="F103" s="72"/>
      <c r="G103" s="71">
        <f t="shared" si="9"/>
        <v>246.08559438810966</v>
      </c>
      <c r="H103" s="72">
        <f t="shared" si="10"/>
        <v>400.63115127586258</v>
      </c>
      <c r="I103" s="71">
        <f t="shared" si="11"/>
        <v>365.17277946197612</v>
      </c>
      <c r="J103" s="73">
        <f t="shared" si="12"/>
        <v>0</v>
      </c>
      <c r="L103" s="11" t="s">
        <v>58</v>
      </c>
      <c r="M103" s="171">
        <f t="shared" si="17"/>
        <v>400.63115127586258</v>
      </c>
      <c r="N103" s="170" t="str">
        <f t="shared" si="18"/>
        <v>ETH</v>
      </c>
      <c r="P103" s="11" t="s">
        <v>58</v>
      </c>
      <c r="Q103" s="159">
        <v>270000</v>
      </c>
      <c r="R103" s="160">
        <f t="shared" si="13"/>
        <v>22.464553670722598</v>
      </c>
      <c r="S103" s="87">
        <f t="shared" si="14"/>
        <v>2184.4660194174758</v>
      </c>
      <c r="T103" s="161">
        <f t="shared" si="15"/>
        <v>2.5889967637540456</v>
      </c>
      <c r="U103" s="97">
        <f t="shared" si="16"/>
        <v>56.55575454802527</v>
      </c>
      <c r="V103" s="105"/>
      <c r="W103" s="101"/>
      <c r="X103">
        <v>97</v>
      </c>
      <c r="AJ103" s="101"/>
      <c r="AK103" s="100"/>
      <c r="AL103" s="86"/>
      <c r="AM103" s="78"/>
      <c r="AN103" s="78"/>
      <c r="AO103" s="78"/>
      <c r="AP103" s="78"/>
      <c r="AQ103" s="78"/>
      <c r="AR103" s="78"/>
      <c r="AS103" s="78"/>
    </row>
    <row r="104" spans="2:45" x14ac:dyDescent="0.25">
      <c r="B104" s="12" t="s">
        <v>59</v>
      </c>
      <c r="C104" s="24">
        <f t="shared" si="7"/>
        <v>37.910683062578535</v>
      </c>
      <c r="D104" s="58">
        <f t="shared" si="8"/>
        <v>47.521287182647214</v>
      </c>
      <c r="E104" s="24"/>
      <c r="F104" s="58"/>
      <c r="G104" s="24">
        <f t="shared" si="9"/>
        <v>14.475623199300568</v>
      </c>
      <c r="H104" s="58">
        <f t="shared" si="10"/>
        <v>90.757865984823241</v>
      </c>
      <c r="I104" s="24">
        <f t="shared" si="11"/>
        <v>26.083769961569725</v>
      </c>
      <c r="J104" s="31">
        <f t="shared" si="12"/>
        <v>0</v>
      </c>
      <c r="L104" s="12" t="s">
        <v>59</v>
      </c>
      <c r="M104" s="123">
        <f t="shared" si="17"/>
        <v>90.757865984823241</v>
      </c>
      <c r="N104" s="117" t="str">
        <f t="shared" si="18"/>
        <v>ETH</v>
      </c>
      <c r="P104" s="12" t="s">
        <v>59</v>
      </c>
      <c r="Q104" s="141">
        <v>60000</v>
      </c>
      <c r="R104" s="172">
        <f t="shared" si="13"/>
        <v>22.036657410327884</v>
      </c>
      <c r="S104" s="90">
        <f t="shared" si="14"/>
        <v>2142.8571428571427</v>
      </c>
      <c r="T104" s="120">
        <f t="shared" si="15"/>
        <v>2.8571428571428572</v>
      </c>
      <c r="U104" s="98">
        <f t="shared" si="16"/>
        <v>61.224489795918359</v>
      </c>
      <c r="V104" s="105"/>
      <c r="W104" s="101"/>
      <c r="X104">
        <v>98</v>
      </c>
      <c r="AJ104" s="101"/>
      <c r="AK104" s="100"/>
      <c r="AL104" s="86"/>
      <c r="AM104" s="78"/>
      <c r="AN104" s="78"/>
      <c r="AO104" s="78"/>
      <c r="AP104" s="78"/>
      <c r="AQ104" s="78"/>
      <c r="AR104" s="78"/>
      <c r="AS104" s="78"/>
    </row>
    <row r="105" spans="2:45" x14ac:dyDescent="0.25">
      <c r="B105" s="13" t="s">
        <v>55</v>
      </c>
      <c r="C105" s="26">
        <f t="shared" si="7"/>
        <v>78.501919473016144</v>
      </c>
      <c r="D105" s="59">
        <f t="shared" si="8"/>
        <v>76.034059492235542</v>
      </c>
      <c r="E105" s="26"/>
      <c r="F105" s="59"/>
      <c r="G105" s="26">
        <f t="shared" si="9"/>
        <v>33.293933358391307</v>
      </c>
      <c r="H105" s="59">
        <f t="shared" si="10"/>
        <v>136.13679897723486</v>
      </c>
      <c r="I105" s="26">
        <f t="shared" si="11"/>
        <v>91.29319486549403</v>
      </c>
      <c r="J105" s="34">
        <f t="shared" si="12"/>
        <v>0</v>
      </c>
      <c r="L105" s="13" t="s">
        <v>55</v>
      </c>
      <c r="M105" s="124">
        <f t="shared" si="17"/>
        <v>136.13679897723486</v>
      </c>
      <c r="N105" s="118" t="str">
        <f t="shared" si="18"/>
        <v>ETH</v>
      </c>
      <c r="P105" s="13" t="s">
        <v>55</v>
      </c>
      <c r="Q105" s="142">
        <v>90000</v>
      </c>
      <c r="R105" s="173">
        <f t="shared" si="13"/>
        <v>22.036657410327884</v>
      </c>
      <c r="S105" s="85">
        <f t="shared" si="14"/>
        <v>2142.8571428571427</v>
      </c>
      <c r="T105" s="121">
        <f t="shared" si="15"/>
        <v>2.1428571428571428</v>
      </c>
      <c r="U105" s="96">
        <f t="shared" si="16"/>
        <v>45.918367346938766</v>
      </c>
      <c r="V105" s="105"/>
      <c r="W105" s="101"/>
      <c r="X105">
        <v>99</v>
      </c>
      <c r="AJ105" s="101"/>
      <c r="AK105" s="100"/>
      <c r="AL105" s="86"/>
      <c r="AM105" s="78"/>
      <c r="AN105" s="78"/>
      <c r="AO105" s="78"/>
      <c r="AP105" s="78"/>
      <c r="AQ105" s="78"/>
      <c r="AR105" s="78"/>
      <c r="AS105" s="78"/>
    </row>
    <row r="106" spans="2:45" x14ac:dyDescent="0.25">
      <c r="B106" s="13" t="s">
        <v>84</v>
      </c>
      <c r="C106" s="26">
        <f t="shared" si="7"/>
        <v>57.440428882694746</v>
      </c>
      <c r="D106" s="59">
        <f t="shared" si="8"/>
        <v>58.926396106482549</v>
      </c>
      <c r="E106" s="26"/>
      <c r="F106" s="59"/>
      <c r="G106" s="26">
        <f t="shared" si="9"/>
        <v>26.056121758741021</v>
      </c>
      <c r="H106" s="59">
        <f t="shared" si="10"/>
        <v>103.72327541122655</v>
      </c>
      <c r="I106" s="26">
        <f t="shared" si="11"/>
        <v>74.599582090089413</v>
      </c>
      <c r="J106" s="34">
        <f t="shared" si="12"/>
        <v>0</v>
      </c>
      <c r="L106" s="13" t="s">
        <v>84</v>
      </c>
      <c r="M106" s="124">
        <f t="shared" si="17"/>
        <v>103.72327541122655</v>
      </c>
      <c r="N106" s="118" t="str">
        <f t="shared" si="18"/>
        <v>ETH</v>
      </c>
      <c r="P106" s="13" t="s">
        <v>84</v>
      </c>
      <c r="Q106" s="142">
        <v>69000</v>
      </c>
      <c r="R106" s="173">
        <f t="shared" si="13"/>
        <v>22.174386519142434</v>
      </c>
      <c r="S106" s="85">
        <f t="shared" si="14"/>
        <v>2156.25</v>
      </c>
      <c r="T106" s="121">
        <f t="shared" si="15"/>
        <v>2.5</v>
      </c>
      <c r="U106" s="96">
        <f t="shared" si="16"/>
        <v>53.90625</v>
      </c>
      <c r="V106" s="105"/>
      <c r="W106" s="101"/>
      <c r="X106">
        <v>100</v>
      </c>
      <c r="AJ106" s="101"/>
      <c r="AK106" s="100"/>
      <c r="AL106" s="86"/>
      <c r="AM106" s="78"/>
      <c r="AN106" s="78"/>
      <c r="AO106" s="78"/>
      <c r="AP106" s="78"/>
      <c r="AQ106" s="78"/>
      <c r="AR106" s="78"/>
      <c r="AS106" s="78"/>
    </row>
    <row r="107" spans="2:45" ht="15.75" thickBot="1" x14ac:dyDescent="0.3">
      <c r="B107" s="13" t="s">
        <v>14</v>
      </c>
      <c r="C107" s="26">
        <f t="shared" si="7"/>
        <v>95.734048137824558</v>
      </c>
      <c r="D107" s="59">
        <f t="shared" si="8"/>
        <v>95.042574365294428</v>
      </c>
      <c r="E107" s="26"/>
      <c r="F107" s="59"/>
      <c r="G107" s="26">
        <f t="shared" si="9"/>
        <v>43.4268695979017</v>
      </c>
      <c r="H107" s="59">
        <f t="shared" si="10"/>
        <v>181.51573196964648</v>
      </c>
      <c r="I107" s="26">
        <f t="shared" si="11"/>
        <v>103.81340444704749</v>
      </c>
      <c r="J107" s="34">
        <f t="shared" si="12"/>
        <v>63.826525113929307</v>
      </c>
      <c r="L107" s="13" t="s">
        <v>14</v>
      </c>
      <c r="M107" s="124">
        <f t="shared" si="17"/>
        <v>181.51573196964648</v>
      </c>
      <c r="N107" s="118" t="str">
        <f t="shared" si="18"/>
        <v>ETH</v>
      </c>
      <c r="P107" s="13" t="s">
        <v>14</v>
      </c>
      <c r="Q107" s="142">
        <v>130000</v>
      </c>
      <c r="R107" s="173">
        <f t="shared" si="13"/>
        <v>23.873045527855208</v>
      </c>
      <c r="S107" s="85">
        <f t="shared" si="14"/>
        <v>2321.4285714285716</v>
      </c>
      <c r="T107" s="121">
        <f t="shared" si="15"/>
        <v>2.5</v>
      </c>
      <c r="U107" s="96">
        <f t="shared" si="16"/>
        <v>58.035714285714292</v>
      </c>
      <c r="V107" s="105"/>
      <c r="W107" s="101"/>
      <c r="X107">
        <v>101</v>
      </c>
      <c r="AJ107" s="101"/>
      <c r="AK107" s="100"/>
      <c r="AL107" s="93"/>
      <c r="AM107" s="94"/>
      <c r="AN107" s="94"/>
      <c r="AO107" s="94"/>
      <c r="AP107" s="94"/>
      <c r="AQ107" s="94"/>
      <c r="AR107" s="94"/>
      <c r="AS107" s="94"/>
    </row>
    <row r="108" spans="2:45" x14ac:dyDescent="0.25">
      <c r="B108" s="13" t="s">
        <v>75</v>
      </c>
      <c r="C108" s="26">
        <f t="shared" si="7"/>
        <v>107.22213391436351</v>
      </c>
      <c r="D108" s="59">
        <f t="shared" si="8"/>
        <v>76.034059492235542</v>
      </c>
      <c r="E108" s="26"/>
      <c r="F108" s="59"/>
      <c r="G108" s="26">
        <f t="shared" si="9"/>
        <v>69.482991356642742</v>
      </c>
      <c r="H108" s="59">
        <f t="shared" si="10"/>
        <v>155.58491311683983</v>
      </c>
      <c r="I108" s="26">
        <f t="shared" si="11"/>
        <v>117.37696482706376</v>
      </c>
      <c r="J108" s="34">
        <f t="shared" si="12"/>
        <v>71.804840753170467</v>
      </c>
      <c r="L108" s="13" t="s">
        <v>75</v>
      </c>
      <c r="M108" s="124">
        <f t="shared" si="17"/>
        <v>155.58491311683983</v>
      </c>
      <c r="N108" s="118" t="str">
        <f t="shared" ref="N108:N117" si="19">IF(M108=C108,C$91,IF(M108=D108,D$91,IF(M108=E108,E$91,IF(M108=F108,F$91,IF(M108=G108,G$91,IF(M108=H108,H$91,IF(M108=Y284,X$268,IF(M108=I108,I$91,IF(M108=I108,I$91,IF(M108=J108,$J$91))))))))))</f>
        <v>ETH</v>
      </c>
      <c r="P108" s="13" t="s">
        <v>75</v>
      </c>
      <c r="Q108" s="142">
        <v>103000</v>
      </c>
      <c r="R108" s="173">
        <f t="shared" si="13"/>
        <v>22.067263878953341</v>
      </c>
      <c r="S108" s="85">
        <f t="shared" si="14"/>
        <v>2145.8333333333335</v>
      </c>
      <c r="T108" s="121">
        <f t="shared" si="15"/>
        <v>2.9166666666666665</v>
      </c>
      <c r="U108" s="96">
        <f t="shared" si="16"/>
        <v>62.586805555555557</v>
      </c>
      <c r="V108" s="105"/>
      <c r="W108" s="101"/>
      <c r="X108">
        <v>102</v>
      </c>
      <c r="AJ108" s="101"/>
      <c r="AK108" s="100"/>
      <c r="AL108" s="91"/>
      <c r="AM108" s="79"/>
      <c r="AN108" s="79"/>
      <c r="AO108" s="79"/>
      <c r="AP108" s="79"/>
      <c r="AQ108" s="79"/>
      <c r="AR108" s="79"/>
      <c r="AS108" s="79"/>
    </row>
    <row r="109" spans="2:45" x14ac:dyDescent="0.25">
      <c r="B109" s="13" t="s">
        <v>76</v>
      </c>
      <c r="C109" s="26">
        <f t="shared" si="7"/>
        <v>137.8570293184674</v>
      </c>
      <c r="D109" s="59">
        <f t="shared" si="8"/>
        <v>104.54683180182387</v>
      </c>
      <c r="E109" s="26"/>
      <c r="F109" s="59"/>
      <c r="G109" s="26">
        <f t="shared" si="9"/>
        <v>107.11961167482421</v>
      </c>
      <c r="H109" s="59">
        <f t="shared" si="10"/>
        <v>207.4465508224531</v>
      </c>
      <c r="I109" s="26">
        <f t="shared" si="11"/>
        <v>172.15288174636018</v>
      </c>
      <c r="J109" s="34">
        <f t="shared" si="12"/>
        <v>97.069506944100823</v>
      </c>
      <c r="L109" s="13" t="s">
        <v>76</v>
      </c>
      <c r="M109" s="124">
        <f t="shared" si="17"/>
        <v>207.4465508224531</v>
      </c>
      <c r="N109" s="118" t="str">
        <f t="shared" si="19"/>
        <v>ETH</v>
      </c>
      <c r="P109" s="13" t="s">
        <v>76</v>
      </c>
      <c r="Q109" s="142">
        <v>130000</v>
      </c>
      <c r="R109" s="173">
        <f t="shared" si="13"/>
        <v>20.888914836873308</v>
      </c>
      <c r="S109" s="85">
        <f t="shared" si="14"/>
        <v>2031.25</v>
      </c>
      <c r="T109" s="121">
        <f t="shared" si="15"/>
        <v>2.1875</v>
      </c>
      <c r="U109" s="96">
        <f t="shared" si="16"/>
        <v>44.43359375</v>
      </c>
      <c r="V109" s="105"/>
      <c r="W109" s="101"/>
      <c r="X109">
        <v>103</v>
      </c>
      <c r="AJ109" s="101"/>
      <c r="AK109" s="100"/>
      <c r="AL109" s="86"/>
      <c r="AM109" s="78"/>
      <c r="AN109" s="78"/>
      <c r="AO109" s="78"/>
      <c r="AP109" s="78"/>
      <c r="AQ109" s="78"/>
      <c r="AR109" s="78"/>
      <c r="AS109" s="78"/>
    </row>
    <row r="110" spans="2:45" x14ac:dyDescent="0.25">
      <c r="B110" s="13" t="s">
        <v>65</v>
      </c>
      <c r="C110" s="26">
        <f t="shared" si="7"/>
        <v>137.8570293184674</v>
      </c>
      <c r="D110" s="59">
        <f t="shared" si="8"/>
        <v>104.54683180182387</v>
      </c>
      <c r="E110" s="26"/>
      <c r="F110" s="59"/>
      <c r="G110" s="26">
        <f t="shared" si="9"/>
        <v>127.385484153845</v>
      </c>
      <c r="H110" s="59">
        <f t="shared" si="10"/>
        <v>207.4465508224531</v>
      </c>
      <c r="I110" s="26">
        <f t="shared" si="11"/>
        <v>172.15288174636018</v>
      </c>
      <c r="J110" s="34">
        <f t="shared" si="12"/>
        <v>119.67473458861745</v>
      </c>
      <c r="L110" s="13" t="s">
        <v>65</v>
      </c>
      <c r="M110" s="124">
        <f t="shared" si="17"/>
        <v>207.4465508224531</v>
      </c>
      <c r="N110" s="118" t="str">
        <f t="shared" si="19"/>
        <v>ETH</v>
      </c>
      <c r="P110" s="13" t="s">
        <v>65</v>
      </c>
      <c r="Q110" s="142">
        <v>152000</v>
      </c>
      <c r="R110" s="173">
        <f t="shared" si="13"/>
        <v>24.423961963113406</v>
      </c>
      <c r="S110" s="85">
        <f t="shared" si="14"/>
        <v>2375</v>
      </c>
      <c r="T110" s="121">
        <f t="shared" si="15"/>
        <v>2.1875</v>
      </c>
      <c r="U110" s="96">
        <f t="shared" si="16"/>
        <v>51.953125</v>
      </c>
      <c r="V110" s="105"/>
      <c r="W110" s="101"/>
      <c r="X110">
        <v>104</v>
      </c>
      <c r="AJ110" s="101"/>
      <c r="AK110" s="100"/>
      <c r="AL110" s="86"/>
      <c r="AM110" s="78"/>
      <c r="AN110" s="78"/>
      <c r="AO110" s="78"/>
      <c r="AP110" s="78"/>
      <c r="AQ110" s="78"/>
      <c r="AR110" s="78"/>
      <c r="AS110" s="78"/>
    </row>
    <row r="111" spans="2:45" ht="15.75" thickBot="1" x14ac:dyDescent="0.3">
      <c r="B111" s="18" t="s">
        <v>66</v>
      </c>
      <c r="C111" s="28">
        <f t="shared" si="7"/>
        <v>145.51575316949334</v>
      </c>
      <c r="D111" s="60">
        <f t="shared" si="8"/>
        <v>123.55534667488276</v>
      </c>
      <c r="E111" s="28"/>
      <c r="F111" s="60"/>
      <c r="G111" s="28">
        <f t="shared" si="9"/>
        <v>130.28060879370511</v>
      </c>
      <c r="H111" s="60">
        <f t="shared" si="10"/>
        <v>204.20519846585228</v>
      </c>
      <c r="I111" s="28">
        <f t="shared" si="11"/>
        <v>172.15288174636018</v>
      </c>
      <c r="J111" s="37">
        <f t="shared" si="12"/>
        <v>119.67473458861745</v>
      </c>
      <c r="L111" s="18" t="s">
        <v>66</v>
      </c>
      <c r="M111" s="125">
        <f t="shared" si="17"/>
        <v>204.20519846585228</v>
      </c>
      <c r="N111" s="119" t="str">
        <f t="shared" si="19"/>
        <v>ETH</v>
      </c>
      <c r="P111" s="18" t="s">
        <v>66</v>
      </c>
      <c r="Q111" s="143">
        <v>157000</v>
      </c>
      <c r="R111" s="174">
        <f t="shared" si="13"/>
        <v>25.627816395714653</v>
      </c>
      <c r="S111" s="92">
        <f t="shared" si="14"/>
        <v>2492.063492063492</v>
      </c>
      <c r="T111" s="122">
        <f t="shared" si="15"/>
        <v>2.2222222222222223</v>
      </c>
      <c r="U111" s="99">
        <f t="shared" si="16"/>
        <v>55.379188712522044</v>
      </c>
      <c r="V111" s="105"/>
      <c r="W111" s="101"/>
      <c r="X111">
        <v>105</v>
      </c>
      <c r="AJ111" s="101"/>
      <c r="AK111" s="100"/>
      <c r="AL111" s="86"/>
      <c r="AM111" s="78"/>
      <c r="AN111" s="78"/>
      <c r="AO111" s="78"/>
      <c r="AP111" s="78"/>
      <c r="AQ111" s="78"/>
      <c r="AR111" s="78"/>
      <c r="AS111" s="78"/>
    </row>
    <row r="112" spans="2:45" x14ac:dyDescent="0.25">
      <c r="B112" s="20" t="s">
        <v>89</v>
      </c>
      <c r="C112" s="24">
        <f t="shared" si="7"/>
        <v>84.245962361285621</v>
      </c>
      <c r="D112" s="58">
        <f t="shared" si="8"/>
        <v>104.54683180182387</v>
      </c>
      <c r="E112" s="24"/>
      <c r="F112" s="58"/>
      <c r="G112" s="24">
        <f t="shared" si="9"/>
        <v>121.59523487412477</v>
      </c>
      <c r="H112" s="58">
        <f t="shared" si="10"/>
        <v>123.17138955083152</v>
      </c>
      <c r="I112" s="24">
        <f t="shared" si="11"/>
        <v>114.7685878309068</v>
      </c>
      <c r="J112" s="31">
        <f t="shared" si="12"/>
        <v>86.431752758445938</v>
      </c>
      <c r="L112" s="20" t="s">
        <v>89</v>
      </c>
      <c r="M112" s="123">
        <f t="shared" si="17"/>
        <v>123.17138955083152</v>
      </c>
      <c r="N112" s="117" t="str">
        <f t="shared" si="19"/>
        <v>ETH</v>
      </c>
      <c r="P112" s="20" t="s">
        <v>89</v>
      </c>
      <c r="Q112" s="141">
        <v>70000</v>
      </c>
      <c r="R112" s="75">
        <f>Q112/M112/30</f>
        <v>18.943793212387128</v>
      </c>
      <c r="S112" s="90">
        <f t="shared" si="14"/>
        <v>1842.1052631578948</v>
      </c>
      <c r="T112" s="120">
        <f t="shared" si="15"/>
        <v>2.8947368421052633</v>
      </c>
      <c r="U112" s="98">
        <f t="shared" si="16"/>
        <v>53.324099722991697</v>
      </c>
      <c r="V112" s="105"/>
      <c r="W112" s="101"/>
      <c r="X112">
        <v>106</v>
      </c>
      <c r="AJ112" s="101"/>
      <c r="AK112" s="100"/>
      <c r="AL112" s="86"/>
      <c r="AM112" s="78"/>
      <c r="AN112" s="78"/>
      <c r="AO112" s="78"/>
      <c r="AP112" s="78"/>
      <c r="AQ112" s="78"/>
      <c r="AR112" s="78"/>
      <c r="AS112" s="78"/>
    </row>
    <row r="113" spans="2:45" x14ac:dyDescent="0.25">
      <c r="B113" s="21" t="s">
        <v>90</v>
      </c>
      <c r="C113" s="26">
        <f t="shared" si="7"/>
        <v>124.45426257917194</v>
      </c>
      <c r="D113" s="59">
        <f t="shared" si="8"/>
        <v>118.80321795661803</v>
      </c>
      <c r="E113" s="26"/>
      <c r="F113" s="59"/>
      <c r="G113" s="26">
        <f t="shared" si="9"/>
        <v>138.96598271328548</v>
      </c>
      <c r="H113" s="59">
        <f t="shared" si="10"/>
        <v>152.343560760239</v>
      </c>
      <c r="I113" s="26">
        <f t="shared" si="11"/>
        <v>140.85235779247651</v>
      </c>
      <c r="J113" s="34">
        <f t="shared" si="12"/>
        <v>119.67473458861745</v>
      </c>
      <c r="L113" s="21" t="s">
        <v>90</v>
      </c>
      <c r="M113" s="124">
        <f t="shared" si="17"/>
        <v>152.343560760239</v>
      </c>
      <c r="N113" s="118" t="str">
        <f t="shared" si="19"/>
        <v>ETH</v>
      </c>
      <c r="P113" s="21" t="s">
        <v>90</v>
      </c>
      <c r="Q113" s="142">
        <v>88000</v>
      </c>
      <c r="R113" s="76">
        <f t="shared" si="13"/>
        <v>19.254724772712027</v>
      </c>
      <c r="S113" s="85">
        <f t="shared" si="14"/>
        <v>1872.3404255319149</v>
      </c>
      <c r="T113" s="121">
        <f t="shared" si="15"/>
        <v>2.3404255319148937</v>
      </c>
      <c r="U113" s="96">
        <f t="shared" si="16"/>
        <v>43.8207333635129</v>
      </c>
      <c r="V113" s="105"/>
      <c r="W113" s="101"/>
      <c r="X113">
        <v>107</v>
      </c>
      <c r="AJ113" s="101"/>
      <c r="AK113" s="100"/>
      <c r="AL113" s="86"/>
      <c r="AM113" s="78"/>
      <c r="AN113" s="78"/>
      <c r="AO113" s="78"/>
      <c r="AP113" s="78"/>
      <c r="AQ113" s="78"/>
      <c r="AR113" s="78"/>
      <c r="AS113" s="78"/>
    </row>
    <row r="114" spans="2:45" ht="15.75" thickBot="1" x14ac:dyDescent="0.3">
      <c r="B114" s="21" t="s">
        <v>91</v>
      </c>
      <c r="C114" s="26">
        <f t="shared" si="7"/>
        <v>130.1983054674414</v>
      </c>
      <c r="D114" s="59">
        <f t="shared" si="8"/>
        <v>142.56386154794163</v>
      </c>
      <c r="E114" s="26"/>
      <c r="F114" s="59"/>
      <c r="G114" s="26">
        <f t="shared" si="9"/>
        <v>153.44160591258603</v>
      </c>
      <c r="H114" s="59">
        <f t="shared" si="10"/>
        <v>153.96423693853941</v>
      </c>
      <c r="I114" s="26">
        <f t="shared" si="11"/>
        <v>143.98241018786487</v>
      </c>
      <c r="J114" s="34">
        <f t="shared" si="12"/>
        <v>132.97192732068606</v>
      </c>
      <c r="L114" s="21" t="s">
        <v>91</v>
      </c>
      <c r="M114" s="124">
        <f t="shared" si="17"/>
        <v>153.96423693853941</v>
      </c>
      <c r="N114" s="118" t="str">
        <f t="shared" si="19"/>
        <v>ETH</v>
      </c>
      <c r="P114" s="21" t="s">
        <v>91</v>
      </c>
      <c r="Q114" s="142">
        <v>115000</v>
      </c>
      <c r="R114" s="76">
        <f t="shared" si="13"/>
        <v>24.897556793423082</v>
      </c>
      <c r="S114" s="85">
        <f t="shared" si="14"/>
        <v>2421.0526315789475</v>
      </c>
      <c r="T114" s="121">
        <f t="shared" si="15"/>
        <v>2.3157894736842106</v>
      </c>
      <c r="U114" s="96">
        <f t="shared" si="16"/>
        <v>56.066481994459835</v>
      </c>
      <c r="V114" s="105"/>
      <c r="W114" s="101"/>
      <c r="X114">
        <v>108</v>
      </c>
      <c r="AJ114" s="101"/>
      <c r="AK114" s="100"/>
      <c r="AL114" s="93"/>
      <c r="AM114" s="94"/>
      <c r="AN114" s="94"/>
      <c r="AO114" s="94"/>
      <c r="AP114" s="94"/>
      <c r="AQ114" s="94"/>
      <c r="AR114" s="94"/>
      <c r="AS114" s="94"/>
    </row>
    <row r="115" spans="2:45" ht="15.75" thickBot="1" x14ac:dyDescent="0.3">
      <c r="B115" s="116" t="s">
        <v>92</v>
      </c>
      <c r="C115" s="28">
        <f t="shared" si="7"/>
        <v>179.98001049911019</v>
      </c>
      <c r="D115" s="60">
        <f t="shared" si="8"/>
        <v>180.5808912940594</v>
      </c>
      <c r="E115" s="28"/>
      <c r="F115" s="60"/>
      <c r="G115" s="28">
        <f t="shared" si="9"/>
        <v>222.92459726922874</v>
      </c>
      <c r="H115" s="60">
        <f t="shared" si="10"/>
        <v>252.8254838148647</v>
      </c>
      <c r="I115" s="28">
        <f t="shared" si="11"/>
        <v>208.6701596925578</v>
      </c>
      <c r="J115" s="37">
        <f t="shared" si="12"/>
        <v>178.18238260971933</v>
      </c>
      <c r="L115" s="116" t="s">
        <v>92</v>
      </c>
      <c r="M115" s="125">
        <f t="shared" si="17"/>
        <v>252.8254838148647</v>
      </c>
      <c r="N115" s="119" t="str">
        <f t="shared" si="19"/>
        <v>ETH</v>
      </c>
      <c r="P115" s="116" t="s">
        <v>92</v>
      </c>
      <c r="Q115" s="143">
        <v>143000</v>
      </c>
      <c r="R115" s="77">
        <f t="shared" si="13"/>
        <v>18.853584673280526</v>
      </c>
      <c r="S115" s="92">
        <f t="shared" si="14"/>
        <v>1833.3333333333333</v>
      </c>
      <c r="T115" s="122">
        <f t="shared" si="15"/>
        <v>2.9487179487179489</v>
      </c>
      <c r="U115" s="99">
        <f t="shared" si="16"/>
        <v>54.059829059829063</v>
      </c>
      <c r="V115" s="105"/>
      <c r="W115" s="101"/>
      <c r="X115">
        <v>109</v>
      </c>
      <c r="AJ115" s="101"/>
      <c r="AK115" s="100"/>
      <c r="AL115" s="84"/>
      <c r="AM115" s="80"/>
      <c r="AN115" s="80"/>
      <c r="AO115" s="80"/>
      <c r="AP115" s="80"/>
      <c r="AQ115" s="80"/>
      <c r="AR115" s="80"/>
      <c r="AS115" s="80"/>
    </row>
    <row r="116" spans="2:45" hidden="1" x14ac:dyDescent="0.25">
      <c r="B116" s="162" t="s">
        <v>18</v>
      </c>
      <c r="C116" s="69">
        <f t="shared" si="7"/>
        <v>72.757876584746668</v>
      </c>
      <c r="D116" s="70">
        <f t="shared" si="8"/>
        <v>57.025544619176657</v>
      </c>
      <c r="E116" s="69">
        <f t="shared" ref="E116:E117" si="20">(E165*AJ$254-E88)*(1-Q$126)</f>
        <v>17.35259454313902</v>
      </c>
      <c r="F116" s="70">
        <f t="shared" ref="F116:F117" si="21">(F165*AJ$255-F88)*(1-Q$126)</f>
        <v>17.721806377607791</v>
      </c>
      <c r="G116" s="69">
        <f t="shared" si="9"/>
        <v>28.951246398601135</v>
      </c>
      <c r="H116" s="70">
        <f t="shared" si="10"/>
        <v>126.41274190743235</v>
      </c>
      <c r="I116" s="69">
        <f t="shared" si="11"/>
        <v>93.901571861651007</v>
      </c>
      <c r="J116" s="127">
        <f t="shared" si="12"/>
        <v>62.496805840722445</v>
      </c>
      <c r="L116" s="162" t="s">
        <v>18</v>
      </c>
      <c r="M116" s="169">
        <f t="shared" si="17"/>
        <v>126.41274190743235</v>
      </c>
      <c r="N116" s="168" t="str">
        <f t="shared" si="19"/>
        <v>ETH</v>
      </c>
      <c r="P116" s="162" t="s">
        <v>18</v>
      </c>
      <c r="Q116" s="203">
        <v>45000</v>
      </c>
      <c r="R116" s="163">
        <f t="shared" si="13"/>
        <v>11.865892451715016</v>
      </c>
      <c r="S116" s="83">
        <f t="shared" si="14"/>
        <v>1153.8461538461538</v>
      </c>
      <c r="T116" s="164">
        <f t="shared" si="15"/>
        <v>3.8461538461538463</v>
      </c>
      <c r="U116" s="95">
        <f t="shared" si="16"/>
        <v>44.378698224852066</v>
      </c>
      <c r="V116" s="105"/>
      <c r="W116" s="101"/>
      <c r="X116">
        <v>110</v>
      </c>
      <c r="AJ116" s="101"/>
      <c r="AK116" s="100"/>
      <c r="AL116" s="86"/>
      <c r="AM116" s="78"/>
      <c r="AN116" s="78"/>
      <c r="AO116" s="78"/>
      <c r="AP116" s="78"/>
      <c r="AQ116" s="78"/>
      <c r="AR116" s="78"/>
      <c r="AS116" s="78"/>
    </row>
    <row r="117" spans="2:45" ht="15.75" hidden="1" thickBot="1" x14ac:dyDescent="0.3">
      <c r="B117" s="116" t="s">
        <v>19</v>
      </c>
      <c r="C117" s="28">
        <f t="shared" si="7"/>
        <v>99.563410063337557</v>
      </c>
      <c r="D117" s="60">
        <f t="shared" si="8"/>
        <v>85.538316928764985</v>
      </c>
      <c r="E117" s="28">
        <f t="shared" si="20"/>
        <v>25.240137517293114</v>
      </c>
      <c r="F117" s="60">
        <f t="shared" si="21"/>
        <v>28.110451495515811</v>
      </c>
      <c r="G117" s="28">
        <f t="shared" si="9"/>
        <v>41.110769886013614</v>
      </c>
      <c r="H117" s="60">
        <f t="shared" si="10"/>
        <v>149.10220840363817</v>
      </c>
      <c r="I117" s="28">
        <f t="shared" si="11"/>
        <v>130.4188498078486</v>
      </c>
      <c r="J117" s="37">
        <f t="shared" si="12"/>
        <v>122.33417313503116</v>
      </c>
      <c r="L117" s="116" t="s">
        <v>19</v>
      </c>
      <c r="M117" s="125">
        <f t="shared" si="17"/>
        <v>149.10220840363817</v>
      </c>
      <c r="N117" s="119" t="str">
        <f t="shared" si="19"/>
        <v>ETH</v>
      </c>
      <c r="P117" s="116" t="s">
        <v>19</v>
      </c>
      <c r="Q117" s="143">
        <v>60000</v>
      </c>
      <c r="R117" s="77">
        <f t="shared" si="13"/>
        <v>13.413617554112625</v>
      </c>
      <c r="S117" s="92">
        <f t="shared" si="14"/>
        <v>1304.3478260869565</v>
      </c>
      <c r="T117" s="122">
        <f t="shared" si="15"/>
        <v>4.7826086956521738</v>
      </c>
      <c r="U117" s="99">
        <f t="shared" si="16"/>
        <v>62.381852551984878</v>
      </c>
      <c r="V117" s="105"/>
      <c r="W117" s="101"/>
      <c r="X117">
        <v>111</v>
      </c>
      <c r="AJ117" s="101"/>
      <c r="AK117" s="100"/>
      <c r="AL117" s="93"/>
      <c r="AM117" s="94"/>
      <c r="AN117" s="94"/>
      <c r="AO117" s="94"/>
      <c r="AP117" s="94"/>
      <c r="AQ117" s="94"/>
      <c r="AR117" s="94"/>
      <c r="AS117" s="94"/>
    </row>
    <row r="118" spans="2:45" ht="15.75" thickBot="1" x14ac:dyDescent="0.3">
      <c r="X118">
        <v>112</v>
      </c>
      <c r="AJ118" s="61"/>
      <c r="AK118" s="62"/>
    </row>
    <row r="119" spans="2:45" ht="15.75" thickBot="1" x14ac:dyDescent="0.3">
      <c r="B119" s="4" t="s">
        <v>78</v>
      </c>
      <c r="C119" s="5" t="s">
        <v>26</v>
      </c>
      <c r="D119" s="6" t="s">
        <v>20</v>
      </c>
      <c r="G119" s="4" t="s">
        <v>79</v>
      </c>
      <c r="H119" s="5" t="s">
        <v>26</v>
      </c>
      <c r="I119" s="6" t="s">
        <v>20</v>
      </c>
      <c r="L119" s="35" t="s">
        <v>20</v>
      </c>
      <c r="M119" s="36" t="s">
        <v>32</v>
      </c>
      <c r="N119" s="35" t="s">
        <v>33</v>
      </c>
      <c r="P119" s="48" t="s">
        <v>31</v>
      </c>
      <c r="Q119" s="144">
        <v>0</v>
      </c>
      <c r="X119">
        <v>113</v>
      </c>
      <c r="AJ119" s="61"/>
      <c r="AK119" s="62"/>
    </row>
    <row r="120" spans="2:45" ht="15.75" thickBot="1" x14ac:dyDescent="0.3">
      <c r="B120" s="7" t="s">
        <v>5</v>
      </c>
      <c r="C120" s="138">
        <v>0</v>
      </c>
      <c r="D120" s="24">
        <f>C120*M92</f>
        <v>0</v>
      </c>
      <c r="G120" s="165" t="s">
        <v>59</v>
      </c>
      <c r="H120" s="138">
        <v>0</v>
      </c>
      <c r="I120" s="24">
        <f t="shared" ref="I120:I131" si="22">H120*M104</f>
        <v>0</v>
      </c>
      <c r="L120" s="14" t="s">
        <v>34</v>
      </c>
      <c r="M120" s="25">
        <f>N128</f>
        <v>1828.1227291228679</v>
      </c>
      <c r="N120" s="45">
        <f>M120/N$126</f>
        <v>5.3286200824273673E-4</v>
      </c>
      <c r="P120" s="49" t="s">
        <v>43</v>
      </c>
      <c r="Q120" s="50">
        <f>C120*Q92+C121*Q93+C122*Q94+C123*Q95+C124*Q96+C125*Q97+C126*Q98+C127*Q99+C128*Q100+C129*Q101+C130*Q102+C131*Q103+H120*Q104+H121*Q105+H122*Q106+H123*Q107+H124*Q108+H125*Q109+H126*Q110+H127*Q111+H128*Q112+H129*Q113+H130*Q114+H131*Q115+C264*Q116+C265*Q117+Q121</f>
        <v>1156000</v>
      </c>
      <c r="X120">
        <v>114</v>
      </c>
      <c r="AJ120" s="61"/>
      <c r="AK120" s="62"/>
    </row>
    <row r="121" spans="2:45" ht="15.75" thickBot="1" x14ac:dyDescent="0.3">
      <c r="B121" s="9" t="s">
        <v>50</v>
      </c>
      <c r="C121" s="139">
        <v>0</v>
      </c>
      <c r="D121" s="26">
        <f t="shared" ref="D121:D130" si="23">C121*M93</f>
        <v>0</v>
      </c>
      <c r="G121" s="166" t="s">
        <v>55</v>
      </c>
      <c r="H121" s="139">
        <v>0</v>
      </c>
      <c r="I121" s="26">
        <f t="shared" si="22"/>
        <v>0</v>
      </c>
      <c r="L121" s="15" t="s">
        <v>35</v>
      </c>
      <c r="M121" s="27">
        <f>M120*7</f>
        <v>12796.859103860075</v>
      </c>
      <c r="N121" s="46">
        <f>M121/N$126</f>
        <v>3.7300340576991572E-3</v>
      </c>
      <c r="P121" s="65" t="s">
        <v>49</v>
      </c>
      <c r="Q121" s="145">
        <v>100000</v>
      </c>
      <c r="X121">
        <v>115</v>
      </c>
      <c r="AJ121" s="61"/>
      <c r="AK121" s="62"/>
    </row>
    <row r="122" spans="2:45" ht="15.75" thickBot="1" x14ac:dyDescent="0.3">
      <c r="B122" s="9" t="s">
        <v>83</v>
      </c>
      <c r="C122" s="139">
        <v>0</v>
      </c>
      <c r="D122" s="26">
        <f t="shared" si="23"/>
        <v>0</v>
      </c>
      <c r="G122" s="166" t="s">
        <v>84</v>
      </c>
      <c r="H122" s="139">
        <v>0</v>
      </c>
      <c r="I122" s="26">
        <f t="shared" si="22"/>
        <v>0</v>
      </c>
      <c r="L122" s="15" t="s">
        <v>36</v>
      </c>
      <c r="M122" s="27">
        <f>M120*30</f>
        <v>54843.681873686037</v>
      </c>
      <c r="N122" s="46">
        <f>M122/N$126</f>
        <v>1.5985860247282102E-2</v>
      </c>
      <c r="X122">
        <v>116</v>
      </c>
      <c r="AJ122" s="61"/>
      <c r="AK122" s="62"/>
    </row>
    <row r="123" spans="2:45" ht="15.75" thickBot="1" x14ac:dyDescent="0.3">
      <c r="B123" s="9" t="s">
        <v>7</v>
      </c>
      <c r="C123" s="139">
        <v>0</v>
      </c>
      <c r="D123" s="26">
        <f t="shared" si="23"/>
        <v>0</v>
      </c>
      <c r="G123" s="166" t="s">
        <v>14</v>
      </c>
      <c r="H123" s="139">
        <v>0</v>
      </c>
      <c r="I123" s="26">
        <f t="shared" si="22"/>
        <v>0</v>
      </c>
      <c r="L123" s="38" t="s">
        <v>38</v>
      </c>
      <c r="M123" s="29">
        <f>M120*360</f>
        <v>658124.18248423247</v>
      </c>
      <c r="N123" s="47">
        <f>M123/N$126</f>
        <v>0.19183032296738523</v>
      </c>
      <c r="P123" s="14" t="s">
        <v>11</v>
      </c>
      <c r="Q123" s="146">
        <v>6.4999999999999997E-3</v>
      </c>
      <c r="X123">
        <v>117</v>
      </c>
      <c r="AE123" s="106"/>
      <c r="AF123" s="106"/>
      <c r="AG123" s="106"/>
      <c r="AH123" s="106"/>
      <c r="AI123" s="106"/>
      <c r="AJ123" s="61"/>
      <c r="AK123" s="62"/>
    </row>
    <row r="124" spans="2:45" ht="15.75" thickBot="1" x14ac:dyDescent="0.3">
      <c r="B124" s="9" t="s">
        <v>8</v>
      </c>
      <c r="C124" s="139">
        <v>0</v>
      </c>
      <c r="D124" s="26">
        <f t="shared" si="23"/>
        <v>0</v>
      </c>
      <c r="G124" s="166" t="s">
        <v>75</v>
      </c>
      <c r="H124" s="139">
        <v>0</v>
      </c>
      <c r="I124" s="26">
        <f t="shared" si="22"/>
        <v>0</v>
      </c>
      <c r="P124" s="15" t="s">
        <v>93</v>
      </c>
      <c r="Q124" s="147">
        <v>0.01</v>
      </c>
      <c r="X124">
        <v>118</v>
      </c>
      <c r="AE124" s="153"/>
      <c r="AF124" s="153"/>
      <c r="AG124" s="153"/>
      <c r="AH124" s="153"/>
      <c r="AI124" s="153"/>
      <c r="AJ124" s="61"/>
      <c r="AK124" s="62"/>
    </row>
    <row r="125" spans="2:45" ht="15.75" thickBot="1" x14ac:dyDescent="0.3">
      <c r="B125" s="9" t="s">
        <v>68</v>
      </c>
      <c r="C125" s="139">
        <v>0</v>
      </c>
      <c r="D125" s="26">
        <f t="shared" si="23"/>
        <v>0</v>
      </c>
      <c r="G125" s="166" t="s">
        <v>76</v>
      </c>
      <c r="H125" s="139">
        <v>0</v>
      </c>
      <c r="I125" s="26">
        <f t="shared" si="22"/>
        <v>0</v>
      </c>
      <c r="L125" s="30" t="s">
        <v>27</v>
      </c>
      <c r="M125" s="30" t="s">
        <v>25</v>
      </c>
      <c r="N125" s="30" t="s">
        <v>40</v>
      </c>
      <c r="P125" s="16" t="s">
        <v>12</v>
      </c>
      <c r="Q125" s="148">
        <v>0</v>
      </c>
      <c r="X125">
        <v>119</v>
      </c>
      <c r="AE125" s="153"/>
      <c r="AF125" s="153"/>
      <c r="AG125" s="153"/>
      <c r="AH125" s="153"/>
      <c r="AI125" s="153"/>
      <c r="AJ125" s="62"/>
      <c r="AK125" s="62"/>
    </row>
    <row r="126" spans="2:45" ht="15.75" thickBot="1" x14ac:dyDescent="0.3">
      <c r="B126" s="9" t="s">
        <v>67</v>
      </c>
      <c r="C126" s="139">
        <v>0</v>
      </c>
      <c r="D126" s="26">
        <f t="shared" si="23"/>
        <v>0</v>
      </c>
      <c r="G126" s="166" t="s">
        <v>65</v>
      </c>
      <c r="H126" s="139">
        <v>0</v>
      </c>
      <c r="I126" s="26">
        <f t="shared" si="22"/>
        <v>0</v>
      </c>
      <c r="L126" s="32">
        <f>(Q120+Q121)/N128</f>
        <v>687.04358848086088</v>
      </c>
      <c r="M126" s="52">
        <f>L126/365*12</f>
        <v>22.587734415809123</v>
      </c>
      <c r="N126" s="33">
        <f>AJ5*1</f>
        <v>3430762</v>
      </c>
      <c r="P126" s="17" t="s">
        <v>13</v>
      </c>
      <c r="Q126" s="64">
        <f>SUM(Q123:Q125)</f>
        <v>1.6500000000000001E-2</v>
      </c>
      <c r="X126">
        <v>120</v>
      </c>
      <c r="AE126" s="153"/>
      <c r="AF126" s="153"/>
      <c r="AG126" s="153"/>
      <c r="AH126" s="153"/>
      <c r="AI126" s="153"/>
      <c r="AJ126" s="62"/>
      <c r="AK126" s="62"/>
    </row>
    <row r="127" spans="2:45" ht="15.75" thickBot="1" x14ac:dyDescent="0.3">
      <c r="B127" s="9" t="s">
        <v>56</v>
      </c>
      <c r="C127" s="139">
        <v>0</v>
      </c>
      <c r="D127" s="26">
        <f t="shared" si="23"/>
        <v>0</v>
      </c>
      <c r="G127" s="193" t="s">
        <v>66</v>
      </c>
      <c r="H127" s="140">
        <v>0</v>
      </c>
      <c r="I127" s="28">
        <f t="shared" si="22"/>
        <v>0</v>
      </c>
      <c r="X127">
        <v>121</v>
      </c>
      <c r="AE127" s="153"/>
      <c r="AF127" s="153"/>
      <c r="AG127" s="153"/>
      <c r="AH127" s="153"/>
      <c r="AI127" s="153"/>
    </row>
    <row r="128" spans="2:45" ht="15.75" thickBot="1" x14ac:dyDescent="0.3">
      <c r="B128" s="9" t="s">
        <v>73</v>
      </c>
      <c r="C128" s="139">
        <v>0</v>
      </c>
      <c r="D128" s="26">
        <f t="shared" si="23"/>
        <v>0</v>
      </c>
      <c r="G128" s="20" t="s">
        <v>89</v>
      </c>
      <c r="H128" s="138">
        <v>0</v>
      </c>
      <c r="I128" s="24">
        <f t="shared" si="22"/>
        <v>0</v>
      </c>
      <c r="L128" s="39" t="s">
        <v>37</v>
      </c>
      <c r="M128" s="40">
        <f>SUM(C120:C131,H120:H131,C260:C265)</f>
        <v>12</v>
      </c>
      <c r="N128" s="41">
        <f>SUM(D120:D131,I120:I131)</f>
        <v>1828.1227291228679</v>
      </c>
      <c r="P128" s="201" t="s">
        <v>88</v>
      </c>
      <c r="Q128" s="202">
        <v>76</v>
      </c>
      <c r="X128">
        <v>122</v>
      </c>
      <c r="AE128" s="154"/>
      <c r="AF128" s="154"/>
      <c r="AG128" s="154"/>
      <c r="AH128" s="154"/>
      <c r="AI128" s="154"/>
    </row>
    <row r="129" spans="2:35" ht="15.75" thickBot="1" x14ac:dyDescent="0.3">
      <c r="B129" s="9" t="s">
        <v>57</v>
      </c>
      <c r="C129" s="139">
        <v>0</v>
      </c>
      <c r="D129" s="26">
        <f t="shared" si="23"/>
        <v>0</v>
      </c>
      <c r="G129" s="21" t="s">
        <v>90</v>
      </c>
      <c r="H129" s="139">
        <v>12</v>
      </c>
      <c r="I129" s="26">
        <f t="shared" si="22"/>
        <v>1828.1227291228679</v>
      </c>
      <c r="X129">
        <v>123</v>
      </c>
      <c r="AE129" s="153"/>
      <c r="AF129" s="153"/>
      <c r="AG129" s="153"/>
      <c r="AH129" s="153"/>
      <c r="AI129" s="153"/>
    </row>
    <row r="130" spans="2:35" ht="15.75" thickBot="1" x14ac:dyDescent="0.3">
      <c r="B130" s="9" t="s">
        <v>74</v>
      </c>
      <c r="C130" s="139">
        <v>0</v>
      </c>
      <c r="D130" s="26">
        <f t="shared" si="23"/>
        <v>0</v>
      </c>
      <c r="G130" s="21" t="s">
        <v>91</v>
      </c>
      <c r="H130" s="139">
        <v>0</v>
      </c>
      <c r="I130" s="26">
        <f t="shared" si="22"/>
        <v>0</v>
      </c>
      <c r="L130" s="195" t="s">
        <v>85</v>
      </c>
      <c r="M130" s="196" t="s">
        <v>86</v>
      </c>
      <c r="N130" s="197" t="s">
        <v>87</v>
      </c>
      <c r="X130">
        <v>124</v>
      </c>
      <c r="AE130" s="153"/>
      <c r="AF130" s="153"/>
      <c r="AG130" s="153"/>
      <c r="AH130" s="153"/>
      <c r="AI130" s="153"/>
    </row>
    <row r="131" spans="2:35" ht="15.75" thickBot="1" x14ac:dyDescent="0.3">
      <c r="B131" s="156" t="s">
        <v>58</v>
      </c>
      <c r="C131" s="140">
        <v>0</v>
      </c>
      <c r="D131" s="28">
        <f>C131*M103</f>
        <v>0</v>
      </c>
      <c r="G131" s="116" t="s">
        <v>92</v>
      </c>
      <c r="H131" s="140">
        <v>0</v>
      </c>
      <c r="I131" s="28">
        <f t="shared" si="22"/>
        <v>0</v>
      </c>
      <c r="L131" s="198">
        <v>15000</v>
      </c>
      <c r="M131" s="199">
        <f>AJ257*L131</f>
        <v>49435.979002554595</v>
      </c>
      <c r="N131" s="200">
        <f>M131/Q128</f>
        <v>650.47340792834996</v>
      </c>
      <c r="X131">
        <v>125</v>
      </c>
      <c r="AE131" s="153"/>
      <c r="AF131" s="153"/>
      <c r="AG131" s="153"/>
      <c r="AH131" s="153"/>
      <c r="AI131" s="153"/>
    </row>
    <row r="132" spans="2:35" x14ac:dyDescent="0.25">
      <c r="X132">
        <v>126</v>
      </c>
      <c r="AE132" s="153"/>
      <c r="AF132" s="153"/>
      <c r="AG132" s="153"/>
      <c r="AH132" s="153"/>
      <c r="AI132" s="153"/>
    </row>
    <row r="133" spans="2:35" x14ac:dyDescent="0.25">
      <c r="X133">
        <v>127</v>
      </c>
    </row>
    <row r="134" spans="2:35" x14ac:dyDescent="0.25">
      <c r="X134">
        <v>128</v>
      </c>
      <c r="AE134" s="100"/>
      <c r="AF134" s="100"/>
      <c r="AG134" s="100"/>
      <c r="AH134" s="100"/>
      <c r="AI134" s="100"/>
    </row>
    <row r="135" spans="2:35" x14ac:dyDescent="0.25">
      <c r="X135">
        <v>129</v>
      </c>
      <c r="AE135" s="100"/>
      <c r="AF135" s="100"/>
      <c r="AG135" s="100"/>
      <c r="AH135" s="100"/>
      <c r="AI135" s="100"/>
    </row>
    <row r="136" spans="2:35" x14ac:dyDescent="0.25">
      <c r="X136">
        <v>130</v>
      </c>
      <c r="AE136" s="100"/>
      <c r="AF136" s="100"/>
      <c r="AG136" s="100"/>
      <c r="AH136" s="100"/>
      <c r="AI136" s="100"/>
    </row>
    <row r="137" spans="2:35" x14ac:dyDescent="0.25">
      <c r="X137">
        <v>131</v>
      </c>
      <c r="AE137" s="100"/>
      <c r="AF137" s="100"/>
      <c r="AG137" s="100"/>
      <c r="AH137" s="100"/>
      <c r="AI137" s="100"/>
    </row>
    <row r="138" spans="2:35" ht="15.75" thickBot="1" x14ac:dyDescent="0.3">
      <c r="X138">
        <v>132</v>
      </c>
      <c r="AE138" s="100"/>
      <c r="AF138" s="100"/>
      <c r="AG138" s="100"/>
      <c r="AH138" s="100"/>
      <c r="AI138" s="100"/>
    </row>
    <row r="139" spans="2:35" ht="15.75" thickBot="1" x14ac:dyDescent="0.3">
      <c r="B139" s="214" t="s">
        <v>70</v>
      </c>
      <c r="C139" s="215"/>
      <c r="D139" s="215"/>
      <c r="E139" s="215"/>
      <c r="F139" s="215"/>
      <c r="G139" s="215"/>
      <c r="H139" s="215"/>
      <c r="I139" s="215"/>
      <c r="J139" s="216"/>
      <c r="X139">
        <v>133</v>
      </c>
      <c r="AE139" s="101"/>
      <c r="AF139" s="101"/>
      <c r="AG139" s="101"/>
      <c r="AH139" s="101"/>
      <c r="AI139" s="101"/>
    </row>
    <row r="140" spans="2:35" ht="15.75" thickBot="1" x14ac:dyDescent="0.3">
      <c r="B140" s="1" t="s">
        <v>71</v>
      </c>
      <c r="C140" s="2" t="s">
        <v>0</v>
      </c>
      <c r="D140" s="3" t="s">
        <v>82</v>
      </c>
      <c r="E140" s="2"/>
      <c r="F140" s="2"/>
      <c r="G140" s="2" t="s">
        <v>64</v>
      </c>
      <c r="H140" s="3" t="s">
        <v>1</v>
      </c>
      <c r="I140" s="2" t="s">
        <v>47</v>
      </c>
      <c r="J140" s="2" t="s">
        <v>2</v>
      </c>
      <c r="X140">
        <v>134</v>
      </c>
      <c r="AE140" s="102"/>
      <c r="AF140" s="102"/>
      <c r="AG140" s="102"/>
      <c r="AH140" s="102"/>
      <c r="AI140" s="102"/>
    </row>
    <row r="141" spans="2:35" x14ac:dyDescent="0.25">
      <c r="B141" s="7" t="s">
        <v>5</v>
      </c>
      <c r="C141" s="181">
        <v>12</v>
      </c>
      <c r="D141" s="181">
        <v>45</v>
      </c>
      <c r="E141" s="182"/>
      <c r="F141" s="181"/>
      <c r="G141" s="182">
        <v>25</v>
      </c>
      <c r="H141" s="181">
        <v>25.5</v>
      </c>
      <c r="I141" s="182">
        <v>10</v>
      </c>
      <c r="J141" s="181">
        <v>34.799999999999997</v>
      </c>
      <c r="X141">
        <v>135</v>
      </c>
      <c r="AE141" s="104"/>
      <c r="AF141" s="104"/>
      <c r="AG141" s="104"/>
      <c r="AH141" s="104"/>
      <c r="AI141" s="104"/>
    </row>
    <row r="142" spans="2:35" x14ac:dyDescent="0.25">
      <c r="B142" s="9" t="s">
        <v>50</v>
      </c>
      <c r="C142" s="185">
        <v>12.5</v>
      </c>
      <c r="D142" s="185">
        <v>51</v>
      </c>
      <c r="E142" s="186"/>
      <c r="F142" s="185"/>
      <c r="G142" s="186">
        <v>29</v>
      </c>
      <c r="H142" s="185">
        <v>31.56</v>
      </c>
      <c r="I142" s="186">
        <v>15</v>
      </c>
      <c r="J142" s="185">
        <v>40</v>
      </c>
      <c r="X142">
        <v>136</v>
      </c>
      <c r="AE142" s="104"/>
      <c r="AF142" s="104"/>
      <c r="AG142" s="104"/>
      <c r="AH142" s="104"/>
      <c r="AI142" s="104"/>
    </row>
    <row r="143" spans="2:35" x14ac:dyDescent="0.25">
      <c r="B143" s="9" t="s">
        <v>83</v>
      </c>
      <c r="C143" s="185">
        <v>15.2</v>
      </c>
      <c r="D143" s="185">
        <v>48</v>
      </c>
      <c r="E143" s="186"/>
      <c r="F143" s="185"/>
      <c r="G143" s="186">
        <v>25</v>
      </c>
      <c r="H143" s="185">
        <v>31</v>
      </c>
      <c r="I143" s="186">
        <v>13.3</v>
      </c>
      <c r="J143" s="185">
        <v>39</v>
      </c>
      <c r="X143">
        <v>137</v>
      </c>
      <c r="AE143" s="104"/>
      <c r="AF143" s="104"/>
      <c r="AG143" s="104"/>
      <c r="AH143" s="104"/>
      <c r="AI143" s="104"/>
    </row>
    <row r="144" spans="2:35" x14ac:dyDescent="0.25">
      <c r="B144" s="9" t="s">
        <v>7</v>
      </c>
      <c r="C144" s="185">
        <v>18.5</v>
      </c>
      <c r="D144" s="185">
        <v>65</v>
      </c>
      <c r="E144" s="186"/>
      <c r="F144" s="185"/>
      <c r="G144" s="186">
        <v>39</v>
      </c>
      <c r="H144" s="185">
        <v>40</v>
      </c>
      <c r="I144" s="186">
        <v>20</v>
      </c>
      <c r="J144" s="185">
        <v>74</v>
      </c>
      <c r="X144">
        <v>138</v>
      </c>
      <c r="AE144" s="104"/>
      <c r="AF144" s="104"/>
      <c r="AG144" s="104"/>
      <c r="AH144" s="104"/>
      <c r="AI144" s="104"/>
    </row>
    <row r="145" spans="2:35" x14ac:dyDescent="0.25">
      <c r="B145" s="9" t="s">
        <v>8</v>
      </c>
      <c r="C145" s="185">
        <v>23</v>
      </c>
      <c r="D145" s="185">
        <v>75</v>
      </c>
      <c r="E145" s="186"/>
      <c r="F145" s="185"/>
      <c r="G145" s="186">
        <v>48</v>
      </c>
      <c r="H145" s="185">
        <v>42</v>
      </c>
      <c r="I145" s="186">
        <v>25</v>
      </c>
      <c r="J145" s="185">
        <v>86</v>
      </c>
      <c r="X145">
        <v>139</v>
      </c>
      <c r="AE145" s="104"/>
      <c r="AF145" s="104"/>
      <c r="AG145" s="104"/>
      <c r="AH145" s="104"/>
      <c r="AI145" s="104"/>
    </row>
    <row r="146" spans="2:35" x14ac:dyDescent="0.25">
      <c r="B146" s="9" t="s">
        <v>68</v>
      </c>
      <c r="C146" s="185">
        <v>25</v>
      </c>
      <c r="D146" s="185">
        <v>120</v>
      </c>
      <c r="E146" s="186"/>
      <c r="F146" s="185"/>
      <c r="G146" s="186">
        <v>40</v>
      </c>
      <c r="H146" s="185">
        <v>50</v>
      </c>
      <c r="I146" s="186">
        <v>21</v>
      </c>
      <c r="J146" s="185">
        <v>70</v>
      </c>
      <c r="X146">
        <v>140</v>
      </c>
      <c r="AE146" s="104"/>
      <c r="AF146" s="104"/>
      <c r="AG146" s="104"/>
      <c r="AH146" s="104"/>
      <c r="AI146" s="104"/>
    </row>
    <row r="147" spans="2:35" x14ac:dyDescent="0.25">
      <c r="B147" s="9" t="s">
        <v>67</v>
      </c>
      <c r="C147" s="185">
        <v>31</v>
      </c>
      <c r="D147" s="185">
        <v>160</v>
      </c>
      <c r="E147" s="186"/>
      <c r="F147" s="185"/>
      <c r="G147" s="186">
        <v>50</v>
      </c>
      <c r="H147" s="185">
        <v>61</v>
      </c>
      <c r="I147" s="186">
        <v>30</v>
      </c>
      <c r="J147" s="185">
        <v>107</v>
      </c>
      <c r="X147">
        <v>141</v>
      </c>
      <c r="AE147" s="104"/>
      <c r="AF147" s="104"/>
      <c r="AG147" s="104"/>
      <c r="AH147" s="104"/>
      <c r="AI147" s="104"/>
    </row>
    <row r="148" spans="2:35" x14ac:dyDescent="0.25">
      <c r="B148" s="9" t="s">
        <v>56</v>
      </c>
      <c r="C148" s="185">
        <v>31.2</v>
      </c>
      <c r="D148" s="185">
        <v>165</v>
      </c>
      <c r="E148" s="186"/>
      <c r="F148" s="185"/>
      <c r="G148" s="186">
        <v>55</v>
      </c>
      <c r="H148" s="185">
        <v>67</v>
      </c>
      <c r="I148" s="186">
        <v>31.5</v>
      </c>
      <c r="J148" s="185">
        <v>0</v>
      </c>
      <c r="X148">
        <v>142</v>
      </c>
      <c r="AE148" s="104"/>
      <c r="AF148" s="104"/>
      <c r="AG148" s="104"/>
      <c r="AH148" s="104"/>
      <c r="AI148" s="104"/>
    </row>
    <row r="149" spans="2:35" x14ac:dyDescent="0.25">
      <c r="B149" s="9" t="s">
        <v>73</v>
      </c>
      <c r="C149" s="149">
        <v>33</v>
      </c>
      <c r="D149" s="149">
        <v>177</v>
      </c>
      <c r="E149" s="150"/>
      <c r="F149" s="149"/>
      <c r="G149" s="150">
        <v>68</v>
      </c>
      <c r="H149" s="149">
        <v>60</v>
      </c>
      <c r="I149" s="150">
        <v>41</v>
      </c>
      <c r="J149" s="149"/>
      <c r="X149">
        <v>143</v>
      </c>
      <c r="AE149" s="104"/>
      <c r="AF149" s="104"/>
      <c r="AG149" s="104"/>
      <c r="AH149" s="104"/>
      <c r="AI149" s="104"/>
    </row>
    <row r="150" spans="2:35" x14ac:dyDescent="0.25">
      <c r="B150" s="9" t="s">
        <v>57</v>
      </c>
      <c r="C150" s="185">
        <v>35</v>
      </c>
      <c r="D150" s="185">
        <v>190</v>
      </c>
      <c r="E150" s="186"/>
      <c r="F150" s="185"/>
      <c r="G150" s="186">
        <v>78</v>
      </c>
      <c r="H150" s="185">
        <v>100</v>
      </c>
      <c r="I150" s="186">
        <v>50</v>
      </c>
      <c r="J150" s="185">
        <v>0</v>
      </c>
      <c r="X150">
        <v>144</v>
      </c>
      <c r="AE150" s="104"/>
      <c r="AF150" s="104"/>
      <c r="AG150" s="104"/>
      <c r="AH150" s="104"/>
      <c r="AI150" s="104"/>
    </row>
    <row r="151" spans="2:35" x14ac:dyDescent="0.25">
      <c r="B151" s="9" t="s">
        <v>74</v>
      </c>
      <c r="C151" s="149">
        <v>37</v>
      </c>
      <c r="D151" s="149">
        <v>220</v>
      </c>
      <c r="E151" s="150"/>
      <c r="F151" s="149"/>
      <c r="G151" s="150">
        <v>82</v>
      </c>
      <c r="H151" s="149">
        <v>92</v>
      </c>
      <c r="I151" s="150">
        <v>60</v>
      </c>
      <c r="J151" s="149"/>
      <c r="X151">
        <v>145</v>
      </c>
      <c r="AE151" s="104"/>
      <c r="AF151" s="104"/>
      <c r="AG151" s="104"/>
      <c r="AH151" s="104"/>
      <c r="AI151" s="104"/>
    </row>
    <row r="152" spans="2:35" ht="15.75" thickBot="1" x14ac:dyDescent="0.3">
      <c r="B152" s="11" t="s">
        <v>58</v>
      </c>
      <c r="C152" s="189">
        <v>40</v>
      </c>
      <c r="D152" s="189">
        <v>240</v>
      </c>
      <c r="E152" s="190"/>
      <c r="F152" s="189"/>
      <c r="G152" s="190">
        <v>85</v>
      </c>
      <c r="H152" s="189">
        <v>123.6</v>
      </c>
      <c r="I152" s="190">
        <v>70</v>
      </c>
      <c r="J152" s="189"/>
      <c r="X152">
        <v>146</v>
      </c>
      <c r="AE152" s="104"/>
      <c r="AF152" s="104"/>
      <c r="AG152" s="104"/>
      <c r="AH152" s="104"/>
      <c r="AI152" s="104"/>
    </row>
    <row r="153" spans="2:35" x14ac:dyDescent="0.25">
      <c r="B153" s="12" t="s">
        <v>59</v>
      </c>
      <c r="C153" s="181">
        <v>9.9</v>
      </c>
      <c r="D153" s="181">
        <v>50</v>
      </c>
      <c r="E153" s="182"/>
      <c r="F153" s="181"/>
      <c r="G153" s="182">
        <v>5</v>
      </c>
      <c r="H153" s="181">
        <v>28</v>
      </c>
      <c r="I153" s="182">
        <v>5</v>
      </c>
      <c r="J153" s="181"/>
      <c r="X153">
        <v>147</v>
      </c>
      <c r="AE153" s="104"/>
      <c r="AF153" s="104"/>
      <c r="AG153" s="104"/>
      <c r="AH153" s="104"/>
      <c r="AI153" s="104"/>
    </row>
    <row r="154" spans="2:35" x14ac:dyDescent="0.25">
      <c r="B154" s="13" t="s">
        <v>55</v>
      </c>
      <c r="C154" s="185">
        <v>20.5</v>
      </c>
      <c r="D154" s="185">
        <v>80</v>
      </c>
      <c r="E154" s="186"/>
      <c r="F154" s="185"/>
      <c r="G154" s="186">
        <v>11.5</v>
      </c>
      <c r="H154" s="185">
        <v>42</v>
      </c>
      <c r="I154" s="186">
        <v>17.5</v>
      </c>
      <c r="J154" s="185"/>
      <c r="X154">
        <v>148</v>
      </c>
      <c r="AE154" s="104"/>
      <c r="AF154" s="104"/>
      <c r="AG154" s="104"/>
      <c r="AH154" s="104"/>
      <c r="AI154" s="104"/>
    </row>
    <row r="155" spans="2:35" x14ac:dyDescent="0.25">
      <c r="B155" s="13" t="s">
        <v>84</v>
      </c>
      <c r="C155" s="185">
        <v>15</v>
      </c>
      <c r="D155" s="185">
        <v>62</v>
      </c>
      <c r="E155" s="186"/>
      <c r="F155" s="185"/>
      <c r="G155" s="186">
        <v>9</v>
      </c>
      <c r="H155" s="185">
        <v>32</v>
      </c>
      <c r="I155" s="186">
        <v>14.3</v>
      </c>
      <c r="J155" s="185"/>
      <c r="X155">
        <v>149</v>
      </c>
      <c r="AE155" s="104"/>
      <c r="AF155" s="104"/>
      <c r="AG155" s="104"/>
      <c r="AH155" s="104"/>
      <c r="AI155" s="104"/>
    </row>
    <row r="156" spans="2:35" x14ac:dyDescent="0.25">
      <c r="B156" s="13" t="s">
        <v>14</v>
      </c>
      <c r="C156" s="185">
        <v>25</v>
      </c>
      <c r="D156" s="185">
        <v>100</v>
      </c>
      <c r="E156" s="186"/>
      <c r="F156" s="185"/>
      <c r="G156" s="186">
        <v>15</v>
      </c>
      <c r="H156" s="185">
        <v>56</v>
      </c>
      <c r="I156" s="186">
        <v>19.899999999999999</v>
      </c>
      <c r="J156" s="185">
        <v>48</v>
      </c>
      <c r="X156">
        <v>150</v>
      </c>
      <c r="AE156" s="104"/>
      <c r="AF156" s="104"/>
      <c r="AG156" s="104"/>
      <c r="AH156" s="104"/>
      <c r="AI156" s="104"/>
    </row>
    <row r="157" spans="2:35" x14ac:dyDescent="0.25">
      <c r="B157" s="13" t="s">
        <v>75</v>
      </c>
      <c r="C157" s="149">
        <v>28</v>
      </c>
      <c r="D157" s="149">
        <v>80</v>
      </c>
      <c r="E157" s="150"/>
      <c r="F157" s="149"/>
      <c r="G157" s="150">
        <v>24</v>
      </c>
      <c r="H157" s="149">
        <v>48</v>
      </c>
      <c r="I157" s="150">
        <v>22.5</v>
      </c>
      <c r="J157" s="149">
        <v>54</v>
      </c>
      <c r="X157">
        <v>151</v>
      </c>
      <c r="AE157" s="63"/>
      <c r="AF157" s="63"/>
      <c r="AG157" s="63"/>
      <c r="AH157" s="63"/>
      <c r="AI157" s="63"/>
    </row>
    <row r="158" spans="2:35" x14ac:dyDescent="0.25">
      <c r="B158" s="13" t="s">
        <v>76</v>
      </c>
      <c r="C158" s="149">
        <v>36</v>
      </c>
      <c r="D158" s="149">
        <v>110</v>
      </c>
      <c r="E158" s="150"/>
      <c r="F158" s="149"/>
      <c r="G158" s="150">
        <v>37</v>
      </c>
      <c r="H158" s="149">
        <v>64</v>
      </c>
      <c r="I158" s="150">
        <v>33</v>
      </c>
      <c r="J158" s="149">
        <v>73</v>
      </c>
      <c r="X158">
        <v>152</v>
      </c>
      <c r="AE158" s="63"/>
      <c r="AF158" s="63"/>
      <c r="AG158" s="63"/>
      <c r="AH158" s="63"/>
      <c r="AI158" s="63"/>
    </row>
    <row r="159" spans="2:35" x14ac:dyDescent="0.25">
      <c r="B159" s="13" t="s">
        <v>65</v>
      </c>
      <c r="C159" s="149">
        <v>36</v>
      </c>
      <c r="D159" s="149">
        <v>110</v>
      </c>
      <c r="E159" s="150"/>
      <c r="F159" s="149"/>
      <c r="G159" s="150">
        <v>44</v>
      </c>
      <c r="H159" s="149">
        <v>64</v>
      </c>
      <c r="I159" s="150">
        <v>33</v>
      </c>
      <c r="J159" s="149">
        <v>90</v>
      </c>
      <c r="X159">
        <v>153</v>
      </c>
      <c r="AE159" s="63"/>
      <c r="AF159" s="63"/>
      <c r="AG159" s="63"/>
      <c r="AH159" s="63"/>
      <c r="AI159" s="63"/>
    </row>
    <row r="160" spans="2:35" ht="15.75" thickBot="1" x14ac:dyDescent="0.3">
      <c r="B160" s="18" t="s">
        <v>66</v>
      </c>
      <c r="C160" s="151">
        <v>38</v>
      </c>
      <c r="D160" s="151">
        <v>130</v>
      </c>
      <c r="E160" s="152"/>
      <c r="F160" s="151"/>
      <c r="G160" s="152">
        <v>45</v>
      </c>
      <c r="H160" s="151">
        <v>63</v>
      </c>
      <c r="I160" s="152">
        <v>33</v>
      </c>
      <c r="J160" s="151">
        <v>90</v>
      </c>
      <c r="X160">
        <v>154</v>
      </c>
      <c r="AE160" s="63"/>
      <c r="AF160" s="63"/>
      <c r="AG160" s="63"/>
      <c r="AH160" s="63"/>
      <c r="AI160" s="63"/>
    </row>
    <row r="161" spans="2:35" x14ac:dyDescent="0.25">
      <c r="B161" s="20" t="s">
        <v>89</v>
      </c>
      <c r="C161" s="181">
        <v>22</v>
      </c>
      <c r="D161" s="181">
        <v>110</v>
      </c>
      <c r="E161" s="182"/>
      <c r="F161" s="181"/>
      <c r="G161" s="182">
        <v>42</v>
      </c>
      <c r="H161" s="181">
        <v>38</v>
      </c>
      <c r="I161" s="182">
        <v>22</v>
      </c>
      <c r="J161" s="181">
        <v>65</v>
      </c>
      <c r="X161">
        <v>155</v>
      </c>
      <c r="AE161" s="63"/>
      <c r="AF161" s="63"/>
      <c r="AG161" s="63"/>
      <c r="AH161" s="63"/>
      <c r="AI161" s="63"/>
    </row>
    <row r="162" spans="2:35" x14ac:dyDescent="0.25">
      <c r="B162" s="21" t="s">
        <v>90</v>
      </c>
      <c r="C162" s="185">
        <v>32.5</v>
      </c>
      <c r="D162" s="185">
        <v>125</v>
      </c>
      <c r="E162" s="186"/>
      <c r="F162" s="185"/>
      <c r="G162" s="186">
        <v>48</v>
      </c>
      <c r="H162" s="185">
        <v>47</v>
      </c>
      <c r="I162" s="186">
        <v>27</v>
      </c>
      <c r="J162" s="185">
        <v>90</v>
      </c>
      <c r="X162">
        <v>156</v>
      </c>
      <c r="AE162" s="63"/>
      <c r="AF162" s="63"/>
      <c r="AG162" s="63"/>
      <c r="AH162" s="63"/>
      <c r="AI162" s="63"/>
    </row>
    <row r="163" spans="2:35" x14ac:dyDescent="0.25">
      <c r="B163" s="21" t="s">
        <v>91</v>
      </c>
      <c r="C163" s="185">
        <v>34</v>
      </c>
      <c r="D163" s="185">
        <v>150</v>
      </c>
      <c r="E163" s="186"/>
      <c r="F163" s="185"/>
      <c r="G163" s="186">
        <v>53</v>
      </c>
      <c r="H163" s="185">
        <v>47.5</v>
      </c>
      <c r="I163" s="186">
        <v>27.6</v>
      </c>
      <c r="J163" s="185">
        <v>100</v>
      </c>
      <c r="X163">
        <v>157</v>
      </c>
      <c r="AE163" s="63"/>
      <c r="AF163" s="63"/>
      <c r="AG163" s="63"/>
      <c r="AH163" s="63"/>
      <c r="AI163" s="63"/>
    </row>
    <row r="164" spans="2:35" ht="15.75" thickBot="1" x14ac:dyDescent="0.3">
      <c r="B164" s="116" t="s">
        <v>92</v>
      </c>
      <c r="C164" s="187">
        <v>47</v>
      </c>
      <c r="D164" s="187">
        <v>190</v>
      </c>
      <c r="E164" s="188"/>
      <c r="F164" s="187"/>
      <c r="G164" s="188">
        <v>77</v>
      </c>
      <c r="H164" s="187">
        <v>78</v>
      </c>
      <c r="I164" s="188">
        <v>40</v>
      </c>
      <c r="J164" s="187">
        <v>134</v>
      </c>
      <c r="X164">
        <v>158</v>
      </c>
      <c r="AE164" s="62"/>
      <c r="AF164" s="62"/>
      <c r="AG164" s="62"/>
      <c r="AH164" s="62"/>
      <c r="AI164" s="62"/>
    </row>
    <row r="165" spans="2:35" hidden="1" x14ac:dyDescent="0.25">
      <c r="B165" s="162" t="s">
        <v>18</v>
      </c>
      <c r="C165" s="183">
        <v>19</v>
      </c>
      <c r="D165" s="183">
        <v>60</v>
      </c>
      <c r="E165" s="184">
        <v>1.1000000000000001</v>
      </c>
      <c r="F165" s="183">
        <v>0.28999999999999998</v>
      </c>
      <c r="G165" s="184">
        <v>10</v>
      </c>
      <c r="H165" s="183">
        <v>39</v>
      </c>
      <c r="I165" s="184">
        <v>18</v>
      </c>
      <c r="J165" s="183">
        <v>47</v>
      </c>
      <c r="X165">
        <v>159</v>
      </c>
      <c r="AE165" s="62"/>
      <c r="AF165" s="62"/>
      <c r="AG165" s="62"/>
      <c r="AH165" s="62"/>
      <c r="AI165" s="62"/>
    </row>
    <row r="166" spans="2:35" ht="15.75" hidden="1" thickBot="1" x14ac:dyDescent="0.3">
      <c r="B166" s="116" t="s">
        <v>19</v>
      </c>
      <c r="C166" s="187">
        <v>26</v>
      </c>
      <c r="D166" s="187">
        <v>90</v>
      </c>
      <c r="E166" s="188">
        <v>1.6</v>
      </c>
      <c r="F166" s="187">
        <v>0.46</v>
      </c>
      <c r="G166" s="188">
        <v>14.2</v>
      </c>
      <c r="H166" s="187">
        <v>46</v>
      </c>
      <c r="I166" s="188">
        <v>25</v>
      </c>
      <c r="J166" s="187">
        <v>92</v>
      </c>
      <c r="X166">
        <v>160</v>
      </c>
    </row>
    <row r="167" spans="2:35" ht="15.75" thickBot="1" x14ac:dyDescent="0.3">
      <c r="X167">
        <v>161</v>
      </c>
    </row>
    <row r="168" spans="2:35" ht="15.75" thickBot="1" x14ac:dyDescent="0.3">
      <c r="B168" s="214" t="s">
        <v>72</v>
      </c>
      <c r="C168" s="215"/>
      <c r="D168" s="215"/>
      <c r="E168" s="215"/>
      <c r="F168" s="215"/>
      <c r="G168" s="215"/>
      <c r="H168" s="215"/>
      <c r="I168" s="215"/>
      <c r="J168" s="216"/>
      <c r="X168">
        <v>162</v>
      </c>
    </row>
    <row r="169" spans="2:35" ht="15.75" thickBot="1" x14ac:dyDescent="0.3">
      <c r="B169" s="4" t="s">
        <v>71</v>
      </c>
      <c r="C169" s="5" t="s">
        <v>51</v>
      </c>
      <c r="D169" s="22" t="s">
        <v>81</v>
      </c>
      <c r="E169" s="5"/>
      <c r="F169" s="5"/>
      <c r="G169" s="5" t="s">
        <v>63</v>
      </c>
      <c r="H169" s="22" t="s">
        <v>9</v>
      </c>
      <c r="I169" s="5" t="s">
        <v>48</v>
      </c>
      <c r="J169" s="5" t="s">
        <v>21</v>
      </c>
      <c r="X169">
        <v>163</v>
      </c>
    </row>
    <row r="170" spans="2:35" x14ac:dyDescent="0.25">
      <c r="B170" s="7" t="s">
        <v>5</v>
      </c>
      <c r="C170" s="8">
        <v>91</v>
      </c>
      <c r="D170" s="129">
        <v>91</v>
      </c>
      <c r="E170" s="8"/>
      <c r="F170" s="129"/>
      <c r="G170" s="8">
        <v>91</v>
      </c>
      <c r="H170" s="129">
        <v>91</v>
      </c>
      <c r="I170" s="8">
        <v>91</v>
      </c>
      <c r="J170" s="132">
        <v>91</v>
      </c>
      <c r="X170">
        <v>164</v>
      </c>
    </row>
    <row r="171" spans="2:35" x14ac:dyDescent="0.25">
      <c r="B171" s="9" t="s">
        <v>50</v>
      </c>
      <c r="C171" s="10">
        <v>120</v>
      </c>
      <c r="D171" s="130">
        <v>75</v>
      </c>
      <c r="E171" s="10"/>
      <c r="F171" s="130"/>
      <c r="G171" s="10">
        <v>120</v>
      </c>
      <c r="H171" s="130">
        <v>73</v>
      </c>
      <c r="I171" s="10">
        <v>120</v>
      </c>
      <c r="J171" s="133">
        <v>120</v>
      </c>
      <c r="X171">
        <v>165</v>
      </c>
    </row>
    <row r="172" spans="2:35" x14ac:dyDescent="0.25">
      <c r="B172" s="9" t="s">
        <v>83</v>
      </c>
      <c r="C172" s="10">
        <v>120</v>
      </c>
      <c r="D172" s="130">
        <v>85</v>
      </c>
      <c r="E172" s="10"/>
      <c r="F172" s="130"/>
      <c r="G172" s="10">
        <v>120</v>
      </c>
      <c r="H172" s="130">
        <v>80</v>
      </c>
      <c r="I172" s="10">
        <v>120</v>
      </c>
      <c r="J172" s="133">
        <v>120</v>
      </c>
      <c r="X172">
        <v>166</v>
      </c>
    </row>
    <row r="173" spans="2:35" x14ac:dyDescent="0.25">
      <c r="B173" s="9" t="s">
        <v>7</v>
      </c>
      <c r="C173" s="10">
        <v>115</v>
      </c>
      <c r="D173" s="130">
        <v>115</v>
      </c>
      <c r="E173" s="10"/>
      <c r="F173" s="130"/>
      <c r="G173" s="10">
        <v>115</v>
      </c>
      <c r="H173" s="130">
        <v>115</v>
      </c>
      <c r="I173" s="10">
        <v>115</v>
      </c>
      <c r="J173" s="133">
        <v>115</v>
      </c>
      <c r="X173">
        <v>167</v>
      </c>
    </row>
    <row r="174" spans="2:35" x14ac:dyDescent="0.25">
      <c r="B174" s="9" t="s">
        <v>8</v>
      </c>
      <c r="C174" s="10">
        <v>160</v>
      </c>
      <c r="D174" s="130">
        <v>160</v>
      </c>
      <c r="E174" s="10"/>
      <c r="F174" s="130"/>
      <c r="G174" s="10">
        <v>160</v>
      </c>
      <c r="H174" s="130">
        <v>135</v>
      </c>
      <c r="I174" s="10">
        <v>160</v>
      </c>
      <c r="J174" s="133">
        <v>160</v>
      </c>
      <c r="X174">
        <v>168</v>
      </c>
    </row>
    <row r="175" spans="2:35" x14ac:dyDescent="0.25">
      <c r="B175" s="9" t="s">
        <v>68</v>
      </c>
      <c r="C175" s="10">
        <v>160</v>
      </c>
      <c r="D175" s="130">
        <v>110</v>
      </c>
      <c r="E175" s="10"/>
      <c r="F175" s="130"/>
      <c r="G175" s="10">
        <v>160</v>
      </c>
      <c r="H175" s="130">
        <v>110</v>
      </c>
      <c r="I175" s="10">
        <v>160</v>
      </c>
      <c r="J175" s="133">
        <v>160</v>
      </c>
      <c r="X175">
        <v>169</v>
      </c>
    </row>
    <row r="176" spans="2:35" x14ac:dyDescent="0.25">
      <c r="B176" s="9" t="s">
        <v>67</v>
      </c>
      <c r="C176" s="10">
        <v>200</v>
      </c>
      <c r="D176" s="130">
        <v>130</v>
      </c>
      <c r="E176" s="10"/>
      <c r="F176" s="130"/>
      <c r="G176" s="10">
        <v>200</v>
      </c>
      <c r="H176" s="130">
        <v>130</v>
      </c>
      <c r="I176" s="10">
        <v>200</v>
      </c>
      <c r="J176" s="133">
        <v>200</v>
      </c>
      <c r="X176">
        <v>170</v>
      </c>
    </row>
    <row r="177" spans="2:24" x14ac:dyDescent="0.25">
      <c r="B177" s="9" t="s">
        <v>56</v>
      </c>
      <c r="C177" s="10">
        <v>220</v>
      </c>
      <c r="D177" s="130">
        <v>135</v>
      </c>
      <c r="E177" s="10"/>
      <c r="F177" s="130"/>
      <c r="G177" s="10">
        <v>220</v>
      </c>
      <c r="H177" s="130">
        <v>115</v>
      </c>
      <c r="I177" s="10">
        <v>220</v>
      </c>
      <c r="J177" s="133">
        <v>220</v>
      </c>
      <c r="X177">
        <v>171</v>
      </c>
    </row>
    <row r="178" spans="2:24" x14ac:dyDescent="0.25">
      <c r="B178" s="9" t="s">
        <v>73</v>
      </c>
      <c r="C178" s="10">
        <v>250</v>
      </c>
      <c r="D178" s="130">
        <v>140</v>
      </c>
      <c r="E178" s="10"/>
      <c r="F178" s="130"/>
      <c r="G178" s="10">
        <v>250</v>
      </c>
      <c r="H178" s="130">
        <v>180</v>
      </c>
      <c r="I178" s="10">
        <v>250</v>
      </c>
      <c r="J178" s="133">
        <v>250</v>
      </c>
      <c r="X178">
        <v>172</v>
      </c>
    </row>
    <row r="179" spans="2:24" x14ac:dyDescent="0.25">
      <c r="B179" s="9" t="s">
        <v>57</v>
      </c>
      <c r="C179" s="10">
        <v>320</v>
      </c>
      <c r="D179" s="130">
        <v>240</v>
      </c>
      <c r="E179" s="10"/>
      <c r="F179" s="130"/>
      <c r="G179" s="10">
        <v>320</v>
      </c>
      <c r="H179" s="130">
        <v>240</v>
      </c>
      <c r="I179" s="10">
        <v>320</v>
      </c>
      <c r="J179" s="133">
        <v>320</v>
      </c>
      <c r="X179">
        <v>173</v>
      </c>
    </row>
    <row r="180" spans="2:24" x14ac:dyDescent="0.25">
      <c r="B180" s="9" t="s">
        <v>74</v>
      </c>
      <c r="C180" s="10">
        <v>350</v>
      </c>
      <c r="D180" s="130">
        <v>270</v>
      </c>
      <c r="E180" s="10"/>
      <c r="F180" s="130"/>
      <c r="G180" s="10">
        <v>350</v>
      </c>
      <c r="H180" s="130">
        <v>305</v>
      </c>
      <c r="I180" s="10">
        <v>350</v>
      </c>
      <c r="J180" s="133">
        <v>350</v>
      </c>
      <c r="X180">
        <v>174</v>
      </c>
    </row>
    <row r="181" spans="2:24" ht="15.75" thickBot="1" x14ac:dyDescent="0.3">
      <c r="B181" s="11" t="s">
        <v>58</v>
      </c>
      <c r="C181" s="53">
        <v>370</v>
      </c>
      <c r="D181" s="191">
        <v>300</v>
      </c>
      <c r="E181" s="53"/>
      <c r="F181" s="191"/>
      <c r="G181" s="53">
        <v>370</v>
      </c>
      <c r="H181" s="191">
        <v>320</v>
      </c>
      <c r="I181" s="53">
        <v>370</v>
      </c>
      <c r="J181" s="192">
        <v>370</v>
      </c>
      <c r="X181">
        <v>175</v>
      </c>
    </row>
    <row r="182" spans="2:24" x14ac:dyDescent="0.25">
      <c r="B182" s="12" t="s">
        <v>59</v>
      </c>
      <c r="C182" s="180">
        <v>80</v>
      </c>
      <c r="D182" s="175">
        <v>80</v>
      </c>
      <c r="E182" s="180"/>
      <c r="F182" s="175"/>
      <c r="G182" s="180">
        <v>80</v>
      </c>
      <c r="H182" s="175">
        <v>80</v>
      </c>
      <c r="I182" s="180">
        <v>80</v>
      </c>
      <c r="J182" s="177">
        <v>80</v>
      </c>
      <c r="X182">
        <v>176</v>
      </c>
    </row>
    <row r="183" spans="2:24" x14ac:dyDescent="0.25">
      <c r="B183" s="13" t="s">
        <v>55</v>
      </c>
      <c r="C183" s="135">
        <v>140</v>
      </c>
      <c r="D183" s="136">
        <v>90</v>
      </c>
      <c r="E183" s="135"/>
      <c r="F183" s="136"/>
      <c r="G183" s="135">
        <v>140</v>
      </c>
      <c r="H183" s="136">
        <v>90</v>
      </c>
      <c r="I183" s="135">
        <v>140</v>
      </c>
      <c r="J183" s="178">
        <v>140</v>
      </c>
      <c r="X183">
        <v>177</v>
      </c>
    </row>
    <row r="184" spans="2:24" x14ac:dyDescent="0.25">
      <c r="B184" s="13" t="s">
        <v>84</v>
      </c>
      <c r="C184" s="135">
        <v>140</v>
      </c>
      <c r="D184" s="136">
        <v>80</v>
      </c>
      <c r="E184" s="135"/>
      <c r="F184" s="136"/>
      <c r="G184" s="135">
        <v>140</v>
      </c>
      <c r="H184" s="136">
        <v>80</v>
      </c>
      <c r="I184" s="135">
        <v>140</v>
      </c>
      <c r="J184" s="178">
        <v>140</v>
      </c>
      <c r="X184">
        <v>178</v>
      </c>
    </row>
    <row r="185" spans="2:24" x14ac:dyDescent="0.25">
      <c r="B185" s="13" t="s">
        <v>14</v>
      </c>
      <c r="C185" s="135">
        <v>200</v>
      </c>
      <c r="D185" s="136">
        <v>140</v>
      </c>
      <c r="E185" s="135"/>
      <c r="F185" s="136"/>
      <c r="G185" s="135">
        <v>200</v>
      </c>
      <c r="H185" s="136">
        <v>140</v>
      </c>
      <c r="I185" s="135">
        <v>200</v>
      </c>
      <c r="J185" s="178">
        <v>200</v>
      </c>
      <c r="X185">
        <v>179</v>
      </c>
    </row>
    <row r="186" spans="2:24" x14ac:dyDescent="0.25">
      <c r="B186" s="13" t="s">
        <v>75</v>
      </c>
      <c r="C186" s="135">
        <v>280</v>
      </c>
      <c r="D186" s="136">
        <v>170</v>
      </c>
      <c r="E186" s="135"/>
      <c r="F186" s="136"/>
      <c r="G186" s="135">
        <v>280</v>
      </c>
      <c r="H186" s="136">
        <v>140</v>
      </c>
      <c r="I186" s="135">
        <v>280</v>
      </c>
      <c r="J186" s="178">
        <v>280</v>
      </c>
      <c r="X186">
        <v>180</v>
      </c>
    </row>
    <row r="187" spans="2:24" x14ac:dyDescent="0.25">
      <c r="B187" s="13" t="s">
        <v>76</v>
      </c>
      <c r="C187" s="135">
        <v>280</v>
      </c>
      <c r="D187" s="136">
        <v>140</v>
      </c>
      <c r="E187" s="135"/>
      <c r="F187" s="136"/>
      <c r="G187" s="135">
        <v>280</v>
      </c>
      <c r="H187" s="136">
        <v>140</v>
      </c>
      <c r="I187" s="135">
        <v>280</v>
      </c>
      <c r="J187" s="178">
        <v>280</v>
      </c>
      <c r="X187">
        <v>181</v>
      </c>
    </row>
    <row r="188" spans="2:24" x14ac:dyDescent="0.25">
      <c r="B188" s="13" t="s">
        <v>65</v>
      </c>
      <c r="C188" s="135">
        <v>280</v>
      </c>
      <c r="D188" s="136">
        <v>140</v>
      </c>
      <c r="E188" s="135"/>
      <c r="F188" s="136"/>
      <c r="G188" s="135">
        <v>280</v>
      </c>
      <c r="H188" s="136">
        <v>140</v>
      </c>
      <c r="I188" s="135">
        <v>280</v>
      </c>
      <c r="J188" s="178">
        <v>280</v>
      </c>
      <c r="X188">
        <v>182</v>
      </c>
    </row>
    <row r="189" spans="2:24" ht="15.75" thickBot="1" x14ac:dyDescent="0.3">
      <c r="B189" s="18" t="s">
        <v>66</v>
      </c>
      <c r="C189" s="19">
        <v>320</v>
      </c>
      <c r="D189" s="131">
        <v>140</v>
      </c>
      <c r="E189" s="19"/>
      <c r="F189" s="131"/>
      <c r="G189" s="19">
        <v>320</v>
      </c>
      <c r="H189" s="131">
        <v>140</v>
      </c>
      <c r="I189" s="19">
        <v>320</v>
      </c>
      <c r="J189" s="134">
        <v>320</v>
      </c>
      <c r="X189">
        <v>183</v>
      </c>
    </row>
    <row r="190" spans="2:24" x14ac:dyDescent="0.25">
      <c r="B190" s="20" t="s">
        <v>89</v>
      </c>
      <c r="C190" s="8">
        <v>140</v>
      </c>
      <c r="D190" s="129">
        <v>130</v>
      </c>
      <c r="E190" s="8"/>
      <c r="F190" s="129"/>
      <c r="G190" s="8">
        <v>140</v>
      </c>
      <c r="H190" s="129">
        <v>110</v>
      </c>
      <c r="I190" s="8">
        <v>140</v>
      </c>
      <c r="J190" s="132">
        <v>140</v>
      </c>
      <c r="X190">
        <v>184</v>
      </c>
    </row>
    <row r="191" spans="2:24" x14ac:dyDescent="0.25">
      <c r="B191" s="21" t="s">
        <v>90</v>
      </c>
      <c r="C191" s="10">
        <v>190</v>
      </c>
      <c r="D191" s="130">
        <v>120</v>
      </c>
      <c r="E191" s="10"/>
      <c r="F191" s="130"/>
      <c r="G191" s="10">
        <v>190</v>
      </c>
      <c r="H191" s="130">
        <v>110</v>
      </c>
      <c r="I191" s="10">
        <v>190</v>
      </c>
      <c r="J191" s="133">
        <v>190</v>
      </c>
      <c r="X191">
        <v>185</v>
      </c>
    </row>
    <row r="192" spans="2:24" x14ac:dyDescent="0.25">
      <c r="B192" s="21" t="s">
        <v>91</v>
      </c>
      <c r="C192" s="10">
        <v>180</v>
      </c>
      <c r="D192" s="130">
        <v>110</v>
      </c>
      <c r="E192" s="10"/>
      <c r="F192" s="130"/>
      <c r="G192" s="10">
        <v>180</v>
      </c>
      <c r="H192" s="130">
        <v>110</v>
      </c>
      <c r="I192" s="10">
        <v>180</v>
      </c>
      <c r="J192" s="133">
        <v>180</v>
      </c>
      <c r="X192">
        <v>186</v>
      </c>
    </row>
    <row r="193" spans="2:24" ht="15.75" thickBot="1" x14ac:dyDescent="0.3">
      <c r="B193" s="116" t="s">
        <v>92</v>
      </c>
      <c r="C193" s="19">
        <v>250</v>
      </c>
      <c r="D193" s="131">
        <v>180</v>
      </c>
      <c r="E193" s="19"/>
      <c r="F193" s="131"/>
      <c r="G193" s="19">
        <v>250</v>
      </c>
      <c r="H193" s="131">
        <v>230</v>
      </c>
      <c r="I193" s="19">
        <v>250</v>
      </c>
      <c r="J193" s="134">
        <v>250</v>
      </c>
      <c r="X193">
        <v>187</v>
      </c>
    </row>
    <row r="194" spans="2:24" hidden="1" x14ac:dyDescent="0.25">
      <c r="B194" s="162" t="s">
        <v>18</v>
      </c>
      <c r="C194" s="126">
        <v>130</v>
      </c>
      <c r="D194" s="176">
        <v>150</v>
      </c>
      <c r="E194" s="126">
        <v>130</v>
      </c>
      <c r="F194" s="176">
        <v>130</v>
      </c>
      <c r="G194" s="126">
        <v>130</v>
      </c>
      <c r="H194" s="176">
        <v>150</v>
      </c>
      <c r="I194" s="126">
        <v>130</v>
      </c>
      <c r="J194" s="179">
        <v>130</v>
      </c>
      <c r="X194">
        <v>188</v>
      </c>
    </row>
    <row r="195" spans="2:24" ht="15.75" hidden="1" thickBot="1" x14ac:dyDescent="0.3">
      <c r="B195" s="116" t="s">
        <v>19</v>
      </c>
      <c r="C195" s="19">
        <v>220</v>
      </c>
      <c r="D195" s="131">
        <v>220</v>
      </c>
      <c r="E195" s="19">
        <v>220</v>
      </c>
      <c r="F195" s="131">
        <v>220</v>
      </c>
      <c r="G195" s="19">
        <v>220</v>
      </c>
      <c r="H195" s="131">
        <v>220</v>
      </c>
      <c r="I195" s="19">
        <v>220</v>
      </c>
      <c r="J195" s="134">
        <v>220</v>
      </c>
      <c r="X195">
        <v>189</v>
      </c>
    </row>
    <row r="196" spans="2:24" x14ac:dyDescent="0.25">
      <c r="X196">
        <v>190</v>
      </c>
    </row>
    <row r="197" spans="2:24" x14ac:dyDescent="0.25">
      <c r="X197">
        <v>191</v>
      </c>
    </row>
    <row r="198" spans="2:24" x14ac:dyDescent="0.25">
      <c r="X198">
        <v>192</v>
      </c>
    </row>
    <row r="199" spans="2:24" x14ac:dyDescent="0.25">
      <c r="X199">
        <v>193</v>
      </c>
    </row>
    <row r="200" spans="2:24" x14ac:dyDescent="0.25">
      <c r="X200">
        <v>194</v>
      </c>
    </row>
    <row r="201" spans="2:24" x14ac:dyDescent="0.25">
      <c r="X201">
        <v>195</v>
      </c>
    </row>
    <row r="202" spans="2:24" x14ac:dyDescent="0.25">
      <c r="X202">
        <v>196</v>
      </c>
    </row>
    <row r="203" spans="2:24" x14ac:dyDescent="0.25">
      <c r="X203">
        <v>197</v>
      </c>
    </row>
    <row r="204" spans="2:24" x14ac:dyDescent="0.25">
      <c r="X204">
        <v>198</v>
      </c>
    </row>
    <row r="205" spans="2:24" x14ac:dyDescent="0.25">
      <c r="X205">
        <v>199</v>
      </c>
    </row>
    <row r="206" spans="2:24" x14ac:dyDescent="0.25">
      <c r="X206" t="s">
        <v>39</v>
      </c>
    </row>
    <row r="251" spans="24:37" x14ac:dyDescent="0.25">
      <c r="X251" s="107" t="s">
        <v>44</v>
      </c>
      <c r="Y251" s="108" t="s">
        <v>28</v>
      </c>
      <c r="AJ251" s="108" t="s">
        <v>29</v>
      </c>
      <c r="AK251" s="108" t="s">
        <v>30</v>
      </c>
    </row>
    <row r="252" spans="24:37" x14ac:dyDescent="0.25">
      <c r="X252" s="137">
        <v>60</v>
      </c>
      <c r="Y252" s="109" t="s">
        <v>51</v>
      </c>
      <c r="AJ252" s="110">
        <f>AK252*N$126/100000000</f>
        <v>3.8936064316349595</v>
      </c>
      <c r="AK252" s="111" t="str">
        <f>AJ60</f>
        <v>113,49100962512</v>
      </c>
    </row>
    <row r="253" spans="24:37" x14ac:dyDescent="0.25">
      <c r="X253" s="137">
        <v>63</v>
      </c>
      <c r="Y253" s="194" t="s">
        <v>81</v>
      </c>
      <c r="AJ253" s="110">
        <f>AK253*N$126/100</f>
        <v>0.96637086289063978</v>
      </c>
      <c r="AK253" s="111" t="str">
        <f>AJ63</f>
        <v>2,8167819944684E-5</v>
      </c>
    </row>
    <row r="254" spans="24:37" x14ac:dyDescent="0.25">
      <c r="X254" s="137">
        <v>45</v>
      </c>
      <c r="Y254" s="109" t="s">
        <v>6</v>
      </c>
      <c r="AJ254" s="110">
        <f>AK254*N$126/100000000</f>
        <v>16.039741686129329</v>
      </c>
      <c r="AK254" s="111" t="str">
        <f>AJ45</f>
        <v>467,52708832992</v>
      </c>
    </row>
    <row r="255" spans="24:37" x14ac:dyDescent="0.25">
      <c r="X255" s="137">
        <v>56</v>
      </c>
      <c r="Y255" s="109" t="s">
        <v>45</v>
      </c>
      <c r="AJ255" s="110">
        <f>AK255*N$126/100000000</f>
        <v>62.134903064732896</v>
      </c>
      <c r="AK255" s="111" t="str">
        <f>AJ56</f>
        <v>1811,1108571429</v>
      </c>
    </row>
    <row r="256" spans="24:37" x14ac:dyDescent="0.25">
      <c r="X256" s="137">
        <v>62</v>
      </c>
      <c r="Y256" s="114" t="s">
        <v>63</v>
      </c>
      <c r="AJ256" s="110">
        <f>AK256*N$126/100</f>
        <v>2.9436956175496833</v>
      </c>
      <c r="AK256" s="111" t="str">
        <f>AJ62</f>
        <v>8,5802967898959E-5</v>
      </c>
    </row>
    <row r="257" spans="2:37" x14ac:dyDescent="0.25">
      <c r="X257" s="137">
        <v>26</v>
      </c>
      <c r="Y257" s="109" t="s">
        <v>9</v>
      </c>
      <c r="AJ257" s="110">
        <f>AK257*N$126/100</f>
        <v>3.2957319335036397</v>
      </c>
      <c r="AK257" s="111" t="str">
        <f>AJ26</f>
        <v>9,6064137748513E-5</v>
      </c>
    </row>
    <row r="258" spans="2:37" ht="15.75" thickBot="1" x14ac:dyDescent="0.3">
      <c r="X258" s="109"/>
      <c r="Y258" s="109" t="s">
        <v>10</v>
      </c>
      <c r="AJ258" s="110">
        <f>AK258*N$126/100000</f>
        <v>3.9796853092760939E-8</v>
      </c>
      <c r="AK258" s="111" t="str">
        <f>AJ27</f>
        <v>1,1600004049468E-9</v>
      </c>
    </row>
    <row r="259" spans="2:37" ht="15.75" thickBot="1" x14ac:dyDescent="0.3">
      <c r="B259" s="128" t="s">
        <v>80</v>
      </c>
      <c r="C259" s="5" t="s">
        <v>26</v>
      </c>
      <c r="D259" s="6" t="s">
        <v>20</v>
      </c>
      <c r="X259" s="137">
        <v>58</v>
      </c>
      <c r="Y259" s="109" t="s">
        <v>54</v>
      </c>
      <c r="AJ259" s="110">
        <f>AK259*N$126/100</f>
        <v>5.304274521925719</v>
      </c>
      <c r="AK259" s="111" t="str">
        <f>AJ58</f>
        <v>0,00015460922447916</v>
      </c>
    </row>
    <row r="260" spans="2:37" x14ac:dyDescent="0.25">
      <c r="X260" s="137">
        <v>42</v>
      </c>
      <c r="Y260" s="109" t="s">
        <v>21</v>
      </c>
      <c r="AJ260" s="110">
        <f>AK260*N$126/100000000</f>
        <v>1.3520277307644744</v>
      </c>
      <c r="AK260" s="111" t="str">
        <f>AJ42</f>
        <v>39,408963103954</v>
      </c>
    </row>
    <row r="262" spans="2:37" x14ac:dyDescent="0.25">
      <c r="X262" s="100"/>
      <c r="Y262" s="100"/>
    </row>
    <row r="263" spans="2:37" x14ac:dyDescent="0.25">
      <c r="X263" s="100"/>
      <c r="Y263" s="100"/>
    </row>
    <row r="264" spans="2:37" x14ac:dyDescent="0.25">
      <c r="B264" s="74" t="s">
        <v>18</v>
      </c>
      <c r="C264" s="139">
        <v>0</v>
      </c>
      <c r="D264" s="26">
        <f>C264*M116</f>
        <v>0</v>
      </c>
      <c r="X264" s="100"/>
      <c r="Y264" s="100"/>
    </row>
    <row r="265" spans="2:37" ht="15.75" thickBot="1" x14ac:dyDescent="0.3">
      <c r="B265" s="167" t="s">
        <v>19</v>
      </c>
      <c r="C265" s="140">
        <v>0</v>
      </c>
      <c r="D265" s="28">
        <f>C265*M117</f>
        <v>0</v>
      </c>
      <c r="X265" s="100"/>
      <c r="Y265" s="100"/>
    </row>
    <row r="266" spans="2:37" x14ac:dyDescent="0.25">
      <c r="X266" s="100"/>
      <c r="Y266" s="100"/>
    </row>
    <row r="267" spans="2:37" x14ac:dyDescent="0.25">
      <c r="X267" s="101"/>
      <c r="Y267" s="101"/>
    </row>
    <row r="268" spans="2:37" x14ac:dyDescent="0.25">
      <c r="X268" s="102"/>
      <c r="Y268" s="102"/>
    </row>
    <row r="269" spans="2:37" x14ac:dyDescent="0.25">
      <c r="X269" s="103"/>
      <c r="Y269" s="104"/>
    </row>
    <row r="270" spans="2:37" x14ac:dyDescent="0.25">
      <c r="X270" s="103"/>
      <c r="Y270" s="104"/>
    </row>
    <row r="271" spans="2:37" x14ac:dyDescent="0.25">
      <c r="X271" s="103"/>
      <c r="Y271" s="104"/>
    </row>
    <row r="272" spans="2:37" x14ac:dyDescent="0.25">
      <c r="X272" s="103"/>
      <c r="Y272" s="104"/>
    </row>
    <row r="273" spans="24:25" x14ac:dyDescent="0.25">
      <c r="X273" s="103"/>
      <c r="Y273" s="104"/>
    </row>
    <row r="274" spans="24:25" x14ac:dyDescent="0.25">
      <c r="X274" s="103"/>
      <c r="Y274" s="104"/>
    </row>
    <row r="275" spans="24:25" x14ac:dyDescent="0.25">
      <c r="X275" s="103"/>
      <c r="Y275" s="104"/>
    </row>
    <row r="276" spans="24:25" x14ac:dyDescent="0.25">
      <c r="X276" s="103"/>
      <c r="Y276" s="104"/>
    </row>
    <row r="277" spans="24:25" x14ac:dyDescent="0.25">
      <c r="X277" s="103"/>
      <c r="Y277" s="104"/>
    </row>
    <row r="278" spans="24:25" x14ac:dyDescent="0.25">
      <c r="X278" s="103"/>
      <c r="Y278" s="104"/>
    </row>
    <row r="279" spans="24:25" x14ac:dyDescent="0.25">
      <c r="X279" s="103"/>
      <c r="Y279" s="104"/>
    </row>
    <row r="280" spans="24:25" x14ac:dyDescent="0.25">
      <c r="X280" s="103"/>
      <c r="Y280" s="104"/>
    </row>
    <row r="281" spans="24:25" x14ac:dyDescent="0.25">
      <c r="X281" s="103"/>
      <c r="Y281" s="104"/>
    </row>
    <row r="282" spans="24:25" x14ac:dyDescent="0.25">
      <c r="X282" s="103"/>
      <c r="Y282" s="104"/>
    </row>
    <row r="283" spans="24:25" x14ac:dyDescent="0.25">
      <c r="X283" s="103"/>
      <c r="Y283" s="104"/>
    </row>
    <row r="284" spans="24:25" x14ac:dyDescent="0.25">
      <c r="X284" s="103"/>
      <c r="Y284" s="104"/>
    </row>
    <row r="285" spans="24:25" x14ac:dyDescent="0.25">
      <c r="X285" s="62"/>
      <c r="Y285" s="63"/>
    </row>
    <row r="286" spans="24:25" x14ac:dyDescent="0.25">
      <c r="X286" s="62"/>
      <c r="Y286" s="63"/>
    </row>
    <row r="287" spans="24:25" x14ac:dyDescent="0.25">
      <c r="X287" s="62"/>
      <c r="Y287" s="63"/>
    </row>
    <row r="288" spans="24:25" x14ac:dyDescent="0.25">
      <c r="X288" s="62"/>
      <c r="Y288" s="63"/>
    </row>
    <row r="289" spans="24:25" x14ac:dyDescent="0.25">
      <c r="X289" s="62"/>
      <c r="Y289" s="63"/>
    </row>
    <row r="290" spans="24:25" x14ac:dyDescent="0.25">
      <c r="X290" s="62"/>
      <c r="Y290" s="63"/>
    </row>
    <row r="291" spans="24:25" x14ac:dyDescent="0.25">
      <c r="X291" s="62"/>
      <c r="Y291" s="63"/>
    </row>
    <row r="292" spans="24:25" x14ac:dyDescent="0.25">
      <c r="X292" s="62"/>
      <c r="Y292" s="62"/>
    </row>
    <row r="293" spans="24:25" x14ac:dyDescent="0.25">
      <c r="X293" s="62"/>
      <c r="Y293" s="62"/>
    </row>
    <row r="7600" spans="26:30" x14ac:dyDescent="0.25">
      <c r="Z7600" s="204"/>
      <c r="AA7600" s="204"/>
      <c r="AB7600" s="204"/>
      <c r="AC7600" s="204"/>
      <c r="AD7600" s="204"/>
    </row>
    <row r="7601" spans="26:30" x14ac:dyDescent="0.25">
      <c r="Z7601" s="205"/>
      <c r="AA7601" s="205"/>
      <c r="AB7601" s="205"/>
      <c r="AC7601" s="205"/>
      <c r="AD7601" s="205"/>
    </row>
    <row r="7602" spans="26:30" x14ac:dyDescent="0.25">
      <c r="Z7602" s="206"/>
      <c r="AA7602" s="206"/>
      <c r="AB7602" s="206"/>
      <c r="AC7602" s="206"/>
      <c r="AD7602" s="206"/>
    </row>
    <row r="7603" spans="26:30" x14ac:dyDescent="0.25">
      <c r="Z7603" s="205"/>
      <c r="AA7603" s="205"/>
      <c r="AB7603" s="205"/>
      <c r="AC7603" s="205"/>
      <c r="AD7603" s="205"/>
    </row>
    <row r="7604" spans="26:30" x14ac:dyDescent="0.25">
      <c r="Z7604" s="205"/>
      <c r="AA7604" s="205"/>
      <c r="AB7604" s="205"/>
      <c r="AC7604" s="205"/>
      <c r="AD7604" s="205"/>
    </row>
    <row r="7605" spans="26:30" x14ac:dyDescent="0.25">
      <c r="Z7605" s="207"/>
      <c r="AA7605" s="207"/>
      <c r="AB7605" s="207"/>
      <c r="AC7605" s="207"/>
      <c r="AD7605" s="207"/>
    </row>
    <row r="7606" spans="26:30" x14ac:dyDescent="0.25">
      <c r="Z7606" s="205"/>
      <c r="AA7606" s="205"/>
      <c r="AB7606" s="205"/>
      <c r="AC7606" s="205"/>
      <c r="AD7606" s="205"/>
    </row>
    <row r="7607" spans="26:30" x14ac:dyDescent="0.25">
      <c r="Z7607" s="205"/>
      <c r="AA7607" s="205"/>
      <c r="AB7607" s="205"/>
      <c r="AC7607" s="205"/>
      <c r="AD7607" s="205"/>
    </row>
    <row r="7608" spans="26:30" x14ac:dyDescent="0.25">
      <c r="Z7608" s="205"/>
      <c r="AA7608" s="205"/>
      <c r="AB7608" s="205"/>
      <c r="AC7608" s="205"/>
      <c r="AD7608" s="205"/>
    </row>
    <row r="7609" spans="26:30" x14ac:dyDescent="0.25">
      <c r="Z7609" s="205"/>
      <c r="AA7609" s="205"/>
      <c r="AB7609" s="205"/>
      <c r="AC7609" s="205"/>
      <c r="AD7609" s="205"/>
    </row>
    <row r="7611" spans="26:30" x14ac:dyDescent="0.25">
      <c r="Z7611" s="100"/>
      <c r="AA7611" s="100"/>
      <c r="AB7611" s="100"/>
      <c r="AC7611" s="100"/>
      <c r="AD7611" s="100"/>
    </row>
    <row r="7612" spans="26:30" x14ac:dyDescent="0.25">
      <c r="Z7612" s="100"/>
      <c r="AA7612" s="100"/>
      <c r="AB7612" s="100"/>
      <c r="AC7612" s="100"/>
      <c r="AD7612" s="100"/>
    </row>
    <row r="7613" spans="26:30" x14ac:dyDescent="0.25">
      <c r="Z7613" s="100"/>
      <c r="AA7613" s="100"/>
      <c r="AB7613" s="100"/>
      <c r="AC7613" s="100"/>
      <c r="AD7613" s="100"/>
    </row>
    <row r="7614" spans="26:30" x14ac:dyDescent="0.25">
      <c r="Z7614" s="100"/>
      <c r="AA7614" s="100"/>
      <c r="AB7614" s="100"/>
      <c r="AC7614" s="100"/>
      <c r="AD7614" s="100"/>
    </row>
    <row r="7615" spans="26:30" x14ac:dyDescent="0.25">
      <c r="Z7615" s="100"/>
      <c r="AA7615" s="100"/>
      <c r="AB7615" s="100"/>
      <c r="AC7615" s="100"/>
      <c r="AD7615" s="100"/>
    </row>
    <row r="7616" spans="26:30" x14ac:dyDescent="0.25">
      <c r="Z7616" s="101"/>
      <c r="AA7616" s="101"/>
      <c r="AB7616" s="101"/>
      <c r="AC7616" s="101"/>
      <c r="AD7616" s="101"/>
    </row>
    <row r="7617" spans="26:30" x14ac:dyDescent="0.25">
      <c r="Z7617" s="102"/>
      <c r="AA7617" s="102"/>
      <c r="AB7617" s="102"/>
      <c r="AC7617" s="102"/>
      <c r="AD7617" s="102"/>
    </row>
    <row r="7618" spans="26:30" x14ac:dyDescent="0.25">
      <c r="Z7618" s="104"/>
      <c r="AA7618" s="104"/>
      <c r="AB7618" s="104"/>
      <c r="AC7618" s="104"/>
      <c r="AD7618" s="104"/>
    </row>
    <row r="7619" spans="26:30" x14ac:dyDescent="0.25">
      <c r="Z7619" s="104"/>
      <c r="AA7619" s="104"/>
      <c r="AB7619" s="104"/>
      <c r="AC7619" s="104"/>
      <c r="AD7619" s="104"/>
    </row>
    <row r="7620" spans="26:30" x14ac:dyDescent="0.25">
      <c r="Z7620" s="104"/>
      <c r="AA7620" s="104"/>
      <c r="AB7620" s="104"/>
      <c r="AC7620" s="104"/>
      <c r="AD7620" s="104"/>
    </row>
    <row r="7621" spans="26:30" x14ac:dyDescent="0.25">
      <c r="Z7621" s="104"/>
      <c r="AA7621" s="104"/>
      <c r="AB7621" s="104"/>
      <c r="AC7621" s="104"/>
      <c r="AD7621" s="104"/>
    </row>
    <row r="7622" spans="26:30" x14ac:dyDescent="0.25">
      <c r="Z7622" s="104"/>
      <c r="AA7622" s="104"/>
      <c r="AB7622" s="104"/>
      <c r="AC7622" s="104"/>
      <c r="AD7622" s="104"/>
    </row>
    <row r="7623" spans="26:30" x14ac:dyDescent="0.25">
      <c r="Z7623" s="104"/>
      <c r="AA7623" s="104"/>
      <c r="AB7623" s="104"/>
      <c r="AC7623" s="104"/>
      <c r="AD7623" s="104"/>
    </row>
    <row r="7624" spans="26:30" x14ac:dyDescent="0.25">
      <c r="Z7624" s="104"/>
      <c r="AA7624" s="104"/>
      <c r="AB7624" s="104"/>
      <c r="AC7624" s="104"/>
      <c r="AD7624" s="104"/>
    </row>
    <row r="7625" spans="26:30" x14ac:dyDescent="0.25">
      <c r="Z7625" s="104"/>
      <c r="AA7625" s="104"/>
      <c r="AB7625" s="104"/>
      <c r="AC7625" s="104"/>
      <c r="AD7625" s="104"/>
    </row>
    <row r="7626" spans="26:30" x14ac:dyDescent="0.25">
      <c r="Z7626" s="104"/>
      <c r="AA7626" s="104"/>
      <c r="AB7626" s="104"/>
      <c r="AC7626" s="104"/>
      <c r="AD7626" s="104"/>
    </row>
    <row r="7627" spans="26:30" x14ac:dyDescent="0.25">
      <c r="Z7627" s="104"/>
      <c r="AA7627" s="104"/>
      <c r="AB7627" s="104"/>
      <c r="AC7627" s="104"/>
      <c r="AD7627" s="104"/>
    </row>
    <row r="7628" spans="26:30" x14ac:dyDescent="0.25">
      <c r="Z7628" s="104"/>
      <c r="AA7628" s="104"/>
      <c r="AB7628" s="104"/>
      <c r="AC7628" s="104"/>
      <c r="AD7628" s="104"/>
    </row>
    <row r="7629" spans="26:30" x14ac:dyDescent="0.25">
      <c r="Z7629" s="104"/>
      <c r="AA7629" s="104"/>
      <c r="AB7629" s="104"/>
      <c r="AC7629" s="104"/>
      <c r="AD7629" s="104"/>
    </row>
    <row r="7630" spans="26:30" x14ac:dyDescent="0.25">
      <c r="Z7630" s="104"/>
      <c r="AA7630" s="104"/>
      <c r="AB7630" s="104"/>
      <c r="AC7630" s="104"/>
      <c r="AD7630" s="104"/>
    </row>
    <row r="7631" spans="26:30" x14ac:dyDescent="0.25">
      <c r="Z7631" s="104"/>
      <c r="AA7631" s="104"/>
      <c r="AB7631" s="104"/>
      <c r="AC7631" s="104"/>
      <c r="AD7631" s="104"/>
    </row>
    <row r="7632" spans="26:30" x14ac:dyDescent="0.25">
      <c r="Z7632" s="104"/>
      <c r="AA7632" s="104"/>
      <c r="AB7632" s="104"/>
      <c r="AC7632" s="104"/>
      <c r="AD7632" s="104"/>
    </row>
    <row r="7633" spans="26:30" x14ac:dyDescent="0.25">
      <c r="Z7633" s="104"/>
      <c r="AA7633" s="104"/>
      <c r="AB7633" s="104"/>
      <c r="AC7633" s="104"/>
      <c r="AD7633" s="104"/>
    </row>
    <row r="7634" spans="26:30" x14ac:dyDescent="0.25">
      <c r="Z7634" s="63"/>
      <c r="AA7634" s="63"/>
      <c r="AB7634" s="63"/>
      <c r="AC7634" s="63"/>
      <c r="AD7634" s="63"/>
    </row>
    <row r="7635" spans="26:30" x14ac:dyDescent="0.25">
      <c r="Z7635" s="63"/>
      <c r="AA7635" s="63"/>
      <c r="AB7635" s="63"/>
      <c r="AC7635" s="63"/>
      <c r="AD7635" s="63"/>
    </row>
    <row r="7636" spans="26:30" x14ac:dyDescent="0.25">
      <c r="Z7636" s="63"/>
      <c r="AA7636" s="63"/>
      <c r="AB7636" s="63"/>
      <c r="AC7636" s="63"/>
      <c r="AD7636" s="63"/>
    </row>
    <row r="7637" spans="26:30" x14ac:dyDescent="0.25">
      <c r="Z7637" s="63"/>
      <c r="AA7637" s="63"/>
      <c r="AB7637" s="63"/>
      <c r="AC7637" s="63"/>
      <c r="AD7637" s="63"/>
    </row>
    <row r="7638" spans="26:30" x14ac:dyDescent="0.25">
      <c r="Z7638" s="63"/>
      <c r="AA7638" s="63"/>
      <c r="AB7638" s="63"/>
      <c r="AC7638" s="63"/>
      <c r="AD7638" s="63"/>
    </row>
    <row r="7639" spans="26:30" x14ac:dyDescent="0.25">
      <c r="Z7639" s="63"/>
      <c r="AA7639" s="63"/>
      <c r="AB7639" s="63"/>
      <c r="AC7639" s="63"/>
      <c r="AD7639" s="63"/>
    </row>
    <row r="7640" spans="26:30" x14ac:dyDescent="0.25">
      <c r="Z7640" s="63"/>
      <c r="AA7640" s="63"/>
      <c r="AB7640" s="63"/>
      <c r="AC7640" s="63"/>
      <c r="AD7640" s="63"/>
    </row>
    <row r="7641" spans="26:30" x14ac:dyDescent="0.25">
      <c r="Z7641" s="62"/>
      <c r="AA7641" s="62"/>
      <c r="AB7641" s="62"/>
      <c r="AC7641" s="62"/>
      <c r="AD7641" s="62"/>
    </row>
    <row r="7642" spans="26:30" x14ac:dyDescent="0.25">
      <c r="Z7642" s="62"/>
      <c r="AA7642" s="62"/>
      <c r="AB7642" s="62"/>
      <c r="AC7642" s="62"/>
      <c r="AD7642" s="62"/>
    </row>
  </sheetData>
  <mergeCells count="4">
    <mergeCell ref="B4:U4"/>
    <mergeCell ref="B5:U5"/>
    <mergeCell ref="B139:J139"/>
    <mergeCell ref="B168:J168"/>
  </mergeCells>
  <conditionalFormatting sqref="R92:R117">
    <cfRule type="cellIs" dxfId="95" priority="21" operator="between">
      <formula>12</formula>
      <formula>18</formula>
    </cfRule>
    <cfRule type="cellIs" dxfId="94" priority="22" operator="greaterThan">
      <formula>18</formula>
    </cfRule>
    <cfRule type="cellIs" dxfId="93" priority="23" operator="lessThan">
      <formula>12</formula>
    </cfRule>
  </conditionalFormatting>
  <conditionalFormatting sqref="L127 K68 K79:K82 C231:K258 C266:K270 E259:K265 K197:K225 E226:K230 C354:K451 C271:I353 K271:K353 K129:K147">
    <cfRule type="top10" dxfId="92" priority="20" percent="1" rank="1"/>
  </conditionalFormatting>
  <conditionalFormatting sqref="Z7640:AD7640 Y291 AE163:AI163">
    <cfRule type="top10" dxfId="91" priority="19" percent="1" rank="1"/>
  </conditionalFormatting>
  <conditionalFormatting sqref="Z7634:AD7634 Y285 AE157:AI157">
    <cfRule type="top10" dxfId="90" priority="18" percent="1" rank="1"/>
  </conditionalFormatting>
  <conditionalFormatting sqref="Z7635:AD7635 Y286 AE158:AI158">
    <cfRule type="top10" dxfId="89" priority="17" percent="1" rank="1"/>
  </conditionalFormatting>
  <conditionalFormatting sqref="Z7636:AD7636 Y287 AE159:AI159">
    <cfRule type="top10" dxfId="88" priority="16" percent="1" rank="1"/>
  </conditionalFormatting>
  <conditionalFormatting sqref="Z7637:AD7637 Y288 AE160:AI160">
    <cfRule type="top10" dxfId="87" priority="15" percent="1" rank="1"/>
  </conditionalFormatting>
  <conditionalFormatting sqref="Z7638:AD7638 Y289 AE161:AI161">
    <cfRule type="top10" dxfId="86" priority="14" percent="1" rank="1"/>
  </conditionalFormatting>
  <conditionalFormatting sqref="Z7639:AD7639 Y290 AE162:AI162">
    <cfRule type="top10" dxfId="85" priority="13" percent="1" rank="1"/>
  </conditionalFormatting>
  <conditionalFormatting sqref="S92:S117">
    <cfRule type="top10" dxfId="84" priority="10" bottom="1" rank="10"/>
    <cfRule type="top10" dxfId="83" priority="12" rank="7"/>
  </conditionalFormatting>
  <conditionalFormatting sqref="T92:T117">
    <cfRule type="top10" dxfId="82" priority="9" bottom="1" rank="10"/>
    <cfRule type="top10" dxfId="81" priority="11" rank="7"/>
  </conditionalFormatting>
  <conditionalFormatting sqref="C92:J93">
    <cfRule type="top10" dxfId="80" priority="24" rank="1"/>
  </conditionalFormatting>
  <conditionalFormatting sqref="C94:J94">
    <cfRule type="top10" dxfId="79" priority="25" rank="1"/>
  </conditionalFormatting>
  <conditionalFormatting sqref="C95:J95">
    <cfRule type="top10" dxfId="78" priority="26" rank="1"/>
  </conditionalFormatting>
  <conditionalFormatting sqref="C96:J96">
    <cfRule type="top10" dxfId="77" priority="27" rank="1"/>
  </conditionalFormatting>
  <conditionalFormatting sqref="C97:J97">
    <cfRule type="top10" dxfId="76" priority="28" rank="1"/>
  </conditionalFormatting>
  <conditionalFormatting sqref="C98:J98">
    <cfRule type="top10" dxfId="75" priority="29" rank="1"/>
  </conditionalFormatting>
  <conditionalFormatting sqref="C99:J99">
    <cfRule type="top10" dxfId="74" priority="30" rank="1"/>
  </conditionalFormatting>
  <conditionalFormatting sqref="C100:J100">
    <cfRule type="top10" dxfId="73" priority="31" rank="1"/>
  </conditionalFormatting>
  <conditionalFormatting sqref="C101:J101">
    <cfRule type="top10" dxfId="72" priority="32" rank="1"/>
  </conditionalFormatting>
  <conditionalFormatting sqref="C102:J102">
    <cfRule type="top10" dxfId="71" priority="33" rank="1"/>
  </conditionalFormatting>
  <conditionalFormatting sqref="C103:J103">
    <cfRule type="top10" dxfId="70" priority="34" rank="1"/>
  </conditionalFormatting>
  <conditionalFormatting sqref="C104:J104">
    <cfRule type="top10" dxfId="69" priority="35" rank="1"/>
  </conditionalFormatting>
  <conditionalFormatting sqref="C105:J105">
    <cfRule type="top10" dxfId="68" priority="36" rank="1"/>
  </conditionalFormatting>
  <conditionalFormatting sqref="C106:J106">
    <cfRule type="top10" dxfId="67" priority="37" rank="1"/>
  </conditionalFormatting>
  <conditionalFormatting sqref="C107:J107">
    <cfRule type="top10" dxfId="66" priority="38" rank="1"/>
  </conditionalFormatting>
  <conditionalFormatting sqref="C108:J108">
    <cfRule type="top10" dxfId="65" priority="39" rank="1"/>
  </conditionalFormatting>
  <conditionalFormatting sqref="C109:J109">
    <cfRule type="top10" dxfId="64" priority="40" rank="1"/>
  </conditionalFormatting>
  <conditionalFormatting sqref="C110:J110">
    <cfRule type="top10" dxfId="63" priority="41" rank="1"/>
  </conditionalFormatting>
  <conditionalFormatting sqref="C111:J111">
    <cfRule type="top10" dxfId="62" priority="42" rank="1"/>
  </conditionalFormatting>
  <conditionalFormatting sqref="C116:J117">
    <cfRule type="top10" dxfId="61" priority="43" rank="1"/>
  </conditionalFormatting>
  <conditionalFormatting sqref="C92:J92">
    <cfRule type="top10" dxfId="60" priority="44" rank="1"/>
  </conditionalFormatting>
  <conditionalFormatting sqref="C116:J116">
    <cfRule type="top10" dxfId="59" priority="45" rank="1"/>
  </conditionalFormatting>
  <conditionalFormatting sqref="C117:J117">
    <cfRule type="top10" dxfId="58" priority="46" rank="1"/>
  </conditionalFormatting>
  <conditionalFormatting sqref="U92:V117">
    <cfRule type="top10" dxfId="57" priority="47" bottom="1" rank="10"/>
    <cfRule type="top10" dxfId="56" priority="48" rank="7"/>
  </conditionalFormatting>
  <conditionalFormatting sqref="C108:J108">
    <cfRule type="top10" dxfId="55" priority="5" rank="1"/>
  </conditionalFormatting>
  <conditionalFormatting sqref="C109:J109">
    <cfRule type="top10" dxfId="54" priority="6" rank="1"/>
  </conditionalFormatting>
  <conditionalFormatting sqref="C110:J110">
    <cfRule type="top10" dxfId="53" priority="7" rank="1"/>
  </conditionalFormatting>
  <conditionalFormatting sqref="C111:J111">
    <cfRule type="top10" dxfId="52" priority="8" rank="1"/>
  </conditionalFormatting>
  <conditionalFormatting sqref="C112:J112">
    <cfRule type="top10" dxfId="51" priority="4" rank="1"/>
  </conditionalFormatting>
  <conditionalFormatting sqref="C113:J113">
    <cfRule type="top10" dxfId="50" priority="3" rank="1"/>
  </conditionalFormatting>
  <conditionalFormatting sqref="C114:J114">
    <cfRule type="top10" dxfId="49" priority="2" rank="1"/>
  </conditionalFormatting>
  <conditionalFormatting sqref="C115:J115">
    <cfRule type="top10" dxfId="48" priority="1" rank="1"/>
  </conditionalFormatting>
  <hyperlinks>
    <hyperlink ref="B5" r:id="rId1" xr:uid="{BD3204EB-E2AD-4DCE-BF29-7EA8E8DF7706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BM7642"/>
  <sheetViews>
    <sheetView showGridLines="0" showRowColHeaders="0" tabSelected="1" zoomScale="135" zoomScaleNormal="135" workbookViewId="0">
      <selection activeCell="H163" sqref="H163"/>
    </sheetView>
  </sheetViews>
  <sheetFormatPr defaultRowHeight="15" x14ac:dyDescent="0.25"/>
  <cols>
    <col min="1" max="1" width="2.5703125" customWidth="1"/>
    <col min="2" max="2" width="16.140625" bestFit="1" customWidth="1"/>
    <col min="3" max="3" width="13.42578125" bestFit="1" customWidth="1"/>
    <col min="4" max="4" width="12.5703125" customWidth="1"/>
    <col min="5" max="5" width="14.7109375" hidden="1" customWidth="1"/>
    <col min="6" max="6" width="12.42578125" hidden="1" customWidth="1"/>
    <col min="7" max="7" width="15" bestFit="1" customWidth="1"/>
    <col min="8" max="8" width="14.85546875" customWidth="1"/>
    <col min="9" max="9" width="15.140625" customWidth="1"/>
    <col min="10" max="10" width="0.140625" hidden="1" customWidth="1"/>
    <col min="11" max="11" width="5.85546875" customWidth="1"/>
    <col min="12" max="13" width="17.85546875" bestFit="1" customWidth="1"/>
    <col min="14" max="14" width="18" bestFit="1" customWidth="1"/>
    <col min="15" max="15" width="5.85546875" customWidth="1"/>
    <col min="16" max="16" width="25.140625" bestFit="1" customWidth="1"/>
    <col min="17" max="17" width="11.28515625" customWidth="1"/>
    <col min="18" max="18" width="14" bestFit="1" customWidth="1"/>
    <col min="19" max="19" width="10.140625" bestFit="1" customWidth="1"/>
    <col min="20" max="20" width="9.28515625" bestFit="1" customWidth="1"/>
    <col min="21" max="21" width="9.7109375" customWidth="1"/>
    <col min="22" max="22" width="6.42578125" hidden="1" customWidth="1"/>
    <col min="23" max="23" width="0.28515625" hidden="1" customWidth="1"/>
    <col min="24" max="24" width="13.7109375" hidden="1" customWidth="1"/>
    <col min="25" max="25" width="22.5703125" hidden="1" customWidth="1"/>
    <col min="26" max="26" width="22.5703125" customWidth="1"/>
    <col min="27" max="27" width="64" bestFit="1" customWidth="1"/>
    <col min="28" max="29" width="22.5703125" customWidth="1"/>
    <col min="30" max="30" width="5" bestFit="1" customWidth="1"/>
    <col min="31" max="31" width="22.5703125" hidden="1" customWidth="1"/>
    <col min="32" max="32" width="72.85546875" hidden="1" customWidth="1"/>
    <col min="33" max="34" width="22.5703125" hidden="1" customWidth="1"/>
    <col min="35" max="35" width="5" hidden="1" customWidth="1"/>
    <col min="36" max="37" width="21.5703125" hidden="1" customWidth="1"/>
    <col min="38" max="39" width="9.140625" hidden="1" customWidth="1"/>
    <col min="40" max="40" width="0" hidden="1" customWidth="1"/>
    <col min="41" max="45" width="9.140625" hidden="1" customWidth="1"/>
    <col min="46" max="46" width="9.28515625" hidden="1" customWidth="1"/>
    <col min="47" max="47" width="1.28515625" hidden="1" customWidth="1"/>
    <col min="48" max="48" width="10.140625" hidden="1" customWidth="1"/>
    <col min="49" max="49" width="9.140625" hidden="1" customWidth="1"/>
    <col min="50" max="50" width="0.140625" hidden="1" customWidth="1"/>
    <col min="51" max="51" width="0.28515625" hidden="1" customWidth="1"/>
    <col min="52" max="58" width="9.140625" hidden="1" customWidth="1"/>
    <col min="59" max="59" width="0.140625" hidden="1" customWidth="1"/>
    <col min="60" max="62" width="9.140625" hidden="1" customWidth="1"/>
    <col min="63" max="63" width="0.28515625" hidden="1" customWidth="1"/>
    <col min="64" max="64" width="9.140625" hidden="1" customWidth="1"/>
    <col min="65" max="65" width="0.28515625" hidden="1" customWidth="1"/>
  </cols>
  <sheetData>
    <row r="3" spans="2:36" ht="15.75" thickBot="1" x14ac:dyDescent="0.3"/>
    <row r="4" spans="2:36" ht="16.5" thickBot="1" x14ac:dyDescent="0.3">
      <c r="B4" s="208" t="s">
        <v>46</v>
      </c>
      <c r="C4" s="209"/>
      <c r="D4" s="209"/>
      <c r="E4" s="209"/>
      <c r="F4" s="209"/>
      <c r="G4" s="209"/>
      <c r="H4" s="209"/>
      <c r="I4" s="209"/>
      <c r="J4" s="209"/>
      <c r="K4" s="209"/>
      <c r="L4" s="209"/>
      <c r="M4" s="209"/>
      <c r="N4" s="209"/>
      <c r="O4" s="209"/>
      <c r="P4" s="209"/>
      <c r="Q4" s="209"/>
      <c r="R4" s="209"/>
      <c r="S4" s="209"/>
      <c r="T4" s="209"/>
      <c r="U4" s="210"/>
    </row>
    <row r="5" spans="2:36" ht="15.75" thickBot="1" x14ac:dyDescent="0.3">
      <c r="B5" s="211" t="s">
        <v>69</v>
      </c>
      <c r="C5" s="212"/>
      <c r="D5" s="212"/>
      <c r="E5" s="212"/>
      <c r="F5" s="212"/>
      <c r="G5" s="212"/>
      <c r="H5" s="212"/>
      <c r="I5" s="212"/>
      <c r="J5" s="212"/>
      <c r="K5" s="212"/>
      <c r="L5" s="212"/>
      <c r="M5" s="212"/>
      <c r="N5" s="212"/>
      <c r="O5" s="212"/>
      <c r="P5" s="212"/>
      <c r="Q5" s="212"/>
      <c r="R5" s="212"/>
      <c r="S5" s="212"/>
      <c r="T5" s="212"/>
      <c r="U5" s="213"/>
      <c r="X5" t="s">
        <v>94</v>
      </c>
      <c r="AJ5" t="str">
        <f>LEFT(X5,FIND(".",X5)-1)</f>
        <v>3430762</v>
      </c>
    </row>
    <row r="6" spans="2:36" ht="15.75" thickBot="1" x14ac:dyDescent="0.3">
      <c r="X6">
        <v>0</v>
      </c>
      <c r="Y6" t="s">
        <v>126</v>
      </c>
      <c r="AJ6" s="51" t="str">
        <f t="shared" ref="AJ6:AJ69" si="0">REPLACE(Y6,FIND(".",Y6),1,",")</f>
        <v>1,239537832588E-5</v>
      </c>
    </row>
    <row r="7" spans="2:36" ht="15.75" hidden="1" thickBot="1" x14ac:dyDescent="0.3">
      <c r="X7">
        <v>1</v>
      </c>
      <c r="Y7" t="s">
        <v>96</v>
      </c>
      <c r="AJ7" s="51" t="str">
        <f t="shared" si="0"/>
        <v>4,4380815854479E-10</v>
      </c>
    </row>
    <row r="8" spans="2:36" ht="15.75" hidden="1" thickBot="1" x14ac:dyDescent="0.3">
      <c r="X8">
        <v>2</v>
      </c>
      <c r="AJ8" s="51" t="e">
        <f t="shared" si="0"/>
        <v>#VALUE!</v>
      </c>
    </row>
    <row r="9" spans="2:36" ht="15.75" hidden="1" thickBot="1" x14ac:dyDescent="0.3">
      <c r="X9">
        <v>3</v>
      </c>
      <c r="Y9" t="s">
        <v>97</v>
      </c>
      <c r="AJ9" s="51" t="str">
        <f t="shared" si="0"/>
        <v>5,3671994138299E-8</v>
      </c>
    </row>
    <row r="10" spans="2:36" ht="15.75" hidden="1" thickBot="1" x14ac:dyDescent="0.3">
      <c r="X10">
        <v>4</v>
      </c>
      <c r="Y10" t="s">
        <v>98</v>
      </c>
      <c r="AJ10" s="51" t="str">
        <f t="shared" si="0"/>
        <v>2,600000988829E-7</v>
      </c>
    </row>
    <row r="11" spans="2:36" ht="15.75" hidden="1" thickBot="1" x14ac:dyDescent="0.3">
      <c r="X11">
        <v>5</v>
      </c>
      <c r="Y11" t="s">
        <v>99</v>
      </c>
      <c r="AJ11" s="51" t="str">
        <f t="shared" si="0"/>
        <v>1,5833593401488E-8</v>
      </c>
    </row>
    <row r="12" spans="2:36" ht="15.75" hidden="1" thickBot="1" x14ac:dyDescent="0.3">
      <c r="X12">
        <v>6</v>
      </c>
      <c r="AJ12" s="51" t="e">
        <f t="shared" si="0"/>
        <v>#VALUE!</v>
      </c>
    </row>
    <row r="13" spans="2:36" ht="15.75" hidden="1" thickBot="1" x14ac:dyDescent="0.3">
      <c r="X13">
        <v>7</v>
      </c>
      <c r="AJ13" s="51" t="e">
        <f t="shared" si="0"/>
        <v>#VALUE!</v>
      </c>
    </row>
    <row r="14" spans="2:36" ht="15.75" hidden="1" thickBot="1" x14ac:dyDescent="0.3">
      <c r="X14">
        <v>8</v>
      </c>
      <c r="Y14" t="s">
        <v>100</v>
      </c>
      <c r="AJ14" s="51" t="str">
        <f t="shared" si="0"/>
        <v>0,00078445923956114</v>
      </c>
    </row>
    <row r="15" spans="2:36" ht="15.75" hidden="1" thickBot="1" x14ac:dyDescent="0.3">
      <c r="X15">
        <v>9</v>
      </c>
      <c r="AJ15" s="51" t="e">
        <f t="shared" si="0"/>
        <v>#VALUE!</v>
      </c>
    </row>
    <row r="16" spans="2:36" ht="15.75" hidden="1" thickBot="1" x14ac:dyDescent="0.3">
      <c r="X16">
        <v>10</v>
      </c>
      <c r="AJ16" s="51" t="e">
        <f t="shared" si="0"/>
        <v>#VALUE!</v>
      </c>
    </row>
    <row r="17" spans="23:36" ht="15.75" hidden="1" thickBot="1" x14ac:dyDescent="0.3">
      <c r="X17">
        <v>11</v>
      </c>
      <c r="Y17" t="s">
        <v>101</v>
      </c>
      <c r="AJ17" s="51" t="str">
        <f t="shared" si="0"/>
        <v>4,6877115597032E-7</v>
      </c>
    </row>
    <row r="18" spans="23:36" ht="15.75" hidden="1" thickBot="1" x14ac:dyDescent="0.3">
      <c r="X18">
        <v>12</v>
      </c>
      <c r="Y18" t="s">
        <v>102</v>
      </c>
      <c r="AJ18" s="51" t="str">
        <f t="shared" si="0"/>
        <v>2,8472399812398E-7</v>
      </c>
    </row>
    <row r="19" spans="23:36" ht="15.75" hidden="1" thickBot="1" x14ac:dyDescent="0.3">
      <c r="X19">
        <v>13</v>
      </c>
      <c r="AJ19" s="51" t="e">
        <f t="shared" si="0"/>
        <v>#VALUE!</v>
      </c>
    </row>
    <row r="20" spans="23:36" ht="15.75" hidden="1" thickBot="1" x14ac:dyDescent="0.3">
      <c r="X20">
        <v>14</v>
      </c>
      <c r="Y20" t="s">
        <v>127</v>
      </c>
      <c r="AJ20" s="51" t="str">
        <f t="shared" si="0"/>
        <v>1,426999959692E-7</v>
      </c>
    </row>
    <row r="21" spans="23:36" ht="15.75" hidden="1" thickBot="1" x14ac:dyDescent="0.3">
      <c r="X21">
        <v>15</v>
      </c>
      <c r="AJ21" s="51" t="e">
        <f t="shared" si="0"/>
        <v>#VALUE!</v>
      </c>
    </row>
    <row r="22" spans="23:36" ht="15.75" hidden="1" thickBot="1" x14ac:dyDescent="0.3">
      <c r="X22">
        <v>16</v>
      </c>
      <c r="AJ22" s="51" t="e">
        <f t="shared" si="0"/>
        <v>#VALUE!</v>
      </c>
    </row>
    <row r="23" spans="23:36" ht="15.75" hidden="1" thickBot="1" x14ac:dyDescent="0.3">
      <c r="X23">
        <v>17</v>
      </c>
      <c r="AJ23" s="51" t="e">
        <f t="shared" si="0"/>
        <v>#VALUE!</v>
      </c>
    </row>
    <row r="24" spans="23:36" ht="15.75" hidden="1" thickBot="1" x14ac:dyDescent="0.3">
      <c r="X24">
        <v>18</v>
      </c>
      <c r="AJ24" s="51" t="e">
        <f t="shared" si="0"/>
        <v>#VALUE!</v>
      </c>
    </row>
    <row r="25" spans="23:36" ht="15.75" hidden="1" thickBot="1" x14ac:dyDescent="0.3">
      <c r="X25">
        <v>19</v>
      </c>
      <c r="AJ25" s="51" t="e">
        <f t="shared" si="0"/>
        <v>#VALUE!</v>
      </c>
    </row>
    <row r="26" spans="23:36" ht="15.75" hidden="1" thickBot="1" x14ac:dyDescent="0.3">
      <c r="W26" t="s">
        <v>9</v>
      </c>
      <c r="X26">
        <v>20</v>
      </c>
      <c r="Y26" s="155" t="s">
        <v>128</v>
      </c>
      <c r="AJ26" s="51" t="str">
        <f t="shared" si="0"/>
        <v>9,5910675755473E-5</v>
      </c>
    </row>
    <row r="27" spans="23:36" ht="15.75" hidden="1" thickBot="1" x14ac:dyDescent="0.3">
      <c r="X27">
        <v>21</v>
      </c>
      <c r="Y27" t="s">
        <v>105</v>
      </c>
      <c r="AJ27" s="51" t="str">
        <f t="shared" si="0"/>
        <v>1,1600004049468E-9</v>
      </c>
    </row>
    <row r="28" spans="23:36" ht="15.75" hidden="1" thickBot="1" x14ac:dyDescent="0.3">
      <c r="X28">
        <v>22</v>
      </c>
      <c r="AJ28" s="51" t="e">
        <f t="shared" si="0"/>
        <v>#VALUE!</v>
      </c>
    </row>
    <row r="29" spans="23:36" ht="15.75" hidden="1" thickBot="1" x14ac:dyDescent="0.3">
      <c r="X29">
        <v>23</v>
      </c>
      <c r="Y29" t="s">
        <v>106</v>
      </c>
      <c r="AJ29" s="51" t="str">
        <f t="shared" si="0"/>
        <v>1,0500536202647E-8</v>
      </c>
    </row>
    <row r="30" spans="23:36" ht="15.75" hidden="1" thickBot="1" x14ac:dyDescent="0.3">
      <c r="X30">
        <v>24</v>
      </c>
      <c r="Y30" t="s">
        <v>107</v>
      </c>
      <c r="AJ30" s="51" t="str">
        <f t="shared" si="0"/>
        <v>0,11626745561362</v>
      </c>
    </row>
    <row r="31" spans="23:36" ht="15.75" hidden="1" thickBot="1" x14ac:dyDescent="0.3">
      <c r="X31">
        <v>25</v>
      </c>
      <c r="AJ31" s="51" t="e">
        <f t="shared" si="0"/>
        <v>#VALUE!</v>
      </c>
    </row>
    <row r="32" spans="23:36" ht="15.75" hidden="1" thickBot="1" x14ac:dyDescent="0.3">
      <c r="X32">
        <v>26</v>
      </c>
      <c r="AJ32" s="51" t="e">
        <f t="shared" si="0"/>
        <v>#VALUE!</v>
      </c>
    </row>
    <row r="33" spans="23:36" ht="15.75" hidden="1" thickBot="1" x14ac:dyDescent="0.3">
      <c r="X33">
        <v>27</v>
      </c>
      <c r="AJ33" s="51" t="e">
        <f t="shared" si="0"/>
        <v>#VALUE!</v>
      </c>
    </row>
    <row r="34" spans="23:36" ht="15.75" hidden="1" thickBot="1" x14ac:dyDescent="0.3">
      <c r="X34">
        <v>28</v>
      </c>
      <c r="Y34" t="s">
        <v>108</v>
      </c>
      <c r="AJ34" s="51" t="str">
        <f t="shared" si="0"/>
        <v>1,3983731421761E-9</v>
      </c>
    </row>
    <row r="35" spans="23:36" ht="15.75" hidden="1" thickBot="1" x14ac:dyDescent="0.3">
      <c r="X35">
        <v>29</v>
      </c>
      <c r="AJ35" s="51" t="e">
        <f t="shared" si="0"/>
        <v>#VALUE!</v>
      </c>
    </row>
    <row r="36" spans="23:36" ht="15.75" hidden="1" thickBot="1" x14ac:dyDescent="0.3">
      <c r="X36">
        <v>30</v>
      </c>
      <c r="AJ36" s="51" t="e">
        <f t="shared" si="0"/>
        <v>#VALUE!</v>
      </c>
    </row>
    <row r="37" spans="23:36" ht="15.75" hidden="1" thickBot="1" x14ac:dyDescent="0.3">
      <c r="X37">
        <v>31</v>
      </c>
      <c r="AJ37" s="51" t="e">
        <f t="shared" si="0"/>
        <v>#VALUE!</v>
      </c>
    </row>
    <row r="38" spans="23:36" ht="15.75" hidden="1" thickBot="1" x14ac:dyDescent="0.3">
      <c r="X38">
        <v>32</v>
      </c>
      <c r="Y38" t="s">
        <v>129</v>
      </c>
      <c r="AJ38" s="51" t="str">
        <f t="shared" si="0"/>
        <v>3,9059998598749E-5</v>
      </c>
    </row>
    <row r="39" spans="23:36" ht="15.75" hidden="1" thickBot="1" x14ac:dyDescent="0.3">
      <c r="X39">
        <v>33</v>
      </c>
      <c r="Y39" t="s">
        <v>130</v>
      </c>
      <c r="AJ39" s="51" t="str">
        <f t="shared" si="0"/>
        <v>2,7396509782393E-5</v>
      </c>
    </row>
    <row r="40" spans="23:36" ht="15.75" hidden="1" thickBot="1" x14ac:dyDescent="0.3">
      <c r="X40">
        <v>34</v>
      </c>
      <c r="AJ40" s="51" t="e">
        <f t="shared" si="0"/>
        <v>#VALUE!</v>
      </c>
    </row>
    <row r="41" spans="23:36" ht="15.75" hidden="1" thickBot="1" x14ac:dyDescent="0.3">
      <c r="X41">
        <v>35</v>
      </c>
      <c r="Y41" t="s">
        <v>131</v>
      </c>
      <c r="AJ41" s="51" t="str">
        <f t="shared" si="0"/>
        <v>4,4018171105916E-10</v>
      </c>
    </row>
    <row r="42" spans="23:36" ht="15.75" hidden="1" thickBot="1" x14ac:dyDescent="0.3">
      <c r="W42" t="s">
        <v>42</v>
      </c>
      <c r="X42">
        <v>36</v>
      </c>
      <c r="Y42" t="s">
        <v>112</v>
      </c>
      <c r="AJ42" s="51" t="str">
        <f t="shared" si="0"/>
        <v>39,408963103954</v>
      </c>
    </row>
    <row r="43" spans="23:36" ht="15.75" hidden="1" thickBot="1" x14ac:dyDescent="0.3">
      <c r="X43">
        <v>37</v>
      </c>
      <c r="AJ43" s="51" t="e">
        <f t="shared" si="0"/>
        <v>#VALUE!</v>
      </c>
    </row>
    <row r="44" spans="23:36" ht="15.75" hidden="1" thickBot="1" x14ac:dyDescent="0.3">
      <c r="X44">
        <v>38</v>
      </c>
      <c r="AJ44" s="51" t="e">
        <f t="shared" si="0"/>
        <v>#VALUE!</v>
      </c>
    </row>
    <row r="45" spans="23:36" ht="15.75" hidden="1" thickBot="1" x14ac:dyDescent="0.3">
      <c r="W45" t="s">
        <v>41</v>
      </c>
      <c r="X45">
        <v>39</v>
      </c>
      <c r="Y45" t="s">
        <v>113</v>
      </c>
      <c r="AJ45" s="51" t="str">
        <f t="shared" si="0"/>
        <v>467,52708832992</v>
      </c>
    </row>
    <row r="46" spans="23:36" ht="15.75" hidden="1" thickBot="1" x14ac:dyDescent="0.3">
      <c r="X46">
        <v>40</v>
      </c>
      <c r="AJ46" s="51" t="e">
        <f t="shared" si="0"/>
        <v>#VALUE!</v>
      </c>
    </row>
    <row r="47" spans="23:36" ht="15.75" hidden="1" thickBot="1" x14ac:dyDescent="0.3">
      <c r="X47">
        <v>41</v>
      </c>
      <c r="AJ47" s="51" t="e">
        <f t="shared" si="0"/>
        <v>#VALUE!</v>
      </c>
    </row>
    <row r="48" spans="23:36" ht="15.75" hidden="1" thickBot="1" x14ac:dyDescent="0.3">
      <c r="X48">
        <v>42</v>
      </c>
      <c r="Y48" t="s">
        <v>114</v>
      </c>
      <c r="AJ48" s="51" t="str">
        <f t="shared" si="0"/>
        <v>0,68703325814816</v>
      </c>
    </row>
    <row r="49" spans="2:36" ht="15.75" hidden="1" thickBot="1" x14ac:dyDescent="0.3">
      <c r="X49">
        <v>43</v>
      </c>
      <c r="Y49" t="s">
        <v>115</v>
      </c>
      <c r="AJ49" s="51" t="str">
        <f t="shared" si="0"/>
        <v>412,37782506941</v>
      </c>
    </row>
    <row r="50" spans="2:36" ht="15.75" hidden="1" thickBot="1" x14ac:dyDescent="0.3">
      <c r="X50">
        <v>44</v>
      </c>
      <c r="AJ50" s="51" t="e">
        <f t="shared" si="0"/>
        <v>#VALUE!</v>
      </c>
    </row>
    <row r="51" spans="2:36" ht="15.75" hidden="1" thickBot="1" x14ac:dyDescent="0.3">
      <c r="X51">
        <v>45</v>
      </c>
      <c r="AJ51" s="51" t="e">
        <f t="shared" si="0"/>
        <v>#VALUE!</v>
      </c>
    </row>
    <row r="52" spans="2:36" ht="15.75" hidden="1" thickBot="1" x14ac:dyDescent="0.3">
      <c r="X52">
        <v>46</v>
      </c>
      <c r="Y52" t="s">
        <v>116</v>
      </c>
      <c r="AJ52" s="51" t="str">
        <f t="shared" si="0"/>
        <v>6,3795461916656E-5</v>
      </c>
    </row>
    <row r="53" spans="2:36" ht="15.75" hidden="1" thickBot="1" x14ac:dyDescent="0.3">
      <c r="X53">
        <v>47</v>
      </c>
      <c r="Y53" t="s">
        <v>132</v>
      </c>
      <c r="AJ53" s="51" t="str">
        <f t="shared" si="0"/>
        <v>0,10193793266478</v>
      </c>
    </row>
    <row r="54" spans="2:36" ht="15.75" hidden="1" thickBot="1" x14ac:dyDescent="0.3">
      <c r="X54">
        <v>48</v>
      </c>
      <c r="Y54" t="s">
        <v>133</v>
      </c>
      <c r="AJ54" s="51" t="str">
        <f t="shared" si="0"/>
        <v>2,2399979823066E-9</v>
      </c>
    </row>
    <row r="55" spans="2:36" ht="15.75" hidden="1" thickBot="1" x14ac:dyDescent="0.3">
      <c r="X55">
        <v>49</v>
      </c>
      <c r="AJ55" s="51" t="e">
        <f t="shared" si="0"/>
        <v>#VALUE!</v>
      </c>
    </row>
    <row r="56" spans="2:36" ht="15.75" hidden="1" thickBot="1" x14ac:dyDescent="0.3">
      <c r="W56" t="s">
        <v>53</v>
      </c>
      <c r="X56">
        <v>50</v>
      </c>
      <c r="Y56" t="s">
        <v>119</v>
      </c>
      <c r="AJ56" s="51" t="str">
        <f t="shared" si="0"/>
        <v>1811,1108571429</v>
      </c>
    </row>
    <row r="57" spans="2:36" ht="15.75" hidden="1" thickBot="1" x14ac:dyDescent="0.3">
      <c r="X57">
        <v>51</v>
      </c>
      <c r="Y57" t="s">
        <v>120</v>
      </c>
      <c r="AJ57" s="51" t="str">
        <f t="shared" si="0"/>
        <v>5,8057974032853E-9</v>
      </c>
    </row>
    <row r="58" spans="2:36" ht="15.75" hidden="1" thickBot="1" x14ac:dyDescent="0.3">
      <c r="W58" t="s">
        <v>52</v>
      </c>
      <c r="X58">
        <v>52</v>
      </c>
      <c r="Y58" t="s">
        <v>134</v>
      </c>
      <c r="AJ58" s="51" t="str">
        <f t="shared" si="0"/>
        <v>0,00015296333742581</v>
      </c>
    </row>
    <row r="59" spans="2:36" ht="15.75" hidden="1" thickBot="1" x14ac:dyDescent="0.3">
      <c r="X59">
        <v>53</v>
      </c>
      <c r="AJ59" s="51" t="e">
        <f t="shared" si="0"/>
        <v>#VALUE!</v>
      </c>
    </row>
    <row r="60" spans="2:36" ht="15.75" hidden="1" thickBot="1" x14ac:dyDescent="0.3">
      <c r="W60" t="s">
        <v>51</v>
      </c>
      <c r="X60">
        <v>54</v>
      </c>
      <c r="Y60" t="s">
        <v>135</v>
      </c>
      <c r="AJ60" s="51" t="str">
        <f t="shared" si="0"/>
        <v>113,35573649358</v>
      </c>
    </row>
    <row r="61" spans="2:36" ht="15.75" hidden="1" thickBot="1" x14ac:dyDescent="0.3">
      <c r="X61">
        <v>55</v>
      </c>
      <c r="AJ61" s="51" t="e">
        <f t="shared" si="0"/>
        <v>#VALUE!</v>
      </c>
    </row>
    <row r="62" spans="2:36" ht="15.75" hidden="1" thickBot="1" x14ac:dyDescent="0.3">
      <c r="W62" t="s">
        <v>63</v>
      </c>
      <c r="X62">
        <v>56</v>
      </c>
      <c r="Y62" t="s">
        <v>123</v>
      </c>
      <c r="AJ62" s="51" t="str">
        <f t="shared" si="0"/>
        <v>8,5802967898959E-5</v>
      </c>
    </row>
    <row r="63" spans="2:36" ht="15.75" hidden="1" thickBot="1" x14ac:dyDescent="0.3">
      <c r="B63" s="4" t="s">
        <v>3</v>
      </c>
      <c r="C63" s="4" t="s">
        <v>51</v>
      </c>
      <c r="D63" s="5" t="s">
        <v>81</v>
      </c>
      <c r="E63" s="22"/>
      <c r="F63" s="5"/>
      <c r="G63" s="22" t="s">
        <v>63</v>
      </c>
      <c r="H63" s="5" t="s">
        <v>9</v>
      </c>
      <c r="I63" s="6" t="s">
        <v>48</v>
      </c>
      <c r="J63" s="5" t="s">
        <v>21</v>
      </c>
      <c r="W63" t="s">
        <v>81</v>
      </c>
      <c r="X63">
        <v>57</v>
      </c>
      <c r="Y63" t="s">
        <v>124</v>
      </c>
      <c r="AJ63" s="51" t="str">
        <f t="shared" si="0"/>
        <v>2,8167819944684E-5</v>
      </c>
    </row>
    <row r="64" spans="2:36" ht="15.75" hidden="1" thickBot="1" x14ac:dyDescent="0.3">
      <c r="B64" s="7" t="s">
        <v>5</v>
      </c>
      <c r="C64" s="42">
        <f>C170/1000*24*$Q$119</f>
        <v>0</v>
      </c>
      <c r="D64" s="54">
        <f>D170/1000*24*$Q$119</f>
        <v>0</v>
      </c>
      <c r="E64" s="42"/>
      <c r="F64" s="54"/>
      <c r="G64" s="42">
        <f t="shared" ref="G64:J87" si="1">G170/1000*24*$Q$119</f>
        <v>0</v>
      </c>
      <c r="H64" s="54">
        <f t="shared" si="1"/>
        <v>0</v>
      </c>
      <c r="I64" s="42">
        <f t="shared" si="1"/>
        <v>0</v>
      </c>
      <c r="J64" s="112">
        <f t="shared" si="1"/>
        <v>0</v>
      </c>
      <c r="X64">
        <v>58</v>
      </c>
      <c r="Y64" t="s">
        <v>136</v>
      </c>
      <c r="AJ64" s="51" t="str">
        <f t="shared" si="0"/>
        <v>72,790546048896</v>
      </c>
    </row>
    <row r="65" spans="2:36" ht="15.75" hidden="1" thickBot="1" x14ac:dyDescent="0.3">
      <c r="B65" s="9" t="s">
        <v>50</v>
      </c>
      <c r="C65" s="43">
        <f>C171/1000*24*$Q$119</f>
        <v>0</v>
      </c>
      <c r="D65" s="55">
        <f>D171/1000*24*$Q$119</f>
        <v>0</v>
      </c>
      <c r="E65" s="43"/>
      <c r="F65" s="55"/>
      <c r="G65" s="43">
        <f t="shared" si="1"/>
        <v>0</v>
      </c>
      <c r="H65" s="55">
        <f t="shared" si="1"/>
        <v>0</v>
      </c>
      <c r="I65" s="43">
        <f t="shared" si="1"/>
        <v>0</v>
      </c>
      <c r="J65" s="67">
        <f t="shared" si="1"/>
        <v>0</v>
      </c>
      <c r="X65">
        <v>59</v>
      </c>
      <c r="AJ65" s="51" t="e">
        <f t="shared" si="0"/>
        <v>#VALUE!</v>
      </c>
    </row>
    <row r="66" spans="2:36" ht="15.75" hidden="1" thickBot="1" x14ac:dyDescent="0.3">
      <c r="B66" s="9" t="s">
        <v>83</v>
      </c>
      <c r="C66" s="43">
        <f t="shared" ref="C66:C87" si="2">C172/1000*24*Q$119</f>
        <v>0</v>
      </c>
      <c r="D66" s="55">
        <f t="shared" ref="D66:D87" si="3">D172/1000*24*$Q$119</f>
        <v>0</v>
      </c>
      <c r="E66" s="43"/>
      <c r="F66" s="55"/>
      <c r="G66" s="43">
        <f t="shared" si="1"/>
        <v>0</v>
      </c>
      <c r="H66" s="55">
        <f t="shared" si="1"/>
        <v>0</v>
      </c>
      <c r="I66" s="43">
        <f t="shared" si="1"/>
        <v>0</v>
      </c>
      <c r="J66" s="67">
        <f t="shared" si="1"/>
        <v>0</v>
      </c>
      <c r="X66">
        <v>60</v>
      </c>
      <c r="AJ66" s="51" t="e">
        <f t="shared" si="0"/>
        <v>#VALUE!</v>
      </c>
    </row>
    <row r="67" spans="2:36" ht="15.75" hidden="1" thickBot="1" x14ac:dyDescent="0.3">
      <c r="B67" s="9" t="s">
        <v>7</v>
      </c>
      <c r="C67" s="43">
        <f t="shared" si="2"/>
        <v>0</v>
      </c>
      <c r="D67" s="55">
        <f t="shared" si="3"/>
        <v>0</v>
      </c>
      <c r="E67" s="43"/>
      <c r="F67" s="55"/>
      <c r="G67" s="43">
        <f t="shared" si="1"/>
        <v>0</v>
      </c>
      <c r="H67" s="55">
        <f t="shared" si="1"/>
        <v>0</v>
      </c>
      <c r="I67" s="43">
        <f t="shared" si="1"/>
        <v>0</v>
      </c>
      <c r="J67" s="67">
        <f t="shared" si="1"/>
        <v>0</v>
      </c>
      <c r="X67">
        <v>61</v>
      </c>
      <c r="AJ67" s="51" t="e">
        <f t="shared" si="0"/>
        <v>#VALUE!</v>
      </c>
    </row>
    <row r="68" spans="2:36" ht="15.75" hidden="1" thickBot="1" x14ac:dyDescent="0.3">
      <c r="B68" s="9" t="s">
        <v>8</v>
      </c>
      <c r="C68" s="43">
        <f t="shared" si="2"/>
        <v>0</v>
      </c>
      <c r="D68" s="55">
        <f t="shared" si="3"/>
        <v>0</v>
      </c>
      <c r="E68" s="43"/>
      <c r="F68" s="55"/>
      <c r="G68" s="43">
        <f t="shared" si="1"/>
        <v>0</v>
      </c>
      <c r="H68" s="55">
        <f t="shared" si="1"/>
        <v>0</v>
      </c>
      <c r="I68" s="43">
        <f t="shared" si="1"/>
        <v>0</v>
      </c>
      <c r="J68" s="67">
        <f t="shared" si="1"/>
        <v>0</v>
      </c>
      <c r="X68">
        <v>62</v>
      </c>
      <c r="AJ68" s="51" t="e">
        <f t="shared" si="0"/>
        <v>#VALUE!</v>
      </c>
    </row>
    <row r="69" spans="2:36" ht="15.75" hidden="1" thickBot="1" x14ac:dyDescent="0.3">
      <c r="B69" s="9" t="s">
        <v>68</v>
      </c>
      <c r="C69" s="43">
        <f t="shared" si="2"/>
        <v>0</v>
      </c>
      <c r="D69" s="55">
        <f t="shared" si="3"/>
        <v>0</v>
      </c>
      <c r="E69" s="43"/>
      <c r="F69" s="55"/>
      <c r="G69" s="43">
        <f t="shared" si="1"/>
        <v>0</v>
      </c>
      <c r="H69" s="55">
        <f t="shared" si="1"/>
        <v>0</v>
      </c>
      <c r="I69" s="43">
        <f t="shared" si="1"/>
        <v>0</v>
      </c>
      <c r="J69" s="67">
        <f t="shared" si="1"/>
        <v>0</v>
      </c>
      <c r="X69">
        <v>63</v>
      </c>
      <c r="AJ69" s="51" t="e">
        <f t="shared" si="0"/>
        <v>#VALUE!</v>
      </c>
    </row>
    <row r="70" spans="2:36" ht="15.75" hidden="1" thickBot="1" x14ac:dyDescent="0.3">
      <c r="B70" s="9" t="s">
        <v>67</v>
      </c>
      <c r="C70" s="43">
        <f t="shared" si="2"/>
        <v>0</v>
      </c>
      <c r="D70" s="55">
        <f t="shared" si="3"/>
        <v>0</v>
      </c>
      <c r="E70" s="43"/>
      <c r="F70" s="55"/>
      <c r="G70" s="43">
        <f t="shared" si="1"/>
        <v>0</v>
      </c>
      <c r="H70" s="55">
        <f t="shared" si="1"/>
        <v>0</v>
      </c>
      <c r="I70" s="43">
        <f t="shared" si="1"/>
        <v>0</v>
      </c>
      <c r="J70" s="67">
        <f t="shared" si="1"/>
        <v>0</v>
      </c>
      <c r="X70">
        <v>64</v>
      </c>
      <c r="AJ70" s="51" t="e">
        <f t="shared" ref="AJ70:AJ77" si="4">REPLACE(Y70,FIND(".",Y70),1,",")</f>
        <v>#VALUE!</v>
      </c>
    </row>
    <row r="71" spans="2:36" ht="15.75" hidden="1" thickBot="1" x14ac:dyDescent="0.3">
      <c r="B71" s="9" t="s">
        <v>56</v>
      </c>
      <c r="C71" s="43">
        <f t="shared" si="2"/>
        <v>0</v>
      </c>
      <c r="D71" s="55">
        <f t="shared" si="3"/>
        <v>0</v>
      </c>
      <c r="E71" s="43"/>
      <c r="F71" s="55"/>
      <c r="G71" s="43">
        <f t="shared" si="1"/>
        <v>0</v>
      </c>
      <c r="H71" s="55">
        <f t="shared" si="1"/>
        <v>0</v>
      </c>
      <c r="I71" s="43">
        <f t="shared" si="1"/>
        <v>0</v>
      </c>
      <c r="J71" s="67">
        <f t="shared" si="1"/>
        <v>0</v>
      </c>
      <c r="X71">
        <v>65</v>
      </c>
      <c r="AJ71" s="51" t="e">
        <f t="shared" si="4"/>
        <v>#VALUE!</v>
      </c>
    </row>
    <row r="72" spans="2:36" ht="15.75" hidden="1" thickBot="1" x14ac:dyDescent="0.3">
      <c r="B72" s="9" t="s">
        <v>73</v>
      </c>
      <c r="C72" s="43">
        <f t="shared" si="2"/>
        <v>0</v>
      </c>
      <c r="D72" s="55">
        <f t="shared" si="3"/>
        <v>0</v>
      </c>
      <c r="E72" s="43"/>
      <c r="F72" s="55"/>
      <c r="G72" s="43">
        <f t="shared" si="1"/>
        <v>0</v>
      </c>
      <c r="H72" s="55">
        <f t="shared" si="1"/>
        <v>0</v>
      </c>
      <c r="I72" s="43">
        <f t="shared" si="1"/>
        <v>0</v>
      </c>
      <c r="J72" s="67">
        <f t="shared" si="1"/>
        <v>0</v>
      </c>
      <c r="X72">
        <v>66</v>
      </c>
      <c r="AJ72" s="51" t="e">
        <f t="shared" si="4"/>
        <v>#VALUE!</v>
      </c>
    </row>
    <row r="73" spans="2:36" ht="15.75" hidden="1" thickBot="1" x14ac:dyDescent="0.3">
      <c r="B73" s="9" t="s">
        <v>57</v>
      </c>
      <c r="C73" s="43">
        <f t="shared" si="2"/>
        <v>0</v>
      </c>
      <c r="D73" s="55">
        <f t="shared" si="3"/>
        <v>0</v>
      </c>
      <c r="E73" s="43"/>
      <c r="F73" s="55"/>
      <c r="G73" s="43">
        <f t="shared" si="1"/>
        <v>0</v>
      </c>
      <c r="H73" s="55">
        <f t="shared" si="1"/>
        <v>0</v>
      </c>
      <c r="I73" s="43">
        <f t="shared" si="1"/>
        <v>0</v>
      </c>
      <c r="J73" s="67">
        <f t="shared" si="1"/>
        <v>0</v>
      </c>
      <c r="X73">
        <v>67</v>
      </c>
      <c r="AJ73" s="51" t="e">
        <f t="shared" si="4"/>
        <v>#VALUE!</v>
      </c>
    </row>
    <row r="74" spans="2:36" ht="15.75" hidden="1" thickBot="1" x14ac:dyDescent="0.3">
      <c r="B74" s="9" t="s">
        <v>74</v>
      </c>
      <c r="C74" s="43">
        <f t="shared" si="2"/>
        <v>0</v>
      </c>
      <c r="D74" s="55">
        <f t="shared" si="3"/>
        <v>0</v>
      </c>
      <c r="E74" s="43"/>
      <c r="F74" s="55"/>
      <c r="G74" s="43">
        <f t="shared" si="1"/>
        <v>0</v>
      </c>
      <c r="H74" s="55">
        <f t="shared" si="1"/>
        <v>0</v>
      </c>
      <c r="I74" s="43">
        <f t="shared" si="1"/>
        <v>0</v>
      </c>
      <c r="J74" s="67">
        <f t="shared" si="1"/>
        <v>0</v>
      </c>
      <c r="X74">
        <v>68</v>
      </c>
      <c r="AJ74" s="51" t="e">
        <f t="shared" si="4"/>
        <v>#VALUE!</v>
      </c>
    </row>
    <row r="75" spans="2:36" ht="15.75" hidden="1" thickBot="1" x14ac:dyDescent="0.3">
      <c r="B75" s="11" t="s">
        <v>58</v>
      </c>
      <c r="C75" s="57">
        <f t="shared" si="2"/>
        <v>0</v>
      </c>
      <c r="D75" s="56">
        <f t="shared" si="3"/>
        <v>0</v>
      </c>
      <c r="E75" s="57"/>
      <c r="F75" s="56"/>
      <c r="G75" s="57">
        <f t="shared" si="1"/>
        <v>0</v>
      </c>
      <c r="H75" s="56">
        <f t="shared" si="1"/>
        <v>0</v>
      </c>
      <c r="I75" s="57">
        <f t="shared" si="1"/>
        <v>0</v>
      </c>
      <c r="J75" s="113">
        <f t="shared" si="1"/>
        <v>0</v>
      </c>
      <c r="X75">
        <v>69</v>
      </c>
      <c r="AJ75" s="51" t="e">
        <f t="shared" si="4"/>
        <v>#VALUE!</v>
      </c>
    </row>
    <row r="76" spans="2:36" ht="15.75" hidden="1" thickBot="1" x14ac:dyDescent="0.3">
      <c r="B76" s="12" t="s">
        <v>59</v>
      </c>
      <c r="C76" s="42">
        <f t="shared" si="2"/>
        <v>0</v>
      </c>
      <c r="D76" s="54">
        <f t="shared" si="3"/>
        <v>0</v>
      </c>
      <c r="E76" s="42"/>
      <c r="F76" s="54"/>
      <c r="G76" s="42">
        <f t="shared" si="1"/>
        <v>0</v>
      </c>
      <c r="H76" s="54">
        <f t="shared" si="1"/>
        <v>0</v>
      </c>
      <c r="I76" s="42">
        <f t="shared" si="1"/>
        <v>0</v>
      </c>
      <c r="J76" s="112">
        <f t="shared" si="1"/>
        <v>0</v>
      </c>
      <c r="X76">
        <v>70</v>
      </c>
      <c r="AJ76" s="51" t="e">
        <f t="shared" si="4"/>
        <v>#VALUE!</v>
      </c>
    </row>
    <row r="77" spans="2:36" ht="15.75" hidden="1" thickBot="1" x14ac:dyDescent="0.3">
      <c r="B77" s="13" t="s">
        <v>55</v>
      </c>
      <c r="C77" s="43">
        <f t="shared" si="2"/>
        <v>0</v>
      </c>
      <c r="D77" s="55">
        <f t="shared" si="3"/>
        <v>0</v>
      </c>
      <c r="E77" s="43"/>
      <c r="F77" s="55"/>
      <c r="G77" s="43">
        <f t="shared" si="1"/>
        <v>0</v>
      </c>
      <c r="H77" s="55">
        <f t="shared" si="1"/>
        <v>0</v>
      </c>
      <c r="I77" s="43">
        <f t="shared" si="1"/>
        <v>0</v>
      </c>
      <c r="J77" s="67">
        <f t="shared" si="1"/>
        <v>0</v>
      </c>
      <c r="X77">
        <v>71</v>
      </c>
      <c r="AJ77" s="51" t="e">
        <f t="shared" si="4"/>
        <v>#VALUE!</v>
      </c>
    </row>
    <row r="78" spans="2:36" ht="15.75" hidden="1" thickBot="1" x14ac:dyDescent="0.3">
      <c r="B78" s="13" t="s">
        <v>84</v>
      </c>
      <c r="C78" s="43">
        <f t="shared" si="2"/>
        <v>0</v>
      </c>
      <c r="D78" s="55">
        <f t="shared" si="3"/>
        <v>0</v>
      </c>
      <c r="E78" s="43"/>
      <c r="F78" s="55"/>
      <c r="G78" s="43">
        <f t="shared" si="1"/>
        <v>0</v>
      </c>
      <c r="H78" s="55">
        <f t="shared" si="1"/>
        <v>0</v>
      </c>
      <c r="I78" s="43">
        <f t="shared" si="1"/>
        <v>0</v>
      </c>
      <c r="J78" s="67">
        <f t="shared" si="1"/>
        <v>0</v>
      </c>
      <c r="X78">
        <v>72</v>
      </c>
    </row>
    <row r="79" spans="2:36" ht="15.75" hidden="1" thickBot="1" x14ac:dyDescent="0.3">
      <c r="B79" s="13" t="s">
        <v>14</v>
      </c>
      <c r="C79" s="43">
        <f t="shared" si="2"/>
        <v>0</v>
      </c>
      <c r="D79" s="55">
        <f t="shared" si="3"/>
        <v>0</v>
      </c>
      <c r="E79" s="43"/>
      <c r="F79" s="55"/>
      <c r="G79" s="43">
        <f t="shared" si="1"/>
        <v>0</v>
      </c>
      <c r="H79" s="55">
        <f t="shared" si="1"/>
        <v>0</v>
      </c>
      <c r="I79" s="43">
        <f t="shared" si="1"/>
        <v>0</v>
      </c>
      <c r="J79" s="67">
        <f t="shared" si="1"/>
        <v>0</v>
      </c>
      <c r="X79">
        <v>73</v>
      </c>
    </row>
    <row r="80" spans="2:36" ht="15.75" hidden="1" thickBot="1" x14ac:dyDescent="0.3">
      <c r="B80" s="13" t="s">
        <v>75</v>
      </c>
      <c r="C80" s="43">
        <f t="shared" si="2"/>
        <v>0</v>
      </c>
      <c r="D80" s="55">
        <f t="shared" si="3"/>
        <v>0</v>
      </c>
      <c r="E80" s="43"/>
      <c r="F80" s="55"/>
      <c r="G80" s="43">
        <f t="shared" si="1"/>
        <v>0</v>
      </c>
      <c r="H80" s="55">
        <f t="shared" si="1"/>
        <v>0</v>
      </c>
      <c r="I80" s="43">
        <f t="shared" si="1"/>
        <v>0</v>
      </c>
      <c r="J80" s="67">
        <f t="shared" si="1"/>
        <v>0</v>
      </c>
      <c r="X80">
        <v>74</v>
      </c>
    </row>
    <row r="81" spans="2:45" ht="15.75" hidden="1" thickBot="1" x14ac:dyDescent="0.3">
      <c r="B81" s="13" t="s">
        <v>76</v>
      </c>
      <c r="C81" s="43">
        <f t="shared" si="2"/>
        <v>0</v>
      </c>
      <c r="D81" s="55">
        <f t="shared" si="3"/>
        <v>0</v>
      </c>
      <c r="E81" s="43"/>
      <c r="F81" s="55"/>
      <c r="G81" s="43">
        <f t="shared" si="1"/>
        <v>0</v>
      </c>
      <c r="H81" s="55">
        <f t="shared" si="1"/>
        <v>0</v>
      </c>
      <c r="I81" s="43">
        <f t="shared" si="1"/>
        <v>0</v>
      </c>
      <c r="J81" s="67">
        <f t="shared" si="1"/>
        <v>0</v>
      </c>
      <c r="X81">
        <v>75</v>
      </c>
    </row>
    <row r="82" spans="2:45" ht="15.75" hidden="1" thickBot="1" x14ac:dyDescent="0.3">
      <c r="B82" s="13" t="s">
        <v>65</v>
      </c>
      <c r="C82" s="43">
        <f t="shared" si="2"/>
        <v>0</v>
      </c>
      <c r="D82" s="55">
        <f t="shared" si="3"/>
        <v>0</v>
      </c>
      <c r="E82" s="43"/>
      <c r="F82" s="55"/>
      <c r="G82" s="43">
        <f t="shared" si="1"/>
        <v>0</v>
      </c>
      <c r="H82" s="55">
        <f t="shared" si="1"/>
        <v>0</v>
      </c>
      <c r="I82" s="43">
        <f t="shared" si="1"/>
        <v>0</v>
      </c>
      <c r="J82" s="67">
        <f t="shared" si="1"/>
        <v>0</v>
      </c>
      <c r="X82">
        <v>76</v>
      </c>
    </row>
    <row r="83" spans="2:45" ht="15.75" hidden="1" thickBot="1" x14ac:dyDescent="0.3">
      <c r="B83" s="115" t="s">
        <v>66</v>
      </c>
      <c r="C83" s="57">
        <f t="shared" si="2"/>
        <v>0</v>
      </c>
      <c r="D83" s="56">
        <f t="shared" si="3"/>
        <v>0</v>
      </c>
      <c r="E83" s="57"/>
      <c r="F83" s="56"/>
      <c r="G83" s="57">
        <f t="shared" si="1"/>
        <v>0</v>
      </c>
      <c r="H83" s="56">
        <f t="shared" si="1"/>
        <v>0</v>
      </c>
      <c r="I83" s="57">
        <f t="shared" si="1"/>
        <v>0</v>
      </c>
      <c r="J83" s="113">
        <f t="shared" si="1"/>
        <v>0</v>
      </c>
      <c r="X83">
        <v>77</v>
      </c>
    </row>
    <row r="84" spans="2:45" ht="15.75" hidden="1" thickBot="1" x14ac:dyDescent="0.3">
      <c r="B84" s="20" t="s">
        <v>77</v>
      </c>
      <c r="C84" s="42">
        <f t="shared" si="2"/>
        <v>0</v>
      </c>
      <c r="D84" s="54">
        <f t="shared" si="3"/>
        <v>0</v>
      </c>
      <c r="E84" s="42"/>
      <c r="F84" s="54"/>
      <c r="G84" s="42">
        <f t="shared" si="1"/>
        <v>0</v>
      </c>
      <c r="H84" s="54">
        <f t="shared" si="1"/>
        <v>0</v>
      </c>
      <c r="I84" s="42">
        <f t="shared" si="1"/>
        <v>0</v>
      </c>
      <c r="J84" s="112">
        <f t="shared" si="1"/>
        <v>0</v>
      </c>
      <c r="X84">
        <v>78</v>
      </c>
    </row>
    <row r="85" spans="2:45" ht="15.75" hidden="1" thickBot="1" x14ac:dyDescent="0.3">
      <c r="B85" s="21" t="s">
        <v>15</v>
      </c>
      <c r="C85" s="43">
        <f t="shared" si="2"/>
        <v>0</v>
      </c>
      <c r="D85" s="55">
        <f t="shared" si="3"/>
        <v>0</v>
      </c>
      <c r="E85" s="43"/>
      <c r="F85" s="55"/>
      <c r="G85" s="43">
        <f t="shared" si="1"/>
        <v>0</v>
      </c>
      <c r="H85" s="55">
        <f t="shared" si="1"/>
        <v>0</v>
      </c>
      <c r="I85" s="43">
        <f t="shared" si="1"/>
        <v>0</v>
      </c>
      <c r="J85" s="67">
        <f t="shared" si="1"/>
        <v>0</v>
      </c>
      <c r="X85">
        <v>79</v>
      </c>
    </row>
    <row r="86" spans="2:45" ht="15.75" hidden="1" thickBot="1" x14ac:dyDescent="0.3">
      <c r="B86" s="21" t="s">
        <v>16</v>
      </c>
      <c r="C86" s="43">
        <f t="shared" si="2"/>
        <v>0</v>
      </c>
      <c r="D86" s="55">
        <f t="shared" si="3"/>
        <v>0</v>
      </c>
      <c r="E86" s="43"/>
      <c r="F86" s="55"/>
      <c r="G86" s="43">
        <f t="shared" si="1"/>
        <v>0</v>
      </c>
      <c r="H86" s="55">
        <f t="shared" si="1"/>
        <v>0</v>
      </c>
      <c r="I86" s="43">
        <f t="shared" si="1"/>
        <v>0</v>
      </c>
      <c r="J86" s="67">
        <f t="shared" si="1"/>
        <v>0</v>
      </c>
      <c r="X86">
        <v>80</v>
      </c>
    </row>
    <row r="87" spans="2:45" ht="15.75" hidden="1" thickBot="1" x14ac:dyDescent="0.3">
      <c r="B87" s="21" t="s">
        <v>17</v>
      </c>
      <c r="C87" s="43">
        <f t="shared" si="2"/>
        <v>0</v>
      </c>
      <c r="D87" s="55">
        <f t="shared" si="3"/>
        <v>0</v>
      </c>
      <c r="E87" s="43"/>
      <c r="F87" s="55"/>
      <c r="G87" s="43">
        <f t="shared" si="1"/>
        <v>0</v>
      </c>
      <c r="H87" s="55">
        <f t="shared" si="1"/>
        <v>0</v>
      </c>
      <c r="I87" s="43">
        <f t="shared" si="1"/>
        <v>0</v>
      </c>
      <c r="J87" s="67">
        <f t="shared" si="1"/>
        <v>0</v>
      </c>
      <c r="X87">
        <v>81</v>
      </c>
    </row>
    <row r="88" spans="2:45" ht="15.75" hidden="1" thickBot="1" x14ac:dyDescent="0.3">
      <c r="B88" s="21" t="s">
        <v>18</v>
      </c>
      <c r="C88" s="43">
        <f t="shared" ref="C88:C89" si="5">C194/1000*24*Q$119</f>
        <v>0</v>
      </c>
      <c r="D88" s="55">
        <f t="shared" ref="D88:J89" si="6">D194/1000*24*$Q$119</f>
        <v>0</v>
      </c>
      <c r="E88" s="43"/>
      <c r="F88" s="55"/>
      <c r="G88" s="43">
        <f t="shared" si="6"/>
        <v>0</v>
      </c>
      <c r="H88" s="55">
        <f t="shared" si="6"/>
        <v>0</v>
      </c>
      <c r="I88" s="43">
        <f t="shared" si="6"/>
        <v>0</v>
      </c>
      <c r="J88" s="67">
        <f t="shared" si="6"/>
        <v>0</v>
      </c>
      <c r="X88">
        <v>82</v>
      </c>
    </row>
    <row r="89" spans="2:45" ht="15.75" hidden="1" thickBot="1" x14ac:dyDescent="0.3">
      <c r="B89" s="116" t="s">
        <v>19</v>
      </c>
      <c r="C89" s="44">
        <f t="shared" si="5"/>
        <v>0</v>
      </c>
      <c r="D89" s="66">
        <f t="shared" si="6"/>
        <v>0</v>
      </c>
      <c r="E89" s="44"/>
      <c r="F89" s="66"/>
      <c r="G89" s="44">
        <f t="shared" si="6"/>
        <v>0</v>
      </c>
      <c r="H89" s="66">
        <f t="shared" si="6"/>
        <v>0</v>
      </c>
      <c r="I89" s="44">
        <f t="shared" si="6"/>
        <v>0</v>
      </c>
      <c r="J89" s="68">
        <f t="shared" si="6"/>
        <v>0</v>
      </c>
      <c r="X89">
        <v>83</v>
      </c>
    </row>
    <row r="90" spans="2:45" ht="15.75" hidden="1" thickBot="1" x14ac:dyDescent="0.3">
      <c r="X90">
        <v>84</v>
      </c>
    </row>
    <row r="91" spans="2:45" ht="15.75" thickBot="1" x14ac:dyDescent="0.3">
      <c r="B91" s="4" t="s">
        <v>20</v>
      </c>
      <c r="C91" s="5" t="s">
        <v>51</v>
      </c>
      <c r="D91" s="22" t="s">
        <v>81</v>
      </c>
      <c r="E91" s="5"/>
      <c r="F91" s="22"/>
      <c r="G91" s="5" t="s">
        <v>63</v>
      </c>
      <c r="H91" s="22" t="s">
        <v>9</v>
      </c>
      <c r="I91" s="5" t="s">
        <v>48</v>
      </c>
      <c r="J91" s="6" t="s">
        <v>21</v>
      </c>
      <c r="L91" s="4" t="s">
        <v>22</v>
      </c>
      <c r="M91" s="5" t="s">
        <v>23</v>
      </c>
      <c r="N91" s="6" t="s">
        <v>4</v>
      </c>
      <c r="O91" s="23"/>
      <c r="P91" s="1" t="s">
        <v>22</v>
      </c>
      <c r="Q91" s="2" t="s">
        <v>24</v>
      </c>
      <c r="R91" s="3" t="s">
        <v>25</v>
      </c>
      <c r="S91" s="2" t="s">
        <v>60</v>
      </c>
      <c r="T91" s="157" t="s">
        <v>61</v>
      </c>
      <c r="U91" s="158" t="s">
        <v>62</v>
      </c>
      <c r="V91" s="106"/>
      <c r="X91">
        <v>85</v>
      </c>
      <c r="AL91" s="81"/>
      <c r="AM91" s="82"/>
      <c r="AN91" s="82"/>
      <c r="AO91" s="82"/>
      <c r="AP91" s="82"/>
      <c r="AQ91" s="82"/>
      <c r="AR91" s="82"/>
      <c r="AS91" s="82"/>
    </row>
    <row r="92" spans="2:45" x14ac:dyDescent="0.25">
      <c r="B92" s="7" t="s">
        <v>5</v>
      </c>
      <c r="C92" s="24">
        <f t="shared" ref="C92:C117" si="7">(C141*AJ$252-C64)*(1-Q$126)</f>
        <v>45.734234661516446</v>
      </c>
      <c r="D92" s="58">
        <f t="shared" ref="D92:D117" si="8">(D141*AJ$253-D64)*(1-Q$126)</f>
        <v>42.616955053477213</v>
      </c>
      <c r="E92" s="24"/>
      <c r="F92" s="58"/>
      <c r="G92" s="24">
        <f t="shared" ref="G92:G117" si="9">(G141*AJ$256-G64)*(1-Q$126)</f>
        <v>72.120542629967247</v>
      </c>
      <c r="H92" s="58">
        <f t="shared" ref="H92:H117" si="10">(H141*AJ$257-H64)*(1-Q$126)</f>
        <v>82.228770773871901</v>
      </c>
      <c r="I92" s="24">
        <f t="shared" ref="I92:I117" si="11">(I141*AJ$259-I64)*(1-Q$126)</f>
        <v>51.428518932497376</v>
      </c>
      <c r="J92" s="31">
        <f t="shared" ref="J92:J117" si="12">(J141*AJ$260-J64)*(1-Q$126)</f>
        <v>46.109553729991632</v>
      </c>
      <c r="L92" s="7" t="s">
        <v>5</v>
      </c>
      <c r="M92" s="123">
        <f>MAX(C92:J92)</f>
        <v>82.228770773871901</v>
      </c>
      <c r="N92" s="117" t="str">
        <f>IF(M92=C92,C$91,IF(M92=D92,D$91,IF(M92=E92,E$91,IF(M92=F92,F$91,IF(M92=G92,G$91,IF(M92=H92,H$91,IF(M92=X269,X$268,IF(M92=I92,I$91,IF(M92=I92,I$91,IF(M92=J92,$J$91))))))))))</f>
        <v>ETH</v>
      </c>
      <c r="P92" s="7" t="s">
        <v>5</v>
      </c>
      <c r="Q92" s="141">
        <v>44000</v>
      </c>
      <c r="R92" s="75">
        <f t="shared" ref="R92:R117" si="13">Q92/M92/30</f>
        <v>17.836417264463087</v>
      </c>
      <c r="S92" s="90">
        <f t="shared" ref="S92:S117" si="14">Q92/H141</f>
        <v>1725.4901960784314</v>
      </c>
      <c r="T92" s="120">
        <f t="shared" ref="T92:T115" si="15">H170/H141</f>
        <v>3.5686274509803924</v>
      </c>
      <c r="U92" s="98">
        <f t="shared" ref="U92:U117" si="16">S92*T92/100</f>
        <v>61.576316801230298</v>
      </c>
      <c r="V92" s="105"/>
      <c r="X92">
        <v>86</v>
      </c>
      <c r="AL92" s="84"/>
      <c r="AM92" s="80"/>
      <c r="AN92" s="80"/>
      <c r="AO92" s="80"/>
      <c r="AP92" s="80"/>
      <c r="AQ92" s="80"/>
      <c r="AR92" s="80"/>
      <c r="AS92" s="80"/>
    </row>
    <row r="93" spans="2:45" x14ac:dyDescent="0.25">
      <c r="B93" s="9" t="s">
        <v>50</v>
      </c>
      <c r="C93" s="26">
        <f t="shared" si="7"/>
        <v>47.639827772412964</v>
      </c>
      <c r="D93" s="59">
        <f t="shared" si="8"/>
        <v>48.299215727274174</v>
      </c>
      <c r="E93" s="26"/>
      <c r="F93" s="59"/>
      <c r="G93" s="26">
        <f t="shared" si="9"/>
        <v>83.659829450762004</v>
      </c>
      <c r="H93" s="59">
        <f t="shared" si="10"/>
        <v>101.77019629895675</v>
      </c>
      <c r="I93" s="26">
        <f t="shared" si="11"/>
        <v>77.14277839874606</v>
      </c>
      <c r="J93" s="34">
        <f t="shared" si="12"/>
        <v>52.999487045967392</v>
      </c>
      <c r="L93" s="9" t="s">
        <v>50</v>
      </c>
      <c r="M93" s="124">
        <f t="shared" ref="M93:M117" si="17">MAX(C93:J93)</f>
        <v>101.77019629895675</v>
      </c>
      <c r="N93" s="118" t="str">
        <f>IF(M93=C93,C$91,IF(M93=D93,D$91,IF(M93=E93,E$91,IF(M93=F93,F$91,IF(M93=G93,G$91,IF(M93=H93,H$91,IF(M93=X270,X$268,IF(M93=I93,I$91,IF(M93=I93,I$91,IF(M93=J93,$J$91))))))))))</f>
        <v>ETH</v>
      </c>
      <c r="P93" s="9" t="s">
        <v>50</v>
      </c>
      <c r="Q93" s="142">
        <v>53000</v>
      </c>
      <c r="R93" s="76">
        <f t="shared" si="13"/>
        <v>17.359371711114374</v>
      </c>
      <c r="S93" s="85">
        <f t="shared" si="14"/>
        <v>1679.340937896071</v>
      </c>
      <c r="T93" s="121">
        <f t="shared" si="15"/>
        <v>2.3130544993662867</v>
      </c>
      <c r="U93" s="96">
        <f t="shared" si="16"/>
        <v>38.844071123705064</v>
      </c>
      <c r="V93" s="105"/>
      <c r="X93">
        <v>87</v>
      </c>
      <c r="AL93" s="86"/>
      <c r="AM93" s="78"/>
      <c r="AN93" s="78"/>
      <c r="AO93" s="78"/>
      <c r="AP93" s="78"/>
      <c r="AQ93" s="78"/>
      <c r="AR93" s="78"/>
      <c r="AS93" s="78"/>
    </row>
    <row r="94" spans="2:45" x14ac:dyDescent="0.25">
      <c r="B94" s="9" t="s">
        <v>83</v>
      </c>
      <c r="C94" s="26">
        <f t="shared" si="7"/>
        <v>57.930030571254164</v>
      </c>
      <c r="D94" s="59">
        <f t="shared" si="8"/>
        <v>45.458085390375693</v>
      </c>
      <c r="E94" s="26"/>
      <c r="F94" s="59"/>
      <c r="G94" s="26">
        <f t="shared" si="9"/>
        <v>72.120542629967247</v>
      </c>
      <c r="H94" s="59">
        <f t="shared" si="10"/>
        <v>99.964387999608974</v>
      </c>
      <c r="I94" s="26">
        <f t="shared" si="11"/>
        <v>68.399930180221517</v>
      </c>
      <c r="J94" s="34">
        <f t="shared" si="12"/>
        <v>51.674499869818206</v>
      </c>
      <c r="L94" s="9" t="s">
        <v>83</v>
      </c>
      <c r="M94" s="124">
        <f t="shared" si="17"/>
        <v>99.964387999608974</v>
      </c>
      <c r="N94" s="118" t="str">
        <f t="shared" ref="N94:N107" si="18">IF(M94=C94,C$91,IF(M94=D94,D$91,IF(M94=E94,E$91,IF(M94=F94,F$91,IF(M94=G94,G$91,IF(M94=H94,H$91,IF(M94=X270,X$268,IF(M94=I94,I$91,IF(M94=I94,I$91,IF(M94=J94,$J$91))))))))))</f>
        <v>ETH</v>
      </c>
      <c r="P94" s="9" t="s">
        <v>83</v>
      </c>
      <c r="Q94" s="142">
        <v>49000</v>
      </c>
      <c r="R94" s="76">
        <f t="shared" si="13"/>
        <v>16.339152032218937</v>
      </c>
      <c r="S94" s="85">
        <f t="shared" si="14"/>
        <v>1580.6451612903227</v>
      </c>
      <c r="T94" s="121">
        <f t="shared" si="15"/>
        <v>2.5806451612903225</v>
      </c>
      <c r="U94" s="96">
        <f t="shared" si="16"/>
        <v>40.790842872008326</v>
      </c>
      <c r="V94" s="105"/>
      <c r="X94">
        <v>88</v>
      </c>
      <c r="AL94" s="86"/>
      <c r="AM94" s="78"/>
      <c r="AN94" s="78"/>
      <c r="AO94" s="78"/>
      <c r="AP94" s="78"/>
      <c r="AQ94" s="78"/>
      <c r="AR94" s="78"/>
      <c r="AS94" s="78"/>
    </row>
    <row r="95" spans="2:45" x14ac:dyDescent="0.25">
      <c r="B95" s="9" t="s">
        <v>7</v>
      </c>
      <c r="C95" s="26">
        <f t="shared" si="7"/>
        <v>70.506945103171191</v>
      </c>
      <c r="D95" s="59">
        <f t="shared" si="8"/>
        <v>61.557823966133753</v>
      </c>
      <c r="E95" s="26"/>
      <c r="F95" s="59"/>
      <c r="G95" s="26">
        <f t="shared" si="9"/>
        <v>112.5080465027489</v>
      </c>
      <c r="H95" s="59">
        <f t="shared" si="10"/>
        <v>128.98630709626963</v>
      </c>
      <c r="I95" s="26">
        <f t="shared" si="11"/>
        <v>102.85703786499475</v>
      </c>
      <c r="J95" s="34">
        <f t="shared" si="12"/>
        <v>98.049051035039682</v>
      </c>
      <c r="L95" s="9" t="s">
        <v>7</v>
      </c>
      <c r="M95" s="124">
        <f t="shared" si="17"/>
        <v>128.98630709626963</v>
      </c>
      <c r="N95" s="118" t="str">
        <f t="shared" si="18"/>
        <v>ETH</v>
      </c>
      <c r="P95" s="9" t="s">
        <v>7</v>
      </c>
      <c r="Q95" s="142">
        <v>96000</v>
      </c>
      <c r="R95" s="76">
        <f t="shared" si="13"/>
        <v>24.808834922389572</v>
      </c>
      <c r="S95" s="85">
        <f t="shared" si="14"/>
        <v>2400</v>
      </c>
      <c r="T95" s="121">
        <f t="shared" si="15"/>
        <v>2.875</v>
      </c>
      <c r="U95" s="96">
        <f t="shared" si="16"/>
        <v>69</v>
      </c>
      <c r="V95" s="105"/>
      <c r="W95" s="100"/>
      <c r="X95">
        <v>89</v>
      </c>
      <c r="AJ95" s="100"/>
      <c r="AK95" s="100"/>
      <c r="AL95" s="86"/>
      <c r="AM95" s="78"/>
      <c r="AN95" s="78"/>
      <c r="AO95" s="78"/>
      <c r="AP95" s="78"/>
      <c r="AQ95" s="78"/>
      <c r="AR95" s="78"/>
      <c r="AS95" s="78"/>
    </row>
    <row r="96" spans="2:45" x14ac:dyDescent="0.25">
      <c r="B96" s="9" t="s">
        <v>8</v>
      </c>
      <c r="C96" s="26">
        <f t="shared" si="7"/>
        <v>87.657283101239869</v>
      </c>
      <c r="D96" s="59">
        <f t="shared" si="8"/>
        <v>71.028258422462017</v>
      </c>
      <c r="E96" s="26"/>
      <c r="F96" s="59"/>
      <c r="G96" s="26">
        <f t="shared" si="9"/>
        <v>138.47144184953711</v>
      </c>
      <c r="H96" s="59">
        <f t="shared" si="10"/>
        <v>135.43562245108313</v>
      </c>
      <c r="I96" s="26">
        <f t="shared" si="11"/>
        <v>128.57129733124344</v>
      </c>
      <c r="J96" s="34">
        <f t="shared" si="12"/>
        <v>113.9488971488299</v>
      </c>
      <c r="L96" s="9" t="s">
        <v>8</v>
      </c>
      <c r="M96" s="124">
        <f t="shared" si="17"/>
        <v>138.47144184953711</v>
      </c>
      <c r="N96" s="118" t="str">
        <f t="shared" si="18"/>
        <v>Octopus</v>
      </c>
      <c r="P96" s="9" t="s">
        <v>8</v>
      </c>
      <c r="Q96" s="142">
        <v>100000</v>
      </c>
      <c r="R96" s="76">
        <f t="shared" si="13"/>
        <v>24.072352311860296</v>
      </c>
      <c r="S96" s="85">
        <f t="shared" si="14"/>
        <v>2380.9523809523807</v>
      </c>
      <c r="T96" s="121">
        <f t="shared" si="15"/>
        <v>3.2142857142857144</v>
      </c>
      <c r="U96" s="96">
        <f t="shared" si="16"/>
        <v>76.530612244897952</v>
      </c>
      <c r="V96" s="105"/>
      <c r="W96" s="100"/>
      <c r="X96">
        <v>90</v>
      </c>
      <c r="AJ96" s="100"/>
      <c r="AK96" s="100"/>
      <c r="AL96" s="86"/>
      <c r="AM96" s="78"/>
      <c r="AN96" s="78"/>
      <c r="AO96" s="78"/>
      <c r="AP96" s="78"/>
      <c r="AQ96" s="78"/>
      <c r="AR96" s="78"/>
      <c r="AS96" s="78"/>
    </row>
    <row r="97" spans="2:45" x14ac:dyDescent="0.25">
      <c r="B97" s="9" t="s">
        <v>68</v>
      </c>
      <c r="C97" s="26">
        <f t="shared" si="7"/>
        <v>95.279655544825928</v>
      </c>
      <c r="D97" s="59">
        <f t="shared" si="8"/>
        <v>113.64521347593923</v>
      </c>
      <c r="E97" s="26"/>
      <c r="F97" s="59"/>
      <c r="G97" s="26">
        <f t="shared" si="9"/>
        <v>115.39286820794757</v>
      </c>
      <c r="H97" s="59">
        <f t="shared" si="10"/>
        <v>161.23288387033705</v>
      </c>
      <c r="I97" s="26">
        <f t="shared" si="11"/>
        <v>107.99988975824449</v>
      </c>
      <c r="J97" s="34">
        <f t="shared" si="12"/>
        <v>92.749102330442938</v>
      </c>
      <c r="L97" s="9" t="s">
        <v>68</v>
      </c>
      <c r="M97" s="124">
        <f t="shared" si="17"/>
        <v>161.23288387033705</v>
      </c>
      <c r="N97" s="118" t="str">
        <f t="shared" si="18"/>
        <v>ETH</v>
      </c>
      <c r="P97" s="9" t="s">
        <v>68</v>
      </c>
      <c r="Q97" s="142">
        <v>110000</v>
      </c>
      <c r="R97" s="76">
        <f t="shared" si="13"/>
        <v>22.74143201219044</v>
      </c>
      <c r="S97" s="85">
        <f t="shared" si="14"/>
        <v>2200</v>
      </c>
      <c r="T97" s="121">
        <f t="shared" si="15"/>
        <v>2.2000000000000002</v>
      </c>
      <c r="U97" s="96">
        <f t="shared" si="16"/>
        <v>48.4</v>
      </c>
      <c r="V97" s="105"/>
      <c r="W97" s="100"/>
      <c r="X97">
        <v>91</v>
      </c>
      <c r="AJ97" s="100"/>
      <c r="AK97" s="100"/>
      <c r="AL97" s="86"/>
      <c r="AM97" s="78"/>
      <c r="AN97" s="78"/>
      <c r="AO97" s="78"/>
      <c r="AP97" s="78"/>
      <c r="AQ97" s="78"/>
      <c r="AR97" s="78"/>
      <c r="AS97" s="78"/>
    </row>
    <row r="98" spans="2:45" x14ac:dyDescent="0.25">
      <c r="B98" s="9" t="s">
        <v>67</v>
      </c>
      <c r="C98" s="26">
        <f t="shared" si="7"/>
        <v>118.14677287558416</v>
      </c>
      <c r="D98" s="59">
        <f t="shared" si="8"/>
        <v>151.52695130125232</v>
      </c>
      <c r="E98" s="26"/>
      <c r="F98" s="59"/>
      <c r="G98" s="26">
        <f t="shared" si="9"/>
        <v>144.24108525993449</v>
      </c>
      <c r="H98" s="59">
        <f t="shared" si="10"/>
        <v>196.70411832181119</v>
      </c>
      <c r="I98" s="26">
        <f t="shared" si="11"/>
        <v>154.28555679749212</v>
      </c>
      <c r="J98" s="34">
        <f t="shared" si="12"/>
        <v>141.77362784796279</v>
      </c>
      <c r="L98" s="9" t="s">
        <v>67</v>
      </c>
      <c r="M98" s="124">
        <f t="shared" si="17"/>
        <v>196.70411832181119</v>
      </c>
      <c r="N98" s="118" t="str">
        <f t="shared" si="18"/>
        <v>ETH</v>
      </c>
      <c r="P98" s="9" t="s">
        <v>67</v>
      </c>
      <c r="Q98" s="142">
        <v>150000</v>
      </c>
      <c r="R98" s="76">
        <f t="shared" si="13"/>
        <v>25.418888240153251</v>
      </c>
      <c r="S98" s="85">
        <f t="shared" si="14"/>
        <v>2459.0163934426228</v>
      </c>
      <c r="T98" s="121">
        <f t="shared" si="15"/>
        <v>2.1311475409836067</v>
      </c>
      <c r="U98" s="96">
        <f t="shared" si="16"/>
        <v>52.405267401236223</v>
      </c>
      <c r="V98" s="105"/>
      <c r="W98" s="100"/>
      <c r="X98">
        <v>92</v>
      </c>
      <c r="AJ98" s="100"/>
      <c r="AK98" s="100"/>
      <c r="AL98" s="86"/>
      <c r="AM98" s="78"/>
      <c r="AN98" s="78"/>
      <c r="AO98" s="78"/>
      <c r="AP98" s="78"/>
      <c r="AQ98" s="78"/>
      <c r="AR98" s="78"/>
      <c r="AS98" s="78"/>
    </row>
    <row r="99" spans="2:45" x14ac:dyDescent="0.25">
      <c r="B99" s="9" t="s">
        <v>56</v>
      </c>
      <c r="C99" s="26">
        <f t="shared" si="7"/>
        <v>118.90901011994276</v>
      </c>
      <c r="D99" s="59">
        <f t="shared" si="8"/>
        <v>156.26216852941644</v>
      </c>
      <c r="E99" s="26"/>
      <c r="F99" s="59"/>
      <c r="G99" s="26">
        <f t="shared" si="9"/>
        <v>158.66519378592795</v>
      </c>
      <c r="H99" s="59">
        <f t="shared" si="10"/>
        <v>216.05206438625166</v>
      </c>
      <c r="I99" s="26">
        <f t="shared" si="11"/>
        <v>161.99983463736672</v>
      </c>
      <c r="J99" s="34">
        <f t="shared" si="12"/>
        <v>0</v>
      </c>
      <c r="L99" s="9" t="s">
        <v>56</v>
      </c>
      <c r="M99" s="124">
        <f t="shared" si="17"/>
        <v>216.05206438625166</v>
      </c>
      <c r="N99" s="118" t="str">
        <f t="shared" si="18"/>
        <v>ETH</v>
      </c>
      <c r="P99" s="9" t="s">
        <v>56</v>
      </c>
      <c r="Q99" s="142">
        <v>160000</v>
      </c>
      <c r="R99" s="76">
        <f t="shared" si="13"/>
        <v>24.685407882974697</v>
      </c>
      <c r="S99" s="85">
        <f t="shared" si="14"/>
        <v>2388.0597014925374</v>
      </c>
      <c r="T99" s="121">
        <f t="shared" si="15"/>
        <v>1.7164179104477613</v>
      </c>
      <c r="U99" s="96">
        <f t="shared" si="16"/>
        <v>40.989084428603256</v>
      </c>
      <c r="V99" s="105"/>
      <c r="W99" s="100"/>
      <c r="X99">
        <v>93</v>
      </c>
      <c r="AJ99" s="100"/>
      <c r="AK99" s="100"/>
      <c r="AL99" s="86"/>
      <c r="AM99" s="78"/>
      <c r="AN99" s="78"/>
      <c r="AO99" s="78"/>
      <c r="AP99" s="78"/>
      <c r="AQ99" s="78"/>
      <c r="AR99" s="78"/>
      <c r="AS99" s="78"/>
    </row>
    <row r="100" spans="2:45" x14ac:dyDescent="0.25">
      <c r="B100" s="9" t="s">
        <v>73</v>
      </c>
      <c r="C100" s="26">
        <f t="shared" si="7"/>
        <v>125.76914531917022</v>
      </c>
      <c r="D100" s="59">
        <f t="shared" si="8"/>
        <v>167.62668987701036</v>
      </c>
      <c r="E100" s="26"/>
      <c r="F100" s="59"/>
      <c r="G100" s="26">
        <f t="shared" si="9"/>
        <v>196.1678759535109</v>
      </c>
      <c r="H100" s="59">
        <f t="shared" si="10"/>
        <v>209.60274903143818</v>
      </c>
      <c r="I100" s="26">
        <f t="shared" si="11"/>
        <v>210.85692762323924</v>
      </c>
      <c r="J100" s="34">
        <f t="shared" si="12"/>
        <v>0</v>
      </c>
      <c r="L100" s="9" t="s">
        <v>73</v>
      </c>
      <c r="M100" s="124">
        <f t="shared" si="17"/>
        <v>210.85692762323924</v>
      </c>
      <c r="N100" s="118" t="str">
        <f t="shared" si="18"/>
        <v>KawPow</v>
      </c>
      <c r="P100" s="9" t="s">
        <v>73</v>
      </c>
      <c r="Q100" s="142">
        <v>113000</v>
      </c>
      <c r="R100" s="76">
        <f t="shared" si="13"/>
        <v>17.863613537028176</v>
      </c>
      <c r="S100" s="85">
        <f t="shared" si="14"/>
        <v>1738.4615384615386</v>
      </c>
      <c r="T100" s="121">
        <f t="shared" si="15"/>
        <v>2.7692307692307692</v>
      </c>
      <c r="U100" s="96">
        <f t="shared" si="16"/>
        <v>48.142011834319526</v>
      </c>
      <c r="V100" s="105"/>
      <c r="W100" s="101"/>
      <c r="X100">
        <v>94</v>
      </c>
      <c r="AJ100" s="101"/>
      <c r="AK100" s="100"/>
      <c r="AL100" s="86"/>
      <c r="AM100" s="78"/>
      <c r="AN100" s="78"/>
      <c r="AO100" s="78"/>
      <c r="AP100" s="78"/>
      <c r="AQ100" s="78"/>
      <c r="AR100" s="78"/>
      <c r="AS100" s="78"/>
    </row>
    <row r="101" spans="2:45" ht="15.75" thickBot="1" x14ac:dyDescent="0.3">
      <c r="B101" s="9" t="s">
        <v>57</v>
      </c>
      <c r="C101" s="26">
        <f t="shared" si="7"/>
        <v>133.39151776275631</v>
      </c>
      <c r="D101" s="59">
        <f t="shared" si="8"/>
        <v>179.93825467023711</v>
      </c>
      <c r="E101" s="26"/>
      <c r="F101" s="59"/>
      <c r="G101" s="26">
        <f t="shared" si="9"/>
        <v>225.01609300549779</v>
      </c>
      <c r="H101" s="59">
        <f t="shared" si="10"/>
        <v>322.4657677406741</v>
      </c>
      <c r="I101" s="26">
        <f t="shared" si="11"/>
        <v>257.14259466248689</v>
      </c>
      <c r="J101" s="34">
        <f t="shared" si="12"/>
        <v>0</v>
      </c>
      <c r="L101" s="9" t="s">
        <v>57</v>
      </c>
      <c r="M101" s="124">
        <f t="shared" si="17"/>
        <v>322.4657677406741</v>
      </c>
      <c r="N101" s="118" t="str">
        <f t="shared" si="18"/>
        <v>ETH</v>
      </c>
      <c r="P101" s="9" t="s">
        <v>57</v>
      </c>
      <c r="Q101" s="142">
        <v>220000</v>
      </c>
      <c r="R101" s="76">
        <f t="shared" si="13"/>
        <v>22.74143201219044</v>
      </c>
      <c r="S101" s="85">
        <f t="shared" si="14"/>
        <v>2200</v>
      </c>
      <c r="T101" s="121">
        <f t="shared" si="15"/>
        <v>2.4</v>
      </c>
      <c r="U101" s="96">
        <f t="shared" si="16"/>
        <v>52.8</v>
      </c>
      <c r="V101" s="105"/>
      <c r="W101" s="101"/>
      <c r="X101">
        <v>95</v>
      </c>
      <c r="AJ101" s="101"/>
      <c r="AK101" s="100"/>
      <c r="AL101" s="88"/>
      <c r="AM101" s="89"/>
      <c r="AN101" s="89"/>
      <c r="AO101" s="89"/>
      <c r="AP101" s="89"/>
      <c r="AQ101" s="89"/>
      <c r="AR101" s="89"/>
      <c r="AS101" s="89"/>
    </row>
    <row r="102" spans="2:45" x14ac:dyDescent="0.25">
      <c r="B102" s="9" t="s">
        <v>74</v>
      </c>
      <c r="C102" s="26">
        <f t="shared" si="7"/>
        <v>141.01389020634238</v>
      </c>
      <c r="D102" s="59">
        <f t="shared" si="8"/>
        <v>208.34955803922193</v>
      </c>
      <c r="E102" s="26"/>
      <c r="F102" s="59"/>
      <c r="G102" s="26">
        <f t="shared" si="9"/>
        <v>236.55537982629255</v>
      </c>
      <c r="H102" s="59">
        <f t="shared" si="10"/>
        <v>312.79179470845389</v>
      </c>
      <c r="I102" s="26">
        <f t="shared" si="11"/>
        <v>308.57111359498424</v>
      </c>
      <c r="J102" s="34">
        <f t="shared" si="12"/>
        <v>0</v>
      </c>
      <c r="L102" s="9" t="s">
        <v>74</v>
      </c>
      <c r="M102" s="124">
        <f t="shared" si="17"/>
        <v>312.79179470845389</v>
      </c>
      <c r="N102" s="118" t="str">
        <f t="shared" si="18"/>
        <v>ETH</v>
      </c>
      <c r="P102" s="9" t="s">
        <v>74</v>
      </c>
      <c r="Q102" s="142">
        <v>178000</v>
      </c>
      <c r="R102" s="76">
        <f t="shared" si="13"/>
        <v>18.968954536878623</v>
      </c>
      <c r="S102" s="85">
        <f t="shared" si="14"/>
        <v>1835.0515463917525</v>
      </c>
      <c r="T102" s="121">
        <f t="shared" si="15"/>
        <v>3.1443298969072164</v>
      </c>
      <c r="U102" s="96">
        <f t="shared" si="16"/>
        <v>57.70007439685407</v>
      </c>
      <c r="V102" s="105"/>
      <c r="W102" s="101"/>
      <c r="X102">
        <v>96</v>
      </c>
      <c r="AJ102" s="101"/>
      <c r="AK102" s="100"/>
      <c r="AL102" s="91"/>
      <c r="AM102" s="79"/>
      <c r="AN102" s="79"/>
      <c r="AO102" s="79"/>
      <c r="AP102" s="79"/>
      <c r="AQ102" s="79"/>
      <c r="AR102" s="79"/>
      <c r="AS102" s="79"/>
    </row>
    <row r="103" spans="2:45" ht="15.75" thickBot="1" x14ac:dyDescent="0.3">
      <c r="B103" s="11" t="s">
        <v>58</v>
      </c>
      <c r="C103" s="71">
        <f t="shared" si="7"/>
        <v>152.44744887172149</v>
      </c>
      <c r="D103" s="72">
        <f t="shared" si="8"/>
        <v>227.29042695187846</v>
      </c>
      <c r="E103" s="71"/>
      <c r="F103" s="72"/>
      <c r="G103" s="71">
        <f t="shared" si="9"/>
        <v>245.2098449418886</v>
      </c>
      <c r="H103" s="72">
        <f t="shared" si="10"/>
        <v>398.56768892747317</v>
      </c>
      <c r="I103" s="71">
        <f t="shared" si="11"/>
        <v>359.99963252748159</v>
      </c>
      <c r="J103" s="73">
        <f t="shared" si="12"/>
        <v>0</v>
      </c>
      <c r="L103" s="11" t="s">
        <v>58</v>
      </c>
      <c r="M103" s="171">
        <f t="shared" si="17"/>
        <v>398.56768892747317</v>
      </c>
      <c r="N103" s="170" t="str">
        <f t="shared" si="18"/>
        <v>ETH</v>
      </c>
      <c r="P103" s="11" t="s">
        <v>58</v>
      </c>
      <c r="Q103" s="159">
        <v>260000</v>
      </c>
      <c r="R103" s="160">
        <f t="shared" si="13"/>
        <v>21.744528990767559</v>
      </c>
      <c r="S103" s="87">
        <f t="shared" si="14"/>
        <v>2103.559870550162</v>
      </c>
      <c r="T103" s="161">
        <f t="shared" si="15"/>
        <v>2.5889967637540456</v>
      </c>
      <c r="U103" s="97">
        <f t="shared" si="16"/>
        <v>54.461096972172491</v>
      </c>
      <c r="V103" s="105"/>
      <c r="W103" s="101"/>
      <c r="X103">
        <v>97</v>
      </c>
      <c r="AJ103" s="101"/>
      <c r="AK103" s="100"/>
      <c r="AL103" s="86"/>
      <c r="AM103" s="78"/>
      <c r="AN103" s="78"/>
      <c r="AO103" s="78"/>
      <c r="AP103" s="78"/>
      <c r="AQ103" s="78"/>
      <c r="AR103" s="78"/>
      <c r="AS103" s="78"/>
    </row>
    <row r="104" spans="2:45" x14ac:dyDescent="0.25">
      <c r="B104" s="12" t="s">
        <v>59</v>
      </c>
      <c r="C104" s="24">
        <f t="shared" si="7"/>
        <v>37.730743595751065</v>
      </c>
      <c r="D104" s="58">
        <f t="shared" si="8"/>
        <v>47.352172281641344</v>
      </c>
      <c r="E104" s="24"/>
      <c r="F104" s="58"/>
      <c r="G104" s="24">
        <f t="shared" si="9"/>
        <v>14.424108525993447</v>
      </c>
      <c r="H104" s="58">
        <f t="shared" si="10"/>
        <v>90.290414967388756</v>
      </c>
      <c r="I104" s="24">
        <f t="shared" si="11"/>
        <v>25.714259466248688</v>
      </c>
      <c r="J104" s="31">
        <f t="shared" si="12"/>
        <v>0</v>
      </c>
      <c r="L104" s="12" t="s">
        <v>59</v>
      </c>
      <c r="M104" s="123">
        <f t="shared" si="17"/>
        <v>90.290414967388756</v>
      </c>
      <c r="N104" s="117" t="str">
        <f t="shared" si="18"/>
        <v>ETH</v>
      </c>
      <c r="P104" s="12" t="s">
        <v>59</v>
      </c>
      <c r="Q104" s="141">
        <v>55000</v>
      </c>
      <c r="R104" s="172">
        <f t="shared" si="13"/>
        <v>20.304850010884319</v>
      </c>
      <c r="S104" s="90">
        <f t="shared" si="14"/>
        <v>1964.2857142857142</v>
      </c>
      <c r="T104" s="120">
        <f t="shared" si="15"/>
        <v>2.8571428571428572</v>
      </c>
      <c r="U104" s="98">
        <f t="shared" si="16"/>
        <v>56.122448979591837</v>
      </c>
      <c r="V104" s="105"/>
      <c r="W104" s="101"/>
      <c r="X104">
        <v>98</v>
      </c>
      <c r="AJ104" s="101"/>
      <c r="AK104" s="100"/>
      <c r="AL104" s="86"/>
      <c r="AM104" s="78"/>
      <c r="AN104" s="78"/>
      <c r="AO104" s="78"/>
      <c r="AP104" s="78"/>
      <c r="AQ104" s="78"/>
      <c r="AR104" s="78"/>
      <c r="AS104" s="78"/>
    </row>
    <row r="105" spans="2:45" x14ac:dyDescent="0.25">
      <c r="B105" s="13" t="s">
        <v>55</v>
      </c>
      <c r="C105" s="26">
        <f t="shared" si="7"/>
        <v>78.129317546757264</v>
      </c>
      <c r="D105" s="59">
        <f t="shared" si="8"/>
        <v>75.763475650626162</v>
      </c>
      <c r="E105" s="26"/>
      <c r="F105" s="59"/>
      <c r="G105" s="26">
        <f t="shared" si="9"/>
        <v>33.175449609784927</v>
      </c>
      <c r="H105" s="59">
        <f t="shared" si="10"/>
        <v>135.43562245108313</v>
      </c>
      <c r="I105" s="26">
        <f t="shared" si="11"/>
        <v>89.999908131870399</v>
      </c>
      <c r="J105" s="34">
        <f t="shared" si="12"/>
        <v>0</v>
      </c>
      <c r="L105" s="13" t="s">
        <v>55</v>
      </c>
      <c r="M105" s="124">
        <f t="shared" si="17"/>
        <v>135.43562245108313</v>
      </c>
      <c r="N105" s="118" t="str">
        <f t="shared" si="18"/>
        <v>ETH</v>
      </c>
      <c r="P105" s="13" t="s">
        <v>55</v>
      </c>
      <c r="Q105" s="142">
        <v>85000</v>
      </c>
      <c r="R105" s="173">
        <f t="shared" si="13"/>
        <v>20.92014849606263</v>
      </c>
      <c r="S105" s="85">
        <f t="shared" si="14"/>
        <v>2023.8095238095239</v>
      </c>
      <c r="T105" s="121">
        <f t="shared" si="15"/>
        <v>2.1428571428571428</v>
      </c>
      <c r="U105" s="96">
        <f t="shared" si="16"/>
        <v>43.367346938775512</v>
      </c>
      <c r="V105" s="105"/>
      <c r="W105" s="101"/>
      <c r="X105">
        <v>99</v>
      </c>
      <c r="AJ105" s="101"/>
      <c r="AK105" s="100"/>
      <c r="AL105" s="86"/>
      <c r="AM105" s="78"/>
      <c r="AN105" s="78"/>
      <c r="AO105" s="78"/>
      <c r="AP105" s="78"/>
      <c r="AQ105" s="78"/>
      <c r="AR105" s="78"/>
      <c r="AS105" s="78"/>
    </row>
    <row r="106" spans="2:45" x14ac:dyDescent="0.25">
      <c r="B106" s="13" t="s">
        <v>84</v>
      </c>
      <c r="C106" s="26">
        <f t="shared" si="7"/>
        <v>57.167793326895563</v>
      </c>
      <c r="D106" s="59">
        <f t="shared" si="8"/>
        <v>58.716693629235273</v>
      </c>
      <c r="E106" s="26"/>
      <c r="F106" s="59"/>
      <c r="G106" s="26">
        <f t="shared" si="9"/>
        <v>25.963395346788207</v>
      </c>
      <c r="H106" s="59">
        <f t="shared" si="10"/>
        <v>103.18904567701571</v>
      </c>
      <c r="I106" s="26">
        <f t="shared" si="11"/>
        <v>73.542782073471258</v>
      </c>
      <c r="J106" s="34">
        <f t="shared" si="12"/>
        <v>0</v>
      </c>
      <c r="L106" s="13" t="s">
        <v>84</v>
      </c>
      <c r="M106" s="124">
        <f t="shared" si="17"/>
        <v>103.18904567701571</v>
      </c>
      <c r="N106" s="118" t="str">
        <f t="shared" si="18"/>
        <v>ETH</v>
      </c>
      <c r="P106" s="13" t="s">
        <v>84</v>
      </c>
      <c r="Q106" s="142">
        <v>72000</v>
      </c>
      <c r="R106" s="173">
        <f t="shared" si="13"/>
        <v>23.258282739740221</v>
      </c>
      <c r="S106" s="85">
        <f t="shared" si="14"/>
        <v>2250</v>
      </c>
      <c r="T106" s="121">
        <f t="shared" si="15"/>
        <v>2.5</v>
      </c>
      <c r="U106" s="96">
        <f t="shared" si="16"/>
        <v>56.25</v>
      </c>
      <c r="V106" s="105"/>
      <c r="W106" s="101"/>
      <c r="X106">
        <v>100</v>
      </c>
      <c r="AJ106" s="101"/>
      <c r="AK106" s="100"/>
      <c r="AL106" s="86"/>
      <c r="AM106" s="78"/>
      <c r="AN106" s="78"/>
      <c r="AO106" s="78"/>
      <c r="AP106" s="78"/>
      <c r="AQ106" s="78"/>
      <c r="AR106" s="78"/>
      <c r="AS106" s="78"/>
    </row>
    <row r="107" spans="2:45" ht="15.75" thickBot="1" x14ac:dyDescent="0.3">
      <c r="B107" s="13" t="s">
        <v>137</v>
      </c>
      <c r="C107" s="26">
        <f t="shared" si="7"/>
        <v>51.451013994206001</v>
      </c>
      <c r="D107" s="59">
        <f t="shared" si="8"/>
        <v>52.087389509805483</v>
      </c>
      <c r="E107" s="26"/>
      <c r="F107" s="59"/>
      <c r="G107" s="26">
        <f t="shared" si="9"/>
        <v>23.078573641589518</v>
      </c>
      <c r="H107" s="59">
        <f t="shared" si="10"/>
        <v>93.515072644795495</v>
      </c>
      <c r="I107" s="26">
        <f t="shared" si="11"/>
        <v>69.428500558871448</v>
      </c>
      <c r="J107" s="34">
        <f t="shared" si="12"/>
        <v>63.599384455160873</v>
      </c>
      <c r="L107" s="13" t="s">
        <v>137</v>
      </c>
      <c r="M107" s="124">
        <f t="shared" si="17"/>
        <v>93.515072644795495</v>
      </c>
      <c r="N107" s="118" t="str">
        <f t="shared" si="18"/>
        <v>ETH</v>
      </c>
      <c r="P107" s="13" t="s">
        <v>137</v>
      </c>
      <c r="Q107" s="142">
        <v>51000</v>
      </c>
      <c r="R107" s="173">
        <f t="shared" si="13"/>
        <v>18.178887658647529</v>
      </c>
      <c r="S107" s="85">
        <f t="shared" si="14"/>
        <v>1758.6206896551723</v>
      </c>
      <c r="T107" s="121">
        <f t="shared" si="15"/>
        <v>2.4137931034482758</v>
      </c>
      <c r="U107" s="96">
        <f t="shared" si="16"/>
        <v>42.449464922711059</v>
      </c>
      <c r="V107" s="105"/>
      <c r="W107" s="101"/>
      <c r="X107">
        <v>101</v>
      </c>
      <c r="AJ107" s="101"/>
      <c r="AK107" s="100"/>
      <c r="AL107" s="93"/>
      <c r="AM107" s="94"/>
      <c r="AN107" s="94"/>
      <c r="AO107" s="94"/>
      <c r="AP107" s="94"/>
      <c r="AQ107" s="94"/>
      <c r="AR107" s="94"/>
      <c r="AS107" s="94"/>
    </row>
    <row r="108" spans="2:45" x14ac:dyDescent="0.25">
      <c r="B108" s="13" t="s">
        <v>75</v>
      </c>
      <c r="C108" s="26">
        <f t="shared" si="7"/>
        <v>106.71321421020504</v>
      </c>
      <c r="D108" s="59">
        <f t="shared" si="8"/>
        <v>75.763475650626162</v>
      </c>
      <c r="E108" s="26"/>
      <c r="F108" s="59"/>
      <c r="G108" s="26">
        <f t="shared" si="9"/>
        <v>69.235720924768557</v>
      </c>
      <c r="H108" s="59">
        <f t="shared" si="10"/>
        <v>154.7835685155236</v>
      </c>
      <c r="I108" s="26">
        <f t="shared" si="11"/>
        <v>115.71416759811909</v>
      </c>
      <c r="J108" s="34">
        <f t="shared" si="12"/>
        <v>71.549307512055975</v>
      </c>
      <c r="L108" s="13" t="s">
        <v>75</v>
      </c>
      <c r="M108" s="124">
        <f t="shared" si="17"/>
        <v>154.7835685155236</v>
      </c>
      <c r="N108" s="118" t="str">
        <f t="shared" ref="N108:N117" si="19">IF(M108=C108,C$91,IF(M108=D108,D$91,IF(M108=E108,E$91,IF(M108=F108,F$91,IF(M108=G108,G$91,IF(M108=H108,H$91,IF(M108=Y284,X$268,IF(M108=I108,I$91,IF(M108=I108,I$91,IF(M108=J108,$J$91))))))))))</f>
        <v>ETH</v>
      </c>
      <c r="P108" s="13" t="s">
        <v>75</v>
      </c>
      <c r="Q108" s="142">
        <v>95000</v>
      </c>
      <c r="R108" s="173">
        <f t="shared" si="13"/>
        <v>20.458674632178894</v>
      </c>
      <c r="S108" s="85">
        <f t="shared" si="14"/>
        <v>1979.1666666666667</v>
      </c>
      <c r="T108" s="121">
        <f t="shared" si="15"/>
        <v>2.9166666666666665</v>
      </c>
      <c r="U108" s="96">
        <f t="shared" si="16"/>
        <v>57.725694444444443</v>
      </c>
      <c r="V108" s="105"/>
      <c r="W108" s="101"/>
      <c r="X108">
        <v>102</v>
      </c>
      <c r="AJ108" s="101"/>
      <c r="AK108" s="100"/>
      <c r="AL108" s="91"/>
      <c r="AM108" s="79"/>
      <c r="AN108" s="79"/>
      <c r="AO108" s="79"/>
      <c r="AP108" s="79"/>
      <c r="AQ108" s="79"/>
      <c r="AR108" s="79"/>
      <c r="AS108" s="79"/>
    </row>
    <row r="109" spans="2:45" x14ac:dyDescent="0.25">
      <c r="B109" s="13" t="s">
        <v>76</v>
      </c>
      <c r="C109" s="26">
        <f t="shared" si="7"/>
        <v>137.20270398454934</v>
      </c>
      <c r="D109" s="59">
        <f t="shared" si="8"/>
        <v>104.17477901961097</v>
      </c>
      <c r="E109" s="26"/>
      <c r="F109" s="59"/>
      <c r="G109" s="26">
        <f t="shared" si="9"/>
        <v>106.73840309235152</v>
      </c>
      <c r="H109" s="59">
        <f t="shared" si="10"/>
        <v>206.37809135403143</v>
      </c>
      <c r="I109" s="26">
        <f t="shared" si="11"/>
        <v>169.71411247724134</v>
      </c>
      <c r="J109" s="34">
        <f t="shared" si="12"/>
        <v>96.724063858890489</v>
      </c>
      <c r="L109" s="13" t="s">
        <v>76</v>
      </c>
      <c r="M109" s="124">
        <f t="shared" si="17"/>
        <v>206.37809135403143</v>
      </c>
      <c r="N109" s="118" t="str">
        <f t="shared" si="19"/>
        <v>ETH</v>
      </c>
      <c r="P109" s="13" t="s">
        <v>76</v>
      </c>
      <c r="Q109" s="142">
        <v>127000</v>
      </c>
      <c r="R109" s="173">
        <f t="shared" si="13"/>
        <v>20.512513249632001</v>
      </c>
      <c r="S109" s="85">
        <f t="shared" si="14"/>
        <v>1984.375</v>
      </c>
      <c r="T109" s="121">
        <f t="shared" si="15"/>
        <v>2.1875</v>
      </c>
      <c r="U109" s="96">
        <f t="shared" si="16"/>
        <v>43.408203125</v>
      </c>
      <c r="V109" s="105"/>
      <c r="W109" s="101"/>
      <c r="X109">
        <v>103</v>
      </c>
      <c r="AJ109" s="101"/>
      <c r="AK109" s="100"/>
      <c r="AL109" s="86"/>
      <c r="AM109" s="78"/>
      <c r="AN109" s="78"/>
      <c r="AO109" s="78"/>
      <c r="AP109" s="78"/>
      <c r="AQ109" s="78"/>
      <c r="AR109" s="78"/>
      <c r="AS109" s="78"/>
    </row>
    <row r="110" spans="2:45" x14ac:dyDescent="0.25">
      <c r="B110" s="13" t="s">
        <v>65</v>
      </c>
      <c r="C110" s="26">
        <f t="shared" si="7"/>
        <v>137.20270398454934</v>
      </c>
      <c r="D110" s="59">
        <f t="shared" si="8"/>
        <v>104.17477901961097</v>
      </c>
      <c r="E110" s="26"/>
      <c r="F110" s="59"/>
      <c r="G110" s="26">
        <f t="shared" si="9"/>
        <v>126.93215502874234</v>
      </c>
      <c r="H110" s="59">
        <f t="shared" si="10"/>
        <v>206.37809135403143</v>
      </c>
      <c r="I110" s="26">
        <f t="shared" si="11"/>
        <v>169.71411247724134</v>
      </c>
      <c r="J110" s="34">
        <f t="shared" si="12"/>
        <v>119.24884585342664</v>
      </c>
      <c r="L110" s="13" t="s">
        <v>65</v>
      </c>
      <c r="M110" s="124">
        <f t="shared" si="17"/>
        <v>206.37809135403143</v>
      </c>
      <c r="N110" s="118" t="str">
        <f t="shared" si="19"/>
        <v>ETH</v>
      </c>
      <c r="P110" s="13" t="s">
        <v>65</v>
      </c>
      <c r="Q110" s="142">
        <v>137000</v>
      </c>
      <c r="R110" s="173">
        <f t="shared" si="13"/>
        <v>22.127671773225075</v>
      </c>
      <c r="S110" s="85">
        <f t="shared" si="14"/>
        <v>2140.625</v>
      </c>
      <c r="T110" s="121">
        <f t="shared" si="15"/>
        <v>2.1875</v>
      </c>
      <c r="U110" s="96">
        <f t="shared" si="16"/>
        <v>46.826171875</v>
      </c>
      <c r="V110" s="105"/>
      <c r="W110" s="101"/>
      <c r="X110">
        <v>104</v>
      </c>
      <c r="AJ110" s="101"/>
      <c r="AK110" s="100"/>
      <c r="AL110" s="86"/>
      <c r="AM110" s="78"/>
      <c r="AN110" s="78"/>
      <c r="AO110" s="78"/>
      <c r="AP110" s="78"/>
      <c r="AQ110" s="78"/>
      <c r="AR110" s="78"/>
      <c r="AS110" s="78"/>
    </row>
    <row r="111" spans="2:45" ht="15.75" thickBot="1" x14ac:dyDescent="0.3">
      <c r="B111" s="18" t="s">
        <v>66</v>
      </c>
      <c r="C111" s="28">
        <f t="shared" si="7"/>
        <v>144.82507642813542</v>
      </c>
      <c r="D111" s="60">
        <f t="shared" si="8"/>
        <v>123.11564793226751</v>
      </c>
      <c r="E111" s="28"/>
      <c r="F111" s="60"/>
      <c r="G111" s="28">
        <f t="shared" si="9"/>
        <v>129.81697673394103</v>
      </c>
      <c r="H111" s="60">
        <f t="shared" si="10"/>
        <v>203.1534336766247</v>
      </c>
      <c r="I111" s="28">
        <f t="shared" si="11"/>
        <v>169.71411247724134</v>
      </c>
      <c r="J111" s="37">
        <f t="shared" si="12"/>
        <v>119.24884585342664</v>
      </c>
      <c r="L111" s="18" t="s">
        <v>66</v>
      </c>
      <c r="M111" s="125">
        <f t="shared" si="17"/>
        <v>203.1534336766247</v>
      </c>
      <c r="N111" s="119" t="str">
        <f t="shared" si="19"/>
        <v>ETH</v>
      </c>
      <c r="P111" s="18" t="s">
        <v>66</v>
      </c>
      <c r="Q111" s="143">
        <v>144000</v>
      </c>
      <c r="R111" s="174">
        <f t="shared" si="13"/>
        <v>23.62746183084721</v>
      </c>
      <c r="S111" s="92">
        <f t="shared" si="14"/>
        <v>2285.7142857142858</v>
      </c>
      <c r="T111" s="122">
        <f t="shared" si="15"/>
        <v>2.2222222222222223</v>
      </c>
      <c r="U111" s="99">
        <f t="shared" si="16"/>
        <v>50.793650793650798</v>
      </c>
      <c r="V111" s="105"/>
      <c r="W111" s="101"/>
      <c r="X111">
        <v>105</v>
      </c>
      <c r="AJ111" s="101"/>
      <c r="AK111" s="100"/>
      <c r="AL111" s="86"/>
      <c r="AM111" s="78"/>
      <c r="AN111" s="78"/>
      <c r="AO111" s="78"/>
      <c r="AP111" s="78"/>
      <c r="AQ111" s="78"/>
      <c r="AR111" s="78"/>
      <c r="AS111" s="78"/>
    </row>
    <row r="112" spans="2:45" x14ac:dyDescent="0.25">
      <c r="B112" s="20" t="s">
        <v>89</v>
      </c>
      <c r="C112" s="24">
        <f t="shared" si="7"/>
        <v>83.846096879446819</v>
      </c>
      <c r="D112" s="58">
        <f t="shared" si="8"/>
        <v>104.17477901961097</v>
      </c>
      <c r="E112" s="24"/>
      <c r="F112" s="58"/>
      <c r="G112" s="24">
        <f t="shared" si="9"/>
        <v>121.16251161834496</v>
      </c>
      <c r="H112" s="58">
        <f t="shared" si="10"/>
        <v>122.53699174145616</v>
      </c>
      <c r="I112" s="24">
        <f t="shared" si="11"/>
        <v>113.14274165149422</v>
      </c>
      <c r="J112" s="31">
        <f t="shared" si="12"/>
        <v>86.124166449697015</v>
      </c>
      <c r="L112" s="20" t="s">
        <v>89</v>
      </c>
      <c r="M112" s="123">
        <f t="shared" si="17"/>
        <v>122.53699174145616</v>
      </c>
      <c r="N112" s="117" t="str">
        <f t="shared" si="19"/>
        <v>ETH</v>
      </c>
      <c r="P112" s="20" t="s">
        <v>89</v>
      </c>
      <c r="Q112" s="141">
        <v>80000</v>
      </c>
      <c r="R112" s="75">
        <f>Q112/M112/30</f>
        <v>21.762135896832955</v>
      </c>
      <c r="S112" s="90">
        <f t="shared" si="14"/>
        <v>2105.2631578947367</v>
      </c>
      <c r="T112" s="120">
        <f t="shared" si="15"/>
        <v>2.8947368421052633</v>
      </c>
      <c r="U112" s="98">
        <f t="shared" si="16"/>
        <v>60.941828254847643</v>
      </c>
      <c r="V112" s="105"/>
      <c r="W112" s="101"/>
      <c r="X112">
        <v>106</v>
      </c>
      <c r="AJ112" s="101"/>
      <c r="AK112" s="100"/>
      <c r="AL112" s="86"/>
      <c r="AM112" s="78"/>
      <c r="AN112" s="78"/>
      <c r="AO112" s="78"/>
      <c r="AP112" s="78"/>
      <c r="AQ112" s="78"/>
      <c r="AR112" s="78"/>
      <c r="AS112" s="78"/>
    </row>
    <row r="113" spans="2:45" x14ac:dyDescent="0.25">
      <c r="B113" s="21" t="s">
        <v>90</v>
      </c>
      <c r="C113" s="26">
        <f t="shared" si="7"/>
        <v>123.86355220827372</v>
      </c>
      <c r="D113" s="59">
        <f t="shared" si="8"/>
        <v>118.38043070410336</v>
      </c>
      <c r="E113" s="26"/>
      <c r="F113" s="59"/>
      <c r="G113" s="26">
        <f t="shared" si="9"/>
        <v>138.47144184953711</v>
      </c>
      <c r="H113" s="59">
        <f t="shared" si="10"/>
        <v>158.00822619293029</v>
      </c>
      <c r="I113" s="26">
        <f t="shared" si="11"/>
        <v>138.8570011177429</v>
      </c>
      <c r="J113" s="34">
        <f t="shared" si="12"/>
        <v>119.24884585342664</v>
      </c>
      <c r="L113" s="21" t="s">
        <v>90</v>
      </c>
      <c r="M113" s="124">
        <f t="shared" si="17"/>
        <v>158.00822619293029</v>
      </c>
      <c r="N113" s="118" t="str">
        <f t="shared" si="19"/>
        <v>ETH</v>
      </c>
      <c r="P113" s="21" t="s">
        <v>90</v>
      </c>
      <c r="Q113" s="142">
        <v>106000</v>
      </c>
      <c r="R113" s="76">
        <f t="shared" si="13"/>
        <v>22.361704947051827</v>
      </c>
      <c r="S113" s="85">
        <f t="shared" si="14"/>
        <v>2163.2653061224491</v>
      </c>
      <c r="T113" s="121">
        <f t="shared" si="15"/>
        <v>2.2448979591836733</v>
      </c>
      <c r="U113" s="96">
        <f t="shared" si="16"/>
        <v>48.563098708871301</v>
      </c>
      <c r="V113" s="105"/>
      <c r="W113" s="101"/>
      <c r="X113">
        <v>107</v>
      </c>
      <c r="AJ113" s="101"/>
      <c r="AK113" s="100"/>
      <c r="AL113" s="86"/>
      <c r="AM113" s="78"/>
      <c r="AN113" s="78"/>
      <c r="AO113" s="78"/>
      <c r="AP113" s="78"/>
      <c r="AQ113" s="78"/>
      <c r="AR113" s="78"/>
      <c r="AS113" s="78"/>
    </row>
    <row r="114" spans="2:45" ht="15.75" thickBot="1" x14ac:dyDescent="0.3">
      <c r="B114" s="21" t="s">
        <v>91</v>
      </c>
      <c r="C114" s="26">
        <f t="shared" si="7"/>
        <v>129.58033154096327</v>
      </c>
      <c r="D114" s="59">
        <f t="shared" si="8"/>
        <v>142.05651684492403</v>
      </c>
      <c r="E114" s="26"/>
      <c r="F114" s="59"/>
      <c r="G114" s="26">
        <f t="shared" si="9"/>
        <v>152.89555037553055</v>
      </c>
      <c r="H114" s="59">
        <f t="shared" si="10"/>
        <v>161.23288387033705</v>
      </c>
      <c r="I114" s="26">
        <f t="shared" si="11"/>
        <v>141.94271225369278</v>
      </c>
      <c r="J114" s="34">
        <f t="shared" si="12"/>
        <v>132.49871761491849</v>
      </c>
      <c r="L114" s="21" t="s">
        <v>91</v>
      </c>
      <c r="M114" s="124">
        <f t="shared" si="17"/>
        <v>161.23288387033705</v>
      </c>
      <c r="N114" s="118" t="str">
        <f t="shared" si="19"/>
        <v>ETH</v>
      </c>
      <c r="P114" s="21" t="s">
        <v>91</v>
      </c>
      <c r="Q114" s="142">
        <v>141000</v>
      </c>
      <c r="R114" s="76">
        <f t="shared" si="13"/>
        <v>29.150381033807744</v>
      </c>
      <c r="S114" s="85">
        <f t="shared" si="14"/>
        <v>2820</v>
      </c>
      <c r="T114" s="121">
        <f t="shared" si="15"/>
        <v>2.2000000000000002</v>
      </c>
      <c r="U114" s="96">
        <f t="shared" si="16"/>
        <v>62.040000000000006</v>
      </c>
      <c r="V114" s="105"/>
      <c r="W114" s="101"/>
      <c r="X114">
        <v>108</v>
      </c>
      <c r="AJ114" s="101"/>
      <c r="AK114" s="100"/>
      <c r="AL114" s="93"/>
      <c r="AM114" s="94"/>
      <c r="AN114" s="94"/>
      <c r="AO114" s="94"/>
      <c r="AP114" s="94"/>
      <c r="AQ114" s="94"/>
      <c r="AR114" s="94"/>
      <c r="AS114" s="94"/>
    </row>
    <row r="115" spans="2:45" ht="15.75" thickBot="1" x14ac:dyDescent="0.3">
      <c r="B115" s="116" t="s">
        <v>92</v>
      </c>
      <c r="C115" s="28">
        <f t="shared" si="7"/>
        <v>179.12575242427275</v>
      </c>
      <c r="D115" s="60">
        <f t="shared" si="8"/>
        <v>179.93825467023711</v>
      </c>
      <c r="E115" s="28"/>
      <c r="F115" s="60"/>
      <c r="G115" s="28">
        <f t="shared" si="9"/>
        <v>222.13127130029909</v>
      </c>
      <c r="H115" s="60">
        <f t="shared" si="10"/>
        <v>251.52329883772578</v>
      </c>
      <c r="I115" s="28">
        <f t="shared" si="11"/>
        <v>205.7140757299895</v>
      </c>
      <c r="J115" s="37">
        <f t="shared" si="12"/>
        <v>177.54828160399077</v>
      </c>
      <c r="L115" s="116" t="s">
        <v>92</v>
      </c>
      <c r="M115" s="125">
        <f t="shared" si="17"/>
        <v>251.52329883772578</v>
      </c>
      <c r="N115" s="119" t="str">
        <f t="shared" si="19"/>
        <v>ETH</v>
      </c>
      <c r="P115" s="116" t="s">
        <v>92</v>
      </c>
      <c r="Q115" s="143">
        <v>146000</v>
      </c>
      <c r="R115" s="77">
        <f t="shared" si="13"/>
        <v>19.348770826222637</v>
      </c>
      <c r="S115" s="92">
        <f t="shared" si="14"/>
        <v>1871.7948717948718</v>
      </c>
      <c r="T115" s="122">
        <f t="shared" si="15"/>
        <v>2.9487179487179489</v>
      </c>
      <c r="U115" s="99">
        <f t="shared" si="16"/>
        <v>55.193951347797501</v>
      </c>
      <c r="V115" s="105"/>
      <c r="W115" s="101"/>
      <c r="X115">
        <v>109</v>
      </c>
      <c r="AJ115" s="101"/>
      <c r="AK115" s="100"/>
      <c r="AL115" s="84"/>
      <c r="AM115" s="80"/>
      <c r="AN115" s="80"/>
      <c r="AO115" s="80"/>
      <c r="AP115" s="80"/>
      <c r="AQ115" s="80"/>
      <c r="AR115" s="80"/>
      <c r="AS115" s="80"/>
    </row>
    <row r="116" spans="2:45" hidden="1" x14ac:dyDescent="0.25">
      <c r="B116" s="162" t="s">
        <v>18</v>
      </c>
      <c r="C116" s="69">
        <f t="shared" si="7"/>
        <v>72.412538214067709</v>
      </c>
      <c r="D116" s="70">
        <f t="shared" si="8"/>
        <v>56.822606737969615</v>
      </c>
      <c r="E116" s="69">
        <f t="shared" ref="E116:E117" si="20">(E165*AJ$254-E88)*(1-Q$126)</f>
        <v>17.29084153764742</v>
      </c>
      <c r="F116" s="70">
        <f t="shared" ref="F116:F117" si="21">(F165*AJ$255-F88)*(1-Q$126)</f>
        <v>17.658739450997086</v>
      </c>
      <c r="G116" s="69">
        <f t="shared" si="9"/>
        <v>28.848217051986893</v>
      </c>
      <c r="H116" s="70">
        <f t="shared" si="10"/>
        <v>125.76164941886289</v>
      </c>
      <c r="I116" s="69">
        <f t="shared" si="11"/>
        <v>92.571334078495269</v>
      </c>
      <c r="J116" s="127">
        <f t="shared" si="12"/>
        <v>62.274397279011687</v>
      </c>
      <c r="L116" s="162" t="s">
        <v>18</v>
      </c>
      <c r="M116" s="169">
        <f t="shared" si="17"/>
        <v>125.76164941886289</v>
      </c>
      <c r="N116" s="168" t="str">
        <f t="shared" si="19"/>
        <v>ETH</v>
      </c>
      <c r="P116" s="162" t="s">
        <v>18</v>
      </c>
      <c r="Q116" s="203">
        <v>45000</v>
      </c>
      <c r="R116" s="163">
        <f t="shared" si="13"/>
        <v>11.927324481918065</v>
      </c>
      <c r="S116" s="83">
        <f t="shared" si="14"/>
        <v>1153.8461538461538</v>
      </c>
      <c r="T116" s="164">
        <f t="shared" ref="T116:T117" si="22">H194/H165</f>
        <v>3.8461538461538463</v>
      </c>
      <c r="U116" s="95">
        <f t="shared" si="16"/>
        <v>44.378698224852066</v>
      </c>
      <c r="V116" s="105"/>
      <c r="W116" s="101"/>
      <c r="X116">
        <v>110</v>
      </c>
      <c r="AJ116" s="101"/>
      <c r="AK116" s="100"/>
      <c r="AL116" s="86"/>
      <c r="AM116" s="78"/>
      <c r="AN116" s="78"/>
      <c r="AO116" s="78"/>
      <c r="AP116" s="78"/>
      <c r="AQ116" s="78"/>
      <c r="AR116" s="78"/>
      <c r="AS116" s="78"/>
    </row>
    <row r="117" spans="2:45" ht="15.75" hidden="1" thickBot="1" x14ac:dyDescent="0.3">
      <c r="B117" s="116" t="s">
        <v>19</v>
      </c>
      <c r="C117" s="28">
        <f t="shared" si="7"/>
        <v>99.090841766618965</v>
      </c>
      <c r="D117" s="60">
        <f t="shared" si="8"/>
        <v>85.233910106954426</v>
      </c>
      <c r="E117" s="28">
        <f t="shared" si="20"/>
        <v>25.150314963850789</v>
      </c>
      <c r="F117" s="60">
        <f t="shared" si="21"/>
        <v>28.010414301581591</v>
      </c>
      <c r="G117" s="28">
        <f t="shared" si="9"/>
        <v>40.964468213821391</v>
      </c>
      <c r="H117" s="60">
        <f t="shared" si="10"/>
        <v>148.33425316071009</v>
      </c>
      <c r="I117" s="28">
        <f t="shared" si="11"/>
        <v>128.57129733124344</v>
      </c>
      <c r="J117" s="37">
        <f t="shared" si="12"/>
        <v>121.898820205725</v>
      </c>
      <c r="L117" s="116" t="s">
        <v>19</v>
      </c>
      <c r="M117" s="125">
        <f t="shared" si="17"/>
        <v>148.33425316071009</v>
      </c>
      <c r="N117" s="119" t="str">
        <f t="shared" si="19"/>
        <v>ETH</v>
      </c>
      <c r="P117" s="116" t="s">
        <v>19</v>
      </c>
      <c r="Q117" s="143">
        <v>60000</v>
      </c>
      <c r="R117" s="77">
        <f t="shared" si="13"/>
        <v>13.483062457820418</v>
      </c>
      <c r="S117" s="92">
        <f t="shared" si="14"/>
        <v>1304.3478260869565</v>
      </c>
      <c r="T117" s="122">
        <f t="shared" si="22"/>
        <v>4.7826086956521738</v>
      </c>
      <c r="U117" s="99">
        <f t="shared" si="16"/>
        <v>62.381852551984878</v>
      </c>
      <c r="V117" s="105"/>
      <c r="W117" s="101"/>
      <c r="X117">
        <v>111</v>
      </c>
      <c r="AJ117" s="101"/>
      <c r="AK117" s="100"/>
      <c r="AL117" s="93"/>
      <c r="AM117" s="94"/>
      <c r="AN117" s="94"/>
      <c r="AO117" s="94"/>
      <c r="AP117" s="94"/>
      <c r="AQ117" s="94"/>
      <c r="AR117" s="94"/>
      <c r="AS117" s="94"/>
    </row>
    <row r="118" spans="2:45" ht="15.75" thickBot="1" x14ac:dyDescent="0.3">
      <c r="X118">
        <v>112</v>
      </c>
      <c r="AJ118" s="61"/>
      <c r="AK118" s="62"/>
    </row>
    <row r="119" spans="2:45" ht="15.75" thickBot="1" x14ac:dyDescent="0.3">
      <c r="B119" s="4" t="s">
        <v>78</v>
      </c>
      <c r="C119" s="5" t="s">
        <v>26</v>
      </c>
      <c r="D119" s="6" t="s">
        <v>20</v>
      </c>
      <c r="G119" s="4" t="s">
        <v>79</v>
      </c>
      <c r="H119" s="5" t="s">
        <v>26</v>
      </c>
      <c r="I119" s="6" t="s">
        <v>20</v>
      </c>
      <c r="L119" s="35" t="s">
        <v>20</v>
      </c>
      <c r="M119" s="36" t="s">
        <v>32</v>
      </c>
      <c r="N119" s="35" t="s">
        <v>33</v>
      </c>
      <c r="P119" s="48" t="s">
        <v>31</v>
      </c>
      <c r="Q119" s="144">
        <v>0</v>
      </c>
      <c r="X119">
        <v>113</v>
      </c>
      <c r="AJ119" s="61"/>
      <c r="AK119" s="62"/>
    </row>
    <row r="120" spans="2:45" ht="15.75" thickBot="1" x14ac:dyDescent="0.3">
      <c r="B120" s="7" t="s">
        <v>5</v>
      </c>
      <c r="C120" s="138">
        <v>0</v>
      </c>
      <c r="D120" s="24">
        <f>C120*M92</f>
        <v>0</v>
      </c>
      <c r="G120" s="165" t="s">
        <v>59</v>
      </c>
      <c r="H120" s="138">
        <v>0</v>
      </c>
      <c r="I120" s="24">
        <f t="shared" ref="I120:I131" si="23">H120*M104</f>
        <v>0</v>
      </c>
      <c r="L120" s="14" t="s">
        <v>34</v>
      </c>
      <c r="M120" s="25">
        <f>N128</f>
        <v>3943.2403942400592</v>
      </c>
      <c r="N120" s="45">
        <f>M120/N$126</f>
        <v>1.1493774252600616E-3</v>
      </c>
      <c r="P120" s="49" t="s">
        <v>43</v>
      </c>
      <c r="Q120" s="50">
        <f>C120*Q92+C121*Q93+C122*Q94+C123*Q95+C124*Q96+C125*Q97+C126*Q98+C127*Q99+C128*Q100+C129*Q101+C130*Q102+C131*Q103+H120*Q104+H121*Q105+H122*Q106+H123*Q107+H124*Q108+H125*Q109+H126*Q110+H127*Q111+H128*Q112+H129*Q113+H130*Q114+H131*Q115+C264*Q116+C265*Q117+Q121</f>
        <v>2508000</v>
      </c>
      <c r="X120">
        <v>114</v>
      </c>
      <c r="AJ120" s="61"/>
      <c r="AK120" s="62"/>
    </row>
    <row r="121" spans="2:45" ht="15.75" thickBot="1" x14ac:dyDescent="0.3">
      <c r="B121" s="9" t="s">
        <v>50</v>
      </c>
      <c r="C121" s="139">
        <v>29</v>
      </c>
      <c r="D121" s="26">
        <f t="shared" ref="D121:D130" si="24">C121*M93</f>
        <v>2951.3356926697456</v>
      </c>
      <c r="G121" s="166" t="s">
        <v>55</v>
      </c>
      <c r="H121" s="139">
        <v>0</v>
      </c>
      <c r="I121" s="26">
        <f t="shared" si="23"/>
        <v>0</v>
      </c>
      <c r="L121" s="15" t="s">
        <v>35</v>
      </c>
      <c r="M121" s="27">
        <f>M120*7</f>
        <v>27602.682759680414</v>
      </c>
      <c r="N121" s="46">
        <f>M121/N$126</f>
        <v>8.045641976820431E-3</v>
      </c>
      <c r="P121" s="65" t="s">
        <v>49</v>
      </c>
      <c r="Q121" s="145">
        <v>250000</v>
      </c>
      <c r="X121">
        <v>115</v>
      </c>
      <c r="AJ121" s="61"/>
      <c r="AK121" s="62"/>
    </row>
    <row r="122" spans="2:45" ht="15.75" thickBot="1" x14ac:dyDescent="0.3">
      <c r="B122" s="9" t="s">
        <v>83</v>
      </c>
      <c r="C122" s="139">
        <v>0</v>
      </c>
      <c r="D122" s="26">
        <f t="shared" si="24"/>
        <v>0</v>
      </c>
      <c r="G122" s="166" t="s">
        <v>84</v>
      </c>
      <c r="H122" s="139">
        <v>0</v>
      </c>
      <c r="I122" s="26">
        <f t="shared" si="23"/>
        <v>0</v>
      </c>
      <c r="L122" s="15" t="s">
        <v>36</v>
      </c>
      <c r="M122" s="27">
        <f>M120*30</f>
        <v>118297.21182720178</v>
      </c>
      <c r="N122" s="46">
        <f>M122/N$126</f>
        <v>3.4481322757801851E-2</v>
      </c>
      <c r="X122">
        <v>116</v>
      </c>
      <c r="AJ122" s="61"/>
      <c r="AK122" s="62"/>
    </row>
    <row r="123" spans="2:45" ht="15.75" thickBot="1" x14ac:dyDescent="0.3">
      <c r="B123" s="9" t="s">
        <v>7</v>
      </c>
      <c r="C123" s="139">
        <v>0</v>
      </c>
      <c r="D123" s="26">
        <f t="shared" si="24"/>
        <v>0</v>
      </c>
      <c r="G123" s="166" t="s">
        <v>137</v>
      </c>
      <c r="H123" s="139">
        <v>0</v>
      </c>
      <c r="I123" s="26">
        <f t="shared" si="23"/>
        <v>0</v>
      </c>
      <c r="L123" s="38" t="s">
        <v>38</v>
      </c>
      <c r="M123" s="29">
        <f>M120*360</f>
        <v>1419566.5419264212</v>
      </c>
      <c r="N123" s="47">
        <f>M123/N$126</f>
        <v>0.41377587309362213</v>
      </c>
      <c r="P123" s="14" t="s">
        <v>11</v>
      </c>
      <c r="Q123" s="146">
        <v>0.01</v>
      </c>
      <c r="X123">
        <v>117</v>
      </c>
      <c r="AE123" s="106"/>
      <c r="AF123" s="106"/>
      <c r="AG123" s="106"/>
      <c r="AH123" s="106"/>
      <c r="AI123" s="106"/>
      <c r="AJ123" s="61"/>
      <c r="AK123" s="62"/>
    </row>
    <row r="124" spans="2:45" ht="15.75" thickBot="1" x14ac:dyDescent="0.3">
      <c r="B124" s="9" t="s">
        <v>8</v>
      </c>
      <c r="C124" s="139">
        <v>0</v>
      </c>
      <c r="D124" s="26">
        <f t="shared" si="24"/>
        <v>0</v>
      </c>
      <c r="G124" s="166" t="s">
        <v>75</v>
      </c>
      <c r="H124" s="139">
        <v>0</v>
      </c>
      <c r="I124" s="26">
        <f t="shared" si="23"/>
        <v>0</v>
      </c>
      <c r="P124" s="15" t="s">
        <v>93</v>
      </c>
      <c r="Q124" s="147">
        <v>0.01</v>
      </c>
      <c r="X124">
        <v>118</v>
      </c>
      <c r="AE124" s="153"/>
      <c r="AF124" s="153"/>
      <c r="AG124" s="153"/>
      <c r="AH124" s="153"/>
      <c r="AI124" s="153"/>
      <c r="AJ124" s="61"/>
      <c r="AK124" s="62"/>
    </row>
    <row r="125" spans="2:45" ht="15.75" thickBot="1" x14ac:dyDescent="0.3">
      <c r="B125" s="9" t="s">
        <v>68</v>
      </c>
      <c r="C125" s="139">
        <v>0</v>
      </c>
      <c r="D125" s="26">
        <f t="shared" si="24"/>
        <v>0</v>
      </c>
      <c r="G125" s="166" t="s">
        <v>76</v>
      </c>
      <c r="H125" s="139">
        <v>0</v>
      </c>
      <c r="I125" s="26">
        <f t="shared" si="23"/>
        <v>0</v>
      </c>
      <c r="L125" s="30" t="s">
        <v>27</v>
      </c>
      <c r="M125" s="30" t="s">
        <v>25</v>
      </c>
      <c r="N125" s="30" t="s">
        <v>40</v>
      </c>
      <c r="P125" s="16" t="s">
        <v>12</v>
      </c>
      <c r="Q125" s="148">
        <v>0</v>
      </c>
      <c r="X125">
        <v>119</v>
      </c>
      <c r="AE125" s="153"/>
      <c r="AF125" s="153"/>
      <c r="AG125" s="153"/>
      <c r="AH125" s="153"/>
      <c r="AI125" s="153"/>
      <c r="AJ125" s="62"/>
      <c r="AK125" s="62"/>
    </row>
    <row r="126" spans="2:45" ht="15.75" thickBot="1" x14ac:dyDescent="0.3">
      <c r="B126" s="9" t="s">
        <v>67</v>
      </c>
      <c r="C126" s="139">
        <v>0</v>
      </c>
      <c r="D126" s="26">
        <f t="shared" si="24"/>
        <v>0</v>
      </c>
      <c r="G126" s="166" t="s">
        <v>65</v>
      </c>
      <c r="H126" s="139">
        <v>0</v>
      </c>
      <c r="I126" s="26">
        <f t="shared" si="23"/>
        <v>0</v>
      </c>
      <c r="L126" s="32">
        <f>(Q120+Q121)/N128</f>
        <v>699.42476853012693</v>
      </c>
      <c r="M126" s="52">
        <f>L126/365*12</f>
        <v>22.994786910579514</v>
      </c>
      <c r="N126" s="33">
        <f>AJ5*1</f>
        <v>3430762</v>
      </c>
      <c r="P126" s="17" t="s">
        <v>13</v>
      </c>
      <c r="Q126" s="64">
        <f>SUM(Q123:Q125)</f>
        <v>0.02</v>
      </c>
      <c r="X126">
        <v>120</v>
      </c>
      <c r="AE126" s="153"/>
      <c r="AF126" s="153"/>
      <c r="AG126" s="153"/>
      <c r="AH126" s="153"/>
      <c r="AI126" s="153"/>
      <c r="AJ126" s="62"/>
      <c r="AK126" s="62"/>
    </row>
    <row r="127" spans="2:45" ht="15.75" thickBot="1" x14ac:dyDescent="0.3">
      <c r="B127" s="9" t="s">
        <v>56</v>
      </c>
      <c r="C127" s="139">
        <v>2</v>
      </c>
      <c r="D127" s="26">
        <f t="shared" si="24"/>
        <v>432.10412877250332</v>
      </c>
      <c r="G127" s="193" t="s">
        <v>66</v>
      </c>
      <c r="H127" s="140">
        <v>0</v>
      </c>
      <c r="I127" s="28">
        <f t="shared" si="23"/>
        <v>0</v>
      </c>
      <c r="X127">
        <v>121</v>
      </c>
      <c r="AE127" s="153"/>
      <c r="AF127" s="153"/>
      <c r="AG127" s="153"/>
      <c r="AH127" s="153"/>
      <c r="AI127" s="153"/>
    </row>
    <row r="128" spans="2:45" ht="15.75" thickBot="1" x14ac:dyDescent="0.3">
      <c r="B128" s="9" t="s">
        <v>73</v>
      </c>
      <c r="C128" s="139">
        <v>0</v>
      </c>
      <c r="D128" s="26">
        <f t="shared" si="24"/>
        <v>0</v>
      </c>
      <c r="G128" s="20" t="s">
        <v>89</v>
      </c>
      <c r="H128" s="138">
        <v>0</v>
      </c>
      <c r="I128" s="24">
        <f t="shared" si="23"/>
        <v>0</v>
      </c>
      <c r="L128" s="39" t="s">
        <v>37</v>
      </c>
      <c r="M128" s="40">
        <f>SUM(C120:C131,H120:H131,C260:C265)</f>
        <v>33</v>
      </c>
      <c r="N128" s="41">
        <f>SUM(D120:D131,I120:I131)</f>
        <v>3943.2403942400592</v>
      </c>
      <c r="P128" s="201" t="s">
        <v>88</v>
      </c>
      <c r="Q128" s="202">
        <v>75</v>
      </c>
      <c r="X128">
        <v>122</v>
      </c>
      <c r="AE128" s="154"/>
      <c r="AF128" s="154"/>
      <c r="AG128" s="154"/>
      <c r="AH128" s="154"/>
      <c r="AI128" s="154"/>
    </row>
    <row r="129" spans="2:35" ht="15.75" thickBot="1" x14ac:dyDescent="0.3">
      <c r="B129" s="9" t="s">
        <v>57</v>
      </c>
      <c r="C129" s="139">
        <v>0</v>
      </c>
      <c r="D129" s="26">
        <f t="shared" si="24"/>
        <v>0</v>
      </c>
      <c r="G129" s="21" t="s">
        <v>90</v>
      </c>
      <c r="H129" s="139">
        <v>0</v>
      </c>
      <c r="I129" s="26">
        <f t="shared" si="23"/>
        <v>0</v>
      </c>
      <c r="X129">
        <v>123</v>
      </c>
      <c r="AE129" s="153"/>
      <c r="AF129" s="153"/>
      <c r="AG129" s="153"/>
      <c r="AH129" s="153"/>
      <c r="AI129" s="153"/>
    </row>
    <row r="130" spans="2:35" ht="15.75" thickBot="1" x14ac:dyDescent="0.3">
      <c r="B130" s="9" t="s">
        <v>74</v>
      </c>
      <c r="C130" s="139">
        <v>0</v>
      </c>
      <c r="D130" s="26">
        <f t="shared" si="24"/>
        <v>0</v>
      </c>
      <c r="G130" s="21" t="s">
        <v>91</v>
      </c>
      <c r="H130" s="139">
        <v>1</v>
      </c>
      <c r="I130" s="26">
        <f t="shared" si="23"/>
        <v>161.23288387033705</v>
      </c>
      <c r="L130" s="195" t="s">
        <v>85</v>
      </c>
      <c r="M130" s="196" t="s">
        <v>86</v>
      </c>
      <c r="N130" s="197" t="s">
        <v>87</v>
      </c>
      <c r="X130">
        <v>124</v>
      </c>
      <c r="AE130" s="153"/>
      <c r="AF130" s="153"/>
      <c r="AG130" s="153"/>
      <c r="AH130" s="153"/>
      <c r="AI130" s="153"/>
    </row>
    <row r="131" spans="2:35" ht="15.75" thickBot="1" x14ac:dyDescent="0.3">
      <c r="B131" s="156" t="s">
        <v>58</v>
      </c>
      <c r="C131" s="140">
        <v>1</v>
      </c>
      <c r="D131" s="28">
        <f>C131*M103</f>
        <v>398.56768892747317</v>
      </c>
      <c r="G131" s="116" t="s">
        <v>92</v>
      </c>
      <c r="H131" s="140">
        <v>0</v>
      </c>
      <c r="I131" s="28">
        <f t="shared" si="23"/>
        <v>0</v>
      </c>
      <c r="L131" s="198">
        <v>1000</v>
      </c>
      <c r="M131" s="199">
        <f>AJ257*L131</f>
        <v>3290.467017761981</v>
      </c>
      <c r="N131" s="200">
        <f>M131/Q128</f>
        <v>43.872893570159746</v>
      </c>
      <c r="X131">
        <v>125</v>
      </c>
      <c r="AE131" s="153"/>
      <c r="AF131" s="153"/>
      <c r="AG131" s="153"/>
      <c r="AH131" s="153"/>
      <c r="AI131" s="153"/>
    </row>
    <row r="132" spans="2:35" x14ac:dyDescent="0.25">
      <c r="X132">
        <v>126</v>
      </c>
      <c r="AE132" s="153"/>
      <c r="AF132" s="153"/>
      <c r="AG132" s="153"/>
      <c r="AH132" s="153"/>
      <c r="AI132" s="153"/>
    </row>
    <row r="133" spans="2:35" x14ac:dyDescent="0.25">
      <c r="X133">
        <v>127</v>
      </c>
    </row>
    <row r="134" spans="2:35" x14ac:dyDescent="0.25">
      <c r="X134">
        <v>128</v>
      </c>
      <c r="AE134" s="100"/>
      <c r="AF134" s="100"/>
      <c r="AG134" s="100"/>
      <c r="AH134" s="100"/>
      <c r="AI134" s="100"/>
    </row>
    <row r="135" spans="2:35" x14ac:dyDescent="0.25">
      <c r="X135">
        <v>129</v>
      </c>
      <c r="AE135" s="100"/>
      <c r="AF135" s="100"/>
      <c r="AG135" s="100"/>
      <c r="AH135" s="100"/>
      <c r="AI135" s="100"/>
    </row>
    <row r="136" spans="2:35" x14ac:dyDescent="0.25">
      <c r="X136">
        <v>130</v>
      </c>
      <c r="AE136" s="100"/>
      <c r="AF136" s="100"/>
      <c r="AG136" s="100"/>
      <c r="AH136" s="100"/>
      <c r="AI136" s="100"/>
    </row>
    <row r="137" spans="2:35" x14ac:dyDescent="0.25">
      <c r="X137">
        <v>131</v>
      </c>
      <c r="AE137" s="100"/>
      <c r="AF137" s="100"/>
      <c r="AG137" s="100"/>
      <c r="AH137" s="100"/>
      <c r="AI137" s="100"/>
    </row>
    <row r="138" spans="2:35" ht="15.75" thickBot="1" x14ac:dyDescent="0.3">
      <c r="X138">
        <v>132</v>
      </c>
      <c r="AE138" s="100"/>
      <c r="AF138" s="100"/>
      <c r="AG138" s="100"/>
      <c r="AH138" s="100"/>
      <c r="AI138" s="100"/>
    </row>
    <row r="139" spans="2:35" ht="15.75" thickBot="1" x14ac:dyDescent="0.3">
      <c r="B139" s="214" t="s">
        <v>70</v>
      </c>
      <c r="C139" s="215"/>
      <c r="D139" s="215"/>
      <c r="E139" s="215"/>
      <c r="F139" s="215"/>
      <c r="G139" s="215"/>
      <c r="H139" s="215"/>
      <c r="I139" s="215"/>
      <c r="J139" s="216"/>
      <c r="X139">
        <v>133</v>
      </c>
      <c r="AE139" s="101"/>
      <c r="AF139" s="101"/>
      <c r="AG139" s="101"/>
      <c r="AH139" s="101"/>
      <c r="AI139" s="101"/>
    </row>
    <row r="140" spans="2:35" ht="15.75" thickBot="1" x14ac:dyDescent="0.3">
      <c r="B140" s="1" t="s">
        <v>71</v>
      </c>
      <c r="C140" s="2" t="s">
        <v>0</v>
      </c>
      <c r="D140" s="3" t="s">
        <v>82</v>
      </c>
      <c r="E140" s="2"/>
      <c r="F140" s="2"/>
      <c r="G140" s="2" t="s">
        <v>64</v>
      </c>
      <c r="H140" s="3" t="s">
        <v>1</v>
      </c>
      <c r="I140" s="2" t="s">
        <v>47</v>
      </c>
      <c r="J140" s="2" t="s">
        <v>2</v>
      </c>
      <c r="X140">
        <v>134</v>
      </c>
      <c r="AE140" s="102"/>
      <c r="AF140" s="102"/>
      <c r="AG140" s="102"/>
      <c r="AH140" s="102"/>
      <c r="AI140" s="102"/>
    </row>
    <row r="141" spans="2:35" x14ac:dyDescent="0.25">
      <c r="B141" s="7" t="s">
        <v>5</v>
      </c>
      <c r="C141" s="181">
        <v>12</v>
      </c>
      <c r="D141" s="181">
        <v>45</v>
      </c>
      <c r="E141" s="182"/>
      <c r="F141" s="181"/>
      <c r="G141" s="182">
        <v>25</v>
      </c>
      <c r="H141" s="181">
        <v>25.5</v>
      </c>
      <c r="I141" s="182">
        <v>10</v>
      </c>
      <c r="J141" s="181">
        <v>34.799999999999997</v>
      </c>
      <c r="X141">
        <v>135</v>
      </c>
      <c r="AE141" s="104"/>
      <c r="AF141" s="104"/>
      <c r="AG141" s="104"/>
      <c r="AH141" s="104"/>
      <c r="AI141" s="104"/>
    </row>
    <row r="142" spans="2:35" x14ac:dyDescent="0.25">
      <c r="B142" s="9" t="s">
        <v>50</v>
      </c>
      <c r="C142" s="185">
        <v>12.5</v>
      </c>
      <c r="D142" s="185">
        <v>51</v>
      </c>
      <c r="E142" s="186"/>
      <c r="F142" s="185"/>
      <c r="G142" s="186">
        <v>29</v>
      </c>
      <c r="H142" s="185">
        <v>31.56</v>
      </c>
      <c r="I142" s="186">
        <v>15</v>
      </c>
      <c r="J142" s="185">
        <v>40</v>
      </c>
      <c r="X142">
        <v>136</v>
      </c>
      <c r="AE142" s="104"/>
      <c r="AF142" s="104"/>
      <c r="AG142" s="104"/>
      <c r="AH142" s="104"/>
      <c r="AI142" s="104"/>
    </row>
    <row r="143" spans="2:35" x14ac:dyDescent="0.25">
      <c r="B143" s="9" t="s">
        <v>83</v>
      </c>
      <c r="C143" s="185">
        <v>15.2</v>
      </c>
      <c r="D143" s="185">
        <v>48</v>
      </c>
      <c r="E143" s="186"/>
      <c r="F143" s="185"/>
      <c r="G143" s="186">
        <v>25</v>
      </c>
      <c r="H143" s="185">
        <v>31</v>
      </c>
      <c r="I143" s="186">
        <v>13.3</v>
      </c>
      <c r="J143" s="185">
        <v>39</v>
      </c>
      <c r="X143">
        <v>137</v>
      </c>
      <c r="AE143" s="104"/>
      <c r="AF143" s="104"/>
      <c r="AG143" s="104"/>
      <c r="AH143" s="104"/>
      <c r="AI143" s="104"/>
    </row>
    <row r="144" spans="2:35" x14ac:dyDescent="0.25">
      <c r="B144" s="9" t="s">
        <v>7</v>
      </c>
      <c r="C144" s="185">
        <v>18.5</v>
      </c>
      <c r="D144" s="185">
        <v>65</v>
      </c>
      <c r="E144" s="186"/>
      <c r="F144" s="185"/>
      <c r="G144" s="186">
        <v>39</v>
      </c>
      <c r="H144" s="185">
        <v>40</v>
      </c>
      <c r="I144" s="186">
        <v>20</v>
      </c>
      <c r="J144" s="185">
        <v>74</v>
      </c>
      <c r="X144">
        <v>138</v>
      </c>
      <c r="AE144" s="104"/>
      <c r="AF144" s="104"/>
      <c r="AG144" s="104"/>
      <c r="AH144" s="104"/>
      <c r="AI144" s="104"/>
    </row>
    <row r="145" spans="2:35" x14ac:dyDescent="0.25">
      <c r="B145" s="9" t="s">
        <v>8</v>
      </c>
      <c r="C145" s="185">
        <v>23</v>
      </c>
      <c r="D145" s="185">
        <v>75</v>
      </c>
      <c r="E145" s="186"/>
      <c r="F145" s="185"/>
      <c r="G145" s="186">
        <v>48</v>
      </c>
      <c r="H145" s="185">
        <v>42</v>
      </c>
      <c r="I145" s="186">
        <v>25</v>
      </c>
      <c r="J145" s="185">
        <v>86</v>
      </c>
      <c r="X145">
        <v>139</v>
      </c>
      <c r="AE145" s="104"/>
      <c r="AF145" s="104"/>
      <c r="AG145" s="104"/>
      <c r="AH145" s="104"/>
      <c r="AI145" s="104"/>
    </row>
    <row r="146" spans="2:35" x14ac:dyDescent="0.25">
      <c r="B146" s="9" t="s">
        <v>68</v>
      </c>
      <c r="C146" s="185">
        <v>25</v>
      </c>
      <c r="D146" s="185">
        <v>120</v>
      </c>
      <c r="E146" s="186"/>
      <c r="F146" s="185"/>
      <c r="G146" s="186">
        <v>40</v>
      </c>
      <c r="H146" s="185">
        <v>50</v>
      </c>
      <c r="I146" s="186">
        <v>21</v>
      </c>
      <c r="J146" s="185">
        <v>70</v>
      </c>
      <c r="X146">
        <v>140</v>
      </c>
      <c r="AE146" s="104"/>
      <c r="AF146" s="104"/>
      <c r="AG146" s="104"/>
      <c r="AH146" s="104"/>
      <c r="AI146" s="104"/>
    </row>
    <row r="147" spans="2:35" x14ac:dyDescent="0.25">
      <c r="B147" s="9" t="s">
        <v>67</v>
      </c>
      <c r="C147" s="185">
        <v>31</v>
      </c>
      <c r="D147" s="185">
        <v>160</v>
      </c>
      <c r="E147" s="186"/>
      <c r="F147" s="185"/>
      <c r="G147" s="186">
        <v>50</v>
      </c>
      <c r="H147" s="185">
        <v>61</v>
      </c>
      <c r="I147" s="186">
        <v>30</v>
      </c>
      <c r="J147" s="185">
        <v>107</v>
      </c>
      <c r="X147">
        <v>141</v>
      </c>
      <c r="AE147" s="104"/>
      <c r="AF147" s="104"/>
      <c r="AG147" s="104"/>
      <c r="AH147" s="104"/>
      <c r="AI147" s="104"/>
    </row>
    <row r="148" spans="2:35" x14ac:dyDescent="0.25">
      <c r="B148" s="9" t="s">
        <v>56</v>
      </c>
      <c r="C148" s="185">
        <v>31.2</v>
      </c>
      <c r="D148" s="185">
        <v>165</v>
      </c>
      <c r="E148" s="186"/>
      <c r="F148" s="185"/>
      <c r="G148" s="186">
        <v>55</v>
      </c>
      <c r="H148" s="185">
        <v>67</v>
      </c>
      <c r="I148" s="186">
        <v>31.5</v>
      </c>
      <c r="J148" s="185">
        <v>0</v>
      </c>
      <c r="X148">
        <v>142</v>
      </c>
      <c r="AE148" s="104"/>
      <c r="AF148" s="104"/>
      <c r="AG148" s="104"/>
      <c r="AH148" s="104"/>
      <c r="AI148" s="104"/>
    </row>
    <row r="149" spans="2:35" x14ac:dyDescent="0.25">
      <c r="B149" s="9" t="s">
        <v>73</v>
      </c>
      <c r="C149" s="149">
        <v>33</v>
      </c>
      <c r="D149" s="149">
        <v>177</v>
      </c>
      <c r="E149" s="150"/>
      <c r="F149" s="149"/>
      <c r="G149" s="150">
        <v>68</v>
      </c>
      <c r="H149" s="149">
        <v>65</v>
      </c>
      <c r="I149" s="150">
        <v>41</v>
      </c>
      <c r="J149" s="149"/>
      <c r="X149">
        <v>143</v>
      </c>
      <c r="AE149" s="104"/>
      <c r="AF149" s="104"/>
      <c r="AG149" s="104"/>
      <c r="AH149" s="104"/>
      <c r="AI149" s="104"/>
    </row>
    <row r="150" spans="2:35" x14ac:dyDescent="0.25">
      <c r="B150" s="9" t="s">
        <v>57</v>
      </c>
      <c r="C150" s="185">
        <v>35</v>
      </c>
      <c r="D150" s="185">
        <v>190</v>
      </c>
      <c r="E150" s="186"/>
      <c r="F150" s="185"/>
      <c r="G150" s="186">
        <v>78</v>
      </c>
      <c r="H150" s="185">
        <v>100</v>
      </c>
      <c r="I150" s="186">
        <v>50</v>
      </c>
      <c r="J150" s="185">
        <v>0</v>
      </c>
      <c r="X150">
        <v>144</v>
      </c>
      <c r="AE150" s="104"/>
      <c r="AF150" s="104"/>
      <c r="AG150" s="104"/>
      <c r="AH150" s="104"/>
      <c r="AI150" s="104"/>
    </row>
    <row r="151" spans="2:35" x14ac:dyDescent="0.25">
      <c r="B151" s="9" t="s">
        <v>74</v>
      </c>
      <c r="C151" s="149">
        <v>37</v>
      </c>
      <c r="D151" s="149">
        <v>220</v>
      </c>
      <c r="E151" s="150"/>
      <c r="F151" s="149"/>
      <c r="G151" s="150">
        <v>82</v>
      </c>
      <c r="H151" s="149">
        <v>97</v>
      </c>
      <c r="I151" s="150">
        <v>60</v>
      </c>
      <c r="J151" s="149"/>
      <c r="X151">
        <v>145</v>
      </c>
      <c r="AE151" s="104"/>
      <c r="AF151" s="104"/>
      <c r="AG151" s="104"/>
      <c r="AH151" s="104"/>
      <c r="AI151" s="104"/>
    </row>
    <row r="152" spans="2:35" ht="15.75" thickBot="1" x14ac:dyDescent="0.3">
      <c r="B152" s="11" t="s">
        <v>58</v>
      </c>
      <c r="C152" s="189">
        <v>40</v>
      </c>
      <c r="D152" s="189">
        <v>240</v>
      </c>
      <c r="E152" s="190"/>
      <c r="F152" s="189"/>
      <c r="G152" s="190">
        <v>85</v>
      </c>
      <c r="H152" s="189">
        <v>123.6</v>
      </c>
      <c r="I152" s="190">
        <v>70</v>
      </c>
      <c r="J152" s="189"/>
      <c r="X152">
        <v>146</v>
      </c>
      <c r="AE152" s="104"/>
      <c r="AF152" s="104"/>
      <c r="AG152" s="104"/>
      <c r="AH152" s="104"/>
      <c r="AI152" s="104"/>
    </row>
    <row r="153" spans="2:35" x14ac:dyDescent="0.25">
      <c r="B153" s="12" t="s">
        <v>59</v>
      </c>
      <c r="C153" s="181">
        <v>9.9</v>
      </c>
      <c r="D153" s="181">
        <v>50</v>
      </c>
      <c r="E153" s="182"/>
      <c r="F153" s="181"/>
      <c r="G153" s="182">
        <v>5</v>
      </c>
      <c r="H153" s="181">
        <v>28</v>
      </c>
      <c r="I153" s="182">
        <v>5</v>
      </c>
      <c r="J153" s="181"/>
      <c r="X153">
        <v>147</v>
      </c>
      <c r="AE153" s="104"/>
      <c r="AF153" s="104"/>
      <c r="AG153" s="104"/>
      <c r="AH153" s="104"/>
      <c r="AI153" s="104"/>
    </row>
    <row r="154" spans="2:35" x14ac:dyDescent="0.25">
      <c r="B154" s="13" t="s">
        <v>55</v>
      </c>
      <c r="C154" s="185">
        <v>20.5</v>
      </c>
      <c r="D154" s="185">
        <v>80</v>
      </c>
      <c r="E154" s="186"/>
      <c r="F154" s="185"/>
      <c r="G154" s="186">
        <v>11.5</v>
      </c>
      <c r="H154" s="185">
        <v>42</v>
      </c>
      <c r="I154" s="186">
        <v>17.5</v>
      </c>
      <c r="J154" s="185"/>
      <c r="X154">
        <v>148</v>
      </c>
      <c r="AE154" s="104"/>
      <c r="AF154" s="104"/>
      <c r="AG154" s="104"/>
      <c r="AH154" s="104"/>
      <c r="AI154" s="104"/>
    </row>
    <row r="155" spans="2:35" x14ac:dyDescent="0.25">
      <c r="B155" s="13" t="s">
        <v>84</v>
      </c>
      <c r="C155" s="185">
        <v>15</v>
      </c>
      <c r="D155" s="185">
        <v>62</v>
      </c>
      <c r="E155" s="186"/>
      <c r="F155" s="185"/>
      <c r="G155" s="186">
        <v>9</v>
      </c>
      <c r="H155" s="185">
        <v>32</v>
      </c>
      <c r="I155" s="186">
        <v>14.3</v>
      </c>
      <c r="J155" s="185"/>
      <c r="X155">
        <v>149</v>
      </c>
      <c r="AE155" s="104"/>
      <c r="AF155" s="104"/>
      <c r="AG155" s="104"/>
      <c r="AH155" s="104"/>
      <c r="AI155" s="104"/>
    </row>
    <row r="156" spans="2:35" x14ac:dyDescent="0.25">
      <c r="B156" s="13" t="s">
        <v>137</v>
      </c>
      <c r="C156" s="185">
        <v>13.5</v>
      </c>
      <c r="D156" s="185">
        <v>55</v>
      </c>
      <c r="E156" s="186"/>
      <c r="F156" s="185"/>
      <c r="G156" s="186">
        <v>8</v>
      </c>
      <c r="H156" s="185">
        <v>29</v>
      </c>
      <c r="I156" s="186">
        <v>13.5</v>
      </c>
      <c r="J156" s="185">
        <v>48</v>
      </c>
      <c r="X156">
        <v>150</v>
      </c>
      <c r="AE156" s="104"/>
      <c r="AF156" s="104"/>
      <c r="AG156" s="104"/>
      <c r="AH156" s="104"/>
      <c r="AI156" s="104"/>
    </row>
    <row r="157" spans="2:35" x14ac:dyDescent="0.25">
      <c r="B157" s="13" t="s">
        <v>75</v>
      </c>
      <c r="C157" s="149">
        <v>28</v>
      </c>
      <c r="D157" s="149">
        <v>80</v>
      </c>
      <c r="E157" s="150"/>
      <c r="F157" s="149"/>
      <c r="G157" s="150">
        <v>24</v>
      </c>
      <c r="H157" s="149">
        <v>48</v>
      </c>
      <c r="I157" s="150">
        <v>22.5</v>
      </c>
      <c r="J157" s="149">
        <v>54</v>
      </c>
      <c r="X157">
        <v>151</v>
      </c>
      <c r="AE157" s="63"/>
      <c r="AF157" s="63"/>
      <c r="AG157" s="63"/>
      <c r="AH157" s="63"/>
      <c r="AI157" s="63"/>
    </row>
    <row r="158" spans="2:35" x14ac:dyDescent="0.25">
      <c r="B158" s="13" t="s">
        <v>76</v>
      </c>
      <c r="C158" s="149">
        <v>36</v>
      </c>
      <c r="D158" s="149">
        <v>110</v>
      </c>
      <c r="E158" s="150"/>
      <c r="F158" s="149"/>
      <c r="G158" s="150">
        <v>37</v>
      </c>
      <c r="H158" s="149">
        <v>64</v>
      </c>
      <c r="I158" s="150">
        <v>33</v>
      </c>
      <c r="J158" s="149">
        <v>73</v>
      </c>
      <c r="X158">
        <v>152</v>
      </c>
      <c r="AE158" s="63"/>
      <c r="AF158" s="63"/>
      <c r="AG158" s="63"/>
      <c r="AH158" s="63"/>
      <c r="AI158" s="63"/>
    </row>
    <row r="159" spans="2:35" x14ac:dyDescent="0.25">
      <c r="B159" s="13" t="s">
        <v>65</v>
      </c>
      <c r="C159" s="149">
        <v>36</v>
      </c>
      <c r="D159" s="149">
        <v>110</v>
      </c>
      <c r="E159" s="150"/>
      <c r="F159" s="149"/>
      <c r="G159" s="150">
        <v>44</v>
      </c>
      <c r="H159" s="149">
        <v>64</v>
      </c>
      <c r="I159" s="150">
        <v>33</v>
      </c>
      <c r="J159" s="149">
        <v>90</v>
      </c>
      <c r="X159">
        <v>153</v>
      </c>
      <c r="AE159" s="63"/>
      <c r="AF159" s="63"/>
      <c r="AG159" s="63"/>
      <c r="AH159" s="63"/>
      <c r="AI159" s="63"/>
    </row>
    <row r="160" spans="2:35" ht="15.75" thickBot="1" x14ac:dyDescent="0.3">
      <c r="B160" s="18" t="s">
        <v>66</v>
      </c>
      <c r="C160" s="151">
        <v>38</v>
      </c>
      <c r="D160" s="151">
        <v>130</v>
      </c>
      <c r="E160" s="152"/>
      <c r="F160" s="151"/>
      <c r="G160" s="152">
        <v>45</v>
      </c>
      <c r="H160" s="151">
        <v>63</v>
      </c>
      <c r="I160" s="152">
        <v>33</v>
      </c>
      <c r="J160" s="151">
        <v>90</v>
      </c>
      <c r="X160">
        <v>154</v>
      </c>
      <c r="AE160" s="63"/>
      <c r="AF160" s="63"/>
      <c r="AG160" s="63"/>
      <c r="AH160" s="63"/>
      <c r="AI160" s="63"/>
    </row>
    <row r="161" spans="2:35" x14ac:dyDescent="0.25">
      <c r="B161" s="20" t="s">
        <v>89</v>
      </c>
      <c r="C161" s="181">
        <v>22</v>
      </c>
      <c r="D161" s="181">
        <v>110</v>
      </c>
      <c r="E161" s="182"/>
      <c r="F161" s="181"/>
      <c r="G161" s="182">
        <v>42</v>
      </c>
      <c r="H161" s="181">
        <v>38</v>
      </c>
      <c r="I161" s="182">
        <v>22</v>
      </c>
      <c r="J161" s="181">
        <v>65</v>
      </c>
      <c r="X161">
        <v>155</v>
      </c>
      <c r="AE161" s="63"/>
      <c r="AF161" s="63"/>
      <c r="AG161" s="63"/>
      <c r="AH161" s="63"/>
      <c r="AI161" s="63"/>
    </row>
    <row r="162" spans="2:35" x14ac:dyDescent="0.25">
      <c r="B162" s="21" t="s">
        <v>90</v>
      </c>
      <c r="C162" s="185">
        <v>32.5</v>
      </c>
      <c r="D162" s="185">
        <v>125</v>
      </c>
      <c r="E162" s="186"/>
      <c r="F162" s="185"/>
      <c r="G162" s="186">
        <v>48</v>
      </c>
      <c r="H162" s="185">
        <v>49</v>
      </c>
      <c r="I162" s="186">
        <v>27</v>
      </c>
      <c r="J162" s="185">
        <v>90</v>
      </c>
      <c r="X162">
        <v>156</v>
      </c>
      <c r="AE162" s="63"/>
      <c r="AF162" s="63"/>
      <c r="AG162" s="63"/>
      <c r="AH162" s="63"/>
      <c r="AI162" s="63"/>
    </row>
    <row r="163" spans="2:35" x14ac:dyDescent="0.25">
      <c r="B163" s="21" t="s">
        <v>91</v>
      </c>
      <c r="C163" s="185">
        <v>34</v>
      </c>
      <c r="D163" s="185">
        <v>150</v>
      </c>
      <c r="E163" s="186"/>
      <c r="F163" s="185"/>
      <c r="G163" s="186">
        <v>53</v>
      </c>
      <c r="H163" s="185">
        <v>50</v>
      </c>
      <c r="I163" s="186">
        <v>27.6</v>
      </c>
      <c r="J163" s="185">
        <v>100</v>
      </c>
      <c r="X163">
        <v>157</v>
      </c>
      <c r="AE163" s="63"/>
      <c r="AF163" s="63"/>
      <c r="AG163" s="63"/>
      <c r="AH163" s="63"/>
      <c r="AI163" s="63"/>
    </row>
    <row r="164" spans="2:35" ht="15.75" thickBot="1" x14ac:dyDescent="0.3">
      <c r="B164" s="116" t="s">
        <v>92</v>
      </c>
      <c r="C164" s="187">
        <v>47</v>
      </c>
      <c r="D164" s="187">
        <v>190</v>
      </c>
      <c r="E164" s="188"/>
      <c r="F164" s="187"/>
      <c r="G164" s="188">
        <v>77</v>
      </c>
      <c r="H164" s="187">
        <v>78</v>
      </c>
      <c r="I164" s="188">
        <v>40</v>
      </c>
      <c r="J164" s="187">
        <v>134</v>
      </c>
      <c r="X164">
        <v>158</v>
      </c>
      <c r="AE164" s="62"/>
      <c r="AF164" s="62"/>
      <c r="AG164" s="62"/>
      <c r="AH164" s="62"/>
      <c r="AI164" s="62"/>
    </row>
    <row r="165" spans="2:35" hidden="1" x14ac:dyDescent="0.25">
      <c r="B165" s="162" t="s">
        <v>18</v>
      </c>
      <c r="C165" s="183">
        <v>19</v>
      </c>
      <c r="D165" s="183">
        <v>60</v>
      </c>
      <c r="E165" s="184">
        <v>1.1000000000000001</v>
      </c>
      <c r="F165" s="183">
        <v>0.28999999999999998</v>
      </c>
      <c r="G165" s="184">
        <v>10</v>
      </c>
      <c r="H165" s="183">
        <v>39</v>
      </c>
      <c r="I165" s="184">
        <v>18</v>
      </c>
      <c r="J165" s="183">
        <v>47</v>
      </c>
      <c r="X165">
        <v>159</v>
      </c>
      <c r="AE165" s="62"/>
      <c r="AF165" s="62"/>
      <c r="AG165" s="62"/>
      <c r="AH165" s="62"/>
      <c r="AI165" s="62"/>
    </row>
    <row r="166" spans="2:35" ht="15.75" hidden="1" thickBot="1" x14ac:dyDescent="0.3">
      <c r="B166" s="116" t="s">
        <v>19</v>
      </c>
      <c r="C166" s="187">
        <v>26</v>
      </c>
      <c r="D166" s="187">
        <v>90</v>
      </c>
      <c r="E166" s="188">
        <v>1.6</v>
      </c>
      <c r="F166" s="187">
        <v>0.46</v>
      </c>
      <c r="G166" s="188">
        <v>14.2</v>
      </c>
      <c r="H166" s="187">
        <v>46</v>
      </c>
      <c r="I166" s="188">
        <v>25</v>
      </c>
      <c r="J166" s="187">
        <v>92</v>
      </c>
      <c r="X166">
        <v>160</v>
      </c>
    </row>
    <row r="167" spans="2:35" ht="15.75" thickBot="1" x14ac:dyDescent="0.3">
      <c r="X167">
        <v>161</v>
      </c>
    </row>
    <row r="168" spans="2:35" ht="15.75" thickBot="1" x14ac:dyDescent="0.3">
      <c r="B168" s="214" t="s">
        <v>72</v>
      </c>
      <c r="C168" s="215"/>
      <c r="D168" s="215"/>
      <c r="E168" s="215"/>
      <c r="F168" s="215"/>
      <c r="G168" s="215"/>
      <c r="H168" s="215"/>
      <c r="I168" s="215"/>
      <c r="J168" s="216"/>
      <c r="X168">
        <v>162</v>
      </c>
    </row>
    <row r="169" spans="2:35" ht="15.75" thickBot="1" x14ac:dyDescent="0.3">
      <c r="B169" s="4" t="s">
        <v>71</v>
      </c>
      <c r="C169" s="5" t="s">
        <v>51</v>
      </c>
      <c r="D169" s="22" t="s">
        <v>81</v>
      </c>
      <c r="E169" s="5"/>
      <c r="F169" s="5"/>
      <c r="G169" s="5" t="s">
        <v>63</v>
      </c>
      <c r="H169" s="22" t="s">
        <v>9</v>
      </c>
      <c r="I169" s="5" t="s">
        <v>48</v>
      </c>
      <c r="J169" s="5" t="s">
        <v>21</v>
      </c>
      <c r="X169">
        <v>163</v>
      </c>
    </row>
    <row r="170" spans="2:35" x14ac:dyDescent="0.25">
      <c r="B170" s="7" t="s">
        <v>5</v>
      </c>
      <c r="C170" s="8">
        <v>91</v>
      </c>
      <c r="D170" s="129">
        <v>91</v>
      </c>
      <c r="E170" s="8"/>
      <c r="F170" s="129"/>
      <c r="G170" s="8">
        <v>91</v>
      </c>
      <c r="H170" s="129">
        <v>91</v>
      </c>
      <c r="I170" s="8">
        <v>91</v>
      </c>
      <c r="J170" s="132">
        <v>91</v>
      </c>
      <c r="X170">
        <v>164</v>
      </c>
    </row>
    <row r="171" spans="2:35" x14ac:dyDescent="0.25">
      <c r="B171" s="9" t="s">
        <v>50</v>
      </c>
      <c r="C171" s="10">
        <v>120</v>
      </c>
      <c r="D171" s="130">
        <v>75</v>
      </c>
      <c r="E171" s="10"/>
      <c r="F171" s="130"/>
      <c r="G171" s="10">
        <v>120</v>
      </c>
      <c r="H171" s="130">
        <v>73</v>
      </c>
      <c r="I171" s="10">
        <v>120</v>
      </c>
      <c r="J171" s="133">
        <v>120</v>
      </c>
      <c r="X171">
        <v>165</v>
      </c>
    </row>
    <row r="172" spans="2:35" x14ac:dyDescent="0.25">
      <c r="B172" s="9" t="s">
        <v>83</v>
      </c>
      <c r="C172" s="10">
        <v>120</v>
      </c>
      <c r="D172" s="130">
        <v>85</v>
      </c>
      <c r="E172" s="10"/>
      <c r="F172" s="130"/>
      <c r="G172" s="10">
        <v>120</v>
      </c>
      <c r="H172" s="130">
        <v>80</v>
      </c>
      <c r="I172" s="10">
        <v>120</v>
      </c>
      <c r="J172" s="133">
        <v>120</v>
      </c>
      <c r="X172">
        <v>166</v>
      </c>
    </row>
    <row r="173" spans="2:35" x14ac:dyDescent="0.25">
      <c r="B173" s="9" t="s">
        <v>7</v>
      </c>
      <c r="C173" s="10">
        <v>115</v>
      </c>
      <c r="D173" s="130">
        <v>115</v>
      </c>
      <c r="E173" s="10"/>
      <c r="F173" s="130"/>
      <c r="G173" s="10">
        <v>115</v>
      </c>
      <c r="H173" s="130">
        <v>115</v>
      </c>
      <c r="I173" s="10">
        <v>115</v>
      </c>
      <c r="J173" s="133">
        <v>115</v>
      </c>
      <c r="X173">
        <v>167</v>
      </c>
    </row>
    <row r="174" spans="2:35" x14ac:dyDescent="0.25">
      <c r="B174" s="9" t="s">
        <v>8</v>
      </c>
      <c r="C174" s="10">
        <v>160</v>
      </c>
      <c r="D174" s="130">
        <v>160</v>
      </c>
      <c r="E174" s="10"/>
      <c r="F174" s="130"/>
      <c r="G174" s="10">
        <v>160</v>
      </c>
      <c r="H174" s="130">
        <v>135</v>
      </c>
      <c r="I174" s="10">
        <v>160</v>
      </c>
      <c r="J174" s="133">
        <v>160</v>
      </c>
      <c r="X174">
        <v>168</v>
      </c>
    </row>
    <row r="175" spans="2:35" x14ac:dyDescent="0.25">
      <c r="B175" s="9" t="s">
        <v>68</v>
      </c>
      <c r="C175" s="10">
        <v>160</v>
      </c>
      <c r="D175" s="130">
        <v>110</v>
      </c>
      <c r="E175" s="10"/>
      <c r="F175" s="130"/>
      <c r="G175" s="10">
        <v>160</v>
      </c>
      <c r="H175" s="130">
        <v>110</v>
      </c>
      <c r="I175" s="10">
        <v>160</v>
      </c>
      <c r="J175" s="133">
        <v>160</v>
      </c>
      <c r="X175">
        <v>169</v>
      </c>
    </row>
    <row r="176" spans="2:35" x14ac:dyDescent="0.25">
      <c r="B176" s="9" t="s">
        <v>67</v>
      </c>
      <c r="C176" s="10">
        <v>200</v>
      </c>
      <c r="D176" s="130">
        <v>130</v>
      </c>
      <c r="E176" s="10"/>
      <c r="F176" s="130"/>
      <c r="G176" s="10">
        <v>200</v>
      </c>
      <c r="H176" s="130">
        <v>130</v>
      </c>
      <c r="I176" s="10">
        <v>200</v>
      </c>
      <c r="J176" s="133">
        <v>200</v>
      </c>
      <c r="X176">
        <v>170</v>
      </c>
    </row>
    <row r="177" spans="2:24" x14ac:dyDescent="0.25">
      <c r="B177" s="9" t="s">
        <v>56</v>
      </c>
      <c r="C177" s="10">
        <v>220</v>
      </c>
      <c r="D177" s="130">
        <v>135</v>
      </c>
      <c r="E177" s="10"/>
      <c r="F177" s="130"/>
      <c r="G177" s="10">
        <v>220</v>
      </c>
      <c r="H177" s="130">
        <v>115</v>
      </c>
      <c r="I177" s="10">
        <v>220</v>
      </c>
      <c r="J177" s="133">
        <v>220</v>
      </c>
      <c r="X177">
        <v>171</v>
      </c>
    </row>
    <row r="178" spans="2:24" x14ac:dyDescent="0.25">
      <c r="B178" s="9" t="s">
        <v>73</v>
      </c>
      <c r="C178" s="10">
        <v>250</v>
      </c>
      <c r="D178" s="130">
        <v>140</v>
      </c>
      <c r="E178" s="10"/>
      <c r="F178" s="130"/>
      <c r="G178" s="10">
        <v>250</v>
      </c>
      <c r="H178" s="130">
        <v>180</v>
      </c>
      <c r="I178" s="10">
        <v>250</v>
      </c>
      <c r="J178" s="133">
        <v>250</v>
      </c>
      <c r="X178">
        <v>172</v>
      </c>
    </row>
    <row r="179" spans="2:24" x14ac:dyDescent="0.25">
      <c r="B179" s="9" t="s">
        <v>57</v>
      </c>
      <c r="C179" s="10">
        <v>320</v>
      </c>
      <c r="D179" s="130">
        <v>240</v>
      </c>
      <c r="E179" s="10"/>
      <c r="F179" s="130"/>
      <c r="G179" s="10">
        <v>320</v>
      </c>
      <c r="H179" s="130">
        <v>240</v>
      </c>
      <c r="I179" s="10">
        <v>320</v>
      </c>
      <c r="J179" s="133">
        <v>320</v>
      </c>
      <c r="X179">
        <v>173</v>
      </c>
    </row>
    <row r="180" spans="2:24" x14ac:dyDescent="0.25">
      <c r="B180" s="9" t="s">
        <v>74</v>
      </c>
      <c r="C180" s="10">
        <v>350</v>
      </c>
      <c r="D180" s="130">
        <v>270</v>
      </c>
      <c r="E180" s="10"/>
      <c r="F180" s="130"/>
      <c r="G180" s="10">
        <v>350</v>
      </c>
      <c r="H180" s="130">
        <v>305</v>
      </c>
      <c r="I180" s="10">
        <v>350</v>
      </c>
      <c r="J180" s="133">
        <v>350</v>
      </c>
      <c r="X180">
        <v>174</v>
      </c>
    </row>
    <row r="181" spans="2:24" ht="15.75" thickBot="1" x14ac:dyDescent="0.3">
      <c r="B181" s="11" t="s">
        <v>58</v>
      </c>
      <c r="C181" s="53">
        <v>370</v>
      </c>
      <c r="D181" s="191">
        <v>300</v>
      </c>
      <c r="E181" s="53"/>
      <c r="F181" s="191"/>
      <c r="G181" s="53">
        <v>370</v>
      </c>
      <c r="H181" s="191">
        <v>320</v>
      </c>
      <c r="I181" s="53">
        <v>370</v>
      </c>
      <c r="J181" s="192">
        <v>370</v>
      </c>
      <c r="X181">
        <v>175</v>
      </c>
    </row>
    <row r="182" spans="2:24" x14ac:dyDescent="0.25">
      <c r="B182" s="12" t="s">
        <v>59</v>
      </c>
      <c r="C182" s="180">
        <v>80</v>
      </c>
      <c r="D182" s="175">
        <v>80</v>
      </c>
      <c r="E182" s="180"/>
      <c r="F182" s="175"/>
      <c r="G182" s="180">
        <v>80</v>
      </c>
      <c r="H182" s="175">
        <v>80</v>
      </c>
      <c r="I182" s="180">
        <v>80</v>
      </c>
      <c r="J182" s="177">
        <v>80</v>
      </c>
      <c r="X182">
        <v>176</v>
      </c>
    </row>
    <row r="183" spans="2:24" x14ac:dyDescent="0.25">
      <c r="B183" s="13" t="s">
        <v>55</v>
      </c>
      <c r="C183" s="135">
        <v>140</v>
      </c>
      <c r="D183" s="136">
        <v>90</v>
      </c>
      <c r="E183" s="135"/>
      <c r="F183" s="136"/>
      <c r="G183" s="135">
        <v>140</v>
      </c>
      <c r="H183" s="136">
        <v>90</v>
      </c>
      <c r="I183" s="135">
        <v>140</v>
      </c>
      <c r="J183" s="178">
        <v>140</v>
      </c>
      <c r="X183">
        <v>177</v>
      </c>
    </row>
    <row r="184" spans="2:24" x14ac:dyDescent="0.25">
      <c r="B184" s="13" t="s">
        <v>84</v>
      </c>
      <c r="C184" s="135">
        <v>140</v>
      </c>
      <c r="D184" s="136">
        <v>80</v>
      </c>
      <c r="E184" s="135"/>
      <c r="F184" s="136"/>
      <c r="G184" s="135">
        <v>140</v>
      </c>
      <c r="H184" s="136">
        <v>80</v>
      </c>
      <c r="I184" s="135">
        <v>140</v>
      </c>
      <c r="J184" s="178">
        <v>140</v>
      </c>
      <c r="X184">
        <v>178</v>
      </c>
    </row>
    <row r="185" spans="2:24" x14ac:dyDescent="0.25">
      <c r="B185" s="13" t="s">
        <v>137</v>
      </c>
      <c r="C185" s="135">
        <v>130</v>
      </c>
      <c r="D185" s="136">
        <v>80</v>
      </c>
      <c r="E185" s="135"/>
      <c r="F185" s="136"/>
      <c r="G185" s="135">
        <v>130</v>
      </c>
      <c r="H185" s="136">
        <v>70</v>
      </c>
      <c r="I185" s="135">
        <v>130</v>
      </c>
      <c r="J185" s="178">
        <v>200</v>
      </c>
      <c r="X185">
        <v>179</v>
      </c>
    </row>
    <row r="186" spans="2:24" x14ac:dyDescent="0.25">
      <c r="B186" s="13" t="s">
        <v>75</v>
      </c>
      <c r="C186" s="135">
        <v>280</v>
      </c>
      <c r="D186" s="136">
        <v>170</v>
      </c>
      <c r="E186" s="135"/>
      <c r="F186" s="136"/>
      <c r="G186" s="135">
        <v>280</v>
      </c>
      <c r="H186" s="136">
        <v>140</v>
      </c>
      <c r="I186" s="135">
        <v>280</v>
      </c>
      <c r="J186" s="178">
        <v>280</v>
      </c>
      <c r="X186">
        <v>180</v>
      </c>
    </row>
    <row r="187" spans="2:24" x14ac:dyDescent="0.25">
      <c r="B187" s="13" t="s">
        <v>76</v>
      </c>
      <c r="C187" s="135">
        <v>280</v>
      </c>
      <c r="D187" s="136">
        <v>140</v>
      </c>
      <c r="E187" s="135"/>
      <c r="F187" s="136"/>
      <c r="G187" s="135">
        <v>280</v>
      </c>
      <c r="H187" s="136">
        <v>140</v>
      </c>
      <c r="I187" s="135">
        <v>280</v>
      </c>
      <c r="J187" s="178">
        <v>280</v>
      </c>
      <c r="X187">
        <v>181</v>
      </c>
    </row>
    <row r="188" spans="2:24" x14ac:dyDescent="0.25">
      <c r="B188" s="13" t="s">
        <v>65</v>
      </c>
      <c r="C188" s="135">
        <v>280</v>
      </c>
      <c r="D188" s="136">
        <v>140</v>
      </c>
      <c r="E188" s="135"/>
      <c r="F188" s="136"/>
      <c r="G188" s="135">
        <v>280</v>
      </c>
      <c r="H188" s="136">
        <v>140</v>
      </c>
      <c r="I188" s="135">
        <v>280</v>
      </c>
      <c r="J188" s="178">
        <v>280</v>
      </c>
      <c r="X188">
        <v>182</v>
      </c>
    </row>
    <row r="189" spans="2:24" ht="15.75" thickBot="1" x14ac:dyDescent="0.3">
      <c r="B189" s="18" t="s">
        <v>66</v>
      </c>
      <c r="C189" s="19">
        <v>320</v>
      </c>
      <c r="D189" s="131">
        <v>140</v>
      </c>
      <c r="E189" s="19"/>
      <c r="F189" s="131"/>
      <c r="G189" s="19">
        <v>320</v>
      </c>
      <c r="H189" s="131">
        <v>140</v>
      </c>
      <c r="I189" s="19">
        <v>320</v>
      </c>
      <c r="J189" s="134">
        <v>320</v>
      </c>
      <c r="X189">
        <v>183</v>
      </c>
    </row>
    <row r="190" spans="2:24" x14ac:dyDescent="0.25">
      <c r="B190" s="20" t="s">
        <v>89</v>
      </c>
      <c r="C190" s="8">
        <v>140</v>
      </c>
      <c r="D190" s="129">
        <v>130</v>
      </c>
      <c r="E190" s="8"/>
      <c r="F190" s="129"/>
      <c r="G190" s="8">
        <v>140</v>
      </c>
      <c r="H190" s="129">
        <v>110</v>
      </c>
      <c r="I190" s="8">
        <v>140</v>
      </c>
      <c r="J190" s="132">
        <v>140</v>
      </c>
      <c r="X190">
        <v>184</v>
      </c>
    </row>
    <row r="191" spans="2:24" x14ac:dyDescent="0.25">
      <c r="B191" s="21" t="s">
        <v>90</v>
      </c>
      <c r="C191" s="10">
        <v>190</v>
      </c>
      <c r="D191" s="130">
        <v>120</v>
      </c>
      <c r="E191" s="10"/>
      <c r="F191" s="130"/>
      <c r="G191" s="10">
        <v>190</v>
      </c>
      <c r="H191" s="130">
        <v>110</v>
      </c>
      <c r="I191" s="10">
        <v>190</v>
      </c>
      <c r="J191" s="133">
        <v>190</v>
      </c>
      <c r="X191">
        <v>185</v>
      </c>
    </row>
    <row r="192" spans="2:24" x14ac:dyDescent="0.25">
      <c r="B192" s="21" t="s">
        <v>91</v>
      </c>
      <c r="C192" s="10">
        <v>180</v>
      </c>
      <c r="D192" s="130">
        <v>110</v>
      </c>
      <c r="E192" s="10"/>
      <c r="F192" s="130"/>
      <c r="G192" s="10">
        <v>180</v>
      </c>
      <c r="H192" s="130">
        <v>110</v>
      </c>
      <c r="I192" s="10">
        <v>180</v>
      </c>
      <c r="J192" s="133">
        <v>180</v>
      </c>
      <c r="X192">
        <v>186</v>
      </c>
    </row>
    <row r="193" spans="2:24" ht="15.75" thickBot="1" x14ac:dyDescent="0.3">
      <c r="B193" s="116" t="s">
        <v>92</v>
      </c>
      <c r="C193" s="19">
        <v>250</v>
      </c>
      <c r="D193" s="131">
        <v>180</v>
      </c>
      <c r="E193" s="19"/>
      <c r="F193" s="131"/>
      <c r="G193" s="19">
        <v>250</v>
      </c>
      <c r="H193" s="131">
        <v>230</v>
      </c>
      <c r="I193" s="19">
        <v>250</v>
      </c>
      <c r="J193" s="134">
        <v>250</v>
      </c>
      <c r="X193">
        <v>187</v>
      </c>
    </row>
    <row r="194" spans="2:24" hidden="1" x14ac:dyDescent="0.25">
      <c r="B194" s="162" t="s">
        <v>18</v>
      </c>
      <c r="C194" s="126">
        <v>130</v>
      </c>
      <c r="D194" s="176">
        <v>150</v>
      </c>
      <c r="E194" s="126">
        <v>130</v>
      </c>
      <c r="F194" s="176">
        <v>130</v>
      </c>
      <c r="G194" s="126">
        <v>130</v>
      </c>
      <c r="H194" s="176">
        <v>150</v>
      </c>
      <c r="I194" s="126">
        <v>130</v>
      </c>
      <c r="J194" s="179">
        <v>130</v>
      </c>
      <c r="X194">
        <v>188</v>
      </c>
    </row>
    <row r="195" spans="2:24" ht="15.75" hidden="1" thickBot="1" x14ac:dyDescent="0.3">
      <c r="B195" s="116" t="s">
        <v>19</v>
      </c>
      <c r="C195" s="19">
        <v>220</v>
      </c>
      <c r="D195" s="131">
        <v>220</v>
      </c>
      <c r="E195" s="19">
        <v>220</v>
      </c>
      <c r="F195" s="131">
        <v>220</v>
      </c>
      <c r="G195" s="19">
        <v>220</v>
      </c>
      <c r="H195" s="131">
        <v>220</v>
      </c>
      <c r="I195" s="19">
        <v>220</v>
      </c>
      <c r="J195" s="134">
        <v>220</v>
      </c>
      <c r="X195">
        <v>189</v>
      </c>
    </row>
    <row r="196" spans="2:24" x14ac:dyDescent="0.25">
      <c r="X196">
        <v>190</v>
      </c>
    </row>
    <row r="197" spans="2:24" x14ac:dyDescent="0.25">
      <c r="X197">
        <v>191</v>
      </c>
    </row>
    <row r="198" spans="2:24" x14ac:dyDescent="0.25">
      <c r="X198">
        <v>192</v>
      </c>
    </row>
    <row r="199" spans="2:24" x14ac:dyDescent="0.25">
      <c r="X199">
        <v>193</v>
      </c>
    </row>
    <row r="200" spans="2:24" x14ac:dyDescent="0.25">
      <c r="X200">
        <v>194</v>
      </c>
    </row>
    <row r="201" spans="2:24" x14ac:dyDescent="0.25">
      <c r="X201">
        <v>195</v>
      </c>
    </row>
    <row r="202" spans="2:24" x14ac:dyDescent="0.25">
      <c r="X202">
        <v>196</v>
      </c>
    </row>
    <row r="203" spans="2:24" x14ac:dyDescent="0.25">
      <c r="X203">
        <v>197</v>
      </c>
    </row>
    <row r="204" spans="2:24" x14ac:dyDescent="0.25">
      <c r="X204">
        <v>198</v>
      </c>
    </row>
    <row r="205" spans="2:24" x14ac:dyDescent="0.25">
      <c r="X205">
        <v>199</v>
      </c>
    </row>
    <row r="206" spans="2:24" x14ac:dyDescent="0.25">
      <c r="X206" t="s">
        <v>39</v>
      </c>
    </row>
    <row r="251" spans="24:37" x14ac:dyDescent="0.25">
      <c r="X251" s="107" t="s">
        <v>44</v>
      </c>
      <c r="Y251" s="108" t="s">
        <v>28</v>
      </c>
      <c r="AJ251" s="108" t="s">
        <v>29</v>
      </c>
      <c r="AK251" s="108" t="s">
        <v>30</v>
      </c>
    </row>
    <row r="252" spans="24:37" x14ac:dyDescent="0.25">
      <c r="X252" s="137">
        <v>60</v>
      </c>
      <c r="Y252" s="109" t="s">
        <v>51</v>
      </c>
      <c r="AJ252" s="110">
        <f>AK252*N$126/100000000</f>
        <v>3.8889655324418748</v>
      </c>
      <c r="AK252" s="111" t="str">
        <f>AJ60</f>
        <v>113,35573649358</v>
      </c>
    </row>
    <row r="253" spans="24:37" x14ac:dyDescent="0.25">
      <c r="X253" s="137">
        <v>63</v>
      </c>
      <c r="Y253" s="194" t="s">
        <v>81</v>
      </c>
      <c r="AJ253" s="110">
        <f>AK253*N$126/100</f>
        <v>0.96637086289063978</v>
      </c>
      <c r="AK253" s="111" t="str">
        <f>AJ63</f>
        <v>2,8167819944684E-5</v>
      </c>
    </row>
    <row r="254" spans="24:37" x14ac:dyDescent="0.25">
      <c r="X254" s="137">
        <v>45</v>
      </c>
      <c r="Y254" s="109" t="s">
        <v>6</v>
      </c>
      <c r="AJ254" s="110">
        <f>AK254*N$126/100000000</f>
        <v>16.039741686129329</v>
      </c>
      <c r="AK254" s="111" t="str">
        <f>AJ45</f>
        <v>467,52708832992</v>
      </c>
    </row>
    <row r="255" spans="24:37" x14ac:dyDescent="0.25">
      <c r="X255" s="137">
        <v>56</v>
      </c>
      <c r="Y255" s="109" t="s">
        <v>45</v>
      </c>
      <c r="AJ255" s="110">
        <f>AK255*N$126/100000000</f>
        <v>62.134903064732896</v>
      </c>
      <c r="AK255" s="111" t="str">
        <f>AJ56</f>
        <v>1811,1108571429</v>
      </c>
    </row>
    <row r="256" spans="24:37" x14ac:dyDescent="0.25">
      <c r="X256" s="137">
        <v>62</v>
      </c>
      <c r="Y256" s="114" t="s">
        <v>63</v>
      </c>
      <c r="AJ256" s="110">
        <f>AK256*N$126/100</f>
        <v>2.9436956175496833</v>
      </c>
      <c r="AK256" s="111" t="str">
        <f>AJ62</f>
        <v>8,5802967898959E-5</v>
      </c>
    </row>
    <row r="257" spans="2:37" x14ac:dyDescent="0.25">
      <c r="X257" s="137">
        <v>26</v>
      </c>
      <c r="Y257" s="109" t="s">
        <v>9</v>
      </c>
      <c r="AJ257" s="110">
        <f>AK257*N$126/100</f>
        <v>3.2904670177619808</v>
      </c>
      <c r="AK257" s="111" t="str">
        <f>AJ26</f>
        <v>9,5910675755473E-5</v>
      </c>
    </row>
    <row r="258" spans="2:37" ht="15.75" thickBot="1" x14ac:dyDescent="0.3">
      <c r="X258" s="109"/>
      <c r="Y258" s="109" t="s">
        <v>10</v>
      </c>
      <c r="AJ258" s="110">
        <f>AK258*N$126/100000</f>
        <v>3.9796853092760939E-8</v>
      </c>
      <c r="AK258" s="111" t="str">
        <f>AJ27</f>
        <v>1,1600004049468E-9</v>
      </c>
    </row>
    <row r="259" spans="2:37" ht="15.75" thickBot="1" x14ac:dyDescent="0.3">
      <c r="B259" s="128" t="s">
        <v>80</v>
      </c>
      <c r="C259" s="5" t="s">
        <v>26</v>
      </c>
      <c r="D259" s="6" t="s">
        <v>20</v>
      </c>
      <c r="X259" s="137">
        <v>58</v>
      </c>
      <c r="Y259" s="109" t="s">
        <v>54</v>
      </c>
      <c r="AJ259" s="110">
        <f>AK259*N$126/100</f>
        <v>5.2478080543364669</v>
      </c>
      <c r="AK259" s="111" t="str">
        <f>AJ58</f>
        <v>0,00015296333742581</v>
      </c>
    </row>
    <row r="260" spans="2:37" x14ac:dyDescent="0.25">
      <c r="X260" s="137">
        <v>42</v>
      </c>
      <c r="Y260" s="109" t="s">
        <v>21</v>
      </c>
      <c r="AJ260" s="110">
        <f>AK260*N$126/100000000</f>
        <v>1.3520277307644744</v>
      </c>
      <c r="AK260" s="111" t="str">
        <f>AJ42</f>
        <v>39,408963103954</v>
      </c>
    </row>
    <row r="262" spans="2:37" x14ac:dyDescent="0.25">
      <c r="X262" s="100"/>
      <c r="Y262" s="100"/>
    </row>
    <row r="263" spans="2:37" x14ac:dyDescent="0.25">
      <c r="X263" s="100"/>
      <c r="Y263" s="100"/>
    </row>
    <row r="264" spans="2:37" x14ac:dyDescent="0.25">
      <c r="B264" s="74" t="s">
        <v>18</v>
      </c>
      <c r="C264" s="139">
        <v>0</v>
      </c>
      <c r="D264" s="26">
        <f>C264*M116</f>
        <v>0</v>
      </c>
      <c r="X264" s="100"/>
      <c r="Y264" s="100"/>
    </row>
    <row r="265" spans="2:37" ht="15.75" thickBot="1" x14ac:dyDescent="0.3">
      <c r="B265" s="167" t="s">
        <v>19</v>
      </c>
      <c r="C265" s="140">
        <v>0</v>
      </c>
      <c r="D265" s="28">
        <f>C265*M117</f>
        <v>0</v>
      </c>
      <c r="X265" s="100"/>
      <c r="Y265" s="100"/>
    </row>
    <row r="266" spans="2:37" x14ac:dyDescent="0.25">
      <c r="X266" s="100"/>
      <c r="Y266" s="100"/>
    </row>
    <row r="267" spans="2:37" x14ac:dyDescent="0.25">
      <c r="X267" s="101"/>
      <c r="Y267" s="101"/>
    </row>
    <row r="268" spans="2:37" x14ac:dyDescent="0.25">
      <c r="X268" s="102"/>
      <c r="Y268" s="102"/>
    </row>
    <row r="269" spans="2:37" x14ac:dyDescent="0.25">
      <c r="X269" s="103"/>
      <c r="Y269" s="104"/>
    </row>
    <row r="270" spans="2:37" x14ac:dyDescent="0.25">
      <c r="X270" s="103"/>
      <c r="Y270" s="104"/>
    </row>
    <row r="271" spans="2:37" x14ac:dyDescent="0.25">
      <c r="X271" s="103"/>
      <c r="Y271" s="104"/>
    </row>
    <row r="272" spans="2:37" x14ac:dyDescent="0.25">
      <c r="X272" s="103"/>
      <c r="Y272" s="104"/>
    </row>
    <row r="273" spans="24:25" x14ac:dyDescent="0.25">
      <c r="X273" s="103"/>
      <c r="Y273" s="104"/>
    </row>
    <row r="274" spans="24:25" x14ac:dyDescent="0.25">
      <c r="X274" s="103"/>
      <c r="Y274" s="104"/>
    </row>
    <row r="275" spans="24:25" x14ac:dyDescent="0.25">
      <c r="X275" s="103"/>
      <c r="Y275" s="104"/>
    </row>
    <row r="276" spans="24:25" x14ac:dyDescent="0.25">
      <c r="X276" s="103"/>
      <c r="Y276" s="104"/>
    </row>
    <row r="277" spans="24:25" x14ac:dyDescent="0.25">
      <c r="X277" s="103"/>
      <c r="Y277" s="104"/>
    </row>
    <row r="278" spans="24:25" x14ac:dyDescent="0.25">
      <c r="X278" s="103"/>
      <c r="Y278" s="104"/>
    </row>
    <row r="279" spans="24:25" x14ac:dyDescent="0.25">
      <c r="X279" s="103"/>
      <c r="Y279" s="104"/>
    </row>
    <row r="280" spans="24:25" x14ac:dyDescent="0.25">
      <c r="X280" s="103"/>
      <c r="Y280" s="104"/>
    </row>
    <row r="281" spans="24:25" x14ac:dyDescent="0.25">
      <c r="X281" s="103"/>
      <c r="Y281" s="104"/>
    </row>
    <row r="282" spans="24:25" x14ac:dyDescent="0.25">
      <c r="X282" s="103"/>
      <c r="Y282" s="104"/>
    </row>
    <row r="283" spans="24:25" x14ac:dyDescent="0.25">
      <c r="X283" s="103"/>
      <c r="Y283" s="104"/>
    </row>
    <row r="284" spans="24:25" x14ac:dyDescent="0.25">
      <c r="X284" s="103"/>
      <c r="Y284" s="104"/>
    </row>
    <row r="285" spans="24:25" x14ac:dyDescent="0.25">
      <c r="X285" s="62"/>
      <c r="Y285" s="63"/>
    </row>
    <row r="286" spans="24:25" x14ac:dyDescent="0.25">
      <c r="X286" s="62"/>
      <c r="Y286" s="63"/>
    </row>
    <row r="287" spans="24:25" x14ac:dyDescent="0.25">
      <c r="X287" s="62"/>
      <c r="Y287" s="63"/>
    </row>
    <row r="288" spans="24:25" x14ac:dyDescent="0.25">
      <c r="X288" s="62"/>
      <c r="Y288" s="63"/>
    </row>
    <row r="289" spans="24:25" x14ac:dyDescent="0.25">
      <c r="X289" s="62"/>
      <c r="Y289" s="63"/>
    </row>
    <row r="290" spans="24:25" x14ac:dyDescent="0.25">
      <c r="X290" s="62"/>
      <c r="Y290" s="63"/>
    </row>
    <row r="291" spans="24:25" x14ac:dyDescent="0.25">
      <c r="X291" s="62"/>
      <c r="Y291" s="63"/>
    </row>
    <row r="292" spans="24:25" x14ac:dyDescent="0.25">
      <c r="X292" s="62"/>
      <c r="Y292" s="62"/>
    </row>
    <row r="293" spans="24:25" x14ac:dyDescent="0.25">
      <c r="X293" s="62"/>
      <c r="Y293" s="62"/>
    </row>
    <row r="7600" spans="26:30" x14ac:dyDescent="0.25">
      <c r="Z7600" s="204"/>
      <c r="AA7600" s="204"/>
      <c r="AB7600" s="204"/>
      <c r="AC7600" s="204"/>
      <c r="AD7600" s="204"/>
    </row>
    <row r="7601" spans="26:30" x14ac:dyDescent="0.25">
      <c r="Z7601" s="205"/>
      <c r="AA7601" s="205"/>
      <c r="AB7601" s="205"/>
      <c r="AC7601" s="205"/>
      <c r="AD7601" s="205"/>
    </row>
    <row r="7602" spans="26:30" x14ac:dyDescent="0.25">
      <c r="Z7602" s="206"/>
      <c r="AA7602" s="206"/>
      <c r="AB7602" s="206"/>
      <c r="AC7602" s="206"/>
      <c r="AD7602" s="206"/>
    </row>
    <row r="7603" spans="26:30" x14ac:dyDescent="0.25">
      <c r="Z7603" s="205"/>
      <c r="AA7603" s="205"/>
      <c r="AB7603" s="205"/>
      <c r="AC7603" s="205"/>
      <c r="AD7603" s="205"/>
    </row>
    <row r="7604" spans="26:30" x14ac:dyDescent="0.25">
      <c r="Z7604" s="205"/>
      <c r="AA7604" s="205"/>
      <c r="AB7604" s="205"/>
      <c r="AC7604" s="205"/>
      <c r="AD7604" s="205"/>
    </row>
    <row r="7605" spans="26:30" x14ac:dyDescent="0.25">
      <c r="Z7605" s="207"/>
      <c r="AA7605" s="207"/>
      <c r="AB7605" s="207"/>
      <c r="AC7605" s="207"/>
      <c r="AD7605" s="207"/>
    </row>
    <row r="7606" spans="26:30" x14ac:dyDescent="0.25">
      <c r="Z7606" s="205"/>
      <c r="AA7606" s="205"/>
      <c r="AB7606" s="205"/>
      <c r="AC7606" s="205"/>
      <c r="AD7606" s="205"/>
    </row>
    <row r="7607" spans="26:30" x14ac:dyDescent="0.25">
      <c r="Z7607" s="205"/>
      <c r="AA7607" s="205"/>
      <c r="AB7607" s="205"/>
      <c r="AC7607" s="205"/>
      <c r="AD7607" s="205"/>
    </row>
    <row r="7608" spans="26:30" x14ac:dyDescent="0.25">
      <c r="Z7608" s="205"/>
      <c r="AA7608" s="205"/>
      <c r="AB7608" s="205"/>
      <c r="AC7608" s="205"/>
      <c r="AD7608" s="205"/>
    </row>
    <row r="7609" spans="26:30" x14ac:dyDescent="0.25">
      <c r="Z7609" s="205"/>
      <c r="AA7609" s="205"/>
      <c r="AB7609" s="205"/>
      <c r="AC7609" s="205"/>
      <c r="AD7609" s="205"/>
    </row>
    <row r="7611" spans="26:30" x14ac:dyDescent="0.25">
      <c r="Z7611" s="100"/>
      <c r="AA7611" s="100"/>
      <c r="AB7611" s="100"/>
      <c r="AC7611" s="100"/>
      <c r="AD7611" s="100"/>
    </row>
    <row r="7612" spans="26:30" x14ac:dyDescent="0.25">
      <c r="Z7612" s="100"/>
      <c r="AA7612" s="100"/>
      <c r="AB7612" s="100"/>
      <c r="AC7612" s="100"/>
      <c r="AD7612" s="100"/>
    </row>
    <row r="7613" spans="26:30" x14ac:dyDescent="0.25">
      <c r="Z7613" s="100"/>
      <c r="AA7613" s="100"/>
      <c r="AB7613" s="100"/>
      <c r="AC7613" s="100"/>
      <c r="AD7613" s="100"/>
    </row>
    <row r="7614" spans="26:30" x14ac:dyDescent="0.25">
      <c r="Z7614" s="100"/>
      <c r="AA7614" s="100"/>
      <c r="AB7614" s="100"/>
      <c r="AC7614" s="100"/>
      <c r="AD7614" s="100"/>
    </row>
    <row r="7615" spans="26:30" x14ac:dyDescent="0.25">
      <c r="Z7615" s="100"/>
      <c r="AA7615" s="100"/>
      <c r="AB7615" s="100"/>
      <c r="AC7615" s="100"/>
      <c r="AD7615" s="100"/>
    </row>
    <row r="7616" spans="26:30" x14ac:dyDescent="0.25">
      <c r="Z7616" s="101"/>
      <c r="AA7616" s="101"/>
      <c r="AB7616" s="101"/>
      <c r="AC7616" s="101"/>
      <c r="AD7616" s="101"/>
    </row>
    <row r="7617" spans="26:30" x14ac:dyDescent="0.25">
      <c r="Z7617" s="102"/>
      <c r="AA7617" s="102"/>
      <c r="AB7617" s="102"/>
      <c r="AC7617" s="102"/>
      <c r="AD7617" s="102"/>
    </row>
    <row r="7618" spans="26:30" x14ac:dyDescent="0.25">
      <c r="Z7618" s="104"/>
      <c r="AA7618" s="104"/>
      <c r="AB7618" s="104"/>
      <c r="AC7618" s="104"/>
      <c r="AD7618" s="104"/>
    </row>
    <row r="7619" spans="26:30" x14ac:dyDescent="0.25">
      <c r="Z7619" s="104"/>
      <c r="AA7619" s="104"/>
      <c r="AB7619" s="104"/>
      <c r="AC7619" s="104"/>
      <c r="AD7619" s="104"/>
    </row>
    <row r="7620" spans="26:30" x14ac:dyDescent="0.25">
      <c r="Z7620" s="104"/>
      <c r="AA7620" s="104"/>
      <c r="AB7620" s="104"/>
      <c r="AC7620" s="104"/>
      <c r="AD7620" s="104"/>
    </row>
    <row r="7621" spans="26:30" x14ac:dyDescent="0.25">
      <c r="Z7621" s="104"/>
      <c r="AA7621" s="104"/>
      <c r="AB7621" s="104"/>
      <c r="AC7621" s="104"/>
      <c r="AD7621" s="104"/>
    </row>
    <row r="7622" spans="26:30" x14ac:dyDescent="0.25">
      <c r="Z7622" s="104"/>
      <c r="AA7622" s="104"/>
      <c r="AB7622" s="104"/>
      <c r="AC7622" s="104"/>
      <c r="AD7622" s="104"/>
    </row>
    <row r="7623" spans="26:30" x14ac:dyDescent="0.25">
      <c r="Z7623" s="104"/>
      <c r="AA7623" s="104"/>
      <c r="AB7623" s="104"/>
      <c r="AC7623" s="104"/>
      <c r="AD7623" s="104"/>
    </row>
    <row r="7624" spans="26:30" x14ac:dyDescent="0.25">
      <c r="Z7624" s="104"/>
      <c r="AA7624" s="104"/>
      <c r="AB7624" s="104"/>
      <c r="AC7624" s="104"/>
      <c r="AD7624" s="104"/>
    </row>
    <row r="7625" spans="26:30" x14ac:dyDescent="0.25">
      <c r="Z7625" s="104"/>
      <c r="AA7625" s="104"/>
      <c r="AB7625" s="104"/>
      <c r="AC7625" s="104"/>
      <c r="AD7625" s="104"/>
    </row>
    <row r="7626" spans="26:30" x14ac:dyDescent="0.25">
      <c r="Z7626" s="104"/>
      <c r="AA7626" s="104"/>
      <c r="AB7626" s="104"/>
      <c r="AC7626" s="104"/>
      <c r="AD7626" s="104"/>
    </row>
    <row r="7627" spans="26:30" x14ac:dyDescent="0.25">
      <c r="Z7627" s="104"/>
      <c r="AA7627" s="104"/>
      <c r="AB7627" s="104"/>
      <c r="AC7627" s="104"/>
      <c r="AD7627" s="104"/>
    </row>
    <row r="7628" spans="26:30" x14ac:dyDescent="0.25">
      <c r="Z7628" s="104"/>
      <c r="AA7628" s="104"/>
      <c r="AB7628" s="104"/>
      <c r="AC7628" s="104"/>
      <c r="AD7628" s="104"/>
    </row>
    <row r="7629" spans="26:30" x14ac:dyDescent="0.25">
      <c r="Z7629" s="104"/>
      <c r="AA7629" s="104"/>
      <c r="AB7629" s="104"/>
      <c r="AC7629" s="104"/>
      <c r="AD7629" s="104"/>
    </row>
    <row r="7630" spans="26:30" x14ac:dyDescent="0.25">
      <c r="Z7630" s="104"/>
      <c r="AA7630" s="104"/>
      <c r="AB7630" s="104"/>
      <c r="AC7630" s="104"/>
      <c r="AD7630" s="104"/>
    </row>
    <row r="7631" spans="26:30" x14ac:dyDescent="0.25">
      <c r="Z7631" s="104"/>
      <c r="AA7631" s="104"/>
      <c r="AB7631" s="104"/>
      <c r="AC7631" s="104"/>
      <c r="AD7631" s="104"/>
    </row>
    <row r="7632" spans="26:30" x14ac:dyDescent="0.25">
      <c r="Z7632" s="104"/>
      <c r="AA7632" s="104"/>
      <c r="AB7632" s="104"/>
      <c r="AC7632" s="104"/>
      <c r="AD7632" s="104"/>
    </row>
    <row r="7633" spans="26:30" x14ac:dyDescent="0.25">
      <c r="Z7633" s="104"/>
      <c r="AA7633" s="104"/>
      <c r="AB7633" s="104"/>
      <c r="AC7633" s="104"/>
      <c r="AD7633" s="104"/>
    </row>
    <row r="7634" spans="26:30" x14ac:dyDescent="0.25">
      <c r="Z7634" s="63"/>
      <c r="AA7634" s="63"/>
      <c r="AB7634" s="63"/>
      <c r="AC7634" s="63"/>
      <c r="AD7634" s="63"/>
    </row>
    <row r="7635" spans="26:30" x14ac:dyDescent="0.25">
      <c r="Z7635" s="63"/>
      <c r="AA7635" s="63"/>
      <c r="AB7635" s="63"/>
      <c r="AC7635" s="63"/>
      <c r="AD7635" s="63"/>
    </row>
    <row r="7636" spans="26:30" x14ac:dyDescent="0.25">
      <c r="Z7636" s="63"/>
      <c r="AA7636" s="63"/>
      <c r="AB7636" s="63"/>
      <c r="AC7636" s="63"/>
      <c r="AD7636" s="63"/>
    </row>
    <row r="7637" spans="26:30" x14ac:dyDescent="0.25">
      <c r="Z7637" s="63"/>
      <c r="AA7637" s="63"/>
      <c r="AB7637" s="63"/>
      <c r="AC7637" s="63"/>
      <c r="AD7637" s="63"/>
    </row>
    <row r="7638" spans="26:30" x14ac:dyDescent="0.25">
      <c r="Z7638" s="63"/>
      <c r="AA7638" s="63"/>
      <c r="AB7638" s="63"/>
      <c r="AC7638" s="63"/>
      <c r="AD7638" s="63"/>
    </row>
    <row r="7639" spans="26:30" x14ac:dyDescent="0.25">
      <c r="Z7639" s="63"/>
      <c r="AA7639" s="63"/>
      <c r="AB7639" s="63"/>
      <c r="AC7639" s="63"/>
      <c r="AD7639" s="63"/>
    </row>
    <row r="7640" spans="26:30" x14ac:dyDescent="0.25">
      <c r="Z7640" s="63"/>
      <c r="AA7640" s="63"/>
      <c r="AB7640" s="63"/>
      <c r="AC7640" s="63"/>
      <c r="AD7640" s="63"/>
    </row>
    <row r="7641" spans="26:30" x14ac:dyDescent="0.25">
      <c r="Z7641" s="62"/>
      <c r="AA7641" s="62"/>
      <c r="AB7641" s="62"/>
      <c r="AC7641" s="62"/>
      <c r="AD7641" s="62"/>
    </row>
    <row r="7642" spans="26:30" x14ac:dyDescent="0.25">
      <c r="Z7642" s="62"/>
      <c r="AA7642" s="62"/>
      <c r="AB7642" s="62"/>
      <c r="AC7642" s="62"/>
      <c r="AD7642" s="62"/>
    </row>
  </sheetData>
  <mergeCells count="4">
    <mergeCell ref="B168:J168"/>
    <mergeCell ref="B4:U4"/>
    <mergeCell ref="B5:U5"/>
    <mergeCell ref="B139:J139"/>
  </mergeCells>
  <conditionalFormatting sqref="R92:R117">
    <cfRule type="cellIs" dxfId="47" priority="24" operator="between">
      <formula>12</formula>
      <formula>18</formula>
    </cfRule>
    <cfRule type="cellIs" dxfId="46" priority="25" operator="greaterThan">
      <formula>18</formula>
    </cfRule>
    <cfRule type="cellIs" dxfId="45" priority="26" operator="lessThan">
      <formula>12</formula>
    </cfRule>
  </conditionalFormatting>
  <conditionalFormatting sqref="L127 K68 K79:K82 C231:K258 C266:K270 E259:K265 K197:K225 E226:K230 C354:K451 C271:I353 K271:K353 K129:K147">
    <cfRule type="top10" dxfId="44" priority="23" percent="1" rank="1"/>
  </conditionalFormatting>
  <conditionalFormatting sqref="Z7640:AD7640 Y291 AE163:AI163">
    <cfRule type="top10" dxfId="43" priority="22" percent="1" rank="1"/>
  </conditionalFormatting>
  <conditionalFormatting sqref="Z7634:AD7634 Y285 AE157:AI157">
    <cfRule type="top10" dxfId="42" priority="21" percent="1" rank="1"/>
  </conditionalFormatting>
  <conditionalFormatting sqref="Z7635:AD7635 Y286 AE158:AI158">
    <cfRule type="top10" dxfId="41" priority="20" percent="1" rank="1"/>
  </conditionalFormatting>
  <conditionalFormatting sqref="Z7636:AD7636 Y287 AE159:AI159">
    <cfRule type="top10" dxfId="40" priority="19" percent="1" rank="1"/>
  </conditionalFormatting>
  <conditionalFormatting sqref="Z7637:AD7637 Y288 AE160:AI160">
    <cfRule type="top10" dxfId="39" priority="18" percent="1" rank="1"/>
  </conditionalFormatting>
  <conditionalFormatting sqref="Z7638:AD7638 Y289 AE161:AI161">
    <cfRule type="top10" dxfId="38" priority="17" percent="1" rank="1"/>
  </conditionalFormatting>
  <conditionalFormatting sqref="Z7639:AD7639 Y290 AE162:AI162">
    <cfRule type="top10" dxfId="37" priority="16" percent="1" rank="1"/>
  </conditionalFormatting>
  <conditionalFormatting sqref="S92:S117">
    <cfRule type="top10" dxfId="36" priority="13" bottom="1" rank="10"/>
    <cfRule type="top10" dxfId="35" priority="15" rank="7"/>
  </conditionalFormatting>
  <conditionalFormatting sqref="T92:T117">
    <cfRule type="top10" dxfId="34" priority="12" bottom="1" rank="10"/>
    <cfRule type="top10" dxfId="33" priority="14" rank="7"/>
  </conditionalFormatting>
  <conditionalFormatting sqref="C92:J93">
    <cfRule type="top10" dxfId="32" priority="27" rank="1"/>
  </conditionalFormatting>
  <conditionalFormatting sqref="C94:J94">
    <cfRule type="top10" dxfId="31" priority="28" rank="1"/>
  </conditionalFormatting>
  <conditionalFormatting sqref="C95:J95">
    <cfRule type="top10" dxfId="30" priority="29" rank="1"/>
  </conditionalFormatting>
  <conditionalFormatting sqref="C96:J96">
    <cfRule type="top10" dxfId="29" priority="30" rank="1"/>
  </conditionalFormatting>
  <conditionalFormatting sqref="C97:J97">
    <cfRule type="top10" dxfId="28" priority="31" rank="1"/>
  </conditionalFormatting>
  <conditionalFormatting sqref="C98:J98">
    <cfRule type="top10" dxfId="27" priority="32" rank="1"/>
  </conditionalFormatting>
  <conditionalFormatting sqref="C99:J99">
    <cfRule type="top10" dxfId="26" priority="33" rank="1"/>
  </conditionalFormatting>
  <conditionalFormatting sqref="C100:J100">
    <cfRule type="top10" dxfId="25" priority="34" rank="1"/>
  </conditionalFormatting>
  <conditionalFormatting sqref="C101:J101">
    <cfRule type="top10" dxfId="24" priority="35" rank="1"/>
  </conditionalFormatting>
  <conditionalFormatting sqref="C102:J102">
    <cfRule type="top10" dxfId="23" priority="36" rank="1"/>
  </conditionalFormatting>
  <conditionalFormatting sqref="C103:J103">
    <cfRule type="top10" dxfId="22" priority="37" rank="1"/>
  </conditionalFormatting>
  <conditionalFormatting sqref="C104:J104">
    <cfRule type="top10" dxfId="21" priority="38" rank="1"/>
  </conditionalFormatting>
  <conditionalFormatting sqref="C105:J105">
    <cfRule type="top10" dxfId="20" priority="39" rank="1"/>
  </conditionalFormatting>
  <conditionalFormatting sqref="C106:J106">
    <cfRule type="top10" dxfId="19" priority="40" rank="1"/>
  </conditionalFormatting>
  <conditionalFormatting sqref="C107:J107">
    <cfRule type="top10" dxfId="18" priority="41" rank="1"/>
  </conditionalFormatting>
  <conditionalFormatting sqref="C108:J108">
    <cfRule type="top10" dxfId="17" priority="42" rank="1"/>
  </conditionalFormatting>
  <conditionalFormatting sqref="C109:J109">
    <cfRule type="top10" dxfId="16" priority="43" rank="1"/>
  </conditionalFormatting>
  <conditionalFormatting sqref="C110:J110">
    <cfRule type="top10" dxfId="15" priority="44" rank="1"/>
  </conditionalFormatting>
  <conditionalFormatting sqref="C111:J111">
    <cfRule type="top10" dxfId="14" priority="45" rank="1"/>
  </conditionalFormatting>
  <conditionalFormatting sqref="C116:J117">
    <cfRule type="top10" dxfId="13" priority="48" rank="1"/>
  </conditionalFormatting>
  <conditionalFormatting sqref="C92:J92">
    <cfRule type="top10" dxfId="12" priority="49" rank="1"/>
  </conditionalFormatting>
  <conditionalFormatting sqref="C116:J116">
    <cfRule type="top10" dxfId="11" priority="51" rank="1"/>
  </conditionalFormatting>
  <conditionalFormatting sqref="C117:J117">
    <cfRule type="top10" dxfId="10" priority="52" rank="1"/>
  </conditionalFormatting>
  <conditionalFormatting sqref="U92:V117">
    <cfRule type="top10" dxfId="9" priority="53" bottom="1" rank="10"/>
    <cfRule type="top10" dxfId="8" priority="54" rank="7"/>
  </conditionalFormatting>
  <conditionalFormatting sqref="C108:J108">
    <cfRule type="top10" dxfId="7" priority="6" rank="1"/>
  </conditionalFormatting>
  <conditionalFormatting sqref="C109:J109">
    <cfRule type="top10" dxfId="6" priority="7" rank="1"/>
  </conditionalFormatting>
  <conditionalFormatting sqref="C110:J110">
    <cfRule type="top10" dxfId="5" priority="8" rank="1"/>
  </conditionalFormatting>
  <conditionalFormatting sqref="C111:J111">
    <cfRule type="top10" dxfId="4" priority="9" rank="1"/>
  </conditionalFormatting>
  <conditionalFormatting sqref="C112:J112">
    <cfRule type="top10" dxfId="3" priority="5" rank="1"/>
  </conditionalFormatting>
  <conditionalFormatting sqref="C113:J113">
    <cfRule type="top10" dxfId="2" priority="4" rank="1"/>
  </conditionalFormatting>
  <conditionalFormatting sqref="C114:J114">
    <cfRule type="top10" dxfId="1" priority="2" rank="1"/>
  </conditionalFormatting>
  <conditionalFormatting sqref="C115:J115">
    <cfRule type="top10" dxfId="0" priority="1" rank="1"/>
  </conditionalFormatting>
  <hyperlinks>
    <hyperlink ref="B5" r:id="rId1" xr:uid="{54D7BA53-D55C-41D8-B66A-5AB6DC54745A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2</vt:i4>
      </vt:variant>
    </vt:vector>
  </HeadingPairs>
  <TitlesOfParts>
    <vt:vector size="4" baseType="lpstr">
      <vt:lpstr>RUB (Test)</vt:lpstr>
      <vt:lpstr>RUB</vt:lpstr>
      <vt:lpstr>RUB!nicehash_test</vt:lpstr>
      <vt:lpstr>'RUB (Test)'!nicehash_test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Alienware</dc:creator>
  <cp:lastModifiedBy>ProTON</cp:lastModifiedBy>
  <dcterms:created xsi:type="dcterms:W3CDTF">2015-06-05T18:19:34Z</dcterms:created>
  <dcterms:modified xsi:type="dcterms:W3CDTF">2022-04-21T21:14:50Z</dcterms:modified>
</cp:coreProperties>
</file>