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2e8fed040c3e871/Рабочий стол/"/>
    </mc:Choice>
  </mc:AlternateContent>
  <xr:revisionPtr revIDLastSave="137" documentId="8_{00A76ADE-1A2E-4377-B597-354B457009DD}" xr6:coauthVersionLast="47" xr6:coauthVersionMax="47" xr10:uidLastSave="{4A50284B-BD3D-4CD2-88DC-C201D10AB42F}"/>
  <bookViews>
    <workbookView xWindow="-108" yWindow="-108" windowWidth="23256" windowHeight="12456" activeTab="5" xr2:uid="{00000000-000D-0000-FFFF-FFFF00000000}"/>
  </bookViews>
  <sheets>
    <sheet name="Гипербола" sheetId="1" r:id="rId1"/>
    <sheet name="Показательная" sheetId="3" r:id="rId2"/>
    <sheet name="Степенная" sheetId="2" r:id="rId3"/>
    <sheet name="Логарифмическая" sheetId="4" r:id="rId4"/>
    <sheet name="Дробно-линейная" sheetId="5" r:id="rId5"/>
    <sheet name="Дробно-рациональная" sheetId="6" r:id="rId6"/>
    <sheet name="Квадратичная зависимость (трёхп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G14" i="6"/>
  <c r="G4" i="6"/>
  <c r="G2" i="6"/>
  <c r="G5" i="6"/>
  <c r="G6" i="6"/>
  <c r="G7" i="6"/>
  <c r="G8" i="6"/>
  <c r="G9" i="6"/>
  <c r="G10" i="6"/>
  <c r="G11" i="6"/>
  <c r="G12" i="6"/>
  <c r="G13" i="6"/>
  <c r="G3" i="6"/>
  <c r="L7" i="3"/>
  <c r="N13" i="7"/>
  <c r="J14" i="7"/>
  <c r="J4" i="7"/>
  <c r="J5" i="7"/>
  <c r="J6" i="7"/>
  <c r="J7" i="7"/>
  <c r="J8" i="7"/>
  <c r="J9" i="7"/>
  <c r="J10" i="7"/>
  <c r="J11" i="7"/>
  <c r="J12" i="7"/>
  <c r="J13" i="7"/>
  <c r="J3" i="7"/>
  <c r="J2" i="7"/>
  <c r="I4" i="7"/>
  <c r="I5" i="7"/>
  <c r="I6" i="7"/>
  <c r="I7" i="7"/>
  <c r="I8" i="7"/>
  <c r="I9" i="7"/>
  <c r="I10" i="7"/>
  <c r="I11" i="7"/>
  <c r="I12" i="7"/>
  <c r="I13" i="7"/>
  <c r="I3" i="7"/>
  <c r="I2" i="7"/>
  <c r="H14" i="7"/>
  <c r="G14" i="7"/>
  <c r="F14" i="7"/>
  <c r="E14" i="7"/>
  <c r="D14" i="7"/>
  <c r="C14" i="7"/>
  <c r="B14" i="7"/>
  <c r="G4" i="7"/>
  <c r="G5" i="7"/>
  <c r="G6" i="7"/>
  <c r="G7" i="7"/>
  <c r="G8" i="7"/>
  <c r="G9" i="7"/>
  <c r="G10" i="7"/>
  <c r="G11" i="7"/>
  <c r="G12" i="7"/>
  <c r="G13" i="7"/>
  <c r="G3" i="7"/>
  <c r="G2" i="7"/>
  <c r="F4" i="7"/>
  <c r="F5" i="7"/>
  <c r="F6" i="7"/>
  <c r="F7" i="7"/>
  <c r="F8" i="7"/>
  <c r="F9" i="7"/>
  <c r="F10" i="7"/>
  <c r="F11" i="7"/>
  <c r="F12" i="7"/>
  <c r="F13" i="7"/>
  <c r="F3" i="7"/>
  <c r="F2" i="7"/>
  <c r="D4" i="7"/>
  <c r="D5" i="7"/>
  <c r="D6" i="7"/>
  <c r="D7" i="7"/>
  <c r="D8" i="7"/>
  <c r="D9" i="7"/>
  <c r="D10" i="7"/>
  <c r="D11" i="7"/>
  <c r="D12" i="7"/>
  <c r="D13" i="7"/>
  <c r="D3" i="7"/>
  <c r="D2" i="7"/>
  <c r="C4" i="7"/>
  <c r="C5" i="7"/>
  <c r="C6" i="7"/>
  <c r="C7" i="7"/>
  <c r="C8" i="7"/>
  <c r="C9" i="7"/>
  <c r="C10" i="7"/>
  <c r="C11" i="7"/>
  <c r="C12" i="7"/>
  <c r="C13" i="7"/>
  <c r="C3" i="7"/>
  <c r="C2" i="7"/>
  <c r="B4" i="7"/>
  <c r="B5" i="7"/>
  <c r="B6" i="7"/>
  <c r="B7" i="7"/>
  <c r="B8" i="7"/>
  <c r="B9" i="7"/>
  <c r="B10" i="7"/>
  <c r="B11" i="7"/>
  <c r="B12" i="7"/>
  <c r="B13" i="7"/>
  <c r="B3" i="7"/>
  <c r="B2" i="7"/>
  <c r="L11" i="6" l="1"/>
  <c r="L10" i="6"/>
  <c r="E14" i="6"/>
  <c r="D14" i="6"/>
  <c r="D4" i="6"/>
  <c r="D5" i="6"/>
  <c r="D6" i="6"/>
  <c r="D7" i="6"/>
  <c r="D8" i="6"/>
  <c r="D9" i="6"/>
  <c r="D10" i="6"/>
  <c r="D11" i="6"/>
  <c r="D12" i="6"/>
  <c r="D13" i="6"/>
  <c r="D3" i="6"/>
  <c r="D2" i="6"/>
  <c r="F4" i="6"/>
  <c r="F5" i="6"/>
  <c r="F6" i="6"/>
  <c r="F7" i="6"/>
  <c r="F8" i="6"/>
  <c r="F9" i="6"/>
  <c r="F10" i="6"/>
  <c r="F11" i="6"/>
  <c r="F12" i="6"/>
  <c r="F13" i="6"/>
  <c r="F3" i="6"/>
  <c r="F2" i="6"/>
  <c r="L13" i="5"/>
  <c r="I14" i="5"/>
  <c r="I4" i="5"/>
  <c r="I5" i="5"/>
  <c r="I6" i="5"/>
  <c r="I7" i="5"/>
  <c r="I8" i="5"/>
  <c r="I9" i="5"/>
  <c r="I10" i="5"/>
  <c r="I11" i="5"/>
  <c r="I12" i="5"/>
  <c r="I13" i="5"/>
  <c r="I3" i="5"/>
  <c r="I2" i="5"/>
  <c r="H4" i="5"/>
  <c r="H5" i="5"/>
  <c r="H6" i="5"/>
  <c r="H7" i="5"/>
  <c r="H8" i="5"/>
  <c r="H9" i="5"/>
  <c r="H10" i="5"/>
  <c r="H11" i="5"/>
  <c r="H12" i="5"/>
  <c r="H13" i="5"/>
  <c r="H3" i="5"/>
  <c r="H2" i="5"/>
  <c r="L11" i="5"/>
  <c r="L10" i="5"/>
  <c r="G14" i="5"/>
  <c r="F14" i="5"/>
  <c r="E14" i="5"/>
  <c r="D14" i="5"/>
  <c r="F4" i="5"/>
  <c r="F5" i="5"/>
  <c r="F6" i="5"/>
  <c r="F7" i="5"/>
  <c r="F8" i="5"/>
  <c r="F9" i="5"/>
  <c r="F10" i="5"/>
  <c r="F11" i="5"/>
  <c r="F12" i="5"/>
  <c r="F13" i="5"/>
  <c r="F3" i="5"/>
  <c r="F2" i="5"/>
  <c r="D4" i="5"/>
  <c r="D5" i="5"/>
  <c r="D6" i="5"/>
  <c r="D7" i="5"/>
  <c r="D8" i="5"/>
  <c r="D9" i="5"/>
  <c r="D10" i="5"/>
  <c r="D11" i="5"/>
  <c r="D12" i="5"/>
  <c r="D13" i="5"/>
  <c r="D3" i="5"/>
  <c r="D2" i="5"/>
  <c r="G4" i="5"/>
  <c r="G5" i="5"/>
  <c r="G6" i="5"/>
  <c r="G7" i="5"/>
  <c r="G8" i="5"/>
  <c r="G9" i="5"/>
  <c r="G10" i="5"/>
  <c r="G11" i="5"/>
  <c r="G12" i="5"/>
  <c r="G13" i="5"/>
  <c r="G3" i="5"/>
  <c r="G2" i="5"/>
  <c r="L13" i="4"/>
  <c r="I14" i="4"/>
  <c r="I4" i="4"/>
  <c r="I5" i="4"/>
  <c r="I6" i="4"/>
  <c r="I7" i="4"/>
  <c r="I8" i="4"/>
  <c r="I9" i="4"/>
  <c r="I10" i="4"/>
  <c r="I11" i="4"/>
  <c r="I12" i="4"/>
  <c r="I13" i="4"/>
  <c r="I3" i="4"/>
  <c r="I2" i="4"/>
  <c r="H4" i="4"/>
  <c r="H5" i="4"/>
  <c r="H6" i="4"/>
  <c r="H7" i="4"/>
  <c r="H8" i="4"/>
  <c r="H9" i="4"/>
  <c r="H10" i="4"/>
  <c r="H11" i="4"/>
  <c r="H12" i="4"/>
  <c r="H13" i="4"/>
  <c r="H3" i="4"/>
  <c r="H2" i="4"/>
  <c r="L10" i="4"/>
  <c r="L11" i="4"/>
  <c r="E14" i="4"/>
  <c r="G14" i="4"/>
  <c r="F14" i="4"/>
  <c r="F5" i="4"/>
  <c r="F6" i="4"/>
  <c r="F7" i="4"/>
  <c r="F8" i="4"/>
  <c r="F9" i="4"/>
  <c r="F10" i="4"/>
  <c r="F11" i="4"/>
  <c r="F12" i="4"/>
  <c r="F13" i="4"/>
  <c r="D14" i="4"/>
  <c r="F4" i="4"/>
  <c r="F2" i="4"/>
  <c r="F3" i="4"/>
  <c r="D4" i="4"/>
  <c r="D5" i="4"/>
  <c r="D6" i="4"/>
  <c r="D7" i="4"/>
  <c r="D8" i="4"/>
  <c r="D9" i="4"/>
  <c r="D10" i="4"/>
  <c r="D11" i="4"/>
  <c r="D12" i="4"/>
  <c r="D13" i="4"/>
  <c r="D3" i="4"/>
  <c r="D2" i="4"/>
  <c r="E4" i="4"/>
  <c r="E5" i="4"/>
  <c r="E6" i="4"/>
  <c r="E7" i="4"/>
  <c r="E8" i="4"/>
  <c r="E9" i="4"/>
  <c r="E10" i="4"/>
  <c r="E11" i="4"/>
  <c r="E12" i="4"/>
  <c r="E13" i="4"/>
  <c r="E3" i="4"/>
  <c r="E2" i="4"/>
  <c r="H4" i="3"/>
  <c r="H5" i="3"/>
  <c r="H6" i="3"/>
  <c r="H7" i="3"/>
  <c r="H8" i="3"/>
  <c r="H9" i="3"/>
  <c r="H10" i="3"/>
  <c r="H11" i="3"/>
  <c r="H12" i="3"/>
  <c r="H13" i="3"/>
  <c r="H3" i="3"/>
  <c r="H2" i="3"/>
  <c r="L8" i="3"/>
  <c r="H4" i="2"/>
  <c r="H5" i="2"/>
  <c r="H6" i="2"/>
  <c r="H7" i="2"/>
  <c r="H8" i="2"/>
  <c r="H9" i="2"/>
  <c r="H10" i="2"/>
  <c r="H11" i="2"/>
  <c r="H12" i="2"/>
  <c r="H13" i="2"/>
  <c r="H3" i="2"/>
  <c r="H2" i="2"/>
  <c r="M8" i="2"/>
  <c r="M9" i="2"/>
  <c r="I2" i="6" l="1"/>
  <c r="H3" i="6"/>
  <c r="I3" i="6" s="1"/>
  <c r="H10" i="6"/>
  <c r="I10" i="6" s="1"/>
  <c r="H9" i="6"/>
  <c r="I9" i="6" s="1"/>
  <c r="H11" i="6"/>
  <c r="I11" i="6" s="1"/>
  <c r="H8" i="6"/>
  <c r="I8" i="6" s="1"/>
  <c r="H7" i="6"/>
  <c r="I7" i="6" s="1"/>
  <c r="H6" i="6"/>
  <c r="I6" i="6" s="1"/>
  <c r="H12" i="6"/>
  <c r="I12" i="6" s="1"/>
  <c r="H5" i="6"/>
  <c r="I5" i="6" s="1"/>
  <c r="H13" i="6"/>
  <c r="I13" i="6" s="1"/>
  <c r="H4" i="6"/>
  <c r="I4" i="6" s="1"/>
  <c r="F14" i="6"/>
  <c r="I4" i="3"/>
  <c r="I5" i="3"/>
  <c r="I6" i="3"/>
  <c r="I7" i="3"/>
  <c r="I8" i="3"/>
  <c r="I9" i="3"/>
  <c r="I10" i="3"/>
  <c r="I11" i="3"/>
  <c r="I12" i="3"/>
  <c r="I13" i="3"/>
  <c r="I3" i="3"/>
  <c r="I2" i="3"/>
  <c r="I6" i="2"/>
  <c r="G14" i="3"/>
  <c r="F14" i="3"/>
  <c r="E14" i="3"/>
  <c r="D14" i="3"/>
  <c r="F4" i="3"/>
  <c r="F5" i="3"/>
  <c r="F6" i="3"/>
  <c r="F7" i="3"/>
  <c r="F8" i="3"/>
  <c r="F9" i="3"/>
  <c r="F10" i="3"/>
  <c r="F11" i="3"/>
  <c r="F12" i="3"/>
  <c r="F13" i="3"/>
  <c r="F3" i="3"/>
  <c r="F2" i="3"/>
  <c r="G4" i="3"/>
  <c r="G5" i="3"/>
  <c r="G6" i="3"/>
  <c r="G7" i="3"/>
  <c r="G8" i="3"/>
  <c r="G9" i="3"/>
  <c r="G10" i="3"/>
  <c r="G11" i="3"/>
  <c r="G12" i="3"/>
  <c r="G13" i="3"/>
  <c r="G3" i="3"/>
  <c r="G2" i="3"/>
  <c r="D4" i="3"/>
  <c r="D5" i="3"/>
  <c r="D6" i="3"/>
  <c r="D7" i="3"/>
  <c r="D8" i="3"/>
  <c r="D9" i="3"/>
  <c r="D10" i="3"/>
  <c r="D11" i="3"/>
  <c r="D12" i="3"/>
  <c r="D13" i="3"/>
  <c r="D3" i="3"/>
  <c r="D2" i="3"/>
  <c r="I4" i="2"/>
  <c r="I5" i="2"/>
  <c r="I7" i="2"/>
  <c r="I8" i="2"/>
  <c r="I9" i="2"/>
  <c r="I10" i="2"/>
  <c r="I11" i="2"/>
  <c r="I12" i="2"/>
  <c r="I13" i="2"/>
  <c r="I3" i="2"/>
  <c r="I2" i="2"/>
  <c r="K14" i="1"/>
  <c r="H14" i="1"/>
  <c r="H4" i="1"/>
  <c r="H5" i="1"/>
  <c r="H6" i="1"/>
  <c r="H7" i="1"/>
  <c r="H8" i="1"/>
  <c r="H9" i="1"/>
  <c r="H10" i="1"/>
  <c r="H11" i="1"/>
  <c r="H12" i="1"/>
  <c r="H13" i="1"/>
  <c r="H3" i="1"/>
  <c r="H2" i="1"/>
  <c r="I14" i="6" l="1"/>
  <c r="L13" i="6" s="1"/>
  <c r="I14" i="3"/>
  <c r="L12" i="3" s="1"/>
  <c r="I14" i="2"/>
  <c r="M13" i="2" s="1"/>
  <c r="G14" i="1" l="1"/>
  <c r="G4" i="1"/>
  <c r="G5" i="1"/>
  <c r="G6" i="1"/>
  <c r="G7" i="1"/>
  <c r="G8" i="1"/>
  <c r="G9" i="1"/>
  <c r="G10" i="1"/>
  <c r="G11" i="1"/>
  <c r="G12" i="1"/>
  <c r="G13" i="1"/>
  <c r="G3" i="1"/>
  <c r="G2" i="1"/>
  <c r="K11" i="1"/>
  <c r="K12" i="1"/>
  <c r="P12" i="1"/>
  <c r="P11" i="1"/>
  <c r="O12" i="1"/>
  <c r="O11" i="1"/>
  <c r="N12" i="1"/>
  <c r="N11" i="1"/>
  <c r="G14" i="2" l="1"/>
  <c r="F14" i="2"/>
  <c r="E14" i="2"/>
  <c r="D14" i="2"/>
  <c r="F4" i="2"/>
  <c r="F5" i="2"/>
  <c r="F6" i="2"/>
  <c r="F7" i="2"/>
  <c r="F8" i="2"/>
  <c r="F9" i="2"/>
  <c r="F10" i="2"/>
  <c r="F11" i="2"/>
  <c r="F12" i="2"/>
  <c r="F13" i="2"/>
  <c r="F3" i="2"/>
  <c r="F2" i="2"/>
  <c r="G4" i="2"/>
  <c r="G5" i="2"/>
  <c r="G6" i="2"/>
  <c r="G7" i="2"/>
  <c r="G8" i="2"/>
  <c r="G9" i="2"/>
  <c r="G10" i="2"/>
  <c r="G11" i="2"/>
  <c r="G12" i="2"/>
  <c r="G13" i="2"/>
  <c r="G3" i="2"/>
  <c r="G2" i="2"/>
  <c r="D4" i="2"/>
  <c r="D5" i="2"/>
  <c r="D6" i="2"/>
  <c r="D7" i="2"/>
  <c r="D8" i="2"/>
  <c r="D9" i="2"/>
  <c r="D10" i="2"/>
  <c r="D11" i="2"/>
  <c r="D12" i="2"/>
  <c r="D13" i="2"/>
  <c r="D3" i="2"/>
  <c r="D2" i="2"/>
  <c r="E4" i="2"/>
  <c r="E5" i="2"/>
  <c r="E6" i="2"/>
  <c r="E7" i="2"/>
  <c r="E8" i="2"/>
  <c r="E9" i="2"/>
  <c r="E10" i="2"/>
  <c r="E11" i="2"/>
  <c r="E12" i="2"/>
  <c r="E13" i="2"/>
  <c r="E3" i="2"/>
  <c r="E2" i="2"/>
  <c r="F14" i="1" l="1"/>
  <c r="E14" i="1"/>
  <c r="D14" i="1"/>
  <c r="C14" i="1"/>
  <c r="F2" i="1" l="1"/>
  <c r="C2" i="1"/>
  <c r="E2" i="1" s="1"/>
  <c r="C3" i="1"/>
  <c r="E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F3" i="1" l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<sst xmlns="http://schemas.openxmlformats.org/spreadsheetml/2006/main" count="116" uniqueCount="42">
  <si>
    <t>x</t>
  </si>
  <si>
    <t>X</t>
  </si>
  <si>
    <t>X^2</t>
  </si>
  <si>
    <t>X*Y</t>
  </si>
  <si>
    <t>Y</t>
  </si>
  <si>
    <t>n=12</t>
  </si>
  <si>
    <t>S</t>
  </si>
  <si>
    <t>сумма</t>
  </si>
  <si>
    <t>f(x)</t>
  </si>
  <si>
    <t>sko</t>
  </si>
  <si>
    <t>3,103*A+12*B=43,6</t>
  </si>
  <si>
    <t>1,565*A+3,103*B=18,422</t>
  </si>
  <si>
    <t>1,565A=-18,422/3,103*B</t>
  </si>
  <si>
    <t>3,103*(-18,422/(3,103*B*1,565))+12B=43,6</t>
  </si>
  <si>
    <t>A=-18,422/(3,103*B*1,565)</t>
  </si>
  <si>
    <t>y</t>
  </si>
  <si>
    <t>x^2</t>
  </si>
  <si>
    <t>B</t>
  </si>
  <si>
    <t>A</t>
  </si>
  <si>
    <t>19,987*A+12*B=13,407</t>
  </si>
  <si>
    <t>39,574*A+19,987*B=17,496</t>
  </si>
  <si>
    <t>A=(17,496-19,987B)/39,574</t>
  </si>
  <si>
    <t>сумм</t>
  </si>
  <si>
    <t>650*A+78*B=64,760</t>
  </si>
  <si>
    <t>78*A+12*B=13,408</t>
  </si>
  <si>
    <t>A=(64,760-78*B)/650</t>
  </si>
  <si>
    <t>a</t>
  </si>
  <si>
    <t>b</t>
  </si>
  <si>
    <t>39,575*A-19,987*B=52,106</t>
  </si>
  <si>
    <t>19,987*A+12*B=43,6</t>
  </si>
  <si>
    <t>650*A+78*B=36,297</t>
  </si>
  <si>
    <t>78*A+12*B=4,492</t>
  </si>
  <si>
    <t>x^4</t>
  </si>
  <si>
    <t>x^3</t>
  </si>
  <si>
    <t>x^2*y</t>
  </si>
  <si>
    <t>x*y</t>
  </si>
  <si>
    <t>60710*A+6084*B+650*C=1366,93</t>
  </si>
  <si>
    <t>6084*A+650*B+78*C=196,67</t>
  </si>
  <si>
    <t>650*A+78*B+12*C=43,6</t>
  </si>
  <si>
    <t>C</t>
  </si>
  <si>
    <t>650*A+78*B=335,3948</t>
  </si>
  <si>
    <t>78*A+12*B=36,298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</si>
</sst>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Гипербола!$B$2:$B$13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Гипербола!$D$2:$D$13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4-483F-8606-BB2A3B201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Гипербола!$B$2:$B$13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Гипербола!$G$2:$G$13</c:f>
              <c:numCache>
                <c:formatCode>General</c:formatCode>
                <c:ptCount val="12"/>
                <c:pt idx="0">
                  <c:v>10.582851244165589</c:v>
                </c:pt>
                <c:pt idx="1">
                  <c:v>5.8960542966214335</c:v>
                </c:pt>
                <c:pt idx="2">
                  <c:v>4.3337886474400484</c:v>
                </c:pt>
                <c:pt idx="3">
                  <c:v>3.5526558228493563</c:v>
                </c:pt>
                <c:pt idx="4">
                  <c:v>3.0839761280949407</c:v>
                </c:pt>
                <c:pt idx="5">
                  <c:v>2.7715229982586642</c:v>
                </c:pt>
                <c:pt idx="6">
                  <c:v>2.5483421912327517</c:v>
                </c:pt>
                <c:pt idx="7">
                  <c:v>2.3809565859633177</c:v>
                </c:pt>
                <c:pt idx="8">
                  <c:v>2.250767781864869</c:v>
                </c:pt>
                <c:pt idx="9">
                  <c:v>2.1466167385861099</c:v>
                </c:pt>
                <c:pt idx="10">
                  <c:v>2.0614022486307615</c:v>
                </c:pt>
                <c:pt idx="11">
                  <c:v>1.9903901736679717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64-483F-8606-BB2A3B20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85056"/>
        <c:axId val="265485888"/>
      </c:scatterChart>
      <c:valAx>
        <c:axId val="2654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85888"/>
        <c:crosses val="autoZero"/>
        <c:crossBetween val="midCat"/>
      </c:valAx>
      <c:valAx>
        <c:axId val="265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Показательная!$B$2:$B$13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Показательная!$H$2:$H$13</c:f>
              <c:numCache>
                <c:formatCode>General</c:formatCode>
                <c:ptCount val="12"/>
                <c:pt idx="0">
                  <c:v>5.7603831984291247</c:v>
                </c:pt>
                <c:pt idx="1">
                  <c:v>5.0806946786143579</c:v>
                </c:pt>
                <c:pt idx="2">
                  <c:v>4.4812050740547384</c:v>
                </c:pt>
                <c:pt idx="3">
                  <c:v>3.9524514236723651</c:v>
                </c:pt>
                <c:pt idx="4">
                  <c:v>3.4860873355109669</c:v>
                </c:pt>
                <c:pt idx="5">
                  <c:v>3.074751238692857</c:v>
                </c:pt>
                <c:pt idx="6">
                  <c:v>2.7119501808056516</c:v>
                </c:pt>
                <c:pt idx="7">
                  <c:v>2.3919573364570588</c:v>
                </c:pt>
                <c:pt idx="8">
                  <c:v>2.1097216091672615</c:v>
                </c:pt>
                <c:pt idx="9">
                  <c:v>1.8607878996621083</c:v>
                </c:pt>
                <c:pt idx="10">
                  <c:v>1.6412267819997501</c:v>
                </c:pt>
                <c:pt idx="11">
                  <c:v>1.4475724774663348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3-4185-8AB0-AB89BBE7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7775"/>
        <c:axId val="122738191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Показательная!$B$2:$B$13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Показательная!$C$2:$C$13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3-4185-8AB0-AB89BBE7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40015"/>
        <c:axId val="2114835439"/>
      </c:scatterChart>
      <c:valAx>
        <c:axId val="1227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8191"/>
        <c:crosses val="autoZero"/>
        <c:crossBetween val="midCat"/>
      </c:valAx>
      <c:valAx>
        <c:axId val="1227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7775"/>
        <c:crosses val="autoZero"/>
        <c:crossBetween val="midCat"/>
      </c:valAx>
      <c:valAx>
        <c:axId val="211483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0015"/>
        <c:crosses val="max"/>
        <c:crossBetween val="midCat"/>
      </c:valAx>
      <c:valAx>
        <c:axId val="211484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83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Степенная!$B$2:$B$13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Степенная!$C$2:$C$13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D-4587-B28D-31F716F6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9167"/>
        <c:axId val="211654667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Степенная!$B$2:$B$13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Степенная!$H$2:$H$13</c:f>
              <c:numCache>
                <c:formatCode>General</c:formatCode>
                <c:ptCount val="12"/>
                <c:pt idx="0">
                  <c:v>13.561569219925239</c:v>
                </c:pt>
                <c:pt idx="1">
                  <c:v>7.3960973719800771</c:v>
                </c:pt>
                <c:pt idx="2">
                  <c:v>5.1877341114131852</c:v>
                </c:pt>
                <c:pt idx="3">
                  <c:v>4.0336229125638141</c:v>
                </c:pt>
                <c:pt idx="4">
                  <c:v>3.3184040889209641</c:v>
                </c:pt>
                <c:pt idx="5">
                  <c:v>2.8292438733108485</c:v>
                </c:pt>
                <c:pt idx="6">
                  <c:v>2.4723663873079715</c:v>
                </c:pt>
                <c:pt idx="7">
                  <c:v>2.199824175165499</c:v>
                </c:pt>
                <c:pt idx="8">
                  <c:v>1.9844742724299804</c:v>
                </c:pt>
                <c:pt idx="9">
                  <c:v>1.8097640002586353</c:v>
                </c:pt>
                <c:pt idx="10">
                  <c:v>1.6650077525812779</c:v>
                </c:pt>
                <c:pt idx="11">
                  <c:v>1.5429898145813881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D-4587-B28D-31F716F6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33695"/>
        <c:axId val="2074306047"/>
      </c:scatterChart>
      <c:valAx>
        <c:axId val="2116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6671"/>
        <c:crosses val="autoZero"/>
        <c:crossBetween val="midCat"/>
      </c:valAx>
      <c:valAx>
        <c:axId val="21165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9167"/>
        <c:crosses val="autoZero"/>
        <c:crossBetween val="midCat"/>
      </c:valAx>
      <c:valAx>
        <c:axId val="2074306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833695"/>
        <c:crosses val="max"/>
        <c:crossBetween val="midCat"/>
      </c:valAx>
      <c:valAx>
        <c:axId val="2117833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30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Логарифмическая!$B$2:$B$13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Логарифмическая!$C$2:$C$13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8-440B-B508-D3CCB4DBFF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Логарифмическая!$B$2:$B$13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Логарифмическая!$H$2:$H$13</c:f>
              <c:numCache>
                <c:formatCode>General</c:formatCode>
                <c:ptCount val="12"/>
                <c:pt idx="0">
                  <c:v>0.778779</c:v>
                </c:pt>
                <c:pt idx="1">
                  <c:v>1.9640260213984786</c:v>
                </c:pt>
                <c:pt idx="2">
                  <c:v>2.6573510830080345</c:v>
                </c:pt>
                <c:pt idx="3">
                  <c:v>3.1492730427969571</c:v>
                </c:pt>
                <c:pt idx="4">
                  <c:v>3.5308373583666901</c:v>
                </c:pt>
                <c:pt idx="5">
                  <c:v>3.8425981044065129</c:v>
                </c:pt>
                <c:pt idx="6">
                  <c:v>4.1061880593771329</c:v>
                </c:pt>
                <c:pt idx="7">
                  <c:v>4.3345200641954351</c:v>
                </c:pt>
                <c:pt idx="8">
                  <c:v>4.5359231660160688</c:v>
                </c:pt>
                <c:pt idx="9">
                  <c:v>4.716084379765169</c:v>
                </c:pt>
                <c:pt idx="10">
                  <c:v>4.8790600217215738</c:v>
                </c:pt>
                <c:pt idx="11">
                  <c:v>5.0278451258049914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8-440B-B508-D3CCB4DB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14479"/>
        <c:axId val="2111517807"/>
      </c:scatterChart>
      <c:valAx>
        <c:axId val="211151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517807"/>
        <c:crosses val="autoZero"/>
        <c:crossBetween val="midCat"/>
      </c:valAx>
      <c:valAx>
        <c:axId val="21115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51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'Дробно-линейная'!$B$2:$B$13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'Дробно-линейная'!$C$2:$C$13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E-4583-8F50-63E2B1C5D5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'Дробно-линейная'!$B$2:$B$13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'Дробно-линейная'!$H$2:$H$13</c:f>
              <c:numCache>
                <c:formatCode>General</c:formatCode>
                <c:ptCount val="12"/>
                <c:pt idx="0">
                  <c:v>11.091208553540035</c:v>
                </c:pt>
                <c:pt idx="1">
                  <c:v>7.0759890463689556</c:v>
                </c:pt>
                <c:pt idx="2">
                  <c:v>5.1952235115035235</c:v>
                </c:pt>
                <c:pt idx="3">
                  <c:v>4.1043152770823239</c:v>
                </c:pt>
                <c:pt idx="4">
                  <c:v>3.3920439608897337</c:v>
                </c:pt>
                <c:pt idx="5">
                  <c:v>2.8904323797796914</c:v>
                </c:pt>
                <c:pt idx="6">
                  <c:v>2.5180639613426821</c:v>
                </c:pt>
                <c:pt idx="7">
                  <c:v>2.2306889259678959</c:v>
                </c:pt>
                <c:pt idx="8">
                  <c:v>2.0021883919123606</c:v>
                </c:pt>
                <c:pt idx="9">
                  <c:v>1.816151031119748</c:v>
                </c:pt>
                <c:pt idx="10">
                  <c:v>1.6617465122017891</c:v>
                </c:pt>
                <c:pt idx="11">
                  <c:v>1.5315389822617154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E-4583-8F50-63E2B1C5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41327"/>
        <c:axId val="2106539247"/>
      </c:scatterChart>
      <c:valAx>
        <c:axId val="210654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539247"/>
        <c:crosses val="autoZero"/>
        <c:crossBetween val="midCat"/>
      </c:valAx>
      <c:valAx>
        <c:axId val="21065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54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'Дробно-рациональная'!$B$2:$B$13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'Дробно-рациональная'!$C$2:$C$13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A-4AAF-8292-03E3FA88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3967"/>
        <c:axId val="12413271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'Дробно-рациональная'!$B$2:$B$13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'Дробно-рациональная'!$H$2:$H$13</c:f>
              <c:numCache>
                <c:formatCode>General</c:formatCode>
                <c:ptCount val="12"/>
                <c:pt idx="0">
                  <c:v>-1.2492644955282577</c:v>
                </c:pt>
                <c:pt idx="1">
                  <c:v>-19.054514967321506</c:v>
                </c:pt>
                <c:pt idx="2">
                  <c:v>5.0800359666546422</c:v>
                </c:pt>
                <c:pt idx="3">
                  <c:v>3.1102844666173164</c:v>
                </c:pt>
                <c:pt idx="4">
                  <c:v>2.5232581318301444</c:v>
                </c:pt>
                <c:pt idx="5">
                  <c:v>2.2412529500491956</c:v>
                </c:pt>
                <c:pt idx="6">
                  <c:v>2.0755604828702512</c:v>
                </c:pt>
                <c:pt idx="7">
                  <c:v>1.9665238642587237</c:v>
                </c:pt>
                <c:pt idx="8">
                  <c:v>1.8893270028283224</c:v>
                </c:pt>
                <c:pt idx="9">
                  <c:v>1.8318004216804571</c:v>
                </c:pt>
                <c:pt idx="10">
                  <c:v>1.7872755405330532</c:v>
                </c:pt>
                <c:pt idx="11">
                  <c:v>1.7517920833012171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3A-4AAF-8292-03E3FA88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1311"/>
        <c:axId val="115569231"/>
      </c:scatterChart>
      <c:valAx>
        <c:axId val="1241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2719"/>
        <c:crosses val="autoZero"/>
        <c:crossBetween val="midCat"/>
      </c:valAx>
      <c:valAx>
        <c:axId val="1241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3967"/>
        <c:crosses val="autoZero"/>
        <c:crossBetween val="midCat"/>
      </c:valAx>
      <c:valAx>
        <c:axId val="115569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71311"/>
        <c:crosses val="max"/>
        <c:crossBetween val="midCat"/>
      </c:valAx>
      <c:valAx>
        <c:axId val="115571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692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'Квадратичная зависимость (трёхп'!$E$2:$E$13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'Квадратичная зависимость (трёхп'!$H$2:$H$13</c:f>
              <c:numCache>
                <c:formatCode>General</c:formatCode>
                <c:ptCount val="12"/>
                <c:pt idx="0">
                  <c:v>9.94</c:v>
                </c:pt>
                <c:pt idx="1">
                  <c:v>6.72</c:v>
                </c:pt>
                <c:pt idx="2">
                  <c:v>4.95</c:v>
                </c:pt>
                <c:pt idx="3">
                  <c:v>4.0599999999999996</c:v>
                </c:pt>
                <c:pt idx="4">
                  <c:v>3.28</c:v>
                </c:pt>
                <c:pt idx="5">
                  <c:v>2.91</c:v>
                </c:pt>
                <c:pt idx="6">
                  <c:v>2.4500000000000002</c:v>
                </c:pt>
                <c:pt idx="7">
                  <c:v>2.27</c:v>
                </c:pt>
                <c:pt idx="8">
                  <c:v>1.96</c:v>
                </c:pt>
                <c:pt idx="9">
                  <c:v>1.85</c:v>
                </c:pt>
                <c:pt idx="10">
                  <c:v>1.63</c:v>
                </c:pt>
                <c:pt idx="11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5-4C71-BF5F-8BD163BAEC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'Квадратичная зависимость (трёхп'!$E$2:$E$13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'Квадратичная зависимость (трёхп'!$I$2:$I$13</c:f>
              <c:numCache>
                <c:formatCode>General</c:formatCode>
                <c:ptCount val="12"/>
                <c:pt idx="0">
                  <c:v>8.792610100000001</c:v>
                </c:pt>
                <c:pt idx="1">
                  <c:v>7.1914512000000013</c:v>
                </c:pt>
                <c:pt idx="2">
                  <c:v>5.7892233000000006</c:v>
                </c:pt>
                <c:pt idx="3">
                  <c:v>4.5859264000000008</c:v>
                </c:pt>
                <c:pt idx="4">
                  <c:v>3.5815605000000019</c:v>
                </c:pt>
                <c:pt idx="5">
                  <c:v>2.7761256000000003</c:v>
                </c:pt>
                <c:pt idx="6">
                  <c:v>2.1696217000000022</c:v>
                </c:pt>
                <c:pt idx="7">
                  <c:v>1.7620488000000023</c:v>
                </c:pt>
                <c:pt idx="8">
                  <c:v>1.5534069000000024</c:v>
                </c:pt>
                <c:pt idx="9">
                  <c:v>1.5436960000000024</c:v>
                </c:pt>
                <c:pt idx="10">
                  <c:v>1.7329161000000006</c:v>
                </c:pt>
                <c:pt idx="11">
                  <c:v>2.1210672000000006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5-4C71-BF5F-8BD163BA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53616"/>
        <c:axId val="1218511824"/>
      </c:scatterChart>
      <c:valAx>
        <c:axId val="14736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511824"/>
        <c:crosses val="autoZero"/>
        <c:crossBetween val="midCat"/>
      </c:valAx>
      <c:valAx>
        <c:axId val="12185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6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16</xdr:row>
      <xdr:rowOff>71437</xdr:rowOff>
    </xdr:from>
    <xdr:to>
      <xdr:col>8</xdr:col>
      <xdr:colOff>438150</xdr:colOff>
      <xdr:row>30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F222E10-10F0-40CA-B49C-D63609ACC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17</xdr:row>
      <xdr:rowOff>129540</xdr:rowOff>
    </xdr:from>
    <xdr:to>
      <xdr:col>9</xdr:col>
      <xdr:colOff>68580</xdr:colOff>
      <xdr:row>32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50893C-C118-4A97-9D0B-84B3FE7CB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15</xdr:row>
      <xdr:rowOff>160020</xdr:rowOff>
    </xdr:from>
    <xdr:to>
      <xdr:col>8</xdr:col>
      <xdr:colOff>213360</xdr:colOff>
      <xdr:row>30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823D9FF-DFD3-4BFE-9F37-D5740C68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15</xdr:row>
      <xdr:rowOff>129540</xdr:rowOff>
    </xdr:from>
    <xdr:to>
      <xdr:col>8</xdr:col>
      <xdr:colOff>403860</xdr:colOff>
      <xdr:row>30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B2ABDA-540D-4281-8E33-5A91824D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17</xdr:row>
      <xdr:rowOff>129540</xdr:rowOff>
    </xdr:from>
    <xdr:to>
      <xdr:col>8</xdr:col>
      <xdr:colOff>327660</xdr:colOff>
      <xdr:row>32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CADCA8-54B2-4A25-9904-A879D195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15</xdr:row>
      <xdr:rowOff>91440</xdr:rowOff>
    </xdr:from>
    <xdr:to>
      <xdr:col>8</xdr:col>
      <xdr:colOff>548640</xdr:colOff>
      <xdr:row>30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1F849B-CD0E-4EE6-A8F8-EE96B8DA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14</xdr:row>
      <xdr:rowOff>167640</xdr:rowOff>
    </xdr:from>
    <xdr:to>
      <xdr:col>9</xdr:col>
      <xdr:colOff>198120</xdr:colOff>
      <xdr:row>29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9F33D8-3381-433C-B032-74987301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workbookViewId="0">
      <selection activeCell="K14" sqref="K14"/>
    </sheetView>
  </sheetViews>
  <sheetFormatPr defaultRowHeight="14.4" x14ac:dyDescent="0.3"/>
  <cols>
    <col min="8" max="8" width="21.33203125" customWidth="1"/>
    <col min="9" max="9" width="19.6640625" customWidth="1"/>
    <col min="10" max="10" width="23.6640625" customWidth="1"/>
    <col min="11" max="11" width="21.77734375" customWidth="1"/>
    <col min="12" max="12" width="13.88671875" customWidth="1"/>
  </cols>
  <sheetData>
    <row r="1" spans="1:16" x14ac:dyDescent="0.3"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8</v>
      </c>
      <c r="H1" t="s">
        <v>6</v>
      </c>
    </row>
    <row r="2" spans="1:16" x14ac:dyDescent="0.3">
      <c r="A2">
        <v>1</v>
      </c>
      <c r="B2">
        <v>1</v>
      </c>
      <c r="C2">
        <f>1/B2</f>
        <v>1</v>
      </c>
      <c r="D2">
        <v>9.94</v>
      </c>
      <c r="E2">
        <f>C2^2</f>
        <v>1</v>
      </c>
      <c r="F2">
        <f>C2*D2</f>
        <v>9.94</v>
      </c>
      <c r="G2">
        <f>$K$11/B2+$K$12</f>
        <v>10.582851244165589</v>
      </c>
      <c r="H2">
        <f>(D2-G2)^2</f>
        <v>0.4132577221252462</v>
      </c>
      <c r="J2" t="s">
        <v>11</v>
      </c>
      <c r="K2" t="s">
        <v>12</v>
      </c>
      <c r="L2" t="s">
        <v>14</v>
      </c>
    </row>
    <row r="3" spans="1:16" x14ac:dyDescent="0.3">
      <c r="A3">
        <v>2</v>
      </c>
      <c r="B3">
        <v>2</v>
      </c>
      <c r="C3">
        <f>1/B3</f>
        <v>0.5</v>
      </c>
      <c r="D3">
        <v>6.72</v>
      </c>
      <c r="E3">
        <f>C3^2</f>
        <v>0.25</v>
      </c>
      <c r="F3">
        <f t="shared" ref="F3:F13" si="0">C3*D3</f>
        <v>3.36</v>
      </c>
      <c r="G3">
        <f>$K$11/B3+$K$12</f>
        <v>5.8960542966214335</v>
      </c>
      <c r="H3">
        <f>(D3-G3)^2</f>
        <v>0.6788865221160002</v>
      </c>
      <c r="J3" t="s">
        <v>10</v>
      </c>
      <c r="K3" t="s">
        <v>13</v>
      </c>
    </row>
    <row r="4" spans="1:16" x14ac:dyDescent="0.3">
      <c r="A4">
        <v>3</v>
      </c>
      <c r="B4">
        <v>3</v>
      </c>
      <c r="C4">
        <f t="shared" ref="C4:C13" si="1">1/B4</f>
        <v>0.33333333333333331</v>
      </c>
      <c r="D4">
        <v>4.95</v>
      </c>
      <c r="E4">
        <f t="shared" ref="E4:E13" si="2">C4^2</f>
        <v>0.1111111111111111</v>
      </c>
      <c r="F4">
        <f>C4*D4</f>
        <v>1.65</v>
      </c>
      <c r="G4">
        <f t="shared" ref="G4:G13" si="3">$K$11/B4+$K$12</f>
        <v>4.3337886474400484</v>
      </c>
      <c r="H4">
        <f t="shared" ref="H4:H13" si="4">(D4-G4)^2</f>
        <v>0.37971643102376512</v>
      </c>
    </row>
    <row r="5" spans="1:16" x14ac:dyDescent="0.3">
      <c r="A5">
        <v>4</v>
      </c>
      <c r="B5">
        <v>4</v>
      </c>
      <c r="C5">
        <f t="shared" si="1"/>
        <v>0.25</v>
      </c>
      <c r="D5">
        <v>4.0599999999999996</v>
      </c>
      <c r="E5">
        <f t="shared" si="2"/>
        <v>6.25E-2</v>
      </c>
      <c r="F5">
        <f t="shared" si="0"/>
        <v>1.0149999999999999</v>
      </c>
      <c r="G5">
        <f t="shared" si="3"/>
        <v>3.5526558228493563</v>
      </c>
      <c r="H5">
        <f t="shared" si="4"/>
        <v>0.25739811408866331</v>
      </c>
    </row>
    <row r="6" spans="1:16" x14ac:dyDescent="0.3">
      <c r="A6">
        <v>5</v>
      </c>
      <c r="B6">
        <v>5</v>
      </c>
      <c r="C6">
        <f t="shared" si="1"/>
        <v>0.2</v>
      </c>
      <c r="D6">
        <v>3.28</v>
      </c>
      <c r="E6">
        <f t="shared" si="2"/>
        <v>4.0000000000000008E-2</v>
      </c>
      <c r="F6">
        <f t="shared" si="0"/>
        <v>0.65600000000000003</v>
      </c>
      <c r="G6">
        <f t="shared" si="3"/>
        <v>3.0839761280949407</v>
      </c>
      <c r="H6">
        <f t="shared" si="4"/>
        <v>3.8425358356651021E-2</v>
      </c>
    </row>
    <row r="7" spans="1:16" x14ac:dyDescent="0.3">
      <c r="A7">
        <v>6</v>
      </c>
      <c r="B7">
        <v>6</v>
      </c>
      <c r="C7">
        <f t="shared" si="1"/>
        <v>0.16666666666666666</v>
      </c>
      <c r="D7">
        <v>2.91</v>
      </c>
      <c r="E7">
        <f t="shared" si="2"/>
        <v>2.7777777777777776E-2</v>
      </c>
      <c r="F7">
        <f t="shared" si="0"/>
        <v>0.48499999999999999</v>
      </c>
      <c r="G7">
        <f t="shared" si="3"/>
        <v>2.7715229982586642</v>
      </c>
      <c r="H7">
        <f t="shared" si="4"/>
        <v>1.9175880011269953E-2</v>
      </c>
    </row>
    <row r="8" spans="1:16" x14ac:dyDescent="0.3">
      <c r="A8">
        <v>7</v>
      </c>
      <c r="B8">
        <v>7</v>
      </c>
      <c r="C8">
        <f t="shared" si="1"/>
        <v>0.14285714285714285</v>
      </c>
      <c r="D8">
        <v>2.4500000000000002</v>
      </c>
      <c r="E8">
        <f t="shared" si="2"/>
        <v>2.0408163265306121E-2</v>
      </c>
      <c r="F8">
        <f t="shared" si="0"/>
        <v>0.35000000000000003</v>
      </c>
      <c r="G8">
        <f t="shared" si="3"/>
        <v>2.5483421912327517</v>
      </c>
      <c r="H8">
        <f t="shared" si="4"/>
        <v>9.6711865764590784E-3</v>
      </c>
    </row>
    <row r="9" spans="1:16" x14ac:dyDescent="0.3">
      <c r="A9">
        <v>8</v>
      </c>
      <c r="B9">
        <v>8</v>
      </c>
      <c r="C9">
        <f t="shared" si="1"/>
        <v>0.125</v>
      </c>
      <c r="D9">
        <v>2.27</v>
      </c>
      <c r="E9">
        <f t="shared" si="2"/>
        <v>1.5625E-2</v>
      </c>
      <c r="F9">
        <f t="shared" si="0"/>
        <v>0.28375</v>
      </c>
      <c r="G9">
        <f t="shared" si="3"/>
        <v>2.3809565859633177</v>
      </c>
      <c r="H9">
        <f t="shared" si="4"/>
        <v>1.231136396863511E-2</v>
      </c>
    </row>
    <row r="10" spans="1:16" x14ac:dyDescent="0.3">
      <c r="A10">
        <v>9</v>
      </c>
      <c r="B10">
        <v>9</v>
      </c>
      <c r="C10">
        <f t="shared" si="1"/>
        <v>0.1111111111111111</v>
      </c>
      <c r="D10">
        <v>1.96</v>
      </c>
      <c r="E10">
        <f t="shared" si="2"/>
        <v>1.2345679012345678E-2</v>
      </c>
      <c r="F10">
        <f t="shared" si="0"/>
        <v>0.21777777777777776</v>
      </c>
      <c r="G10">
        <f t="shared" si="3"/>
        <v>2.250767781864869</v>
      </c>
      <c r="H10">
        <f t="shared" si="4"/>
        <v>8.454590297061608E-2</v>
      </c>
    </row>
    <row r="11" spans="1:16" x14ac:dyDescent="0.3">
      <c r="A11">
        <v>10</v>
      </c>
      <c r="B11">
        <v>10</v>
      </c>
      <c r="C11">
        <f t="shared" si="1"/>
        <v>0.1</v>
      </c>
      <c r="D11">
        <v>1.85</v>
      </c>
      <c r="E11">
        <f t="shared" si="2"/>
        <v>1.0000000000000002E-2</v>
      </c>
      <c r="F11">
        <f t="shared" si="0"/>
        <v>0.18500000000000003</v>
      </c>
      <c r="G11">
        <f t="shared" si="3"/>
        <v>2.1466167385861099</v>
      </c>
      <c r="H11">
        <f t="shared" si="4"/>
        <v>8.7981489609460603E-2</v>
      </c>
      <c r="J11" t="s">
        <v>18</v>
      </c>
      <c r="K11">
        <f>(18.422-3.103*K12)/1.565</f>
        <v>9.3735938950883089</v>
      </c>
      <c r="N11">
        <f>F14/E14</f>
        <v>11.771662151592796</v>
      </c>
      <c r="O11">
        <f>C14*N11</f>
        <v>36.529947689111253</v>
      </c>
      <c r="P11">
        <f>D14-O11</f>
        <v>7.0700523108887552</v>
      </c>
    </row>
    <row r="12" spans="1:16" x14ac:dyDescent="0.3">
      <c r="A12">
        <v>11</v>
      </c>
      <c r="B12">
        <v>11</v>
      </c>
      <c r="C12">
        <f t="shared" si="1"/>
        <v>9.0909090909090912E-2</v>
      </c>
      <c r="D12">
        <v>1.63</v>
      </c>
      <c r="E12">
        <f t="shared" si="2"/>
        <v>8.2644628099173556E-3</v>
      </c>
      <c r="F12">
        <f t="shared" si="0"/>
        <v>0.14818181818181816</v>
      </c>
      <c r="G12">
        <f t="shared" si="3"/>
        <v>2.0614022486307615</v>
      </c>
      <c r="H12">
        <f t="shared" si="4"/>
        <v>0.18610790012367745</v>
      </c>
      <c r="J12" t="s">
        <v>17</v>
      </c>
      <c r="K12">
        <f>P11/P12</f>
        <v>1.2092573490772791</v>
      </c>
      <c r="N12">
        <f>C14/E14</f>
        <v>1.9829118224677713</v>
      </c>
      <c r="O12">
        <f>C14*N12</f>
        <v>6.1533931414321845</v>
      </c>
      <c r="P12">
        <f>-O12+12</f>
        <v>5.8466068585678155</v>
      </c>
    </row>
    <row r="13" spans="1:16" x14ac:dyDescent="0.3">
      <c r="A13">
        <v>12</v>
      </c>
      <c r="B13">
        <v>12</v>
      </c>
      <c r="C13">
        <f t="shared" si="1"/>
        <v>8.3333333333333329E-2</v>
      </c>
      <c r="D13">
        <v>1.58</v>
      </c>
      <c r="E13">
        <f t="shared" si="2"/>
        <v>6.9444444444444441E-3</v>
      </c>
      <c r="F13">
        <f t="shared" si="0"/>
        <v>0.13166666666666665</v>
      </c>
      <c r="G13">
        <f t="shared" si="3"/>
        <v>1.9903901736679717</v>
      </c>
      <c r="H13">
        <f t="shared" si="4"/>
        <v>0.16842009464322788</v>
      </c>
      <c r="J13" t="s">
        <v>5</v>
      </c>
    </row>
    <row r="14" spans="1:16" x14ac:dyDescent="0.3">
      <c r="A14" t="s">
        <v>7</v>
      </c>
      <c r="C14">
        <f t="shared" ref="C14:H14" si="5">SUM(C2:C13)</f>
        <v>3.1032106782106781</v>
      </c>
      <c r="D14">
        <f t="shared" si="5"/>
        <v>43.600000000000009</v>
      </c>
      <c r="E14">
        <f t="shared" si="5"/>
        <v>1.5649766384209025</v>
      </c>
      <c r="F14">
        <f t="shared" si="5"/>
        <v>18.422376262626262</v>
      </c>
      <c r="G14">
        <f t="shared" si="5"/>
        <v>43.599324857375812</v>
      </c>
      <c r="H14">
        <f t="shared" si="5"/>
        <v>2.3358979656136718</v>
      </c>
      <c r="J14" t="s">
        <v>9</v>
      </c>
      <c r="K14">
        <f>SQRT(H14/12)</f>
        <v>0.44120082026344798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5240-1E90-4A44-BC48-96D23C170E48}">
  <dimension ref="A1:L14"/>
  <sheetViews>
    <sheetView workbookViewId="0">
      <selection activeCell="L7" sqref="L7"/>
    </sheetView>
  </sheetViews>
  <sheetFormatPr defaultRowHeight="14.4" x14ac:dyDescent="0.3"/>
  <cols>
    <col min="9" max="9" width="11" bestFit="1" customWidth="1"/>
    <col min="11" max="11" width="22.88671875" customWidth="1"/>
    <col min="12" max="12" width="20.88671875" customWidth="1"/>
  </cols>
  <sheetData>
    <row r="1" spans="1:12" x14ac:dyDescent="0.3">
      <c r="B1" t="s">
        <v>0</v>
      </c>
      <c r="C1" t="s">
        <v>15</v>
      </c>
      <c r="D1" t="s">
        <v>2</v>
      </c>
      <c r="E1" t="s">
        <v>1</v>
      </c>
      <c r="F1" t="s">
        <v>3</v>
      </c>
      <c r="G1" t="s">
        <v>4</v>
      </c>
      <c r="H1" t="s">
        <v>8</v>
      </c>
      <c r="I1" t="s">
        <v>6</v>
      </c>
    </row>
    <row r="2" spans="1:12" x14ac:dyDescent="0.3">
      <c r="A2">
        <v>1</v>
      </c>
      <c r="B2">
        <v>1</v>
      </c>
      <c r="C2">
        <v>9.94</v>
      </c>
      <c r="D2">
        <f>E2^2</f>
        <v>1</v>
      </c>
      <c r="E2">
        <v>1</v>
      </c>
      <c r="F2">
        <f>E2*G2</f>
        <v>2.2965670206684825</v>
      </c>
      <c r="G2">
        <f>LN(C2)</f>
        <v>2.2965670206684825</v>
      </c>
      <c r="H2">
        <f>$L$7*(EXP(1)^($L$8*E2))</f>
        <v>5.7603831984291247</v>
      </c>
      <c r="I2">
        <f>(G2-H2)^2</f>
        <v>11.998022513316345</v>
      </c>
      <c r="K2" t="s">
        <v>23</v>
      </c>
      <c r="L2" t="s">
        <v>25</v>
      </c>
    </row>
    <row r="3" spans="1:12" x14ac:dyDescent="0.3">
      <c r="A3">
        <v>2</v>
      </c>
      <c r="B3">
        <v>2</v>
      </c>
      <c r="C3">
        <v>6.72</v>
      </c>
      <c r="D3">
        <f>E3^2</f>
        <v>4</v>
      </c>
      <c r="E3">
        <v>2</v>
      </c>
      <c r="F3">
        <f>E3*G3</f>
        <v>3.8101763090701164</v>
      </c>
      <c r="G3">
        <f>LN(C3)</f>
        <v>1.9050881545350582</v>
      </c>
      <c r="H3">
        <f>$L$7*(EXP(1)^($L$8*E3))</f>
        <v>5.0806946786143579</v>
      </c>
      <c r="I3">
        <f>(G3-H3)^2</f>
        <v>10.084476795775011</v>
      </c>
      <c r="K3" t="s">
        <v>24</v>
      </c>
    </row>
    <row r="4" spans="1:12" x14ac:dyDescent="0.3">
      <c r="A4">
        <v>3</v>
      </c>
      <c r="B4">
        <v>3</v>
      </c>
      <c r="C4">
        <v>4.95</v>
      </c>
      <c r="D4">
        <f t="shared" ref="D4:D13" si="0">E4^2</f>
        <v>9</v>
      </c>
      <c r="E4">
        <v>3</v>
      </c>
      <c r="F4">
        <f t="shared" ref="F4:F13" si="1">E4*G4</f>
        <v>4.7981627297417972</v>
      </c>
      <c r="G4">
        <f t="shared" ref="G4:G13" si="2">LN(C4)</f>
        <v>1.5993875765805989</v>
      </c>
      <c r="H4">
        <f t="shared" ref="H4:H13" si="3">$L$7*(EXP(1)^($L$8*E4))</f>
        <v>4.4812050740547384</v>
      </c>
      <c r="I4">
        <f t="shared" ref="I4:I13" si="4">(G4-H4)^2</f>
        <v>8.3048720887481124</v>
      </c>
    </row>
    <row r="5" spans="1:12" x14ac:dyDescent="0.3">
      <c r="A5">
        <v>4</v>
      </c>
      <c r="B5">
        <v>4</v>
      </c>
      <c r="C5">
        <v>4.0599999999999996</v>
      </c>
      <c r="D5">
        <f t="shared" si="0"/>
        <v>16</v>
      </c>
      <c r="E5">
        <v>4</v>
      </c>
      <c r="F5">
        <f t="shared" si="1"/>
        <v>5.6047318944545648</v>
      </c>
      <c r="G5">
        <f t="shared" si="2"/>
        <v>1.4011829736136412</v>
      </c>
      <c r="H5">
        <f t="shared" si="3"/>
        <v>3.9524514236723651</v>
      </c>
      <c r="I5">
        <f t="shared" si="4"/>
        <v>6.5089707042650433</v>
      </c>
    </row>
    <row r="6" spans="1:12" x14ac:dyDescent="0.3">
      <c r="A6">
        <v>5</v>
      </c>
      <c r="B6">
        <v>5</v>
      </c>
      <c r="C6">
        <v>3.28</v>
      </c>
      <c r="D6">
        <f t="shared" si="0"/>
        <v>25</v>
      </c>
      <c r="E6">
        <v>5</v>
      </c>
      <c r="F6">
        <f t="shared" si="1"/>
        <v>5.9392171119802617</v>
      </c>
      <c r="G6">
        <f t="shared" si="2"/>
        <v>1.1878434223960523</v>
      </c>
      <c r="H6">
        <f t="shared" si="3"/>
        <v>3.4860873355109669</v>
      </c>
      <c r="I6">
        <f t="shared" si="4"/>
        <v>5.2819250841697549</v>
      </c>
    </row>
    <row r="7" spans="1:12" x14ac:dyDescent="0.3">
      <c r="A7">
        <v>6</v>
      </c>
      <c r="B7">
        <v>6</v>
      </c>
      <c r="C7">
        <v>2.91</v>
      </c>
      <c r="D7">
        <f t="shared" si="0"/>
        <v>36</v>
      </c>
      <c r="E7">
        <v>6</v>
      </c>
      <c r="F7">
        <f t="shared" si="1"/>
        <v>6.4089184871004079</v>
      </c>
      <c r="G7">
        <f t="shared" si="2"/>
        <v>1.0681530811834012</v>
      </c>
      <c r="H7">
        <f t="shared" si="3"/>
        <v>3.074751238692857</v>
      </c>
      <c r="I7">
        <f t="shared" si="4"/>
        <v>4.0264361657203418</v>
      </c>
      <c r="K7" t="s">
        <v>26</v>
      </c>
      <c r="L7">
        <f>EXP(L11)</f>
        <v>6.5309995368180997</v>
      </c>
    </row>
    <row r="8" spans="1:12" x14ac:dyDescent="0.3">
      <c r="A8">
        <v>7</v>
      </c>
      <c r="B8">
        <v>7</v>
      </c>
      <c r="C8">
        <v>2.4500000000000002</v>
      </c>
      <c r="D8">
        <f t="shared" si="0"/>
        <v>49</v>
      </c>
      <c r="E8">
        <v>7</v>
      </c>
      <c r="F8">
        <f t="shared" si="1"/>
        <v>6.2726161718964502</v>
      </c>
      <c r="G8">
        <f t="shared" si="2"/>
        <v>0.89608802455663572</v>
      </c>
      <c r="H8">
        <f t="shared" si="3"/>
        <v>2.7119501808056516</v>
      </c>
      <c r="I8">
        <f t="shared" si="4"/>
        <v>3.2973553704973257</v>
      </c>
      <c r="K8" t="s">
        <v>27</v>
      </c>
      <c r="L8">
        <f>L10</f>
        <v>-0.125556</v>
      </c>
    </row>
    <row r="9" spans="1:12" x14ac:dyDescent="0.3">
      <c r="A9">
        <v>8</v>
      </c>
      <c r="B9">
        <v>8</v>
      </c>
      <c r="C9">
        <v>2.27</v>
      </c>
      <c r="D9">
        <f t="shared" si="0"/>
        <v>64</v>
      </c>
      <c r="E9">
        <v>8</v>
      </c>
      <c r="F9">
        <f t="shared" si="1"/>
        <v>6.5582386519464908</v>
      </c>
      <c r="G9">
        <f t="shared" si="2"/>
        <v>0.81977983149331135</v>
      </c>
      <c r="H9">
        <f t="shared" si="3"/>
        <v>2.3919573364570588</v>
      </c>
      <c r="I9">
        <f t="shared" si="4"/>
        <v>2.471742107114034</v>
      </c>
    </row>
    <row r="10" spans="1:12" x14ac:dyDescent="0.3">
      <c r="A10">
        <v>9</v>
      </c>
      <c r="B10">
        <v>9</v>
      </c>
      <c r="C10">
        <v>1.96</v>
      </c>
      <c r="D10">
        <f t="shared" si="0"/>
        <v>81</v>
      </c>
      <c r="E10">
        <v>9</v>
      </c>
      <c r="F10">
        <f t="shared" si="1"/>
        <v>6.0565002591818322</v>
      </c>
      <c r="G10">
        <f t="shared" si="2"/>
        <v>0.67294447324242579</v>
      </c>
      <c r="H10">
        <f t="shared" si="3"/>
        <v>2.1097216091672615</v>
      </c>
      <c r="I10">
        <f t="shared" si="4"/>
        <v>2.0643285383163734</v>
      </c>
      <c r="K10" t="s">
        <v>18</v>
      </c>
      <c r="L10">
        <v>-0.125556</v>
      </c>
    </row>
    <row r="11" spans="1:12" x14ac:dyDescent="0.3">
      <c r="A11">
        <v>10</v>
      </c>
      <c r="B11">
        <v>10</v>
      </c>
      <c r="C11">
        <v>1.85</v>
      </c>
      <c r="D11">
        <f t="shared" si="0"/>
        <v>100</v>
      </c>
      <c r="E11">
        <v>10</v>
      </c>
      <c r="F11">
        <f t="shared" si="1"/>
        <v>6.1518563909023349</v>
      </c>
      <c r="G11">
        <f t="shared" si="2"/>
        <v>0.61518563909023349</v>
      </c>
      <c r="H11">
        <f t="shared" si="3"/>
        <v>1.8607878996621083</v>
      </c>
      <c r="I11">
        <f t="shared" si="4"/>
        <v>1.5515249915417648</v>
      </c>
      <c r="K11" t="s">
        <v>17</v>
      </c>
      <c r="L11">
        <v>1.87656</v>
      </c>
    </row>
    <row r="12" spans="1:12" x14ac:dyDescent="0.3">
      <c r="A12">
        <v>11</v>
      </c>
      <c r="B12">
        <v>11</v>
      </c>
      <c r="C12">
        <v>1.63</v>
      </c>
      <c r="D12">
        <f t="shared" si="0"/>
        <v>121</v>
      </c>
      <c r="E12">
        <v>11</v>
      </c>
      <c r="F12">
        <f t="shared" si="1"/>
        <v>5.3743801630053802</v>
      </c>
      <c r="G12">
        <f t="shared" si="2"/>
        <v>0.48858001481867092</v>
      </c>
      <c r="H12">
        <f t="shared" si="3"/>
        <v>1.6412267819997501</v>
      </c>
      <c r="I12">
        <f t="shared" si="4"/>
        <v>1.3285945698929928</v>
      </c>
      <c r="K12" t="s">
        <v>9</v>
      </c>
      <c r="L12">
        <f>SQRT(I14/12)</f>
        <v>2.196562489804585</v>
      </c>
    </row>
    <row r="13" spans="1:12" x14ac:dyDescent="0.3">
      <c r="A13">
        <v>12</v>
      </c>
      <c r="B13">
        <v>12</v>
      </c>
      <c r="C13">
        <v>1.58</v>
      </c>
      <c r="D13">
        <f t="shared" si="0"/>
        <v>144</v>
      </c>
      <c r="E13">
        <v>12</v>
      </c>
      <c r="F13">
        <f t="shared" si="1"/>
        <v>5.4890981644665056</v>
      </c>
      <c r="G13">
        <f t="shared" si="2"/>
        <v>0.45742484703887548</v>
      </c>
      <c r="H13">
        <f t="shared" si="3"/>
        <v>1.4475724774663348</v>
      </c>
      <c r="I13">
        <f t="shared" si="4"/>
        <v>0.98039233004111237</v>
      </c>
    </row>
    <row r="14" spans="1:12" x14ac:dyDescent="0.3">
      <c r="A14" t="s">
        <v>22</v>
      </c>
      <c r="D14">
        <f>SUM(D2:D13)</f>
        <v>650</v>
      </c>
      <c r="E14">
        <f>SUM(E2:E13)</f>
        <v>78</v>
      </c>
      <c r="F14">
        <f>SUM(F2:F13)</f>
        <v>64.76046335441464</v>
      </c>
      <c r="G14">
        <f>SUM(G2:G13)</f>
        <v>13.408225059217392</v>
      </c>
      <c r="I14">
        <f>SUM(I2:I13)</f>
        <v>57.898641259398211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BE3A-8899-4CC0-BCCF-5F73A4A16B0B}">
  <dimension ref="A1:M14"/>
  <sheetViews>
    <sheetView workbookViewId="0">
      <selection activeCell="M22" sqref="M22"/>
    </sheetView>
  </sheetViews>
  <sheetFormatPr defaultRowHeight="14.4" x14ac:dyDescent="0.3"/>
  <cols>
    <col min="11" max="11" width="25.44140625" customWidth="1"/>
    <col min="12" max="12" width="26" customWidth="1"/>
    <col min="13" max="13" width="23.5546875" customWidth="1"/>
    <col min="14" max="14" width="25" customWidth="1"/>
  </cols>
  <sheetData>
    <row r="1" spans="1:13" x14ac:dyDescent="0.3">
      <c r="B1" t="s">
        <v>0</v>
      </c>
      <c r="C1" t="s">
        <v>15</v>
      </c>
      <c r="D1" t="s">
        <v>16</v>
      </c>
      <c r="E1" t="s">
        <v>1</v>
      </c>
      <c r="F1" t="s">
        <v>3</v>
      </c>
      <c r="G1" t="s">
        <v>4</v>
      </c>
      <c r="H1" t="s">
        <v>8</v>
      </c>
      <c r="I1" t="s">
        <v>6</v>
      </c>
      <c r="K1" t="s">
        <v>20</v>
      </c>
      <c r="L1" t="s">
        <v>21</v>
      </c>
    </row>
    <row r="2" spans="1:13" x14ac:dyDescent="0.3">
      <c r="A2">
        <v>1</v>
      </c>
      <c r="B2">
        <v>1</v>
      </c>
      <c r="C2">
        <v>9.94</v>
      </c>
      <c r="D2">
        <f>E2^2</f>
        <v>0</v>
      </c>
      <c r="E2">
        <f>LN(B2)</f>
        <v>0</v>
      </c>
      <c r="F2">
        <f>E2*G2</f>
        <v>0</v>
      </c>
      <c r="G2">
        <f>LN(C2)</f>
        <v>2.2965670206684825</v>
      </c>
      <c r="H2">
        <f>$M$8*(B2^$M$9)</f>
        <v>13.561569219925239</v>
      </c>
      <c r="I2">
        <f>(G2-H2)^2</f>
        <v>126.90027454925955</v>
      </c>
      <c r="K2" t="s">
        <v>19</v>
      </c>
    </row>
    <row r="3" spans="1:13" x14ac:dyDescent="0.3">
      <c r="A3">
        <v>2</v>
      </c>
      <c r="B3">
        <v>2</v>
      </c>
      <c r="C3">
        <v>6.72</v>
      </c>
      <c r="D3">
        <f>E3^2</f>
        <v>0.48045301391820139</v>
      </c>
      <c r="E3">
        <f>LN(B3)</f>
        <v>0.69314718055994529</v>
      </c>
      <c r="F3">
        <f>E3*G3</f>
        <v>1.3205064830341249</v>
      </c>
      <c r="G3">
        <f>LN(C3)</f>
        <v>1.9050881545350582</v>
      </c>
      <c r="H3">
        <f>$M$8*(B3^$M$9)</f>
        <v>7.3960973719800771</v>
      </c>
      <c r="I3">
        <f>(G3-H3)^2</f>
        <v>30.151182226066155</v>
      </c>
    </row>
    <row r="4" spans="1:13" x14ac:dyDescent="0.3">
      <c r="A4">
        <v>3</v>
      </c>
      <c r="B4">
        <v>3</v>
      </c>
      <c r="C4">
        <v>4.95</v>
      </c>
      <c r="D4">
        <f t="shared" ref="D4:D13" si="0">E4^2</f>
        <v>1.2069489608125821</v>
      </c>
      <c r="E4">
        <f t="shared" ref="E4:E13" si="1">LN(B4)</f>
        <v>1.0986122886681098</v>
      </c>
      <c r="F4">
        <f>E4*G4</f>
        <v>1.7571068459745536</v>
      </c>
      <c r="G4">
        <f t="shared" ref="G4:G13" si="2">LN(C4)</f>
        <v>1.5993875765805989</v>
      </c>
      <c r="H4">
        <f t="shared" ref="H4:H13" si="3">$M$8*(B4^$M$9)</f>
        <v>5.1877341114131852</v>
      </c>
      <c r="I4">
        <f t="shared" ref="I4:I13" si="4">(G4-H4)^2</f>
        <v>12.87623085404503</v>
      </c>
    </row>
    <row r="5" spans="1:13" x14ac:dyDescent="0.3">
      <c r="A5">
        <v>4</v>
      </c>
      <c r="B5">
        <v>4</v>
      </c>
      <c r="C5">
        <v>4.0599999999999996</v>
      </c>
      <c r="D5">
        <f t="shared" si="0"/>
        <v>1.9218120556728056</v>
      </c>
      <c r="E5">
        <f t="shared" si="1"/>
        <v>1.3862943611198906</v>
      </c>
      <c r="F5">
        <f t="shared" ref="F5:F13" si="5">E5*G5</f>
        <v>1.9424520552177913</v>
      </c>
      <c r="G5">
        <f t="shared" si="2"/>
        <v>1.4011829736136412</v>
      </c>
      <c r="H5">
        <f t="shared" si="3"/>
        <v>4.0336229125638141</v>
      </c>
      <c r="I5">
        <f t="shared" si="4"/>
        <v>6.92974003217999</v>
      </c>
    </row>
    <row r="6" spans="1:13" x14ac:dyDescent="0.3">
      <c r="A6">
        <v>5</v>
      </c>
      <c r="B6">
        <v>5</v>
      </c>
      <c r="C6">
        <v>3.28</v>
      </c>
      <c r="D6">
        <f t="shared" si="0"/>
        <v>2.5902903939802346</v>
      </c>
      <c r="E6">
        <f t="shared" si="1"/>
        <v>1.6094379124341003</v>
      </c>
      <c r="F6">
        <f t="shared" si="5"/>
        <v>1.9117602380396796</v>
      </c>
      <c r="G6">
        <f t="shared" si="2"/>
        <v>1.1878434223960523</v>
      </c>
      <c r="H6">
        <f t="shared" si="3"/>
        <v>3.3184040889209641</v>
      </c>
      <c r="I6">
        <f>(G6-H6)^2</f>
        <v>4.5392887537430759</v>
      </c>
    </row>
    <row r="7" spans="1:13" x14ac:dyDescent="0.3">
      <c r="A7">
        <v>6</v>
      </c>
      <c r="B7">
        <v>6</v>
      </c>
      <c r="C7">
        <v>2.91</v>
      </c>
      <c r="D7">
        <f t="shared" si="0"/>
        <v>3.2104019955684011</v>
      </c>
      <c r="E7">
        <f t="shared" si="1"/>
        <v>1.791759469228055</v>
      </c>
      <c r="F7">
        <f t="shared" si="5"/>
        <v>1.9138733977954825</v>
      </c>
      <c r="G7">
        <f t="shared" si="2"/>
        <v>1.0681530811834012</v>
      </c>
      <c r="H7">
        <f t="shared" si="3"/>
        <v>2.8292438733108485</v>
      </c>
      <c r="I7">
        <f t="shared" si="4"/>
        <v>3.1014407781160798</v>
      </c>
    </row>
    <row r="8" spans="1:13" x14ac:dyDescent="0.3">
      <c r="A8">
        <v>7</v>
      </c>
      <c r="B8">
        <v>7</v>
      </c>
      <c r="C8">
        <v>2.4500000000000002</v>
      </c>
      <c r="D8">
        <f t="shared" si="0"/>
        <v>3.7865663081964716</v>
      </c>
      <c r="E8">
        <f t="shared" si="1"/>
        <v>1.9459101490553132</v>
      </c>
      <c r="F8">
        <f t="shared" si="5"/>
        <v>1.7437067814316842</v>
      </c>
      <c r="G8">
        <f t="shared" si="2"/>
        <v>0.89608802455663572</v>
      </c>
      <c r="H8">
        <f t="shared" si="3"/>
        <v>2.4723663873079715</v>
      </c>
      <c r="I8">
        <f t="shared" si="4"/>
        <v>2.484653476878032</v>
      </c>
      <c r="L8" t="s">
        <v>26</v>
      </c>
      <c r="M8">
        <f>EXP(M11)</f>
        <v>13.561569219925239</v>
      </c>
    </row>
    <row r="9" spans="1:13" x14ac:dyDescent="0.3">
      <c r="A9">
        <v>8</v>
      </c>
      <c r="B9">
        <v>8</v>
      </c>
      <c r="C9">
        <v>2.27</v>
      </c>
      <c r="D9">
        <f t="shared" si="0"/>
        <v>4.3240771252638117</v>
      </c>
      <c r="E9">
        <f t="shared" si="1"/>
        <v>2.0794415416798357</v>
      </c>
      <c r="F9">
        <f t="shared" si="5"/>
        <v>1.7046842366384873</v>
      </c>
      <c r="G9">
        <f t="shared" si="2"/>
        <v>0.81977983149331135</v>
      </c>
      <c r="H9">
        <f t="shared" si="3"/>
        <v>2.199824175165499</v>
      </c>
      <c r="I9">
        <f t="shared" si="4"/>
        <v>1.9045223905015991</v>
      </c>
      <c r="L9" t="s">
        <v>27</v>
      </c>
      <c r="M9">
        <f>M12</f>
        <v>-0.87468800000000002</v>
      </c>
    </row>
    <row r="10" spans="1:13" x14ac:dyDescent="0.3">
      <c r="A10">
        <v>9</v>
      </c>
      <c r="B10">
        <v>9</v>
      </c>
      <c r="C10">
        <v>1.96</v>
      </c>
      <c r="D10">
        <f t="shared" si="0"/>
        <v>4.8277958432503283</v>
      </c>
      <c r="E10">
        <f t="shared" si="1"/>
        <v>2.1972245773362196</v>
      </c>
      <c r="F10">
        <f t="shared" si="5"/>
        <v>1.4786101357908339</v>
      </c>
      <c r="G10">
        <f t="shared" si="2"/>
        <v>0.67294447324242579</v>
      </c>
      <c r="H10">
        <f t="shared" si="3"/>
        <v>1.9844742724299804</v>
      </c>
      <c r="I10">
        <f t="shared" si="4"/>
        <v>1.720110414156947</v>
      </c>
    </row>
    <row r="11" spans="1:13" x14ac:dyDescent="0.3">
      <c r="A11">
        <v>10</v>
      </c>
      <c r="B11">
        <v>10</v>
      </c>
      <c r="C11">
        <v>1.85</v>
      </c>
      <c r="D11">
        <f t="shared" si="0"/>
        <v>5.3018981104783993</v>
      </c>
      <c r="E11">
        <f t="shared" si="1"/>
        <v>2.3025850929940459</v>
      </c>
      <c r="F11">
        <f t="shared" si="5"/>
        <v>1.4165172819931868</v>
      </c>
      <c r="G11">
        <f t="shared" si="2"/>
        <v>0.61518563909023349</v>
      </c>
      <c r="H11">
        <f t="shared" si="3"/>
        <v>1.8097640002586353</v>
      </c>
      <c r="I11">
        <f t="shared" si="4"/>
        <v>1.4270174609717845</v>
      </c>
      <c r="L11" t="s">
        <v>17</v>
      </c>
      <c r="M11">
        <v>2.60724</v>
      </c>
    </row>
    <row r="12" spans="1:13" x14ac:dyDescent="0.3">
      <c r="A12">
        <v>11</v>
      </c>
      <c r="B12">
        <v>11</v>
      </c>
      <c r="C12">
        <v>1.63</v>
      </c>
      <c r="D12">
        <f t="shared" si="0"/>
        <v>5.7499017393087728</v>
      </c>
      <c r="E12">
        <f t="shared" si="1"/>
        <v>2.3978952727983707</v>
      </c>
      <c r="F12">
        <f t="shared" si="5"/>
        <v>1.1715637079174488</v>
      </c>
      <c r="G12">
        <f t="shared" si="2"/>
        <v>0.48858001481867092</v>
      </c>
      <c r="H12">
        <f t="shared" si="3"/>
        <v>1.6650077525812779</v>
      </c>
      <c r="I12">
        <f t="shared" si="4"/>
        <v>1.3839822221772449</v>
      </c>
      <c r="L12" t="s">
        <v>18</v>
      </c>
      <c r="M12">
        <v>-0.87468800000000002</v>
      </c>
    </row>
    <row r="13" spans="1:13" x14ac:dyDescent="0.3">
      <c r="A13">
        <v>12</v>
      </c>
      <c r="B13">
        <v>12</v>
      </c>
      <c r="C13">
        <v>1.58</v>
      </c>
      <c r="D13">
        <f t="shared" si="0"/>
        <v>6.174761058160624</v>
      </c>
      <c r="E13">
        <f t="shared" si="1"/>
        <v>2.4849066497880004</v>
      </c>
      <c r="F13">
        <f t="shared" si="5"/>
        <v>1.1366580441851606</v>
      </c>
      <c r="G13">
        <f t="shared" si="2"/>
        <v>0.45742484703887548</v>
      </c>
      <c r="H13">
        <f t="shared" si="3"/>
        <v>1.5429898145813881</v>
      </c>
      <c r="I13">
        <f t="shared" si="4"/>
        <v>1.1784512987555762</v>
      </c>
      <c r="L13" t="s">
        <v>9</v>
      </c>
      <c r="M13">
        <f>SQRT(I14/12)</f>
        <v>4.0269601278637284</v>
      </c>
    </row>
    <row r="14" spans="1:13" x14ac:dyDescent="0.3">
      <c r="A14" t="s">
        <v>22</v>
      </c>
      <c r="D14">
        <f>SUM(D2:D13)</f>
        <v>39.574906604610639</v>
      </c>
      <c r="E14">
        <f>SUM(E2:E13)</f>
        <v>19.987214495661888</v>
      </c>
      <c r="F14">
        <f>SUM(F2:F13)</f>
        <v>17.497439208018434</v>
      </c>
      <c r="G14">
        <f>SUM(G2:G13)</f>
        <v>13.408225059217392</v>
      </c>
      <c r="I14">
        <f>SUM(I2:I13)</f>
        <v>194.59689445685109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1874-E9A2-4EAD-BC81-FC9F671E1F3C}">
  <dimension ref="A1:L14"/>
  <sheetViews>
    <sheetView workbookViewId="0">
      <selection activeCell="B2" sqref="B2:C13"/>
    </sheetView>
  </sheetViews>
  <sheetFormatPr defaultRowHeight="14.4" x14ac:dyDescent="0.3"/>
  <cols>
    <col min="11" max="11" width="22.77734375" customWidth="1"/>
    <col min="12" max="12" width="13.44140625" customWidth="1"/>
  </cols>
  <sheetData>
    <row r="1" spans="1:12" x14ac:dyDescent="0.3">
      <c r="B1" t="s">
        <v>0</v>
      </c>
      <c r="C1" t="s">
        <v>15</v>
      </c>
      <c r="D1" t="s">
        <v>2</v>
      </c>
      <c r="E1" t="s">
        <v>1</v>
      </c>
      <c r="F1" t="s">
        <v>3</v>
      </c>
      <c r="G1" t="s">
        <v>4</v>
      </c>
      <c r="H1" t="s">
        <v>8</v>
      </c>
      <c r="I1" t="s">
        <v>6</v>
      </c>
    </row>
    <row r="2" spans="1:12" x14ac:dyDescent="0.3">
      <c r="A2">
        <v>1</v>
      </c>
      <c r="B2">
        <v>1</v>
      </c>
      <c r="C2">
        <v>9.94</v>
      </c>
      <c r="D2">
        <f>E2^2</f>
        <v>0</v>
      </c>
      <c r="E2">
        <f>LN(B2)</f>
        <v>0</v>
      </c>
      <c r="F2">
        <f>E2*G2</f>
        <v>0</v>
      </c>
      <c r="G2">
        <v>9.94</v>
      </c>
      <c r="H2">
        <f>$L$10*E2+$L$11</f>
        <v>0.778779</v>
      </c>
      <c r="I2">
        <f>(G2-H2)^2</f>
        <v>83.927970210840982</v>
      </c>
      <c r="K2" t="s">
        <v>28</v>
      </c>
    </row>
    <row r="3" spans="1:12" x14ac:dyDescent="0.3">
      <c r="A3">
        <v>2</v>
      </c>
      <c r="B3">
        <v>2</v>
      </c>
      <c r="C3">
        <v>6.72</v>
      </c>
      <c r="D3">
        <f>E3^2</f>
        <v>0.48045301391820139</v>
      </c>
      <c r="E3">
        <f>LN(B3)</f>
        <v>0.69314718055994529</v>
      </c>
      <c r="F3">
        <f>E3*G3</f>
        <v>4.6579490533628318</v>
      </c>
      <c r="G3">
        <v>6.72</v>
      </c>
      <c r="H3">
        <f>$L$10*E3+$L$11</f>
        <v>1.9640260213984786</v>
      </c>
      <c r="I3">
        <f>(G3-H3)^2</f>
        <v>22.619288485134778</v>
      </c>
      <c r="K3" t="s">
        <v>29</v>
      </c>
    </row>
    <row r="4" spans="1:12" x14ac:dyDescent="0.3">
      <c r="A4">
        <v>3</v>
      </c>
      <c r="B4">
        <v>3</v>
      </c>
      <c r="C4">
        <v>4.95</v>
      </c>
      <c r="D4">
        <f t="shared" ref="D4:D13" si="0">E4^2</f>
        <v>1.2069489608125821</v>
      </c>
      <c r="E4">
        <f t="shared" ref="E4:E13" si="1">LN(B4)</f>
        <v>1.0986122886681098</v>
      </c>
      <c r="F4">
        <f t="shared" ref="F4:F13" si="2">E4*G4</f>
        <v>5.4381308289071439</v>
      </c>
      <c r="G4">
        <v>4.95</v>
      </c>
      <c r="H4">
        <f t="shared" ref="H4:H13" si="3">$L$10*E4+$L$11</f>
        <v>2.6573510830080345</v>
      </c>
      <c r="I4">
        <f t="shared" ref="I4:I13" si="4">(G4-H4)^2</f>
        <v>5.256239056584433</v>
      </c>
    </row>
    <row r="5" spans="1:12" x14ac:dyDescent="0.3">
      <c r="A5">
        <v>4</v>
      </c>
      <c r="B5">
        <v>4</v>
      </c>
      <c r="C5">
        <v>4.0599999999999996</v>
      </c>
      <c r="D5">
        <f t="shared" si="0"/>
        <v>1.9218120556728056</v>
      </c>
      <c r="E5">
        <f t="shared" si="1"/>
        <v>1.3862943611198906</v>
      </c>
      <c r="F5">
        <f t="shared" si="2"/>
        <v>5.6283551061467554</v>
      </c>
      <c r="G5">
        <v>4.0599999999999996</v>
      </c>
      <c r="H5">
        <f t="shared" si="3"/>
        <v>3.1492730427969571</v>
      </c>
      <c r="I5">
        <f t="shared" si="4"/>
        <v>0.82942359057631243</v>
      </c>
    </row>
    <row r="6" spans="1:12" x14ac:dyDescent="0.3">
      <c r="A6">
        <v>5</v>
      </c>
      <c r="B6">
        <v>5</v>
      </c>
      <c r="C6">
        <v>3.28</v>
      </c>
      <c r="D6">
        <f t="shared" si="0"/>
        <v>2.5902903939802346</v>
      </c>
      <c r="E6">
        <f t="shared" si="1"/>
        <v>1.6094379124341003</v>
      </c>
      <c r="F6">
        <f t="shared" si="2"/>
        <v>5.2789563527838483</v>
      </c>
      <c r="G6">
        <v>3.28</v>
      </c>
      <c r="H6">
        <f t="shared" si="3"/>
        <v>3.5308373583666901</v>
      </c>
      <c r="I6">
        <f t="shared" si="4"/>
        <v>6.2919380352379414E-2</v>
      </c>
    </row>
    <row r="7" spans="1:12" x14ac:dyDescent="0.3">
      <c r="A7">
        <v>6</v>
      </c>
      <c r="B7">
        <v>6</v>
      </c>
      <c r="C7">
        <v>2.91</v>
      </c>
      <c r="D7">
        <f t="shared" si="0"/>
        <v>3.2104019955684011</v>
      </c>
      <c r="E7">
        <f t="shared" si="1"/>
        <v>1.791759469228055</v>
      </c>
      <c r="F7">
        <f t="shared" si="2"/>
        <v>5.2140200554536404</v>
      </c>
      <c r="G7">
        <v>2.91</v>
      </c>
      <c r="H7">
        <f t="shared" si="3"/>
        <v>3.8425981044065129</v>
      </c>
      <c r="I7">
        <f t="shared" si="4"/>
        <v>0.86973922434262096</v>
      </c>
      <c r="K7" t="s">
        <v>18</v>
      </c>
      <c r="L7">
        <v>1.7099500000000001</v>
      </c>
    </row>
    <row r="8" spans="1:12" x14ac:dyDescent="0.3">
      <c r="A8">
        <v>7</v>
      </c>
      <c r="B8">
        <v>7</v>
      </c>
      <c r="C8">
        <v>2.4500000000000002</v>
      </c>
      <c r="D8">
        <f t="shared" si="0"/>
        <v>3.7865663081964716</v>
      </c>
      <c r="E8">
        <f t="shared" si="1"/>
        <v>1.9459101490553132</v>
      </c>
      <c r="F8">
        <f t="shared" si="2"/>
        <v>4.7674798651855177</v>
      </c>
      <c r="G8">
        <v>2.4500000000000002</v>
      </c>
      <c r="H8">
        <f t="shared" si="3"/>
        <v>4.1061880593771329</v>
      </c>
      <c r="I8">
        <f t="shared" si="4"/>
        <v>2.7429588880233928</v>
      </c>
      <c r="K8" t="s">
        <v>17</v>
      </c>
      <c r="L8">
        <v>0.778779</v>
      </c>
    </row>
    <row r="9" spans="1:12" x14ac:dyDescent="0.3">
      <c r="A9">
        <v>8</v>
      </c>
      <c r="B9">
        <v>8</v>
      </c>
      <c r="C9">
        <v>2.27</v>
      </c>
      <c r="D9">
        <f t="shared" si="0"/>
        <v>4.3240771252638117</v>
      </c>
      <c r="E9">
        <f t="shared" si="1"/>
        <v>2.0794415416798357</v>
      </c>
      <c r="F9">
        <f t="shared" si="2"/>
        <v>4.7203322996132275</v>
      </c>
      <c r="G9">
        <v>2.27</v>
      </c>
      <c r="H9">
        <f t="shared" si="3"/>
        <v>4.3345200641954351</v>
      </c>
      <c r="I9">
        <f t="shared" si="4"/>
        <v>4.2622430954655233</v>
      </c>
    </row>
    <row r="10" spans="1:12" x14ac:dyDescent="0.3">
      <c r="A10">
        <v>9</v>
      </c>
      <c r="B10">
        <v>9</v>
      </c>
      <c r="C10">
        <v>1.96</v>
      </c>
      <c r="D10">
        <f t="shared" si="0"/>
        <v>4.8277958432503283</v>
      </c>
      <c r="E10">
        <f t="shared" si="1"/>
        <v>2.1972245773362196</v>
      </c>
      <c r="F10">
        <f t="shared" si="2"/>
        <v>4.3065601715789903</v>
      </c>
      <c r="G10">
        <v>1.96</v>
      </c>
      <c r="H10">
        <f t="shared" si="3"/>
        <v>4.5359231660160688</v>
      </c>
      <c r="I10">
        <f t="shared" si="4"/>
        <v>6.6353801572182478</v>
      </c>
      <c r="K10" t="s">
        <v>26</v>
      </c>
      <c r="L10">
        <f>L7</f>
        <v>1.7099500000000001</v>
      </c>
    </row>
    <row r="11" spans="1:12" x14ac:dyDescent="0.3">
      <c r="A11">
        <v>10</v>
      </c>
      <c r="B11">
        <v>10</v>
      </c>
      <c r="C11">
        <v>1.85</v>
      </c>
      <c r="D11">
        <f t="shared" si="0"/>
        <v>5.3018981104783993</v>
      </c>
      <c r="E11">
        <f t="shared" si="1"/>
        <v>2.3025850929940459</v>
      </c>
      <c r="F11">
        <f t="shared" si="2"/>
        <v>4.2597824220389855</v>
      </c>
      <c r="G11">
        <v>1.85</v>
      </c>
      <c r="H11">
        <f t="shared" si="3"/>
        <v>4.716084379765169</v>
      </c>
      <c r="I11">
        <f t="shared" si="4"/>
        <v>8.2144396719338939</v>
      </c>
      <c r="K11" t="s">
        <v>27</v>
      </c>
      <c r="L11">
        <f>L8</f>
        <v>0.778779</v>
      </c>
    </row>
    <row r="12" spans="1:12" x14ac:dyDescent="0.3">
      <c r="A12">
        <v>11</v>
      </c>
      <c r="B12">
        <v>11</v>
      </c>
      <c r="C12">
        <v>1.63</v>
      </c>
      <c r="D12">
        <f t="shared" si="0"/>
        <v>5.7499017393087728</v>
      </c>
      <c r="E12">
        <f t="shared" si="1"/>
        <v>2.3978952727983707</v>
      </c>
      <c r="F12">
        <f t="shared" si="2"/>
        <v>3.9085692946613437</v>
      </c>
      <c r="G12">
        <v>1.63</v>
      </c>
      <c r="H12">
        <f t="shared" si="3"/>
        <v>4.8790600217215738</v>
      </c>
      <c r="I12">
        <f t="shared" si="4"/>
        <v>10.556391024749395</v>
      </c>
    </row>
    <row r="13" spans="1:12" x14ac:dyDescent="0.3">
      <c r="A13">
        <v>12</v>
      </c>
      <c r="B13">
        <v>12</v>
      </c>
      <c r="C13">
        <v>1.58</v>
      </c>
      <c r="D13">
        <f t="shared" si="0"/>
        <v>6.174761058160624</v>
      </c>
      <c r="E13">
        <f t="shared" si="1"/>
        <v>2.4849066497880004</v>
      </c>
      <c r="F13">
        <f t="shared" si="2"/>
        <v>3.9261525066650407</v>
      </c>
      <c r="G13">
        <v>1.58</v>
      </c>
      <c r="H13">
        <f t="shared" si="3"/>
        <v>5.0278451258049914</v>
      </c>
      <c r="I13">
        <f t="shared" si="4"/>
        <v>11.887636011537237</v>
      </c>
      <c r="K13" t="s">
        <v>9</v>
      </c>
      <c r="L13">
        <f>SQRT(I14/12)</f>
        <v>3.627035391757746</v>
      </c>
    </row>
    <row r="14" spans="1:12" x14ac:dyDescent="0.3">
      <c r="A14" t="s">
        <v>22</v>
      </c>
      <c r="D14">
        <f>SUM(D2:D13)</f>
        <v>39.574906604610639</v>
      </c>
      <c r="E14">
        <f>SUM(E2:E13)</f>
        <v>19.987214495661888</v>
      </c>
      <c r="F14">
        <f>SUM(F2:F13)</f>
        <v>52.106287956397331</v>
      </c>
      <c r="G14">
        <f>SUM(G2:G13)</f>
        <v>43.600000000000009</v>
      </c>
      <c r="I14">
        <f>SUM(I2:I13)</f>
        <v>157.86462879675921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9036-22A0-46A7-8AA6-C43139BFB58D}">
  <dimension ref="A1:L14"/>
  <sheetViews>
    <sheetView workbookViewId="0">
      <selection activeCell="K26" sqref="K26"/>
    </sheetView>
  </sheetViews>
  <sheetFormatPr defaultRowHeight="14.4" x14ac:dyDescent="0.3"/>
  <cols>
    <col min="8" max="8" width="9.44140625" customWidth="1"/>
    <col min="11" max="11" width="18.88671875" customWidth="1"/>
    <col min="12" max="12" width="10.21875" customWidth="1"/>
  </cols>
  <sheetData>
    <row r="1" spans="1:12" x14ac:dyDescent="0.3">
      <c r="B1" t="s">
        <v>0</v>
      </c>
      <c r="C1" t="s">
        <v>15</v>
      </c>
      <c r="D1" t="s">
        <v>2</v>
      </c>
      <c r="E1" t="s">
        <v>1</v>
      </c>
      <c r="F1" t="s">
        <v>3</v>
      </c>
      <c r="G1" t="s">
        <v>4</v>
      </c>
      <c r="H1" t="s">
        <v>8</v>
      </c>
      <c r="I1" t="s">
        <v>6</v>
      </c>
      <c r="K1" t="s">
        <v>30</v>
      </c>
    </row>
    <row r="2" spans="1:12" x14ac:dyDescent="0.3">
      <c r="A2">
        <v>1</v>
      </c>
      <c r="B2">
        <v>1</v>
      </c>
      <c r="C2">
        <v>9.94</v>
      </c>
      <c r="D2">
        <f>E2^2</f>
        <v>1</v>
      </c>
      <c r="E2">
        <v>1</v>
      </c>
      <c r="F2">
        <f>E2*G2</f>
        <v>0.1006036217303823</v>
      </c>
      <c r="G2">
        <f>1/C2</f>
        <v>0.1006036217303823</v>
      </c>
      <c r="H2">
        <f>1/($L$10*E2+$L$11)</f>
        <v>11.091208553540035</v>
      </c>
      <c r="I2">
        <f>(G2-H2)^2</f>
        <v>120.79339676711867</v>
      </c>
      <c r="K2" t="s">
        <v>31</v>
      </c>
    </row>
    <row r="3" spans="1:12" x14ac:dyDescent="0.3">
      <c r="A3">
        <v>2</v>
      </c>
      <c r="B3">
        <v>2</v>
      </c>
      <c r="C3">
        <v>6.72</v>
      </c>
      <c r="D3">
        <f>E3^2</f>
        <v>4</v>
      </c>
      <c r="E3">
        <v>2</v>
      </c>
      <c r="F3">
        <f>E3*G3</f>
        <v>0.29761904761904762</v>
      </c>
      <c r="G3">
        <f>1/C3</f>
        <v>0.14880952380952381</v>
      </c>
      <c r="H3">
        <f>1/($L$10*E3+$L$11)</f>
        <v>7.0759890463689556</v>
      </c>
      <c r="I3">
        <f>(G3-H3)^2</f>
        <v>47.985816137766719</v>
      </c>
    </row>
    <row r="4" spans="1:12" x14ac:dyDescent="0.3">
      <c r="A4">
        <v>3</v>
      </c>
      <c r="B4">
        <v>3</v>
      </c>
      <c r="C4">
        <v>4.95</v>
      </c>
      <c r="D4">
        <f t="shared" ref="D4:D13" si="0">E4^2</f>
        <v>9</v>
      </c>
      <c r="E4">
        <v>3</v>
      </c>
      <c r="F4">
        <f t="shared" ref="F4:F13" si="1">E4*G4</f>
        <v>0.60606060606060608</v>
      </c>
      <c r="G4">
        <f t="shared" ref="G4:G13" si="2">1/C4</f>
        <v>0.20202020202020202</v>
      </c>
      <c r="H4">
        <f t="shared" ref="H4:H13" si="3">1/($L$10*E4+$L$11)</f>
        <v>5.1952235115035235</v>
      </c>
      <c r="I4">
        <f t="shared" ref="I4:I13" si="4">(G4-H4)^2</f>
        <v>24.93207928983519</v>
      </c>
    </row>
    <row r="5" spans="1:12" x14ac:dyDescent="0.3">
      <c r="A5">
        <v>4</v>
      </c>
      <c r="B5">
        <v>4</v>
      </c>
      <c r="C5">
        <v>4.0599999999999996</v>
      </c>
      <c r="D5">
        <f t="shared" si="0"/>
        <v>16</v>
      </c>
      <c r="E5">
        <v>4</v>
      </c>
      <c r="F5">
        <f t="shared" si="1"/>
        <v>0.98522167487684742</v>
      </c>
      <c r="G5">
        <f t="shared" si="2"/>
        <v>0.24630541871921185</v>
      </c>
      <c r="H5">
        <f t="shared" si="3"/>
        <v>4.1043152770823239</v>
      </c>
      <c r="I5">
        <f t="shared" si="4"/>
        <v>14.88424006722696</v>
      </c>
    </row>
    <row r="6" spans="1:12" x14ac:dyDescent="0.3">
      <c r="A6">
        <v>5</v>
      </c>
      <c r="B6">
        <v>5</v>
      </c>
      <c r="C6">
        <v>3.28</v>
      </c>
      <c r="D6">
        <f t="shared" si="0"/>
        <v>25</v>
      </c>
      <c r="E6">
        <v>5</v>
      </c>
      <c r="F6">
        <f t="shared" si="1"/>
        <v>1.524390243902439</v>
      </c>
      <c r="G6">
        <f t="shared" si="2"/>
        <v>0.3048780487804878</v>
      </c>
      <c r="H6">
        <f t="shared" si="3"/>
        <v>3.3920439608897337</v>
      </c>
      <c r="I6">
        <f t="shared" si="4"/>
        <v>9.5305933688893134</v>
      </c>
    </row>
    <row r="7" spans="1:12" x14ac:dyDescent="0.3">
      <c r="A7">
        <v>6</v>
      </c>
      <c r="B7">
        <v>6</v>
      </c>
      <c r="C7">
        <v>2.91</v>
      </c>
      <c r="D7">
        <f t="shared" si="0"/>
        <v>36</v>
      </c>
      <c r="E7">
        <v>6</v>
      </c>
      <c r="F7">
        <f t="shared" si="1"/>
        <v>2.0618556701030926</v>
      </c>
      <c r="G7">
        <f t="shared" si="2"/>
        <v>0.3436426116838488</v>
      </c>
      <c r="H7">
        <f t="shared" si="3"/>
        <v>2.8904323797796914</v>
      </c>
      <c r="I7">
        <f t="shared" si="4"/>
        <v>6.4861381228776747</v>
      </c>
      <c r="K7" t="s">
        <v>18</v>
      </c>
      <c r="L7">
        <v>5.1161499999999999E-2</v>
      </c>
    </row>
    <row r="8" spans="1:12" x14ac:dyDescent="0.3">
      <c r="A8">
        <v>7</v>
      </c>
      <c r="B8">
        <v>7</v>
      </c>
      <c r="C8">
        <v>2.4500000000000002</v>
      </c>
      <c r="D8">
        <f t="shared" si="0"/>
        <v>49</v>
      </c>
      <c r="E8">
        <v>7</v>
      </c>
      <c r="F8">
        <f t="shared" si="1"/>
        <v>2.8571428571428568</v>
      </c>
      <c r="G8">
        <f t="shared" si="2"/>
        <v>0.4081632653061224</v>
      </c>
      <c r="H8">
        <f t="shared" si="3"/>
        <v>2.5180639613426821</v>
      </c>
      <c r="I8">
        <f t="shared" si="4"/>
        <v>4.451680947135559</v>
      </c>
      <c r="K8" t="s">
        <v>17</v>
      </c>
      <c r="L8">
        <v>3.9E-2</v>
      </c>
    </row>
    <row r="9" spans="1:12" x14ac:dyDescent="0.3">
      <c r="A9">
        <v>8</v>
      </c>
      <c r="B9">
        <v>8</v>
      </c>
      <c r="C9">
        <v>2.27</v>
      </c>
      <c r="D9">
        <f t="shared" si="0"/>
        <v>64</v>
      </c>
      <c r="E9">
        <v>8</v>
      </c>
      <c r="F9">
        <f t="shared" si="1"/>
        <v>3.5242290748898677</v>
      </c>
      <c r="G9">
        <f t="shared" si="2"/>
        <v>0.44052863436123346</v>
      </c>
      <c r="H9">
        <f t="shared" si="3"/>
        <v>2.2306889259678959</v>
      </c>
      <c r="I9">
        <f t="shared" si="4"/>
        <v>3.204673869645251</v>
      </c>
    </row>
    <row r="10" spans="1:12" x14ac:dyDescent="0.3">
      <c r="A10">
        <v>9</v>
      </c>
      <c r="B10">
        <v>9</v>
      </c>
      <c r="C10">
        <v>1.96</v>
      </c>
      <c r="D10">
        <f t="shared" si="0"/>
        <v>81</v>
      </c>
      <c r="E10">
        <v>9</v>
      </c>
      <c r="F10">
        <f t="shared" si="1"/>
        <v>4.591836734693878</v>
      </c>
      <c r="G10">
        <f t="shared" si="2"/>
        <v>0.51020408163265307</v>
      </c>
      <c r="H10">
        <f t="shared" si="3"/>
        <v>2.0021883919123606</v>
      </c>
      <c r="I10">
        <f t="shared" si="4"/>
        <v>2.226017182120815</v>
      </c>
      <c r="K10" t="s">
        <v>26</v>
      </c>
      <c r="L10">
        <f>L7</f>
        <v>5.1161499999999999E-2</v>
      </c>
    </row>
    <row r="11" spans="1:12" x14ac:dyDescent="0.3">
      <c r="A11">
        <v>10</v>
      </c>
      <c r="B11">
        <v>10</v>
      </c>
      <c r="C11">
        <v>1.85</v>
      </c>
      <c r="D11">
        <f t="shared" si="0"/>
        <v>100</v>
      </c>
      <c r="E11">
        <v>10</v>
      </c>
      <c r="F11">
        <f t="shared" si="1"/>
        <v>5.4054054054054044</v>
      </c>
      <c r="G11">
        <f t="shared" si="2"/>
        <v>0.54054054054054046</v>
      </c>
      <c r="H11">
        <f t="shared" si="3"/>
        <v>1.816151031119748</v>
      </c>
      <c r="I11">
        <f t="shared" si="4"/>
        <v>1.6271821236757262</v>
      </c>
      <c r="K11" t="s">
        <v>27</v>
      </c>
      <c r="L11">
        <f>L8</f>
        <v>3.9E-2</v>
      </c>
    </row>
    <row r="12" spans="1:12" x14ac:dyDescent="0.3">
      <c r="A12">
        <v>11</v>
      </c>
      <c r="B12">
        <v>11</v>
      </c>
      <c r="C12">
        <v>1.63</v>
      </c>
      <c r="D12">
        <f t="shared" si="0"/>
        <v>121</v>
      </c>
      <c r="E12">
        <v>11</v>
      </c>
      <c r="F12">
        <f t="shared" si="1"/>
        <v>6.7484662576687118</v>
      </c>
      <c r="G12">
        <f t="shared" si="2"/>
        <v>0.61349693251533743</v>
      </c>
      <c r="H12">
        <f t="shared" si="3"/>
        <v>1.6617465122017891</v>
      </c>
      <c r="I12">
        <f t="shared" si="4"/>
        <v>1.0988271813128228</v>
      </c>
    </row>
    <row r="13" spans="1:12" x14ac:dyDescent="0.3">
      <c r="A13">
        <v>12</v>
      </c>
      <c r="B13">
        <v>12</v>
      </c>
      <c r="C13">
        <v>1.58</v>
      </c>
      <c r="D13">
        <f t="shared" si="0"/>
        <v>144</v>
      </c>
      <c r="E13">
        <v>12</v>
      </c>
      <c r="F13">
        <f t="shared" si="1"/>
        <v>7.5949367088607591</v>
      </c>
      <c r="G13">
        <f t="shared" si="2"/>
        <v>0.63291139240506322</v>
      </c>
      <c r="H13">
        <f t="shared" si="3"/>
        <v>1.5315389822617154</v>
      </c>
      <c r="I13">
        <f t="shared" si="4"/>
        <v>0.80753154525157544</v>
      </c>
      <c r="K13" t="s">
        <v>9</v>
      </c>
      <c r="L13">
        <f>SQRT(I14/12)</f>
        <v>4.4537266848754156</v>
      </c>
    </row>
    <row r="14" spans="1:12" x14ac:dyDescent="0.3">
      <c r="A14" t="s">
        <v>22</v>
      </c>
      <c r="D14">
        <f>SUM(D2:D13)</f>
        <v>650</v>
      </c>
      <c r="E14">
        <f>SUM(E2:E13)</f>
        <v>78</v>
      </c>
      <c r="F14">
        <f>SUM(F2:F13)</f>
        <v>36.297767902953886</v>
      </c>
      <c r="G14">
        <f>SUM(G2:G13)</f>
        <v>4.4921042735046068</v>
      </c>
      <c r="I14">
        <f>SUM(I2:I13)</f>
        <v>238.02817660285629</v>
      </c>
    </row>
  </sheetData>
  <pageMargins left="0.7" right="0.7" top="0.75" bottom="0.75" header="0.3" footer="0.3"/>
  <pageSetup paperSize="9" orientation="portrait" horizontalDpi="4294967295" verticalDpi="4294967295" r:id="rId1"/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535D-C0FA-4770-954C-5415BC580750}">
  <dimension ref="A1:L14"/>
  <sheetViews>
    <sheetView tabSelected="1" workbookViewId="0">
      <selection activeCell="K20" sqref="K20"/>
    </sheetView>
  </sheetViews>
  <sheetFormatPr defaultRowHeight="14.4" x14ac:dyDescent="0.3"/>
  <cols>
    <col min="11" max="11" width="19.6640625" customWidth="1"/>
    <col min="12" max="12" width="14.33203125" customWidth="1"/>
  </cols>
  <sheetData>
    <row r="1" spans="1:12" x14ac:dyDescent="0.3">
      <c r="B1" t="s">
        <v>0</v>
      </c>
      <c r="C1" t="s">
        <v>15</v>
      </c>
      <c r="D1" t="s">
        <v>2</v>
      </c>
      <c r="E1" t="s">
        <v>1</v>
      </c>
      <c r="F1" t="s">
        <v>3</v>
      </c>
      <c r="G1" t="s">
        <v>4</v>
      </c>
      <c r="H1" t="s">
        <v>8</v>
      </c>
      <c r="I1" t="s">
        <v>6</v>
      </c>
      <c r="K1" t="s">
        <v>40</v>
      </c>
    </row>
    <row r="2" spans="1:12" x14ac:dyDescent="0.3">
      <c r="A2">
        <v>1</v>
      </c>
      <c r="B2">
        <v>1</v>
      </c>
      <c r="C2">
        <v>9.94</v>
      </c>
      <c r="D2">
        <f>E2^2</f>
        <v>1</v>
      </c>
      <c r="E2">
        <v>1</v>
      </c>
      <c r="F2">
        <f>E2*G2</f>
        <v>0.1006036217303823</v>
      </c>
      <c r="G2">
        <f>B2/C2</f>
        <v>0.1006036217303823</v>
      </c>
      <c r="H2">
        <f>E2/($L$10*E2+$L$11)</f>
        <v>-1.2492644955282577</v>
      </c>
      <c r="I2">
        <f>(G2-H2)^2</f>
        <v>1.8221439339913854</v>
      </c>
      <c r="K2" t="s">
        <v>41</v>
      </c>
    </row>
    <row r="3" spans="1:12" x14ac:dyDescent="0.3">
      <c r="A3">
        <v>2</v>
      </c>
      <c r="B3">
        <v>2</v>
      </c>
      <c r="C3">
        <v>6.72</v>
      </c>
      <c r="D3">
        <f>E3^2</f>
        <v>4</v>
      </c>
      <c r="E3">
        <v>2</v>
      </c>
      <c r="F3">
        <f>E3*G3</f>
        <v>0.59523809523809523</v>
      </c>
      <c r="G3">
        <f>B3/C3</f>
        <v>0.29761904761904762</v>
      </c>
      <c r="H3">
        <f>E3/($L$10*E3+$L$11)</f>
        <v>-19.054514967321506</v>
      </c>
      <c r="I3">
        <f>(G3-H3)^2</f>
        <v>374.50509093221916</v>
      </c>
    </row>
    <row r="4" spans="1:12" x14ac:dyDescent="0.3">
      <c r="A4">
        <v>3</v>
      </c>
      <c r="B4">
        <v>3</v>
      </c>
      <c r="C4">
        <v>4.95</v>
      </c>
      <c r="D4">
        <f t="shared" ref="D4:D13" si="0">E4^2</f>
        <v>9</v>
      </c>
      <c r="E4">
        <v>3</v>
      </c>
      <c r="F4">
        <f t="shared" ref="F4:F13" si="1">E4*G4</f>
        <v>1.8181818181818183</v>
      </c>
      <c r="G4">
        <f>B4/C4</f>
        <v>0.60606060606060608</v>
      </c>
      <c r="H4">
        <f t="shared" ref="H4:H13" si="2">E4/($L$10*E4+$L$11)</f>
        <v>5.0800359666546422</v>
      </c>
      <c r="I4">
        <f t="shared" ref="I4:I13" si="3">(G4-H4)^2</f>
        <v>20.016455527202531</v>
      </c>
    </row>
    <row r="5" spans="1:12" x14ac:dyDescent="0.3">
      <c r="A5">
        <v>4</v>
      </c>
      <c r="B5">
        <v>4</v>
      </c>
      <c r="C5">
        <v>4.0599999999999996</v>
      </c>
      <c r="D5">
        <f t="shared" si="0"/>
        <v>16</v>
      </c>
      <c r="E5">
        <v>4</v>
      </c>
      <c r="F5">
        <f t="shared" si="1"/>
        <v>3.9408866995073897</v>
      </c>
      <c r="G5">
        <f t="shared" ref="G4:G13" si="4">B5/C5</f>
        <v>0.98522167487684742</v>
      </c>
      <c r="H5">
        <f t="shared" si="2"/>
        <v>3.1102844666173164</v>
      </c>
      <c r="I5">
        <f t="shared" si="3"/>
        <v>4.5158918688397955</v>
      </c>
    </row>
    <row r="6" spans="1:12" x14ac:dyDescent="0.3">
      <c r="A6">
        <v>5</v>
      </c>
      <c r="B6">
        <v>5</v>
      </c>
      <c r="C6">
        <v>3.28</v>
      </c>
      <c r="D6">
        <f t="shared" si="0"/>
        <v>25</v>
      </c>
      <c r="E6">
        <v>5</v>
      </c>
      <c r="F6">
        <f t="shared" si="1"/>
        <v>7.6219512195121952</v>
      </c>
      <c r="G6">
        <f t="shared" si="4"/>
        <v>1.524390243902439</v>
      </c>
      <c r="H6">
        <f t="shared" si="2"/>
        <v>2.5232581318301444</v>
      </c>
      <c r="I6">
        <f t="shared" si="3"/>
        <v>0.99773705753315489</v>
      </c>
    </row>
    <row r="7" spans="1:12" x14ac:dyDescent="0.3">
      <c r="A7">
        <v>6</v>
      </c>
      <c r="B7">
        <v>6</v>
      </c>
      <c r="C7">
        <v>2.91</v>
      </c>
      <c r="D7">
        <f t="shared" si="0"/>
        <v>36</v>
      </c>
      <c r="E7">
        <v>6</v>
      </c>
      <c r="F7">
        <f t="shared" si="1"/>
        <v>12.371134020618555</v>
      </c>
      <c r="G7">
        <f t="shared" si="4"/>
        <v>2.0618556701030926</v>
      </c>
      <c r="H7">
        <f t="shared" si="2"/>
        <v>2.2412529500491956</v>
      </c>
      <c r="I7">
        <f>(G7-H7)^2</f>
        <v>3.2183384052060449E-2</v>
      </c>
      <c r="K7" t="s">
        <v>18</v>
      </c>
      <c r="L7">
        <v>0.69550900000000004</v>
      </c>
    </row>
    <row r="8" spans="1:12" x14ac:dyDescent="0.3">
      <c r="A8">
        <v>7</v>
      </c>
      <c r="B8">
        <v>7</v>
      </c>
      <c r="C8">
        <v>2.4500000000000002</v>
      </c>
      <c r="D8">
        <f t="shared" si="0"/>
        <v>49</v>
      </c>
      <c r="E8">
        <v>7</v>
      </c>
      <c r="F8">
        <f t="shared" si="1"/>
        <v>19.999999999999996</v>
      </c>
      <c r="G8">
        <f t="shared" si="4"/>
        <v>2.8571428571428568</v>
      </c>
      <c r="H8">
        <f t="shared" si="2"/>
        <v>2.0755604828702512</v>
      </c>
      <c r="I8">
        <f t="shared" si="3"/>
        <v>0.61087100777360326</v>
      </c>
      <c r="K8" t="s">
        <v>17</v>
      </c>
      <c r="L8">
        <v>-1.4959800000000001</v>
      </c>
    </row>
    <row r="9" spans="1:12" x14ac:dyDescent="0.3">
      <c r="A9">
        <v>8</v>
      </c>
      <c r="B9">
        <v>8</v>
      </c>
      <c r="C9">
        <v>2.27</v>
      </c>
      <c r="D9">
        <f t="shared" si="0"/>
        <v>64</v>
      </c>
      <c r="E9">
        <v>8</v>
      </c>
      <c r="F9">
        <f t="shared" si="1"/>
        <v>28.193832599118942</v>
      </c>
      <c r="G9">
        <f t="shared" si="4"/>
        <v>3.5242290748898677</v>
      </c>
      <c r="H9">
        <f t="shared" si="2"/>
        <v>1.9665238642587237</v>
      </c>
      <c r="I9">
        <f t="shared" si="3"/>
        <v>2.4264455232274167</v>
      </c>
    </row>
    <row r="10" spans="1:12" x14ac:dyDescent="0.3">
      <c r="A10">
        <v>9</v>
      </c>
      <c r="B10">
        <v>9</v>
      </c>
      <c r="C10">
        <v>1.96</v>
      </c>
      <c r="D10">
        <f t="shared" si="0"/>
        <v>81</v>
      </c>
      <c r="E10">
        <v>9</v>
      </c>
      <c r="F10">
        <f t="shared" si="1"/>
        <v>41.326530612244902</v>
      </c>
      <c r="G10">
        <f t="shared" si="4"/>
        <v>4.591836734693878</v>
      </c>
      <c r="H10">
        <f t="shared" si="2"/>
        <v>1.8893270028283224</v>
      </c>
      <c r="I10">
        <f t="shared" si="3"/>
        <v>7.303558850828038</v>
      </c>
      <c r="K10" t="s">
        <v>26</v>
      </c>
      <c r="L10">
        <f>L7</f>
        <v>0.69550900000000004</v>
      </c>
    </row>
    <row r="11" spans="1:12" x14ac:dyDescent="0.3">
      <c r="A11">
        <v>10</v>
      </c>
      <c r="B11">
        <v>10</v>
      </c>
      <c r="C11">
        <v>1.85</v>
      </c>
      <c r="D11">
        <f t="shared" si="0"/>
        <v>100</v>
      </c>
      <c r="E11">
        <v>10</v>
      </c>
      <c r="F11">
        <f t="shared" si="1"/>
        <v>54.054054054054049</v>
      </c>
      <c r="G11">
        <f t="shared" si="4"/>
        <v>5.4054054054054053</v>
      </c>
      <c r="H11">
        <f t="shared" si="2"/>
        <v>1.8318004216804571</v>
      </c>
      <c r="I11">
        <f t="shared" si="3"/>
        <v>12.770652579703787</v>
      </c>
      <c r="K11" t="s">
        <v>27</v>
      </c>
      <c r="L11">
        <f>L8</f>
        <v>-1.4959800000000001</v>
      </c>
    </row>
    <row r="12" spans="1:12" x14ac:dyDescent="0.3">
      <c r="A12">
        <v>11</v>
      </c>
      <c r="B12">
        <v>11</v>
      </c>
      <c r="C12">
        <v>1.63</v>
      </c>
      <c r="D12">
        <f t="shared" si="0"/>
        <v>121</v>
      </c>
      <c r="E12">
        <v>11</v>
      </c>
      <c r="F12">
        <f t="shared" si="1"/>
        <v>74.233128834355824</v>
      </c>
      <c r="G12">
        <f t="shared" si="4"/>
        <v>6.7484662576687118</v>
      </c>
      <c r="H12">
        <f t="shared" si="2"/>
        <v>1.7872755405330532</v>
      </c>
      <c r="I12">
        <f t="shared" si="3"/>
        <v>24.61341333179303</v>
      </c>
    </row>
    <row r="13" spans="1:12" x14ac:dyDescent="0.3">
      <c r="A13">
        <v>12</v>
      </c>
      <c r="B13">
        <v>12</v>
      </c>
      <c r="C13">
        <v>1.58</v>
      </c>
      <c r="D13">
        <f t="shared" si="0"/>
        <v>144</v>
      </c>
      <c r="E13">
        <v>12</v>
      </c>
      <c r="F13">
        <f t="shared" si="1"/>
        <v>91.139240506329116</v>
      </c>
      <c r="G13">
        <f t="shared" si="4"/>
        <v>7.5949367088607591</v>
      </c>
      <c r="H13">
        <f t="shared" si="2"/>
        <v>1.7517920833012171</v>
      </c>
      <c r="I13">
        <f t="shared" si="3"/>
        <v>34.142339115205367</v>
      </c>
      <c r="K13" t="s">
        <v>9</v>
      </c>
      <c r="L13">
        <f>SQRT(I14/12)</f>
        <v>6.349257063575557</v>
      </c>
    </row>
    <row r="14" spans="1:12" x14ac:dyDescent="0.3">
      <c r="A14" t="s">
        <v>22</v>
      </c>
      <c r="D14">
        <f>SUM(D2:D13)</f>
        <v>650</v>
      </c>
      <c r="E14">
        <f>SUM(E2:E13)</f>
        <v>78</v>
      </c>
      <c r="F14">
        <f>SUM(F2:F13)</f>
        <v>335.39478208089128</v>
      </c>
      <c r="G14">
        <f>SUM(G2:G13)</f>
        <v>36.297767902953886</v>
      </c>
      <c r="I14">
        <f>SUM(I2:I13)</f>
        <v>483.75678311236931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16BA-8D12-40B0-9584-4FDC26D151AF}">
  <dimension ref="A1:N14"/>
  <sheetViews>
    <sheetView topLeftCell="A10" workbookViewId="0">
      <selection activeCell="M26" sqref="M26"/>
    </sheetView>
  </sheetViews>
  <sheetFormatPr defaultRowHeight="14.4" x14ac:dyDescent="0.3"/>
  <cols>
    <col min="12" max="12" width="29.109375" customWidth="1"/>
    <col min="14" max="14" width="10.77734375" customWidth="1"/>
  </cols>
  <sheetData>
    <row r="1" spans="1:14" ht="12" customHeight="1" x14ac:dyDescent="0.3">
      <c r="B1" t="s">
        <v>32</v>
      </c>
      <c r="C1" t="s">
        <v>33</v>
      </c>
      <c r="D1" t="s">
        <v>16</v>
      </c>
      <c r="E1" t="s">
        <v>0</v>
      </c>
      <c r="F1" t="s">
        <v>34</v>
      </c>
      <c r="G1" t="s">
        <v>35</v>
      </c>
      <c r="H1" t="s">
        <v>15</v>
      </c>
      <c r="I1" t="s">
        <v>8</v>
      </c>
      <c r="J1" t="s">
        <v>6</v>
      </c>
      <c r="L1" t="s">
        <v>36</v>
      </c>
    </row>
    <row r="2" spans="1:14" x14ac:dyDescent="0.3">
      <c r="A2">
        <v>1</v>
      </c>
      <c r="B2">
        <f>E2^4</f>
        <v>1</v>
      </c>
      <c r="C2">
        <f>E2^3</f>
        <v>1</v>
      </c>
      <c r="D2">
        <f>E2^2</f>
        <v>1</v>
      </c>
      <c r="E2">
        <v>1</v>
      </c>
      <c r="F2">
        <f>D2*H2</f>
        <v>9.94</v>
      </c>
      <c r="G2">
        <f>E2*H2</f>
        <v>9.94</v>
      </c>
      <c r="H2">
        <v>9.94</v>
      </c>
      <c r="I2">
        <f>$N$9*D2+$N$10*E2+$N$11</f>
        <v>8.792610100000001</v>
      </c>
      <c r="J2">
        <f>(H2-I2)^2</f>
        <v>1.3165035826220066</v>
      </c>
      <c r="L2" t="s">
        <v>37</v>
      </c>
    </row>
    <row r="3" spans="1:14" x14ac:dyDescent="0.3">
      <c r="A3">
        <v>2</v>
      </c>
      <c r="B3">
        <f>E3^4</f>
        <v>16</v>
      </c>
      <c r="C3">
        <f>E3^3</f>
        <v>8</v>
      </c>
      <c r="D3">
        <f>E3^2</f>
        <v>4</v>
      </c>
      <c r="E3">
        <v>2</v>
      </c>
      <c r="F3">
        <f>D3*H3</f>
        <v>26.88</v>
      </c>
      <c r="G3">
        <f>E3*H3</f>
        <v>13.44</v>
      </c>
      <c r="H3">
        <v>6.72</v>
      </c>
      <c r="I3">
        <f>$N$9*D3+$N$10*E3+$N$11</f>
        <v>7.1914512000000013</v>
      </c>
      <c r="J3">
        <f>(H3-I3)^2</f>
        <v>0.22226623398144144</v>
      </c>
      <c r="L3" t="s">
        <v>38</v>
      </c>
    </row>
    <row r="4" spans="1:14" x14ac:dyDescent="0.3">
      <c r="A4">
        <v>3</v>
      </c>
      <c r="B4">
        <f t="shared" ref="B4:B13" si="0">E4^4</f>
        <v>81</v>
      </c>
      <c r="C4">
        <f t="shared" ref="C4:C13" si="1">E4^3</f>
        <v>27</v>
      </c>
      <c r="D4">
        <f t="shared" ref="D4:D13" si="2">E4^2</f>
        <v>9</v>
      </c>
      <c r="E4">
        <v>3</v>
      </c>
      <c r="F4">
        <f t="shared" ref="F4:F13" si="3">D4*H4</f>
        <v>44.550000000000004</v>
      </c>
      <c r="G4">
        <f t="shared" ref="G4:G13" si="4">E4*H4</f>
        <v>14.850000000000001</v>
      </c>
      <c r="H4">
        <v>4.95</v>
      </c>
      <c r="I4">
        <f t="shared" ref="I4:I13" si="5">$N$9*D4+$N$10*E4+$N$11</f>
        <v>5.7892233000000006</v>
      </c>
      <c r="J4">
        <f t="shared" ref="J4:J13" si="6">(H4-I4)^2</f>
        <v>0.70429574726289079</v>
      </c>
    </row>
    <row r="5" spans="1:14" x14ac:dyDescent="0.3">
      <c r="A5">
        <v>4</v>
      </c>
      <c r="B5">
        <f t="shared" si="0"/>
        <v>256</v>
      </c>
      <c r="C5">
        <f t="shared" si="1"/>
        <v>64</v>
      </c>
      <c r="D5">
        <f t="shared" si="2"/>
        <v>16</v>
      </c>
      <c r="E5">
        <v>4</v>
      </c>
      <c r="F5">
        <f t="shared" si="3"/>
        <v>64.959999999999994</v>
      </c>
      <c r="G5">
        <f t="shared" si="4"/>
        <v>16.239999999999998</v>
      </c>
      <c r="H5">
        <v>4.0599999999999996</v>
      </c>
      <c r="I5">
        <f t="shared" si="5"/>
        <v>4.5859264000000008</v>
      </c>
      <c r="J5">
        <f t="shared" si="6"/>
        <v>0.27659857821696132</v>
      </c>
    </row>
    <row r="6" spans="1:14" x14ac:dyDescent="0.3">
      <c r="A6">
        <v>5</v>
      </c>
      <c r="B6">
        <f t="shared" si="0"/>
        <v>625</v>
      </c>
      <c r="C6">
        <f t="shared" si="1"/>
        <v>125</v>
      </c>
      <c r="D6">
        <f t="shared" si="2"/>
        <v>25</v>
      </c>
      <c r="E6">
        <v>5</v>
      </c>
      <c r="F6">
        <f t="shared" si="3"/>
        <v>82</v>
      </c>
      <c r="G6">
        <f t="shared" si="4"/>
        <v>16.399999999999999</v>
      </c>
      <c r="H6">
        <v>3.28</v>
      </c>
      <c r="I6">
        <f t="shared" si="5"/>
        <v>3.5815605000000019</v>
      </c>
      <c r="J6">
        <f t="shared" si="6"/>
        <v>9.0938735160251277E-2</v>
      </c>
    </row>
    <row r="7" spans="1:14" x14ac:dyDescent="0.3">
      <c r="A7">
        <v>6</v>
      </c>
      <c r="B7">
        <f t="shared" si="0"/>
        <v>1296</v>
      </c>
      <c r="C7">
        <f t="shared" si="1"/>
        <v>216</v>
      </c>
      <c r="D7">
        <f t="shared" si="2"/>
        <v>36</v>
      </c>
      <c r="E7">
        <v>6</v>
      </c>
      <c r="F7">
        <f t="shared" si="3"/>
        <v>104.76</v>
      </c>
      <c r="G7">
        <f t="shared" si="4"/>
        <v>17.46</v>
      </c>
      <c r="H7">
        <v>2.91</v>
      </c>
      <c r="I7">
        <f t="shared" si="5"/>
        <v>2.7761256000000003</v>
      </c>
      <c r="J7">
        <f t="shared" si="6"/>
        <v>1.7922354975359957E-2</v>
      </c>
    </row>
    <row r="8" spans="1:14" x14ac:dyDescent="0.3">
      <c r="A8">
        <v>7</v>
      </c>
      <c r="B8">
        <f t="shared" si="0"/>
        <v>2401</v>
      </c>
      <c r="C8">
        <f t="shared" si="1"/>
        <v>343</v>
      </c>
      <c r="D8">
        <f t="shared" si="2"/>
        <v>49</v>
      </c>
      <c r="E8">
        <v>7</v>
      </c>
      <c r="F8">
        <f t="shared" si="3"/>
        <v>120.05000000000001</v>
      </c>
      <c r="G8">
        <f t="shared" si="4"/>
        <v>17.150000000000002</v>
      </c>
      <c r="H8">
        <v>2.4500000000000002</v>
      </c>
      <c r="I8">
        <f t="shared" si="5"/>
        <v>2.1696217000000022</v>
      </c>
      <c r="J8">
        <f t="shared" si="6"/>
        <v>7.861199111088886E-2</v>
      </c>
    </row>
    <row r="9" spans="1:14" x14ac:dyDescent="0.3">
      <c r="A9">
        <v>8</v>
      </c>
      <c r="B9">
        <f t="shared" si="0"/>
        <v>4096</v>
      </c>
      <c r="C9">
        <f t="shared" si="1"/>
        <v>512</v>
      </c>
      <c r="D9">
        <f t="shared" si="2"/>
        <v>64</v>
      </c>
      <c r="E9">
        <v>8</v>
      </c>
      <c r="F9">
        <f t="shared" si="3"/>
        <v>145.28</v>
      </c>
      <c r="G9">
        <f t="shared" si="4"/>
        <v>18.16</v>
      </c>
      <c r="H9">
        <v>2.27</v>
      </c>
      <c r="I9">
        <f t="shared" si="5"/>
        <v>1.7620488000000023</v>
      </c>
      <c r="J9">
        <f t="shared" si="6"/>
        <v>0.25801442158143767</v>
      </c>
      <c r="M9" t="s">
        <v>18</v>
      </c>
      <c r="N9">
        <v>9.9465499999999998E-2</v>
      </c>
    </row>
    <row r="10" spans="1:14" x14ac:dyDescent="0.3">
      <c r="A10">
        <v>9</v>
      </c>
      <c r="B10">
        <f t="shared" si="0"/>
        <v>6561</v>
      </c>
      <c r="C10">
        <f t="shared" si="1"/>
        <v>729</v>
      </c>
      <c r="D10">
        <f t="shared" si="2"/>
        <v>81</v>
      </c>
      <c r="E10">
        <v>9</v>
      </c>
      <c r="F10">
        <f t="shared" si="3"/>
        <v>158.76</v>
      </c>
      <c r="G10">
        <f t="shared" si="4"/>
        <v>17.64</v>
      </c>
      <c r="H10">
        <v>1.96</v>
      </c>
      <c r="I10">
        <f t="shared" si="5"/>
        <v>1.5534069000000024</v>
      </c>
      <c r="J10">
        <f t="shared" si="6"/>
        <v>0.16531794896760804</v>
      </c>
      <c r="M10" t="s">
        <v>17</v>
      </c>
      <c r="N10">
        <v>-1.8995553999999999</v>
      </c>
    </row>
    <row r="11" spans="1:14" x14ac:dyDescent="0.3">
      <c r="A11">
        <v>10</v>
      </c>
      <c r="B11">
        <f t="shared" si="0"/>
        <v>10000</v>
      </c>
      <c r="C11">
        <f t="shared" si="1"/>
        <v>1000</v>
      </c>
      <c r="D11">
        <f t="shared" si="2"/>
        <v>100</v>
      </c>
      <c r="E11">
        <v>10</v>
      </c>
      <c r="F11">
        <f t="shared" si="3"/>
        <v>185</v>
      </c>
      <c r="G11">
        <f t="shared" si="4"/>
        <v>18.5</v>
      </c>
      <c r="H11">
        <v>1.85</v>
      </c>
      <c r="I11">
        <f t="shared" si="5"/>
        <v>1.5436960000000024</v>
      </c>
      <c r="J11">
        <f t="shared" si="6"/>
        <v>9.3822140415998581E-2</v>
      </c>
      <c r="M11" t="s">
        <v>39</v>
      </c>
      <c r="N11">
        <v>10.592700000000001</v>
      </c>
    </row>
    <row r="12" spans="1:14" x14ac:dyDescent="0.3">
      <c r="A12">
        <v>11</v>
      </c>
      <c r="B12">
        <f t="shared" si="0"/>
        <v>14641</v>
      </c>
      <c r="C12">
        <f t="shared" si="1"/>
        <v>1331</v>
      </c>
      <c r="D12">
        <f t="shared" si="2"/>
        <v>121</v>
      </c>
      <c r="E12">
        <v>11</v>
      </c>
      <c r="F12">
        <f t="shared" si="3"/>
        <v>197.23</v>
      </c>
      <c r="G12">
        <f t="shared" si="4"/>
        <v>17.93</v>
      </c>
      <c r="H12">
        <v>1.63</v>
      </c>
      <c r="I12">
        <f t="shared" si="5"/>
        <v>1.7329161000000006</v>
      </c>
      <c r="J12">
        <f t="shared" si="6"/>
        <v>1.0591723639210151E-2</v>
      </c>
    </row>
    <row r="13" spans="1:14" x14ac:dyDescent="0.3">
      <c r="A13">
        <v>12</v>
      </c>
      <c r="B13">
        <f t="shared" si="0"/>
        <v>20736</v>
      </c>
      <c r="C13">
        <f t="shared" si="1"/>
        <v>1728</v>
      </c>
      <c r="D13">
        <f t="shared" si="2"/>
        <v>144</v>
      </c>
      <c r="E13">
        <v>12</v>
      </c>
      <c r="F13">
        <f t="shared" si="3"/>
        <v>227.52</v>
      </c>
      <c r="G13">
        <f t="shared" si="4"/>
        <v>18.96</v>
      </c>
      <c r="H13">
        <v>1.58</v>
      </c>
      <c r="I13">
        <f t="shared" si="5"/>
        <v>2.1210672000000006</v>
      </c>
      <c r="J13">
        <f t="shared" si="6"/>
        <v>0.29275371491584057</v>
      </c>
      <c r="M13" t="s">
        <v>9</v>
      </c>
      <c r="N13">
        <f>SQRT(J14/12)</f>
        <v>0.54218978633330783</v>
      </c>
    </row>
    <row r="14" spans="1:14" x14ac:dyDescent="0.3">
      <c r="A14" t="s">
        <v>22</v>
      </c>
      <c r="B14">
        <f t="shared" ref="B14:H14" si="7">SUM(B2:B13)</f>
        <v>60710</v>
      </c>
      <c r="C14">
        <f t="shared" si="7"/>
        <v>6084</v>
      </c>
      <c r="D14">
        <f t="shared" si="7"/>
        <v>650</v>
      </c>
      <c r="E14">
        <f t="shared" si="7"/>
        <v>78</v>
      </c>
      <c r="F14">
        <f t="shared" si="7"/>
        <v>1366.9299999999998</v>
      </c>
      <c r="G14">
        <f t="shared" si="7"/>
        <v>196.67000000000004</v>
      </c>
      <c r="H14">
        <f t="shared" si="7"/>
        <v>43.600000000000009</v>
      </c>
      <c r="J14">
        <f>SUM(J2:J13)</f>
        <v>3.5276371728498952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Гипербола</vt:lpstr>
      <vt:lpstr>Показательная</vt:lpstr>
      <vt:lpstr>Степенная</vt:lpstr>
      <vt:lpstr>Логарифмическая</vt:lpstr>
      <vt:lpstr>Дробно-линейная</vt:lpstr>
      <vt:lpstr>Дробно-рациональная</vt:lpstr>
      <vt:lpstr>Квадратичная зависимость (трёхп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</dc:creator>
  <cp:lastModifiedBy>Ольга Франко</cp:lastModifiedBy>
  <dcterms:created xsi:type="dcterms:W3CDTF">2015-06-05T18:19:34Z</dcterms:created>
  <dcterms:modified xsi:type="dcterms:W3CDTF">2022-04-19T09:49:34Z</dcterms:modified>
</cp:coreProperties>
</file>