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2_семестр ВЕСНА\ИНФМенеджмент\"/>
    </mc:Choice>
  </mc:AlternateContent>
  <bookViews>
    <workbookView xWindow="0" yWindow="0" windowWidth="20490" windowHeight="8340"/>
  </bookViews>
  <sheets>
    <sheet name="вариант 8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4" l="1"/>
  <c r="X17" i="4"/>
  <c r="X16" i="4"/>
  <c r="S5" i="4" l="1"/>
  <c r="W5" i="4"/>
  <c r="U12" i="4"/>
  <c r="V5" i="4"/>
  <c r="S9" i="4"/>
  <c r="P4" i="4" l="1"/>
  <c r="P3" i="4"/>
  <c r="P15" i="4"/>
  <c r="O10" i="4"/>
  <c r="P10" i="4" s="1"/>
  <c r="O5" i="4"/>
  <c r="P5" i="4" s="1"/>
  <c r="Q5" i="4" l="1"/>
  <c r="R5" i="4" s="1"/>
  <c r="T5" i="4" s="1"/>
  <c r="U5" i="4" l="1"/>
  <c r="X5" i="4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Исходные данные таблица 2
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Нормативные*Окончательный интегральный коээффициент
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Отчисления на соц нужды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Затраты на электричество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вставить справочник 3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из справочника новизна Г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нормы в справочнике 4
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Переменожить чтобы получить интегральный
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сколько человек нужно, чтобы выполнить работу на 6 месяцев. 22 - константа
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Зп. Второй параметр средняя зп
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Для амортизации
данные
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внедрение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т.к. Объем вх информации 51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
Вид обработки - РВ, степень новизны Г</t>
        </r>
      </text>
    </comment>
  </commentList>
</comments>
</file>

<file path=xl/sharedStrings.xml><?xml version="1.0" encoding="utf-8"?>
<sst xmlns="http://schemas.openxmlformats.org/spreadsheetml/2006/main" count="67" uniqueCount="54">
  <si>
    <t>АС Учет начислений и выплат пенский и пособий</t>
  </si>
  <si>
    <t>Наименование подсистемы АСУ</t>
  </si>
  <si>
    <t>Заказчик</t>
  </si>
  <si>
    <t>Райсобес</t>
  </si>
  <si>
    <t>Этап</t>
  </si>
  <si>
    <t>Поправочные коэфф</t>
  </si>
  <si>
    <t>Фактическая трудоемкость</t>
  </si>
  <si>
    <t>Норма времени</t>
  </si>
  <si>
    <t>ТЗ</t>
  </si>
  <si>
    <t>ЭП</t>
  </si>
  <si>
    <t>ТП</t>
  </si>
  <si>
    <t>РП</t>
  </si>
  <si>
    <t>ВП</t>
  </si>
  <si>
    <t>таб 3</t>
  </si>
  <si>
    <t>таб 4</t>
  </si>
  <si>
    <t>т5</t>
  </si>
  <si>
    <t>т7</t>
  </si>
  <si>
    <t>т9</t>
  </si>
  <si>
    <t>в т2 добавить к количеству вх информации бд, поэтому +1</t>
  </si>
  <si>
    <t>Kп</t>
  </si>
  <si>
    <t>К1*m+K2*n+K3*p)/m+n+p</t>
  </si>
  <si>
    <t>p - бд</t>
  </si>
  <si>
    <t>m - Пи</t>
  </si>
  <si>
    <t>n- НСИ</t>
  </si>
  <si>
    <t>Количество</t>
  </si>
  <si>
    <t>K1</t>
  </si>
  <si>
    <t>K2</t>
  </si>
  <si>
    <t>K3</t>
  </si>
  <si>
    <t>т6</t>
  </si>
  <si>
    <t>т8</t>
  </si>
  <si>
    <t>т10</t>
  </si>
  <si>
    <t>K4</t>
  </si>
  <si>
    <t>K5</t>
  </si>
  <si>
    <t>Общая трудоемкость</t>
  </si>
  <si>
    <t>Ч</t>
  </si>
  <si>
    <t>ЗП доп</t>
  </si>
  <si>
    <t>СоцФонд</t>
  </si>
  <si>
    <t>ЗП осн</t>
  </si>
  <si>
    <t>ПИ</t>
  </si>
  <si>
    <t>НСИ</t>
  </si>
  <si>
    <t>БД</t>
  </si>
  <si>
    <t>Оф</t>
  </si>
  <si>
    <t>Нам</t>
  </si>
  <si>
    <t>Тм</t>
  </si>
  <si>
    <t>Ам</t>
  </si>
  <si>
    <t>Зэл</t>
  </si>
  <si>
    <t>Сэл</t>
  </si>
  <si>
    <t>Мэвм</t>
  </si>
  <si>
    <t>Тсут</t>
  </si>
  <si>
    <t>Вт/ч</t>
  </si>
  <si>
    <t>Итого</t>
  </si>
  <si>
    <t>Счет</t>
  </si>
  <si>
    <t>Прибыль</t>
  </si>
  <si>
    <t>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</si>
</sst>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 wrapText="1"/>
    </xf>
    <xf numFmtId="0" fontId="4" fillId="2" borderId="0" xfId="0" applyFont="1" applyFill="1" applyAlignment="1">
      <alignment horizontal="center" vertical="top" wrapText="1"/>
    </xf>
    <xf numFmtId="2" fontId="4" fillId="2" borderId="0" xfId="0" applyNumberFormat="1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"/>
  <sheetViews>
    <sheetView tabSelected="1" topLeftCell="C1" zoomScale="60" zoomScaleNormal="60" workbookViewId="0">
      <selection activeCell="V9" sqref="V9"/>
    </sheetView>
  </sheetViews>
  <sheetFormatPr defaultRowHeight="15.75" x14ac:dyDescent="0.25"/>
  <cols>
    <col min="1" max="1" width="18.42578125" style="2" customWidth="1"/>
    <col min="2" max="2" width="16.85546875" style="2" customWidth="1"/>
    <col min="3" max="3" width="31" style="2" customWidth="1"/>
    <col min="4" max="4" width="23.28515625" style="2" customWidth="1"/>
    <col min="5" max="6" width="9.140625" style="2"/>
    <col min="7" max="7" width="13.140625" style="2" customWidth="1"/>
    <col min="8" max="8" width="19.140625" style="2" customWidth="1"/>
    <col min="9" max="9" width="6.42578125" style="2" customWidth="1"/>
    <col min="10" max="10" width="5.85546875" style="2" customWidth="1"/>
    <col min="11" max="11" width="20.85546875" style="2" customWidth="1"/>
    <col min="12" max="12" width="5.7109375" style="2" customWidth="1"/>
    <col min="13" max="13" width="6.5703125" style="2" customWidth="1"/>
    <col min="14" max="14" width="7.42578125" style="2" customWidth="1"/>
    <col min="15" max="15" width="20.85546875" style="2" customWidth="1"/>
    <col min="16" max="16" width="20.42578125" style="2" customWidth="1"/>
    <col min="17" max="17" width="20.7109375" style="2" customWidth="1"/>
    <col min="18" max="18" width="10.7109375" style="2" bestFit="1" customWidth="1"/>
    <col min="19" max="19" width="11.85546875" style="2" bestFit="1" customWidth="1"/>
    <col min="20" max="20" width="11.5703125" style="2" customWidth="1"/>
    <col min="21" max="21" width="12.85546875" style="2" customWidth="1"/>
    <col min="22" max="22" width="6.7109375" style="2" customWidth="1"/>
    <col min="23" max="23" width="13.140625" style="2" bestFit="1" customWidth="1"/>
    <col min="24" max="24" width="13.28515625" style="2" customWidth="1"/>
    <col min="25" max="16384" width="9.140625" style="2"/>
  </cols>
  <sheetData>
    <row r="1" spans="1:24" x14ac:dyDescent="0.25">
      <c r="A1" s="1" t="s">
        <v>1</v>
      </c>
      <c r="B1" s="1"/>
      <c r="C1" s="1" t="s">
        <v>0</v>
      </c>
      <c r="D1" s="1"/>
    </row>
    <row r="2" spans="1:24" ht="15.75" customHeight="1" x14ac:dyDescent="0.25">
      <c r="A2" s="3" t="s">
        <v>2</v>
      </c>
      <c r="B2" s="3"/>
      <c r="C2" s="2" t="s">
        <v>3</v>
      </c>
      <c r="G2" s="2" t="s">
        <v>4</v>
      </c>
      <c r="H2" s="2" t="s">
        <v>7</v>
      </c>
      <c r="K2" s="3" t="s">
        <v>5</v>
      </c>
      <c r="L2" s="3"/>
      <c r="M2" s="3"/>
      <c r="N2" s="3"/>
      <c r="O2" s="3"/>
      <c r="P2" s="2" t="s">
        <v>6</v>
      </c>
      <c r="Q2" s="2" t="s">
        <v>33</v>
      </c>
      <c r="R2" s="2" t="s">
        <v>34</v>
      </c>
      <c r="S2" s="2" t="s">
        <v>37</v>
      </c>
      <c r="T2" s="2" t="s">
        <v>35</v>
      </c>
      <c r="U2" s="2" t="s">
        <v>36</v>
      </c>
      <c r="V2" s="2" t="s">
        <v>44</v>
      </c>
      <c r="W2" s="2" t="s">
        <v>45</v>
      </c>
      <c r="X2" s="2" t="s">
        <v>50</v>
      </c>
    </row>
    <row r="3" spans="1:24" x14ac:dyDescent="0.25">
      <c r="G3" s="2" t="s">
        <v>8</v>
      </c>
      <c r="H3" s="2">
        <v>26</v>
      </c>
      <c r="K3" s="2" t="s">
        <v>13</v>
      </c>
      <c r="P3" s="2">
        <f>H3</f>
        <v>26</v>
      </c>
    </row>
    <row r="4" spans="1:24" x14ac:dyDescent="0.25">
      <c r="G4" s="2" t="s">
        <v>9</v>
      </c>
      <c r="H4" s="2">
        <v>36</v>
      </c>
      <c r="K4" s="2" t="s">
        <v>14</v>
      </c>
      <c r="P4" s="2">
        <f>H4</f>
        <v>36</v>
      </c>
    </row>
    <row r="5" spans="1:24" ht="14.25" customHeight="1" x14ac:dyDescent="0.25">
      <c r="D5" s="3" t="s">
        <v>18</v>
      </c>
      <c r="G5" s="2" t="s">
        <v>10</v>
      </c>
      <c r="H5" s="2">
        <v>11</v>
      </c>
      <c r="K5" s="5" t="s">
        <v>15</v>
      </c>
      <c r="L5" s="5" t="s">
        <v>38</v>
      </c>
      <c r="M5" s="5">
        <v>0.5</v>
      </c>
      <c r="N5" s="5" t="s">
        <v>25</v>
      </c>
      <c r="O5" s="5">
        <f>(0.5*$O$23+0.4*$O$24+1.25*$O$22)/($O$22+$O$23+$O$24)</f>
        <v>0.61</v>
      </c>
      <c r="P5" s="3">
        <f>(O5*O8*O9)*H5</f>
        <v>7.7500499999999999</v>
      </c>
      <c r="Q5" s="2">
        <f>P5+P10+P15+P3+P4</f>
        <v>107.82790700000001</v>
      </c>
      <c r="R5" s="7">
        <f>Q5/(6*22)</f>
        <v>0.81687808333333345</v>
      </c>
      <c r="S5" s="8">
        <f>Q5*4000</f>
        <v>431311.62800000003</v>
      </c>
      <c r="T5" s="8">
        <f>S5*0.1</f>
        <v>43131.162800000006</v>
      </c>
      <c r="U5" s="8">
        <f>(S5+T5)*0.3</f>
        <v>142332.83723999999</v>
      </c>
      <c r="V5" s="8">
        <f>((S7*S8)/(365*100))*S9</f>
        <v>37.50062104109589</v>
      </c>
      <c r="W5" s="8">
        <f>S11*U12*S13*S9</f>
        <v>245.28406210560004</v>
      </c>
      <c r="X5" s="8">
        <f>SUM(S5:W5)</f>
        <v>617058.41272314661</v>
      </c>
    </row>
    <row r="6" spans="1:24" ht="14.25" customHeight="1" x14ac:dyDescent="0.25">
      <c r="D6" s="3"/>
      <c r="K6" s="5"/>
      <c r="L6" s="5" t="s">
        <v>39</v>
      </c>
      <c r="M6" s="5">
        <v>0.43</v>
      </c>
      <c r="N6" s="5"/>
      <c r="O6" s="5"/>
      <c r="P6" s="3"/>
      <c r="R6" s="7"/>
    </row>
    <row r="7" spans="1:24" ht="14.25" customHeight="1" x14ac:dyDescent="0.25">
      <c r="D7" s="3"/>
      <c r="K7" s="5"/>
      <c r="L7" s="5" t="s">
        <v>40</v>
      </c>
      <c r="M7" s="5"/>
      <c r="N7" s="5"/>
      <c r="O7" s="5"/>
      <c r="P7" s="3"/>
      <c r="R7" s="7" t="s">
        <v>41</v>
      </c>
      <c r="S7" s="2">
        <v>100000</v>
      </c>
    </row>
    <row r="8" spans="1:24" x14ac:dyDescent="0.25">
      <c r="D8" s="3"/>
      <c r="K8" s="5" t="s">
        <v>16</v>
      </c>
      <c r="L8" s="5"/>
      <c r="M8" s="5"/>
      <c r="N8" s="5" t="s">
        <v>26</v>
      </c>
      <c r="O8" s="5">
        <v>1.05</v>
      </c>
      <c r="P8" s="3"/>
      <c r="R8" s="2" t="s">
        <v>42</v>
      </c>
      <c r="S8" s="2">
        <v>0.3</v>
      </c>
    </row>
    <row r="9" spans="1:24" x14ac:dyDescent="0.25">
      <c r="D9" s="3"/>
      <c r="K9" s="5" t="s">
        <v>17</v>
      </c>
      <c r="L9" s="5"/>
      <c r="M9" s="5"/>
      <c r="N9" s="5" t="s">
        <v>27</v>
      </c>
      <c r="O9" s="5">
        <v>1.1000000000000001</v>
      </c>
      <c r="P9" s="3"/>
      <c r="R9" s="2" t="s">
        <v>43</v>
      </c>
      <c r="S9" s="2">
        <f>0.35*P4+0.6*P5+0.8*P10+0.6*P15</f>
        <v>45.625755600000005</v>
      </c>
    </row>
    <row r="10" spans="1:24" x14ac:dyDescent="0.25">
      <c r="G10" s="2" t="s">
        <v>11</v>
      </c>
      <c r="H10" s="2">
        <v>95</v>
      </c>
      <c r="K10" s="5" t="s">
        <v>28</v>
      </c>
      <c r="L10" s="5"/>
      <c r="M10" s="5"/>
      <c r="N10" s="5" t="s">
        <v>25</v>
      </c>
      <c r="O10" s="5">
        <f>(0.58*$O$23+0.34*$O$24+0.29*$O$22)/($O$22+$O$23+$O$24)</f>
        <v>0.42599999999999999</v>
      </c>
      <c r="P10" s="3">
        <f>(O10*O11*O12*O13*O14)*H10</f>
        <v>27.645057000000005</v>
      </c>
    </row>
    <row r="11" spans="1:24" x14ac:dyDescent="0.25">
      <c r="K11" s="5" t="s">
        <v>16</v>
      </c>
      <c r="L11" s="5"/>
      <c r="M11" s="5"/>
      <c r="N11" s="5" t="s">
        <v>26</v>
      </c>
      <c r="O11" s="5">
        <v>1.1000000000000001</v>
      </c>
      <c r="P11" s="3"/>
      <c r="R11" s="2" t="s">
        <v>46</v>
      </c>
      <c r="S11" s="2">
        <v>4</v>
      </c>
    </row>
    <row r="12" spans="1:24" x14ac:dyDescent="0.25">
      <c r="K12" s="5" t="s">
        <v>29</v>
      </c>
      <c r="L12" s="5"/>
      <c r="M12" s="5"/>
      <c r="N12" s="5" t="s">
        <v>27</v>
      </c>
      <c r="O12" s="5">
        <v>1.08</v>
      </c>
      <c r="P12" s="3"/>
      <c r="R12" s="2" t="s">
        <v>47</v>
      </c>
      <c r="S12" s="2">
        <v>42</v>
      </c>
      <c r="T12" s="2" t="s">
        <v>49</v>
      </c>
      <c r="U12" s="2">
        <f>(S12/1000)*4</f>
        <v>0.16800000000000001</v>
      </c>
    </row>
    <row r="13" spans="1:24" x14ac:dyDescent="0.25">
      <c r="K13" s="5" t="s">
        <v>17</v>
      </c>
      <c r="L13" s="5"/>
      <c r="M13" s="5"/>
      <c r="N13" s="5" t="s">
        <v>31</v>
      </c>
      <c r="O13" s="5">
        <v>1.1499999999999999</v>
      </c>
      <c r="P13" s="3"/>
      <c r="R13" s="2" t="s">
        <v>48</v>
      </c>
      <c r="S13" s="2">
        <v>8</v>
      </c>
    </row>
    <row r="14" spans="1:24" x14ac:dyDescent="0.25">
      <c r="K14" s="5" t="s">
        <v>30</v>
      </c>
      <c r="L14" s="5"/>
      <c r="M14" s="5"/>
      <c r="N14" s="5" t="s">
        <v>32</v>
      </c>
      <c r="O14" s="5">
        <v>0.5</v>
      </c>
      <c r="P14" s="3"/>
    </row>
    <row r="15" spans="1:24" x14ac:dyDescent="0.25">
      <c r="G15" s="2" t="s">
        <v>12</v>
      </c>
      <c r="H15" s="2">
        <v>16</v>
      </c>
      <c r="K15" s="5" t="s">
        <v>16</v>
      </c>
      <c r="L15" s="5"/>
      <c r="M15" s="5"/>
      <c r="N15" s="5" t="s">
        <v>25</v>
      </c>
      <c r="O15" s="5">
        <v>1.1499999999999999</v>
      </c>
      <c r="P15" s="3">
        <f>(O15*O16*O17*O18)*H15</f>
        <v>10.4328</v>
      </c>
      <c r="U15" s="9" t="s">
        <v>51</v>
      </c>
      <c r="V15" s="9"/>
      <c r="W15" s="9"/>
      <c r="X15" s="10">
        <f>(X5+X16+X17)</f>
        <v>962611.12384810869</v>
      </c>
    </row>
    <row r="16" spans="1:24" x14ac:dyDescent="0.25">
      <c r="K16" s="5" t="s">
        <v>29</v>
      </c>
      <c r="L16" s="5"/>
      <c r="M16" s="5"/>
      <c r="N16" s="5" t="s">
        <v>26</v>
      </c>
      <c r="O16" s="5">
        <v>1.08</v>
      </c>
      <c r="P16" s="3"/>
      <c r="U16" s="11"/>
      <c r="V16" s="11"/>
      <c r="W16" s="11" t="s">
        <v>52</v>
      </c>
      <c r="X16" s="11">
        <f>X5*0.3</f>
        <v>185117.52381694398</v>
      </c>
    </row>
    <row r="17" spans="8:24" x14ac:dyDescent="0.25">
      <c r="K17" s="5" t="s">
        <v>17</v>
      </c>
      <c r="L17" s="5"/>
      <c r="M17" s="5"/>
      <c r="N17" s="5" t="s">
        <v>27</v>
      </c>
      <c r="O17" s="6">
        <v>1.05</v>
      </c>
      <c r="P17" s="3"/>
      <c r="U17" s="11"/>
      <c r="V17" s="11"/>
      <c r="W17" s="11" t="s">
        <v>53</v>
      </c>
      <c r="X17" s="11">
        <f>(X5+X16)*0.2</f>
        <v>160435.18730801812</v>
      </c>
    </row>
    <row r="18" spans="8:24" x14ac:dyDescent="0.25">
      <c r="K18" s="5" t="s">
        <v>30</v>
      </c>
      <c r="L18" s="5"/>
      <c r="M18" s="5"/>
      <c r="N18" s="5" t="s">
        <v>31</v>
      </c>
      <c r="O18" s="6">
        <v>0.5</v>
      </c>
      <c r="P18" s="3"/>
    </row>
    <row r="19" spans="8:24" x14ac:dyDescent="0.25">
      <c r="K19" s="5"/>
      <c r="L19" s="5"/>
      <c r="M19" s="5"/>
      <c r="P19" s="4"/>
    </row>
    <row r="20" spans="8:24" ht="31.5" x14ac:dyDescent="0.25">
      <c r="H20" s="2" t="s">
        <v>19</v>
      </c>
      <c r="K20" s="2" t="s">
        <v>20</v>
      </c>
    </row>
    <row r="21" spans="8:24" x14ac:dyDescent="0.25">
      <c r="K21" s="2" t="s">
        <v>24</v>
      </c>
    </row>
    <row r="22" spans="8:24" x14ac:dyDescent="0.25">
      <c r="N22" s="2" t="s">
        <v>21</v>
      </c>
      <c r="O22" s="2">
        <v>1</v>
      </c>
    </row>
    <row r="23" spans="8:24" x14ac:dyDescent="0.25">
      <c r="N23" s="2" t="s">
        <v>22</v>
      </c>
      <c r="O23" s="2">
        <v>2</v>
      </c>
    </row>
    <row r="24" spans="8:24" ht="31.5" x14ac:dyDescent="0.25">
      <c r="N24" s="2" t="s">
        <v>23</v>
      </c>
      <c r="O24" s="2">
        <v>2</v>
      </c>
    </row>
  </sheetData>
  <mergeCells count="9">
    <mergeCell ref="P5:P9"/>
    <mergeCell ref="P10:P14"/>
    <mergeCell ref="P15:P18"/>
    <mergeCell ref="D5:D9"/>
    <mergeCell ref="U15:W15"/>
    <mergeCell ref="A2:B2"/>
    <mergeCell ref="C1:D1"/>
    <mergeCell ref="A1:B1"/>
    <mergeCell ref="K2:O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cp:lastPrinted>2022-03-16T11:32:30Z</cp:lastPrinted>
  <dcterms:created xsi:type="dcterms:W3CDTF">2022-03-10T08:02:56Z</dcterms:created>
  <dcterms:modified xsi:type="dcterms:W3CDTF">2022-03-17T08:18:17Z</dcterms:modified>
</cp:coreProperties>
</file>