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Учеба\Технолог-Учеба\labwork_2021\БЖД\Практические\"/>
    </mc:Choice>
  </mc:AlternateContent>
  <bookViews>
    <workbookView xWindow="0" yWindow="0" windowWidth="15345" windowHeight="4635"/>
  </bookViews>
  <sheets>
    <sheet name="Лист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1" l="1"/>
  <c r="B42" i="1"/>
  <c r="B37" i="1"/>
  <c r="D33" i="1"/>
  <c r="D32" i="1"/>
  <c r="B33" i="1"/>
  <c r="B34" i="1"/>
  <c r="B35" i="1"/>
  <c r="B32" i="1"/>
  <c r="B15" i="1"/>
  <c r="B12" i="1"/>
  <c r="B10" i="1"/>
  <c r="B11" i="1" l="1"/>
  <c r="B16" i="1" s="1"/>
  <c r="B51" i="1" l="1"/>
  <c r="D7" i="1"/>
  <c r="B52" i="1" s="1"/>
  <c r="B53" i="1" s="1"/>
  <c r="D34" i="1"/>
  <c r="D35" i="1"/>
  <c r="B14" i="1"/>
  <c r="B40" i="1"/>
  <c r="B13" i="1"/>
  <c r="D6" i="1"/>
  <c r="B19" i="1" s="1"/>
  <c r="B39" i="1" l="1"/>
  <c r="B38" i="1"/>
  <c r="B45" i="1" s="1"/>
  <c r="B47" i="1"/>
  <c r="B46" i="1" l="1"/>
</calcChain>
</file>

<file path=xl/comments1.xml><?xml version="1.0" encoding="utf-8"?>
<comments xmlns="http://schemas.openxmlformats.org/spreadsheetml/2006/main">
  <authors>
    <author>Курбатова Софья Андреевна</author>
  </authors>
  <commentList>
    <comment ref="B28" authorId="0" shapeId="0">
      <text>
        <r>
          <rPr>
            <b/>
            <sz val="9"/>
            <color indexed="81"/>
            <rFont val="Tahoma"/>
            <family val="2"/>
            <charset val="204"/>
          </rPr>
          <t>Курбатова Софья Андреевна:</t>
        </r>
        <r>
          <rPr>
            <sz val="9"/>
            <color indexed="81"/>
            <rFont val="Tahoma"/>
            <family val="2"/>
            <charset val="204"/>
          </rPr>
          <t xml:space="preserve">
В зависимости от зоны в которую попадает здание будет выполнен расчет для остальных значений </t>
        </r>
      </text>
    </comment>
  </commentList>
</comments>
</file>

<file path=xl/sharedStrings.xml><?xml version="1.0" encoding="utf-8"?>
<sst xmlns="http://schemas.openxmlformats.org/spreadsheetml/2006/main" count="87" uniqueCount="69">
  <si>
    <t>Радиус зоны бризантного поражения</t>
  </si>
  <si>
    <t>R1</t>
  </si>
  <si>
    <t>м</t>
  </si>
  <si>
    <t>M(т)</t>
  </si>
  <si>
    <t>R2</t>
  </si>
  <si>
    <t>кПа</t>
  </si>
  <si>
    <t>Практическая работа №1</t>
  </si>
  <si>
    <t>Вариант №18</t>
  </si>
  <si>
    <t>Данные</t>
  </si>
  <si>
    <t>Название</t>
  </si>
  <si>
    <t>Значение</t>
  </si>
  <si>
    <t>Единица измерения</t>
  </si>
  <si>
    <t>т</t>
  </si>
  <si>
    <t>По системе СИ</t>
  </si>
  <si>
    <t>Оценка размера зоны ЧС</t>
  </si>
  <si>
    <t>Радиус зоны действия продуктов взрыва (на границе огненного шара)</t>
  </si>
  <si>
    <t>Row</t>
  </si>
  <si>
    <t>detPф</t>
  </si>
  <si>
    <t>Давление при R1</t>
  </si>
  <si>
    <t>Давление при Row</t>
  </si>
  <si>
    <t>Радиус зоны полного разрушения</t>
  </si>
  <si>
    <t>Радиус зоны сильного разрушения</t>
  </si>
  <si>
    <t>Радиус зоны среднего разрушения</t>
  </si>
  <si>
    <t>Радиус зоны слабого разрушения</t>
  </si>
  <si>
    <t>R3</t>
  </si>
  <si>
    <t>R4</t>
  </si>
  <si>
    <t>R5</t>
  </si>
  <si>
    <t>Давление при R2</t>
  </si>
  <si>
    <t>Давление при R3</t>
  </si>
  <si>
    <t>Давление при R4</t>
  </si>
  <si>
    <t>Давление при R5</t>
  </si>
  <si>
    <t xml:space="preserve"> Масштаб 1:5000</t>
  </si>
  <si>
    <t>Здание 33</t>
  </si>
  <si>
    <t>Здание 40</t>
  </si>
  <si>
    <t xml:space="preserve">Здание 8 </t>
  </si>
  <si>
    <t>эпицентр взрыва</t>
  </si>
  <si>
    <t>здание кирпичное, одноэтажное. перекрытие (кровля) железобетонная констрцкция. дверь металлическая</t>
  </si>
  <si>
    <t>ж/б конструкция, кровля металлическая, дверь деревянная, оконные переплеты деревянные, окрашенные в темный цвет</t>
  </si>
  <si>
    <t>Интенсивность теплого излучения</t>
  </si>
  <si>
    <t>Кдж\м^2*с</t>
  </si>
  <si>
    <t xml:space="preserve"> Q </t>
  </si>
  <si>
    <t>T1</t>
  </si>
  <si>
    <t>T2</t>
  </si>
  <si>
    <t>T3</t>
  </si>
  <si>
    <t>T4</t>
  </si>
  <si>
    <t>F1</t>
  </si>
  <si>
    <t>F2</t>
  </si>
  <si>
    <t>F3</t>
  </si>
  <si>
    <t>F4</t>
  </si>
  <si>
    <t>I1</t>
  </si>
  <si>
    <t>I2</t>
  </si>
  <si>
    <t>I3</t>
  </si>
  <si>
    <t>I4</t>
  </si>
  <si>
    <t>U1</t>
  </si>
  <si>
    <t>U2</t>
  </si>
  <si>
    <t>U3</t>
  </si>
  <si>
    <t>U4</t>
  </si>
  <si>
    <t>Тепловой импульс</t>
  </si>
  <si>
    <t>tсв</t>
  </si>
  <si>
    <t>Оценка характера повреждений при взрыве на объекте 40 и 33(моторное отделение)</t>
  </si>
  <si>
    <t>Оценка потерь среди людей</t>
  </si>
  <si>
    <t>Плотность работающих</t>
  </si>
  <si>
    <t>ч/кв.м</t>
  </si>
  <si>
    <t>Смертельный исход</t>
  </si>
  <si>
    <t>ч</t>
  </si>
  <si>
    <t>Санитарный исход</t>
  </si>
  <si>
    <t>Вывод</t>
  </si>
  <si>
    <t xml:space="preserve">Таким образом, чтобы избежать взрыва, следует предпринять следующие профилактические меры - расположить взрывоопасный объект как можно дальше от остальных объектов, тем самым уменьшить радиус распространения волны взрыва.  Кроме того можно предпложить одиночное хранения вместо группового. Исправление последствий взрыва потребует привлечение дополнительных человеческих ресурсов. </t>
  </si>
  <si>
    <t>Избыточное давление</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</si>
</sst>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04"/>
      <scheme val="minor"/>
    </font>
    <font>
      <sz val="10"/>
      <color theme="1"/>
      <name val="Times New Roman"/>
      <family val="1"/>
      <charset val="204"/>
    </font>
    <font>
      <sz val="9"/>
      <color indexed="81"/>
      <name val="Tahoma"/>
      <family val="2"/>
      <charset val="204"/>
    </font>
    <font>
      <b/>
      <sz val="9"/>
      <color indexed="81"/>
      <name val="Tahoma"/>
      <family val="2"/>
      <charset val="20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2" fontId="1" fillId="0" borderId="0" xfId="0" applyNumberFormat="1" applyFont="1" applyAlignment="1">
      <alignment horizontal="center" vertical="center" wrapText="1"/>
    </xf>
    <xf numFmtId="0" fontId="1" fillId="0" borderId="0" xfId="0" applyFont="1" applyAlignment="1">
      <alignment horizontal="center"/>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center" wrapText="1"/>
    </xf>
    <xf numFmtId="0" fontId="1" fillId="0" borderId="0" xfId="0" applyFont="1" applyAlignment="1">
      <alignment horizontal="right" vertical="top"/>
    </xf>
    <xf numFmtId="2" fontId="1" fillId="0" borderId="0" xfId="0" applyNumberFormat="1" applyFont="1"/>
    <xf numFmtId="0" fontId="1" fillId="0" borderId="0" xfId="0" applyFont="1" applyAlignment="1">
      <alignment horizontal="right"/>
    </xf>
    <xf numFmtId="0" fontId="1" fillId="0" borderId="0" xfId="0" applyFont="1" applyAlignment="1">
      <alignment horizontal="right" vertical="center"/>
    </xf>
    <xf numFmtId="1" fontId="1" fillId="0" borderId="0" xfId="0" applyNumberFormat="1" applyFont="1"/>
    <xf numFmtId="0" fontId="1" fillId="0" borderId="0" xfId="0" applyFont="1" applyAlignment="1">
      <alignment vertical="top" wrapText="1"/>
    </xf>
    <xf numFmtId="0" fontId="1" fillId="0" borderId="0" xfId="0" applyFont="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center" wrapText="1"/>
    </xf>
    <xf numFmtId="0" fontId="1" fillId="2" borderId="0" xfId="0" applyFont="1" applyFill="1" applyAlignment="1">
      <alignment horizontal="center"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2"/>
  <sheetViews>
    <sheetView tabSelected="1" topLeftCell="A37" workbookViewId="0">
      <selection activeCell="B53" sqref="B53"/>
    </sheetView>
  </sheetViews>
  <sheetFormatPr defaultRowHeight="12.75" x14ac:dyDescent="0.2"/>
  <cols>
    <col min="1" max="1" width="43.5703125" style="7" customWidth="1"/>
    <col min="2" max="3" width="15" style="2" customWidth="1"/>
    <col min="4" max="4" width="14.7109375" style="2" customWidth="1"/>
    <col min="5" max="16384" width="9.140625" style="2"/>
  </cols>
  <sheetData>
    <row r="1" spans="1:9" x14ac:dyDescent="0.2">
      <c r="A1" s="17" t="s">
        <v>6</v>
      </c>
      <c r="B1" s="17"/>
      <c r="C1" s="17"/>
      <c r="D1" s="17"/>
      <c r="E1" s="17"/>
      <c r="F1" s="17"/>
      <c r="G1" s="17"/>
      <c r="H1" s="1"/>
      <c r="I1" s="1"/>
    </row>
    <row r="2" spans="1:9" x14ac:dyDescent="0.2">
      <c r="A2" s="17" t="s">
        <v>7</v>
      </c>
      <c r="B2" s="17"/>
      <c r="C2" s="17"/>
      <c r="D2" s="17"/>
      <c r="E2" s="17"/>
      <c r="F2" s="17"/>
      <c r="G2" s="17"/>
      <c r="H2" s="1"/>
      <c r="I2" s="1"/>
    </row>
    <row r="3" spans="1:9" x14ac:dyDescent="0.2">
      <c r="B3" s="3"/>
      <c r="C3" s="3"/>
      <c r="D3" s="3"/>
      <c r="E3" s="3"/>
      <c r="F3" s="3"/>
      <c r="G3" s="3"/>
      <c r="H3" s="1"/>
      <c r="I3" s="1"/>
    </row>
    <row r="4" spans="1:9" x14ac:dyDescent="0.2">
      <c r="A4" s="17" t="s">
        <v>8</v>
      </c>
      <c r="B4" s="17"/>
      <c r="C4" s="17"/>
      <c r="D4" s="17"/>
      <c r="E4" s="3"/>
      <c r="F4" s="3"/>
      <c r="G4" s="3"/>
      <c r="H4" s="3"/>
      <c r="I4" s="3"/>
    </row>
    <row r="5" spans="1:9" ht="25.5" x14ac:dyDescent="0.2">
      <c r="A5" s="9" t="s">
        <v>9</v>
      </c>
      <c r="B5" s="4" t="s">
        <v>10</v>
      </c>
      <c r="C5" s="4" t="s">
        <v>11</v>
      </c>
      <c r="D5" s="4" t="s">
        <v>13</v>
      </c>
      <c r="E5" s="3"/>
      <c r="F5" s="3"/>
      <c r="G5" s="3"/>
      <c r="H5" s="3"/>
      <c r="I5" s="3"/>
    </row>
    <row r="6" spans="1:9" x14ac:dyDescent="0.2">
      <c r="A6" s="7" t="s">
        <v>3</v>
      </c>
      <c r="B6" s="2">
        <v>68</v>
      </c>
      <c r="C6" s="2" t="s">
        <v>12</v>
      </c>
      <c r="D6" s="2">
        <f>B6*1000</f>
        <v>68000</v>
      </c>
    </row>
    <row r="7" spans="1:9" x14ac:dyDescent="0.2">
      <c r="A7" s="8"/>
      <c r="B7" s="2">
        <v>0.5</v>
      </c>
      <c r="D7" s="2">
        <f>D6*B7</f>
        <v>34000</v>
      </c>
    </row>
    <row r="8" spans="1:9" x14ac:dyDescent="0.2">
      <c r="A8" s="8"/>
    </row>
    <row r="9" spans="1:9" ht="15" customHeight="1" x14ac:dyDescent="0.2">
      <c r="A9" s="18" t="s">
        <v>14</v>
      </c>
      <c r="B9" s="18"/>
      <c r="C9" s="18"/>
      <c r="D9" s="18"/>
      <c r="E9" s="18"/>
      <c r="F9" s="18"/>
      <c r="G9" s="18"/>
    </row>
    <row r="10" spans="1:9" s="4" customFormat="1" ht="17.25" customHeight="1" x14ac:dyDescent="0.25">
      <c r="A10" s="8" t="s">
        <v>0</v>
      </c>
      <c r="B10" s="5">
        <f>1.75*((D6*B7)^(1/3))</f>
        <v>56.693206522355972</v>
      </c>
      <c r="C10" s="4" t="s">
        <v>2</v>
      </c>
      <c r="E10" s="4" t="s">
        <v>1</v>
      </c>
    </row>
    <row r="11" spans="1:9" s="4" customFormat="1" ht="32.25" customHeight="1" x14ac:dyDescent="0.25">
      <c r="A11" s="8" t="s">
        <v>15</v>
      </c>
      <c r="B11" s="5">
        <f>1.7*B10</f>
        <v>96.37845108800515</v>
      </c>
      <c r="C11" s="4" t="s">
        <v>2</v>
      </c>
      <c r="E11" s="4" t="s">
        <v>16</v>
      </c>
    </row>
    <row r="12" spans="1:9" s="4" customFormat="1" ht="15" customHeight="1" x14ac:dyDescent="0.25">
      <c r="A12" s="8" t="s">
        <v>20</v>
      </c>
      <c r="B12" s="5">
        <f>1.34*$B$10*((((233/B20)+1)^2)-1)^(1/3)</f>
        <v>215.56513873515388</v>
      </c>
      <c r="C12" s="4" t="s">
        <v>2</v>
      </c>
      <c r="E12" s="4" t="s">
        <v>4</v>
      </c>
    </row>
    <row r="13" spans="1:9" s="4" customFormat="1" ht="17.25" customHeight="1" x14ac:dyDescent="0.25">
      <c r="A13" s="8" t="s">
        <v>21</v>
      </c>
      <c r="B13" s="5">
        <f>1.34*$B$10*((((233/B21)+1)^2)-1)^(1/3)</f>
        <v>271.37046450913942</v>
      </c>
      <c r="C13" s="4" t="s">
        <v>2</v>
      </c>
      <c r="E13" s="4" t="s">
        <v>24</v>
      </c>
    </row>
    <row r="14" spans="1:9" s="4" customFormat="1" ht="18" customHeight="1" x14ac:dyDescent="0.25">
      <c r="A14" s="8" t="s">
        <v>22</v>
      </c>
      <c r="B14" s="5">
        <f>1.34*$B$10*((((233/B22)+1)^2)-1)^(1/3)</f>
        <v>411.58102554785364</v>
      </c>
      <c r="C14" s="4" t="s">
        <v>2</v>
      </c>
      <c r="E14" s="4" t="s">
        <v>25</v>
      </c>
    </row>
    <row r="15" spans="1:9" s="4" customFormat="1" ht="16.5" customHeight="1" x14ac:dyDescent="0.25">
      <c r="A15" s="8" t="s">
        <v>23</v>
      </c>
      <c r="B15" s="5">
        <f>1.34*$B$10*((((233/B23)+1)^2)-1)^(1/3)</f>
        <v>636.98318318452641</v>
      </c>
      <c r="C15" s="4" t="s">
        <v>2</v>
      </c>
      <c r="E15" s="4" t="s">
        <v>26</v>
      </c>
    </row>
    <row r="16" spans="1:9" s="4" customFormat="1" ht="16.5" customHeight="1" x14ac:dyDescent="0.25">
      <c r="A16" s="8" t="s">
        <v>68</v>
      </c>
      <c r="B16" s="5">
        <f>1300*((B10/B11)^3)+50</f>
        <v>314.60411154081009</v>
      </c>
    </row>
    <row r="17" spans="1:7" s="4" customFormat="1" ht="16.5" customHeight="1" x14ac:dyDescent="0.25">
      <c r="A17" s="8"/>
      <c r="B17" s="5"/>
    </row>
    <row r="18" spans="1:7" s="4" customFormat="1" x14ac:dyDescent="0.25">
      <c r="A18" s="8" t="s">
        <v>18</v>
      </c>
      <c r="B18" s="4">
        <v>1750</v>
      </c>
      <c r="C18" s="4" t="s">
        <v>5</v>
      </c>
      <c r="E18" s="4" t="s">
        <v>17</v>
      </c>
    </row>
    <row r="19" spans="1:7" s="4" customFormat="1" x14ac:dyDescent="0.25">
      <c r="A19" s="8" t="s">
        <v>19</v>
      </c>
      <c r="B19" s="5">
        <f>1300*((B10/B11))^3+50</f>
        <v>314.60411154081009</v>
      </c>
      <c r="C19" s="4" t="s">
        <v>5</v>
      </c>
      <c r="E19" s="4" t="s">
        <v>17</v>
      </c>
    </row>
    <row r="20" spans="1:7" s="4" customFormat="1" x14ac:dyDescent="0.2">
      <c r="A20" s="8" t="s">
        <v>27</v>
      </c>
      <c r="B20" s="10">
        <v>60</v>
      </c>
      <c r="C20" s="4" t="s">
        <v>5</v>
      </c>
      <c r="E20" s="4" t="s">
        <v>17</v>
      </c>
    </row>
    <row r="21" spans="1:7" s="4" customFormat="1" x14ac:dyDescent="0.2">
      <c r="A21" s="8" t="s">
        <v>28</v>
      </c>
      <c r="B21" s="10">
        <v>40</v>
      </c>
      <c r="C21" s="4" t="s">
        <v>5</v>
      </c>
      <c r="E21" s="4" t="s">
        <v>17</v>
      </c>
    </row>
    <row r="22" spans="1:7" x14ac:dyDescent="0.2">
      <c r="A22" s="8" t="s">
        <v>29</v>
      </c>
      <c r="B22" s="6">
        <v>20</v>
      </c>
      <c r="C22" s="4" t="s">
        <v>5</v>
      </c>
      <c r="D22" s="6"/>
      <c r="E22" s="4" t="s">
        <v>17</v>
      </c>
      <c r="F22" s="6"/>
    </row>
    <row r="23" spans="1:7" x14ac:dyDescent="0.2">
      <c r="A23" s="8" t="s">
        <v>30</v>
      </c>
      <c r="B23" s="6">
        <v>10</v>
      </c>
      <c r="C23" s="4" t="s">
        <v>5</v>
      </c>
      <c r="E23" s="4" t="s">
        <v>17</v>
      </c>
    </row>
    <row r="25" spans="1:7" x14ac:dyDescent="0.2">
      <c r="A25" s="22" t="s">
        <v>59</v>
      </c>
      <c r="B25" s="22"/>
      <c r="C25" s="22"/>
      <c r="D25" s="22"/>
      <c r="E25" s="22"/>
      <c r="F25" s="22"/>
      <c r="G25" s="22"/>
    </row>
    <row r="26" spans="1:7" x14ac:dyDescent="0.2">
      <c r="A26" s="7" t="s">
        <v>31</v>
      </c>
    </row>
    <row r="27" spans="1:7" ht="16.5" customHeight="1" x14ac:dyDescent="0.2">
      <c r="A27" s="7" t="s">
        <v>34</v>
      </c>
      <c r="B27" s="2" t="s">
        <v>35</v>
      </c>
    </row>
    <row r="28" spans="1:7" ht="43.5" customHeight="1" x14ac:dyDescent="0.2">
      <c r="A28" s="7" t="s">
        <v>32</v>
      </c>
      <c r="B28" s="3" t="s">
        <v>4</v>
      </c>
      <c r="C28" s="20" t="s">
        <v>36</v>
      </c>
      <c r="D28" s="20"/>
      <c r="E28" s="20"/>
    </row>
    <row r="29" spans="1:7" ht="45" customHeight="1" x14ac:dyDescent="0.2">
      <c r="A29" s="7" t="s">
        <v>33</v>
      </c>
      <c r="B29" s="3" t="s">
        <v>24</v>
      </c>
      <c r="C29" s="21" t="s">
        <v>37</v>
      </c>
      <c r="D29" s="21"/>
      <c r="E29" s="21"/>
    </row>
    <row r="31" spans="1:7" x14ac:dyDescent="0.2">
      <c r="A31" s="11" t="s">
        <v>40</v>
      </c>
      <c r="B31" s="2">
        <v>2200</v>
      </c>
      <c r="C31" s="2" t="s">
        <v>39</v>
      </c>
    </row>
    <row r="32" spans="1:7" x14ac:dyDescent="0.2">
      <c r="A32" s="11" t="s">
        <v>45</v>
      </c>
      <c r="B32" s="12">
        <f>($B$11^2*B12)/((($B$11*$B$11+B12*B12)^3)^(1/2))</f>
        <v>0.1520854752260126</v>
      </c>
      <c r="C32" s="11" t="s">
        <v>41</v>
      </c>
      <c r="D32" s="12">
        <f>1-0.058*LN(B12)</f>
        <v>0.68835073835660876</v>
      </c>
    </row>
    <row r="33" spans="1:4" x14ac:dyDescent="0.2">
      <c r="A33" s="11" t="s">
        <v>46</v>
      </c>
      <c r="B33" s="12">
        <f t="shared" ref="B33:B35" si="0">($B$11^2*B13)/((($B$11*$B$11+B13*B13)^3)^(1/2))</f>
        <v>0.10554780168475922</v>
      </c>
      <c r="C33" s="11" t="s">
        <v>42</v>
      </c>
      <c r="D33" s="12">
        <f>1-0.058*LN(B13)</f>
        <v>0.67499787492669383</v>
      </c>
    </row>
    <row r="34" spans="1:4" x14ac:dyDescent="0.2">
      <c r="A34" s="11" t="s">
        <v>47</v>
      </c>
      <c r="B34" s="12">
        <f t="shared" si="0"/>
        <v>5.0614281056917156E-2</v>
      </c>
      <c r="C34" s="11" t="s">
        <v>43</v>
      </c>
      <c r="D34" s="12">
        <f>1-0.058*LN(B14)</f>
        <v>0.65083965758857631</v>
      </c>
    </row>
    <row r="35" spans="1:4" x14ac:dyDescent="0.2">
      <c r="A35" s="11" t="s">
        <v>48</v>
      </c>
      <c r="B35" s="12">
        <f t="shared" si="0"/>
        <v>2.2128837499169149E-2</v>
      </c>
      <c r="C35" s="11" t="s">
        <v>44</v>
      </c>
      <c r="D35" s="12">
        <f>1-0.058*LN(B15)</f>
        <v>0.62550889119843567</v>
      </c>
    </row>
    <row r="36" spans="1:4" x14ac:dyDescent="0.2">
      <c r="A36" s="11" t="s">
        <v>38</v>
      </c>
      <c r="B36" s="12"/>
    </row>
    <row r="37" spans="1:4" x14ac:dyDescent="0.2">
      <c r="A37" s="13" t="s">
        <v>49</v>
      </c>
      <c r="B37" s="2">
        <f>$B$31*B32*D32</f>
        <v>230.31392816331129</v>
      </c>
    </row>
    <row r="38" spans="1:4" x14ac:dyDescent="0.2">
      <c r="A38" s="13" t="s">
        <v>50</v>
      </c>
      <c r="B38" s="2">
        <f t="shared" ref="B38:B40" si="1">$B$31*B33*D33</f>
        <v>156.73799204887248</v>
      </c>
    </row>
    <row r="39" spans="1:4" x14ac:dyDescent="0.2">
      <c r="A39" s="13" t="s">
        <v>51</v>
      </c>
      <c r="B39" s="2">
        <f t="shared" si="1"/>
        <v>72.47191897478703</v>
      </c>
    </row>
    <row r="40" spans="1:4" x14ac:dyDescent="0.2">
      <c r="A40" s="13" t="s">
        <v>52</v>
      </c>
      <c r="B40" s="2">
        <f t="shared" si="1"/>
        <v>30.451926136754448</v>
      </c>
    </row>
    <row r="41" spans="1:4" x14ac:dyDescent="0.2">
      <c r="A41" s="13"/>
    </row>
    <row r="42" spans="1:4" x14ac:dyDescent="0.2">
      <c r="A42" s="13" t="s">
        <v>58</v>
      </c>
      <c r="B42" s="2">
        <f>0.45*D7^(1/3)/0.85</f>
        <v>17.150886006763152</v>
      </c>
    </row>
    <row r="43" spans="1:4" x14ac:dyDescent="0.2">
      <c r="A43" s="13" t="s">
        <v>57</v>
      </c>
    </row>
    <row r="44" spans="1:4" x14ac:dyDescent="0.2">
      <c r="A44" s="14" t="s">
        <v>53</v>
      </c>
      <c r="B44" s="12">
        <f>B37*$B$42</f>
        <v>3950.0879276987894</v>
      </c>
    </row>
    <row r="45" spans="1:4" x14ac:dyDescent="0.2">
      <c r="A45" s="14" t="s">
        <v>54</v>
      </c>
      <c r="B45" s="12">
        <f t="shared" ref="B45:B47" si="2">B38*$B$42</f>
        <v>2688.1954345591612</v>
      </c>
    </row>
    <row r="46" spans="1:4" x14ac:dyDescent="0.2">
      <c r="A46" s="14" t="s">
        <v>55</v>
      </c>
      <c r="B46" s="12">
        <f t="shared" si="2"/>
        <v>1242.9576210279479</v>
      </c>
    </row>
    <row r="47" spans="1:4" x14ac:dyDescent="0.2">
      <c r="A47" s="14" t="s">
        <v>56</v>
      </c>
      <c r="B47" s="12">
        <f t="shared" si="2"/>
        <v>522.277513857847</v>
      </c>
    </row>
    <row r="49" spans="1:7" x14ac:dyDescent="0.2">
      <c r="A49" s="22" t="s">
        <v>60</v>
      </c>
      <c r="B49" s="22"/>
      <c r="C49" s="22"/>
      <c r="D49" s="22"/>
      <c r="E49" s="22"/>
      <c r="F49" s="22"/>
      <c r="G49" s="22"/>
    </row>
    <row r="51" spans="1:7" x14ac:dyDescent="0.2">
      <c r="A51" s="14" t="s">
        <v>61</v>
      </c>
      <c r="B51" s="2">
        <f>1.15+0.1*18</f>
        <v>2.95</v>
      </c>
      <c r="C51" s="2" t="s">
        <v>62</v>
      </c>
    </row>
    <row r="52" spans="1:7" x14ac:dyDescent="0.2">
      <c r="A52" s="14" t="s">
        <v>63</v>
      </c>
      <c r="B52" s="15">
        <f>3*B51*D7^(2/3)</f>
        <v>9288.1498913340674</v>
      </c>
      <c r="C52" s="2" t="s">
        <v>64</v>
      </c>
    </row>
    <row r="53" spans="1:7" x14ac:dyDescent="0.2">
      <c r="A53" s="14" t="s">
        <v>65</v>
      </c>
      <c r="B53" s="15">
        <f>3*B52</f>
        <v>27864.4496740022</v>
      </c>
      <c r="C53" s="2" t="s">
        <v>64</v>
      </c>
    </row>
    <row r="54" spans="1:7" x14ac:dyDescent="0.2">
      <c r="A54" s="14"/>
    </row>
    <row r="55" spans="1:7" ht="12.75" customHeight="1" x14ac:dyDescent="0.2">
      <c r="A55" s="7" t="s">
        <v>66</v>
      </c>
      <c r="B55" s="19" t="s">
        <v>67</v>
      </c>
      <c r="C55" s="19"/>
      <c r="D55" s="19"/>
      <c r="E55" s="19"/>
      <c r="F55" s="19"/>
      <c r="G55" s="19"/>
    </row>
    <row r="56" spans="1:7" x14ac:dyDescent="0.2">
      <c r="B56" s="19"/>
      <c r="C56" s="19"/>
      <c r="D56" s="19"/>
      <c r="E56" s="19"/>
      <c r="F56" s="19"/>
      <c r="G56" s="19"/>
    </row>
    <row r="57" spans="1:7" x14ac:dyDescent="0.2">
      <c r="B57" s="19"/>
      <c r="C57" s="19"/>
      <c r="D57" s="19"/>
      <c r="E57" s="19"/>
      <c r="F57" s="19"/>
      <c r="G57" s="19"/>
    </row>
    <row r="58" spans="1:7" x14ac:dyDescent="0.2">
      <c r="B58" s="19"/>
      <c r="C58" s="19"/>
      <c r="D58" s="19"/>
      <c r="E58" s="19"/>
      <c r="F58" s="19"/>
      <c r="G58" s="19"/>
    </row>
    <row r="59" spans="1:7" x14ac:dyDescent="0.2">
      <c r="B59" s="19"/>
      <c r="C59" s="19"/>
      <c r="D59" s="19"/>
      <c r="E59" s="19"/>
      <c r="F59" s="19"/>
      <c r="G59" s="19"/>
    </row>
    <row r="60" spans="1:7" x14ac:dyDescent="0.2">
      <c r="B60" s="19"/>
      <c r="C60" s="19"/>
      <c r="D60" s="19"/>
      <c r="E60" s="19"/>
      <c r="F60" s="19"/>
      <c r="G60" s="19"/>
    </row>
    <row r="61" spans="1:7" x14ac:dyDescent="0.2">
      <c r="B61" s="16"/>
      <c r="C61" s="16"/>
      <c r="D61" s="16"/>
      <c r="E61" s="16"/>
      <c r="F61" s="16"/>
      <c r="G61" s="16"/>
    </row>
    <row r="62" spans="1:7" x14ac:dyDescent="0.2">
      <c r="B62" s="16"/>
      <c r="C62" s="16"/>
      <c r="D62" s="16"/>
      <c r="E62" s="16"/>
      <c r="F62" s="16"/>
      <c r="G62" s="16"/>
    </row>
  </sheetData>
  <mergeCells count="9">
    <mergeCell ref="A1:G1"/>
    <mergeCell ref="A2:G2"/>
    <mergeCell ref="A4:D4"/>
    <mergeCell ref="A9:G9"/>
    <mergeCell ref="B55:G60"/>
    <mergeCell ref="C28:E28"/>
    <mergeCell ref="C29:E29"/>
    <mergeCell ref="A25:G25"/>
    <mergeCell ref="A49:G49"/>
  </mergeCells>
  <pageMargins left="0.7" right="0.7" top="0.75" bottom="0.75"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Курбатова Софья Андреевна</dc:creator>
  <cp:lastModifiedBy>Курбатова Софья Андреевна</cp:lastModifiedBy>
  <dcterms:created xsi:type="dcterms:W3CDTF">2021-09-14T07:23:35Z</dcterms:created>
  <dcterms:modified xsi:type="dcterms:W3CDTF">2021-12-20T20:03:58Z</dcterms:modified>
</cp:coreProperties>
</file>