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/>
  </bookViews>
  <sheets>
    <sheet name="Данные" sheetId="3" r:id="rId1"/>
    <sheet name="Задание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B16" i="3"/>
  <c r="B15" i="3"/>
  <c r="C4" i="3" l="1"/>
  <c r="G17" i="3"/>
  <c r="G16" i="3"/>
  <c r="F16" i="3"/>
  <c r="F11" i="3"/>
  <c r="F12" i="3" s="1"/>
  <c r="G18" i="3" l="1"/>
  <c r="G21" i="3" s="1"/>
  <c r="G22" i="3" s="1"/>
  <c r="F17" i="3"/>
  <c r="G24" i="3"/>
  <c r="G25" i="3" s="1"/>
  <c r="F18" i="3" l="1"/>
  <c r="F21" i="3" s="1"/>
  <c r="F22" i="3" s="1"/>
  <c r="F24" i="3" s="1"/>
  <c r="F25" i="3" s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Для привода бетономешалки на стройплощадке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Удельное сопротивление грунта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Глубина заземления от 0.5 до 1,5 м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для 1-10 варианта, для остальных 2,5 м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Т.к. вертикальный, и нормальная влажность, пусть 2 климатическая зона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Отношение а к l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a*b = 40*4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По таблице 1.4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т.к. отношение равно 2, и количество стержней 6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Питающего трансформатора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по таблице 1.5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Берем 1-ю формулу так как все в РЯД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По таблице 1.6 исходя из мощности ЭлДвиг 7500 В
</t>
        </r>
      </text>
    </comment>
  </commentList>
</comments>
</file>

<file path=xl/sharedStrings.xml><?xml version="1.0" encoding="utf-8"?>
<sst xmlns="http://schemas.openxmlformats.org/spreadsheetml/2006/main" count="67" uniqueCount="62">
  <si>
    <t xml:space="preserve">Вариант </t>
  </si>
  <si>
    <t>суглинок</t>
  </si>
  <si>
    <t>чернозем</t>
  </si>
  <si>
    <t>Рассчитать заземляющее устройство для заземления трехфазного электродвигателя серии 4А3132М6 мощностью 7,5 кВт, напряжением 380 В; n = 2960 об/мин, используемого для привода бетономешалки на стройплощадке, при следующих данных: 1. Грунт – см. по варианту вид грунта в табл. 1.7 с удельным сопротивлением r, Ом·м. 2. В качестве заземлителей применим стальные трубы диаметром d = 0,08 м
- длиной l = 2,0 м (с 1-го по 10-й варианты);
- длиной l = 2,5 м – остальные варианты, располагаемые вертикально, соединенные на сварке стальной полосой 40×4 мм2.
3.Мощность питающего трансформатора равна 90 кВ·А, требуемое по нормам допустимое сопротивление заземляющего устройства [rз] ≤ 10 Ом.
4. Электродвигатель с бетономешалкой расположены во второй климатической зоне: 1-10 варианты нормальной влажности, 11-20 варианты – повышенной.</t>
  </si>
  <si>
    <t>p ОМ*м</t>
  </si>
  <si>
    <t>ЭлДвигатель</t>
  </si>
  <si>
    <t>3 фазы</t>
  </si>
  <si>
    <t>Мощность N кВт</t>
  </si>
  <si>
    <t>Напряжение В</t>
  </si>
  <si>
    <t>n об/мин</t>
  </si>
  <si>
    <t>Трубы</t>
  </si>
  <si>
    <t>стальные</t>
  </si>
  <si>
    <t>d м</t>
  </si>
  <si>
    <t>l длина м</t>
  </si>
  <si>
    <t>расположение</t>
  </si>
  <si>
    <t>вертикально</t>
  </si>
  <si>
    <t>соединение</t>
  </si>
  <si>
    <t>сварка стальной полосой</t>
  </si>
  <si>
    <t xml:space="preserve">40x4 </t>
  </si>
  <si>
    <t>кв мм</t>
  </si>
  <si>
    <t>2. Заземление</t>
  </si>
  <si>
    <t>1. Грунт</t>
  </si>
  <si>
    <t xml:space="preserve">3. </t>
  </si>
  <si>
    <t>Мощность N кВт * А</t>
  </si>
  <si>
    <t>Сопротивление [r]&lt;=</t>
  </si>
  <si>
    <t>Ом</t>
  </si>
  <si>
    <t>Нормальная</t>
  </si>
  <si>
    <t>4. Зона влажности</t>
  </si>
  <si>
    <t>1-10 в</t>
  </si>
  <si>
    <t>Повышенная</t>
  </si>
  <si>
    <t xml:space="preserve"> Расчеты</t>
  </si>
  <si>
    <t>t</t>
  </si>
  <si>
    <t>t0</t>
  </si>
  <si>
    <t>м</t>
  </si>
  <si>
    <t>Расчет расстояния от середины заземлителя до поверхности земли (1.2) t (м)</t>
  </si>
  <si>
    <t>Определение сопротивления растеканию тока одного вертикального заземлителя (1.1) Rв</t>
  </si>
  <si>
    <r>
      <t xml:space="preserve">Расчетное удельное сопротивление земли (1.3) </t>
    </r>
    <r>
      <rPr>
        <sz val="12"/>
        <color theme="1"/>
        <rFont val="Calibri"/>
        <family val="2"/>
        <charset val="204"/>
      </rPr>
      <t>ρРАСЧТ</t>
    </r>
  </si>
  <si>
    <t>Комментарии к формулам</t>
  </si>
  <si>
    <t>Расчеты показателей</t>
  </si>
  <si>
    <t xml:space="preserve"> ρРАСЧТ</t>
  </si>
  <si>
    <t>ϕ</t>
  </si>
  <si>
    <t>Для определения коффициента сезонности табл 1.3</t>
  </si>
  <si>
    <t>Rв</t>
  </si>
  <si>
    <t>Ориентировочное число вертикальных заземлителей (1.4) nОРИЕНТ</t>
  </si>
  <si>
    <t>Rдоп</t>
  </si>
  <si>
    <t>Для Rдоп</t>
  </si>
  <si>
    <t>nОРИЕНТ</t>
  </si>
  <si>
    <t>в ряд</t>
  </si>
  <si>
    <t>8 и 18</t>
  </si>
  <si>
    <t>коэфОРИЕНТ</t>
  </si>
  <si>
    <t>Расстояние между стержнями а</t>
  </si>
  <si>
    <t>Отношение (для коэффициента)</t>
  </si>
  <si>
    <t>nУТОЧН</t>
  </si>
  <si>
    <t>Lп</t>
  </si>
  <si>
    <t>Длина соединительной полосы (1.6) и (1.7) Lп м</t>
  </si>
  <si>
    <t xml:space="preserve">Сопротивление растеканию тока (1.8) </t>
  </si>
  <si>
    <t>dП</t>
  </si>
  <si>
    <t>ширина соединительной полосы</t>
  </si>
  <si>
    <t>Rг</t>
  </si>
  <si>
    <t>коэффНАЗЕМ</t>
  </si>
  <si>
    <t>Rрез</t>
  </si>
  <si>
    <t xml:space="preserve">Таким образом, расчет выполнен верно, поскольку результирующее сопротивление - 2,57 ОМ меньше чем допустимое - 10 Ом (в соответствии с Правилами устройства электроустановок ПУЭ). Следовательно заземление следует выполнять из 8 труб с диаметром 0,008 м, соединненых  между собой полосой 0,04*0,004 м. Длина горизонтального заземлителя должна быть 28,32 м, а расстояние между горизонтальными заземлителями должно составлять 2 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</si>
</sst>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left" vertical="top" wrapText="1"/>
    </xf>
    <xf numFmtId="17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409575</xdr:colOff>
      <xdr:row>0</xdr:row>
      <xdr:rowOff>180975</xdr:rowOff>
    </xdr:from>
    <xdr:to>
      <xdr:col>19</xdr:col>
      <xdr:colOff>571100</xdr:colOff>
      <xdr:row>3</xdr:row>
      <xdr:rowOff>104710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180975"/>
          <a:ext cx="3209524" cy="523810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3</xdr:row>
      <xdr:rowOff>133350</xdr:rowOff>
    </xdr:from>
    <xdr:to>
      <xdr:col>19</xdr:col>
      <xdr:colOff>275869</xdr:colOff>
      <xdr:row>6</xdr:row>
      <xdr:rowOff>247561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733425"/>
          <a:ext cx="2857143" cy="7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400050</xdr:colOff>
      <xdr:row>7</xdr:row>
      <xdr:rowOff>19050</xdr:rowOff>
    </xdr:from>
    <xdr:to>
      <xdr:col>22</xdr:col>
      <xdr:colOff>561345</xdr:colOff>
      <xdr:row>10</xdr:row>
      <xdr:rowOff>9437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96825" y="1476375"/>
          <a:ext cx="5038095" cy="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35</xdr:row>
      <xdr:rowOff>104775</xdr:rowOff>
    </xdr:from>
    <xdr:to>
      <xdr:col>23</xdr:col>
      <xdr:colOff>189826</xdr:colOff>
      <xdr:row>47</xdr:row>
      <xdr:rowOff>66379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2525" y="6629400"/>
          <a:ext cx="5390476" cy="23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16</xdr:row>
      <xdr:rowOff>28575</xdr:rowOff>
    </xdr:from>
    <xdr:to>
      <xdr:col>23</xdr:col>
      <xdr:colOff>113623</xdr:colOff>
      <xdr:row>25</xdr:row>
      <xdr:rowOff>129015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77750" y="3000375"/>
          <a:ext cx="5419048" cy="2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26</xdr:row>
      <xdr:rowOff>228600</xdr:rowOff>
    </xdr:from>
    <xdr:to>
      <xdr:col>22</xdr:col>
      <xdr:colOff>304193</xdr:colOff>
      <xdr:row>31</xdr:row>
      <xdr:rowOff>37992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20625" y="5105400"/>
          <a:ext cx="4857143" cy="8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48</xdr:row>
      <xdr:rowOff>180975</xdr:rowOff>
    </xdr:from>
    <xdr:to>
      <xdr:col>23</xdr:col>
      <xdr:colOff>342231</xdr:colOff>
      <xdr:row>62</xdr:row>
      <xdr:rowOff>133006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3025" y="9305925"/>
          <a:ext cx="5352381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64</xdr:row>
      <xdr:rowOff>0</xdr:rowOff>
    </xdr:from>
    <xdr:to>
      <xdr:col>24</xdr:col>
      <xdr:colOff>51013</xdr:colOff>
      <xdr:row>80</xdr:row>
      <xdr:rowOff>29523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40393" y="12545786"/>
          <a:ext cx="5561905" cy="32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449036</xdr:colOff>
      <xdr:row>80</xdr:row>
      <xdr:rowOff>68343</xdr:rowOff>
    </xdr:from>
    <xdr:to>
      <xdr:col>26</xdr:col>
      <xdr:colOff>333585</xdr:colOff>
      <xdr:row>96</xdr:row>
      <xdr:rowOff>172273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26143" y="16233629"/>
          <a:ext cx="7232406" cy="336964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99</xdr:row>
      <xdr:rowOff>0</xdr:rowOff>
    </xdr:from>
    <xdr:to>
      <xdr:col>29</xdr:col>
      <xdr:colOff>160833</xdr:colOff>
      <xdr:row>112</xdr:row>
      <xdr:rowOff>127559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89429" y="20043321"/>
          <a:ext cx="8733333" cy="27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114</xdr:row>
      <xdr:rowOff>0</xdr:rowOff>
    </xdr:from>
    <xdr:to>
      <xdr:col>28</xdr:col>
      <xdr:colOff>77917</xdr:colOff>
      <xdr:row>139</xdr:row>
      <xdr:rowOff>163988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89429" y="23567571"/>
          <a:ext cx="8038095" cy="5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tabSelected="1" topLeftCell="A4" zoomScale="70" zoomScaleNormal="70" workbookViewId="0">
      <selection activeCell="G9" sqref="G1:G1048576"/>
    </sheetView>
  </sheetViews>
  <sheetFormatPr defaultRowHeight="15.75" x14ac:dyDescent="0.25"/>
  <cols>
    <col min="1" max="1" width="32.140625" style="1" customWidth="1"/>
    <col min="2" max="2" width="27.140625" style="1" customWidth="1"/>
    <col min="3" max="3" width="14.7109375" style="1" customWidth="1"/>
    <col min="4" max="4" width="9.140625" style="1"/>
    <col min="5" max="5" width="15" style="1" customWidth="1"/>
    <col min="6" max="6" width="13.5703125" style="1" customWidth="1"/>
    <col min="7" max="7" width="15.28515625" style="1" customWidth="1"/>
    <col min="8" max="16384" width="9.140625" style="1"/>
  </cols>
  <sheetData>
    <row r="1" spans="1:23" x14ac:dyDescent="0.25">
      <c r="A1" s="1" t="s">
        <v>0</v>
      </c>
      <c r="B1" s="9" t="s">
        <v>48</v>
      </c>
      <c r="E1" s="4" t="s">
        <v>30</v>
      </c>
      <c r="F1" s="4"/>
      <c r="G1" s="4"/>
      <c r="H1" s="4"/>
      <c r="I1" s="4"/>
      <c r="J1" s="4"/>
    </row>
    <row r="2" spans="1:23" x14ac:dyDescent="0.25">
      <c r="E2" s="5" t="s">
        <v>37</v>
      </c>
      <c r="F2" s="5"/>
      <c r="G2" s="5"/>
      <c r="H2" s="5"/>
      <c r="I2" s="5"/>
      <c r="J2" s="5"/>
      <c r="K2" s="5"/>
      <c r="L2" s="5"/>
      <c r="M2" s="5"/>
      <c r="N2" s="5"/>
    </row>
    <row r="3" spans="1:23" ht="15.75" customHeight="1" x14ac:dyDescent="0.25">
      <c r="A3" s="1" t="s">
        <v>5</v>
      </c>
      <c r="B3" s="1" t="s">
        <v>6</v>
      </c>
      <c r="E3" s="10" t="s">
        <v>35</v>
      </c>
      <c r="F3" s="10"/>
      <c r="G3" s="10"/>
      <c r="H3" s="10"/>
      <c r="I3" s="10"/>
      <c r="J3" s="10"/>
      <c r="K3" s="10"/>
      <c r="L3" s="10"/>
      <c r="M3" s="10"/>
      <c r="N3" s="10"/>
    </row>
    <row r="4" spans="1:23" ht="15.75" customHeight="1" x14ac:dyDescent="0.25">
      <c r="A4" s="1" t="s">
        <v>7</v>
      </c>
      <c r="B4" s="1">
        <v>7.5</v>
      </c>
      <c r="C4" s="1">
        <f>B4*1000</f>
        <v>7500</v>
      </c>
      <c r="E4" s="10" t="s">
        <v>34</v>
      </c>
      <c r="F4" s="10"/>
      <c r="G4" s="10"/>
      <c r="H4" s="10"/>
      <c r="I4" s="10"/>
      <c r="J4" s="10"/>
      <c r="K4" s="10"/>
      <c r="L4" s="10"/>
      <c r="M4" s="10"/>
      <c r="N4" s="10"/>
    </row>
    <row r="5" spans="1:23" x14ac:dyDescent="0.25">
      <c r="A5" s="1" t="s">
        <v>8</v>
      </c>
      <c r="B5" s="1">
        <v>380</v>
      </c>
      <c r="E5" s="10" t="s">
        <v>36</v>
      </c>
      <c r="F5" s="10"/>
      <c r="G5" s="10"/>
      <c r="H5" s="10"/>
      <c r="I5" s="10"/>
      <c r="J5" s="10"/>
      <c r="K5" s="10"/>
      <c r="L5" s="10"/>
      <c r="M5" s="10"/>
      <c r="N5" s="10"/>
    </row>
    <row r="6" spans="1:23" x14ac:dyDescent="0.25">
      <c r="A6" s="1" t="s">
        <v>9</v>
      </c>
      <c r="B6" s="1">
        <v>2960</v>
      </c>
      <c r="E6" s="10" t="s">
        <v>43</v>
      </c>
      <c r="F6" s="10"/>
      <c r="G6" s="10"/>
      <c r="H6" s="10"/>
      <c r="I6" s="10"/>
      <c r="J6" s="10"/>
      <c r="K6" s="10"/>
      <c r="L6" s="10"/>
      <c r="M6" s="10"/>
      <c r="N6" s="10"/>
    </row>
    <row r="7" spans="1:23" ht="20.25" customHeight="1" x14ac:dyDescent="0.25">
      <c r="A7" s="5" t="s">
        <v>21</v>
      </c>
      <c r="B7" s="5"/>
      <c r="C7" s="5"/>
      <c r="E7" s="10" t="s">
        <v>54</v>
      </c>
      <c r="F7" s="10"/>
      <c r="G7" s="10"/>
      <c r="H7" s="10"/>
      <c r="I7" s="10"/>
      <c r="J7" s="10"/>
      <c r="K7" s="10"/>
      <c r="L7" s="10"/>
      <c r="M7" s="10"/>
      <c r="N7" s="10"/>
    </row>
    <row r="8" spans="1:23" ht="20.25" customHeight="1" x14ac:dyDescent="0.25">
      <c r="A8" s="7"/>
      <c r="B8" s="7" t="s">
        <v>1</v>
      </c>
      <c r="C8" s="7" t="s">
        <v>2</v>
      </c>
      <c r="E8" s="4" t="s">
        <v>55</v>
      </c>
      <c r="F8" s="4"/>
      <c r="G8" s="4"/>
      <c r="H8" s="4"/>
      <c r="I8" s="4"/>
      <c r="J8" s="4"/>
      <c r="K8" s="4"/>
      <c r="L8" s="4"/>
      <c r="M8" s="4"/>
      <c r="N8" s="4"/>
    </row>
    <row r="9" spans="1:23" ht="20.25" customHeight="1" x14ac:dyDescent="0.25">
      <c r="A9" s="1" t="s">
        <v>4</v>
      </c>
      <c r="B9" s="1">
        <v>125</v>
      </c>
      <c r="C9" s="1">
        <v>49</v>
      </c>
    </row>
    <row r="10" spans="1:23" x14ac:dyDescent="0.25">
      <c r="A10" s="5" t="s">
        <v>20</v>
      </c>
      <c r="B10" s="5"/>
      <c r="C10" s="5"/>
      <c r="E10" s="5" t="s">
        <v>38</v>
      </c>
      <c r="F10" s="5"/>
      <c r="G10" s="5"/>
      <c r="H10" s="5"/>
      <c r="I10" s="5"/>
      <c r="J10" s="5"/>
      <c r="K10" s="5"/>
      <c r="L10" s="5"/>
      <c r="M10" s="5"/>
      <c r="N10" s="5"/>
    </row>
    <row r="11" spans="1:23" x14ac:dyDescent="0.25">
      <c r="A11" s="1" t="s">
        <v>10</v>
      </c>
      <c r="B11" s="1" t="s">
        <v>11</v>
      </c>
      <c r="E11" s="1" t="s">
        <v>32</v>
      </c>
      <c r="F11" s="1">
        <f>1</f>
        <v>1</v>
      </c>
    </row>
    <row r="12" spans="1:23" x14ac:dyDescent="0.25">
      <c r="A12" s="1" t="s">
        <v>12</v>
      </c>
      <c r="B12" s="1">
        <v>0.08</v>
      </c>
      <c r="E12" s="1" t="s">
        <v>31</v>
      </c>
      <c r="F12" s="1">
        <f>B13/2 +F11</f>
        <v>2</v>
      </c>
    </row>
    <row r="13" spans="1:23" x14ac:dyDescent="0.25">
      <c r="A13" s="1" t="s">
        <v>13</v>
      </c>
      <c r="B13" s="1">
        <v>2</v>
      </c>
      <c r="E13" s="11" t="s">
        <v>40</v>
      </c>
      <c r="F13" s="1">
        <v>1.5</v>
      </c>
    </row>
    <row r="14" spans="1:23" x14ac:dyDescent="0.25">
      <c r="A14" s="1" t="s">
        <v>14</v>
      </c>
      <c r="B14" s="1" t="s">
        <v>15</v>
      </c>
      <c r="C14" s="1" t="s">
        <v>47</v>
      </c>
      <c r="E14" s="11"/>
      <c r="F14" s="1" t="s">
        <v>1</v>
      </c>
      <c r="G14" s="7" t="s">
        <v>2</v>
      </c>
      <c r="P14" s="4" t="s">
        <v>41</v>
      </c>
      <c r="Q14" s="4"/>
      <c r="R14" s="4"/>
      <c r="S14" s="4"/>
      <c r="T14" s="4"/>
      <c r="U14" s="4"/>
      <c r="V14" s="4"/>
      <c r="W14" s="4"/>
    </row>
    <row r="15" spans="1:23" ht="13.5" customHeight="1" x14ac:dyDescent="0.25">
      <c r="A15" s="1" t="s">
        <v>50</v>
      </c>
      <c r="B15" s="1">
        <f>2*B13</f>
        <v>4</v>
      </c>
      <c r="P15" s="3"/>
      <c r="Q15" s="3"/>
      <c r="R15" s="3"/>
      <c r="S15" s="3"/>
      <c r="T15" s="3"/>
      <c r="U15" s="3"/>
      <c r="V15" s="3"/>
      <c r="W15" s="3"/>
    </row>
    <row r="16" spans="1:23" ht="13.5" customHeight="1" x14ac:dyDescent="0.25">
      <c r="A16" s="15" t="s">
        <v>51</v>
      </c>
      <c r="B16" s="15">
        <f>B15/2</f>
        <v>2</v>
      </c>
      <c r="E16" s="1" t="s">
        <v>39</v>
      </c>
      <c r="F16" s="15">
        <f>F13*B9</f>
        <v>187.5</v>
      </c>
      <c r="G16" s="1">
        <f>F13*C9</f>
        <v>73.5</v>
      </c>
      <c r="I16" s="18" t="s">
        <v>61</v>
      </c>
      <c r="J16" s="19"/>
      <c r="K16" s="19"/>
      <c r="L16" s="19"/>
      <c r="M16" s="19"/>
      <c r="N16" s="20"/>
      <c r="P16" s="3"/>
      <c r="Q16" s="3"/>
      <c r="R16" s="3"/>
      <c r="S16" s="3"/>
      <c r="T16" s="3"/>
      <c r="U16" s="3"/>
      <c r="V16" s="3"/>
      <c r="W16" s="3"/>
    </row>
    <row r="17" spans="1:14" ht="20.25" customHeight="1" x14ac:dyDescent="0.25">
      <c r="A17" s="1" t="s">
        <v>16</v>
      </c>
      <c r="B17" s="1" t="s">
        <v>17</v>
      </c>
      <c r="C17" s="1" t="s">
        <v>18</v>
      </c>
      <c r="D17" s="1" t="s">
        <v>19</v>
      </c>
      <c r="E17" s="6" t="s">
        <v>42</v>
      </c>
      <c r="F17" s="16">
        <f>((F16/(2*3.14*$B$13))*(LN(((2*$B$13)/$B$12))+0.5*LN((4*F12+$B$13)/(4*$F$12-$B$13))))</f>
        <v>62.212915266388457</v>
      </c>
      <c r="G17" s="13">
        <f>((G16/(2*3.14*$B$13))*(LN(((2*$B$13)/$B$12))+0.5*LN((4*G12+$B$13)/(4*$F$12-$B$13))))</f>
        <v>19.678319211020359</v>
      </c>
      <c r="H17" s="1" t="s">
        <v>25</v>
      </c>
      <c r="I17" s="21"/>
      <c r="J17" s="22"/>
      <c r="K17" s="22"/>
      <c r="L17" s="22"/>
      <c r="M17" s="22"/>
      <c r="N17" s="23"/>
    </row>
    <row r="18" spans="1:14" ht="20.25" customHeight="1" x14ac:dyDescent="0.25">
      <c r="A18" s="1" t="s">
        <v>57</v>
      </c>
      <c r="C18" s="1">
        <v>4.0000000000000001E-3</v>
      </c>
      <c r="D18" s="1" t="s">
        <v>33</v>
      </c>
      <c r="E18" s="1" t="s">
        <v>46</v>
      </c>
      <c r="F18" s="17">
        <f>F17/$F$26</f>
        <v>6.2212915266388453</v>
      </c>
      <c r="G18" s="14">
        <f>G17/$F$26</f>
        <v>1.9678319211020359</v>
      </c>
      <c r="I18" s="21"/>
      <c r="J18" s="22"/>
      <c r="K18" s="22"/>
      <c r="L18" s="22"/>
      <c r="M18" s="22"/>
      <c r="N18" s="23"/>
    </row>
    <row r="19" spans="1:14" x14ac:dyDescent="0.25">
      <c r="A19" s="5" t="s">
        <v>22</v>
      </c>
      <c r="B19" s="5"/>
      <c r="C19" s="5"/>
      <c r="E19" s="1" t="s">
        <v>49</v>
      </c>
      <c r="F19" s="15">
        <v>0.77</v>
      </c>
      <c r="G19" s="1">
        <v>0.91</v>
      </c>
      <c r="I19" s="21"/>
      <c r="J19" s="22"/>
      <c r="K19" s="22"/>
      <c r="L19" s="22"/>
      <c r="M19" s="22"/>
      <c r="N19" s="23"/>
    </row>
    <row r="20" spans="1:14" x14ac:dyDescent="0.25">
      <c r="A20" s="1" t="s">
        <v>23</v>
      </c>
      <c r="B20" s="1">
        <v>90</v>
      </c>
      <c r="E20" s="1" t="s">
        <v>59</v>
      </c>
      <c r="F20" s="15">
        <v>0.84</v>
      </c>
      <c r="G20" s="1">
        <v>0.94</v>
      </c>
      <c r="I20" s="21"/>
      <c r="J20" s="22"/>
      <c r="K20" s="22"/>
      <c r="L20" s="22"/>
      <c r="M20" s="22"/>
      <c r="N20" s="23"/>
    </row>
    <row r="21" spans="1:14" x14ac:dyDescent="0.25">
      <c r="A21" s="1" t="s">
        <v>24</v>
      </c>
      <c r="B21" s="1">
        <v>10</v>
      </c>
      <c r="C21" s="1" t="s">
        <v>25</v>
      </c>
      <c r="E21" s="1" t="s">
        <v>52</v>
      </c>
      <c r="F21" s="17">
        <f>F18/F19</f>
        <v>8.0795993852452543</v>
      </c>
      <c r="G21" s="14">
        <f>G18/G19</f>
        <v>2.1624526605516876</v>
      </c>
      <c r="I21" s="21"/>
      <c r="J21" s="22"/>
      <c r="K21" s="22"/>
      <c r="L21" s="22"/>
      <c r="M21" s="22"/>
      <c r="N21" s="23"/>
    </row>
    <row r="22" spans="1:14" x14ac:dyDescent="0.25">
      <c r="A22" s="5" t="s">
        <v>27</v>
      </c>
      <c r="B22" s="5"/>
      <c r="C22" s="5"/>
      <c r="E22" s="1" t="s">
        <v>53</v>
      </c>
      <c r="F22" s="16">
        <f>$B$15*(F21-1)</f>
        <v>28.318397540981017</v>
      </c>
      <c r="G22" s="12">
        <f>$B$15*(G21-1)</f>
        <v>4.6498106422067504</v>
      </c>
      <c r="H22" s="1" t="s">
        <v>33</v>
      </c>
      <c r="I22" s="21"/>
      <c r="J22" s="22"/>
      <c r="K22" s="22"/>
      <c r="L22" s="22"/>
      <c r="M22" s="22"/>
      <c r="N22" s="23"/>
    </row>
    <row r="23" spans="1:14" x14ac:dyDescent="0.25">
      <c r="A23" s="8" t="s">
        <v>28</v>
      </c>
      <c r="B23" s="1" t="s">
        <v>26</v>
      </c>
      <c r="E23" s="1" t="s">
        <v>56</v>
      </c>
      <c r="F23" s="15">
        <f>0.5*C18</f>
        <v>2E-3</v>
      </c>
      <c r="I23" s="21"/>
      <c r="J23" s="22"/>
      <c r="K23" s="22"/>
      <c r="L23" s="22"/>
      <c r="M23" s="22"/>
      <c r="N23" s="23"/>
    </row>
    <row r="24" spans="1:14" x14ac:dyDescent="0.25">
      <c r="A24" s="9">
        <v>44136</v>
      </c>
      <c r="B24" s="1" t="s">
        <v>29</v>
      </c>
      <c r="E24" s="1" t="s">
        <v>58</v>
      </c>
      <c r="F24" s="16">
        <f>(F16/(2*3.14*F22))*LN(LN((2*F22*F22)/($F$23*$F$11)))</f>
        <v>2.751447154003785</v>
      </c>
      <c r="G24" s="12">
        <f>(G16/(2*3.14*G22))*LN(LN((2*G22*G22)/($F$23*$F$11)))</f>
        <v>5.7910456294659314</v>
      </c>
      <c r="I24" s="21"/>
      <c r="J24" s="22"/>
      <c r="K24" s="22"/>
      <c r="L24" s="22"/>
      <c r="M24" s="22"/>
      <c r="N24" s="23"/>
    </row>
    <row r="25" spans="1:14" x14ac:dyDescent="0.25">
      <c r="E25" s="27" t="s">
        <v>60</v>
      </c>
      <c r="F25" s="27">
        <f>(F17*F24)/(F17*F19+F24*F20*F21)</f>
        <v>2.5710665946356772</v>
      </c>
      <c r="G25" s="1">
        <f>(G17*G24)/(G17*G19+G24*G20*G21)</f>
        <v>3.8397170714759867</v>
      </c>
      <c r="I25" s="24"/>
      <c r="J25" s="25"/>
      <c r="K25" s="25"/>
      <c r="L25" s="25"/>
      <c r="M25" s="25"/>
      <c r="N25" s="26"/>
    </row>
    <row r="26" spans="1:14" ht="19.5" customHeight="1" x14ac:dyDescent="0.25">
      <c r="E26" s="1" t="s">
        <v>44</v>
      </c>
      <c r="F26" s="1">
        <v>10</v>
      </c>
      <c r="G26" s="1" t="s">
        <v>25</v>
      </c>
    </row>
    <row r="27" spans="1:14" ht="19.5" customHeight="1" x14ac:dyDescent="0.25"/>
    <row r="49" spans="16:23" x14ac:dyDescent="0.25">
      <c r="P49" s="4" t="s">
        <v>45</v>
      </c>
      <c r="Q49" s="4"/>
      <c r="R49" s="4"/>
      <c r="S49" s="4"/>
      <c r="T49" s="4"/>
      <c r="U49" s="4"/>
      <c r="V49" s="4"/>
      <c r="W49" s="4"/>
    </row>
  </sheetData>
  <mergeCells count="16">
    <mergeCell ref="P14:W14"/>
    <mergeCell ref="E2:N2"/>
    <mergeCell ref="E10:N10"/>
    <mergeCell ref="E6:N6"/>
    <mergeCell ref="P49:W49"/>
    <mergeCell ref="E7:N7"/>
    <mergeCell ref="E8:N8"/>
    <mergeCell ref="I16:N25"/>
    <mergeCell ref="A10:C10"/>
    <mergeCell ref="A7:C7"/>
    <mergeCell ref="A19:C19"/>
    <mergeCell ref="A22:C22"/>
    <mergeCell ref="E1:J1"/>
    <mergeCell ref="E3:N3"/>
    <mergeCell ref="E4:N4"/>
    <mergeCell ref="E5:N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7" workbookViewId="0">
      <selection sqref="A1:O20"/>
    </sheetView>
  </sheetViews>
  <sheetFormatPr defaultRowHeight="15" x14ac:dyDescent="0.25"/>
  <sheetData>
    <row r="1" spans="1:15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1">
    <mergeCell ref="A1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Задание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2021-11-09T10:21:49Z</dcterms:modified>
</cp:coreProperties>
</file>