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Moretti\OneDrive - ARM\Documents\GitHub\DMI_IBNP\Process Results\"/>
    </mc:Choice>
  </mc:AlternateContent>
  <xr:revisionPtr revIDLastSave="0" documentId="13_ncr:1_{19A383B3-03B4-43E7-8839-87986A66F77D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ompletion Factors" sheetId="1" r:id="rId1"/>
    <sheet name="Plot Patterns" sheetId="2" r:id="rId2"/>
    <sheet name="Summary" sheetId="3" r:id="rId3"/>
    <sheet name="Summary - vol all BF" sheetId="4" r:id="rId4"/>
  </sheets>
  <externalReferences>
    <externalReference r:id="rId5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0" i="4" l="1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G34" i="4"/>
  <c r="I33" i="4"/>
  <c r="Q31" i="4"/>
  <c r="M31" i="4"/>
  <c r="N31" i="4" s="1"/>
  <c r="T31" i="4"/>
  <c r="Q30" i="4"/>
  <c r="M30" i="4"/>
  <c r="N30" i="4" s="1"/>
  <c r="T30" i="4"/>
  <c r="Q29" i="4"/>
  <c r="M29" i="4"/>
  <c r="N29" i="4" s="1"/>
  <c r="T29" i="4"/>
  <c r="Q28" i="4"/>
  <c r="M28" i="4"/>
  <c r="D28" i="4"/>
  <c r="T28" i="4"/>
  <c r="Q27" i="4"/>
  <c r="M27" i="4"/>
  <c r="D27" i="4"/>
  <c r="T27" i="4"/>
  <c r="Q26" i="4"/>
  <c r="M26" i="4"/>
  <c r="D26" i="4"/>
  <c r="T26" i="4"/>
  <c r="Q25" i="4"/>
  <c r="M25" i="4"/>
  <c r="D25" i="4"/>
  <c r="T25" i="4"/>
  <c r="Q24" i="4"/>
  <c r="M24" i="4"/>
  <c r="D24" i="4"/>
  <c r="T24" i="4"/>
  <c r="Q23" i="4"/>
  <c r="M23" i="4"/>
  <c r="D23" i="4"/>
  <c r="T23" i="4"/>
  <c r="Q22" i="4"/>
  <c r="M22" i="4"/>
  <c r="D22" i="4"/>
  <c r="T22" i="4"/>
  <c r="Q21" i="4"/>
  <c r="M21" i="4"/>
  <c r="D21" i="4"/>
  <c r="T21" i="4"/>
  <c r="Q20" i="4"/>
  <c r="M20" i="4"/>
  <c r="D20" i="4"/>
  <c r="T20" i="4"/>
  <c r="M19" i="4"/>
  <c r="D19" i="4"/>
  <c r="T19" i="4"/>
  <c r="M18" i="4"/>
  <c r="D18" i="4"/>
  <c r="T18" i="4"/>
  <c r="M17" i="4"/>
  <c r="D17" i="4"/>
  <c r="T17" i="4"/>
  <c r="M16" i="4"/>
  <c r="C16" i="4"/>
  <c r="D16" i="4" s="1"/>
  <c r="T16" i="4"/>
  <c r="M15" i="4"/>
  <c r="C15" i="4"/>
  <c r="D15" i="4" s="1"/>
  <c r="T15" i="4"/>
  <c r="M14" i="4"/>
  <c r="C14" i="4"/>
  <c r="D14" i="4" s="1"/>
  <c r="T14" i="4"/>
  <c r="M13" i="4"/>
  <c r="C13" i="4"/>
  <c r="D13" i="4" s="1"/>
  <c r="T13" i="4"/>
  <c r="M12" i="4"/>
  <c r="C12" i="4"/>
  <c r="D12" i="4" s="1"/>
  <c r="T12" i="4"/>
  <c r="M11" i="4"/>
  <c r="C11" i="4"/>
  <c r="D11" i="4" s="1"/>
  <c r="T11" i="4"/>
  <c r="M10" i="4"/>
  <c r="C10" i="4"/>
  <c r="D10" i="4" s="1"/>
  <c r="T10" i="4"/>
  <c r="M9" i="4"/>
  <c r="C9" i="4"/>
  <c r="D9" i="4" s="1"/>
  <c r="T9" i="4"/>
  <c r="M8" i="4"/>
  <c r="C8" i="4"/>
  <c r="D8" i="4" s="1"/>
  <c r="T8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G8" i="4" l="1"/>
  <c r="E8" i="4"/>
  <c r="G9" i="4"/>
  <c r="E9" i="4"/>
  <c r="G10" i="4"/>
  <c r="E10" i="4"/>
  <c r="G11" i="4"/>
  <c r="E11" i="4"/>
  <c r="G12" i="4"/>
  <c r="E12" i="4"/>
  <c r="G13" i="4"/>
  <c r="E13" i="4"/>
  <c r="G14" i="4"/>
  <c r="E14" i="4"/>
  <c r="G15" i="4"/>
  <c r="E15" i="4"/>
  <c r="G16" i="4"/>
  <c r="E16" i="4"/>
  <c r="G17" i="4"/>
  <c r="E17" i="4"/>
  <c r="G18" i="4"/>
  <c r="E18" i="4"/>
  <c r="G19" i="4"/>
  <c r="E19" i="4"/>
  <c r="G20" i="4"/>
  <c r="E20" i="4"/>
  <c r="G21" i="4"/>
  <c r="E21" i="4"/>
  <c r="G22" i="4"/>
  <c r="E22" i="4"/>
  <c r="G23" i="4"/>
  <c r="E23" i="4"/>
  <c r="G24" i="4"/>
  <c r="E24" i="4"/>
  <c r="G25" i="4"/>
  <c r="E25" i="4"/>
  <c r="G26" i="4"/>
  <c r="E26" i="4"/>
  <c r="G27" i="4"/>
  <c r="E27" i="4"/>
  <c r="G28" i="4"/>
  <c r="E28" i="4"/>
  <c r="G29" i="4"/>
  <c r="H29" i="4" s="1"/>
  <c r="J29" i="4" s="1"/>
  <c r="D29" i="4"/>
  <c r="G30" i="4"/>
  <c r="H30" i="4" s="1"/>
  <c r="J30" i="4" s="1"/>
  <c r="D30" i="4"/>
  <c r="G31" i="4"/>
  <c r="H31" i="4" s="1"/>
  <c r="D31" i="4"/>
  <c r="F31" i="4" l="1"/>
  <c r="E31" i="4"/>
  <c r="E30" i="4"/>
  <c r="F29" i="4"/>
  <c r="E29" i="4"/>
  <c r="L28" i="4"/>
  <c r="H28" i="4"/>
  <c r="J28" i="4" s="1"/>
  <c r="L27" i="4"/>
  <c r="H27" i="4"/>
  <c r="J27" i="4" s="1"/>
  <c r="L26" i="4"/>
  <c r="H26" i="4"/>
  <c r="J26" i="4" s="1"/>
  <c r="L25" i="4"/>
  <c r="H25" i="4"/>
  <c r="J25" i="4" s="1"/>
  <c r="L24" i="4"/>
  <c r="H24" i="4"/>
  <c r="J24" i="4" s="1"/>
  <c r="L23" i="4"/>
  <c r="H23" i="4"/>
  <c r="J23" i="4" s="1"/>
  <c r="L22" i="4"/>
  <c r="H22" i="4"/>
  <c r="J22" i="4" s="1"/>
  <c r="L21" i="4"/>
  <c r="H21" i="4"/>
  <c r="J21" i="4" s="1"/>
  <c r="L33" i="4"/>
  <c r="O31" i="4"/>
  <c r="L20" i="4"/>
  <c r="H20" i="4"/>
  <c r="J20" i="4" s="1"/>
  <c r="O30" i="4"/>
  <c r="L19" i="4"/>
  <c r="H19" i="4"/>
  <c r="J19" i="4" s="1"/>
  <c r="O29" i="4"/>
  <c r="L18" i="4"/>
  <c r="H18" i="4"/>
  <c r="J18" i="4" s="1"/>
  <c r="O28" i="4"/>
  <c r="L17" i="4"/>
  <c r="H17" i="4"/>
  <c r="J17" i="4" s="1"/>
  <c r="O27" i="4"/>
  <c r="L16" i="4"/>
  <c r="N16" i="4" s="1"/>
  <c r="H16" i="4"/>
  <c r="J16" i="4" s="1"/>
  <c r="O26" i="4"/>
  <c r="L15" i="4"/>
  <c r="N15" i="4" s="1"/>
  <c r="H15" i="4"/>
  <c r="J15" i="4" s="1"/>
  <c r="J33" i="4" s="1"/>
  <c r="O25" i="4"/>
  <c r="L14" i="4"/>
  <c r="N14" i="4" s="1"/>
  <c r="H14" i="4"/>
  <c r="O24" i="4"/>
  <c r="L13" i="4"/>
  <c r="N13" i="4" s="1"/>
  <c r="H13" i="4"/>
  <c r="O23" i="4"/>
  <c r="L12" i="4"/>
  <c r="N12" i="4" s="1"/>
  <c r="H12" i="4"/>
  <c r="O22" i="4"/>
  <c r="L11" i="4"/>
  <c r="N11" i="4" s="1"/>
  <c r="H11" i="4"/>
  <c r="O21" i="4"/>
  <c r="L10" i="4"/>
  <c r="N10" i="4" s="1"/>
  <c r="H10" i="4"/>
  <c r="O20" i="4"/>
  <c r="L9" i="4"/>
  <c r="N9" i="4" s="1"/>
  <c r="H9" i="4"/>
  <c r="O19" i="4"/>
  <c r="L8" i="4"/>
  <c r="N8" i="4" s="1"/>
  <c r="H8" i="4"/>
  <c r="H33" i="4" s="1"/>
  <c r="H36" i="4" s="1"/>
  <c r="P29" i="4" l="1"/>
  <c r="N17" i="4"/>
  <c r="P30" i="4"/>
  <c r="N18" i="4"/>
  <c r="P31" i="4"/>
  <c r="N19" i="4"/>
  <c r="P20" i="4"/>
  <c r="N20" i="4"/>
  <c r="P21" i="4"/>
  <c r="N21" i="4"/>
  <c r="P22" i="4"/>
  <c r="N22" i="4"/>
  <c r="P23" i="4"/>
  <c r="N23" i="4"/>
  <c r="P24" i="4"/>
  <c r="N24" i="4"/>
  <c r="P25" i="4"/>
  <c r="N25" i="4"/>
  <c r="P26" i="4"/>
  <c r="N26" i="4"/>
  <c r="P27" i="4"/>
  <c r="N27" i="4"/>
  <c r="P28" i="4"/>
  <c r="N28" i="4"/>
  <c r="G34" i="3" l="1"/>
  <c r="O31" i="3"/>
  <c r="K31" i="3"/>
  <c r="L31" i="3" s="1"/>
  <c r="A31" i="3"/>
  <c r="R31" i="3" s="1"/>
  <c r="O30" i="3"/>
  <c r="K30" i="3"/>
  <c r="L30" i="3" s="1"/>
  <c r="A30" i="3"/>
  <c r="R30" i="3" s="1"/>
  <c r="O29" i="3"/>
  <c r="K29" i="3"/>
  <c r="L29" i="3" s="1"/>
  <c r="A29" i="3"/>
  <c r="R29" i="3" s="1"/>
  <c r="O28" i="3"/>
  <c r="K28" i="3"/>
  <c r="A28" i="3"/>
  <c r="R28" i="3" s="1"/>
  <c r="O27" i="3"/>
  <c r="K27" i="3"/>
  <c r="A27" i="3"/>
  <c r="R27" i="3" s="1"/>
  <c r="O26" i="3"/>
  <c r="K26" i="3"/>
  <c r="A26" i="3"/>
  <c r="R26" i="3" s="1"/>
  <c r="O25" i="3"/>
  <c r="K25" i="3"/>
  <c r="A25" i="3"/>
  <c r="R25" i="3" s="1"/>
  <c r="O24" i="3"/>
  <c r="K24" i="3"/>
  <c r="A24" i="3"/>
  <c r="R24" i="3" s="1"/>
  <c r="O23" i="3"/>
  <c r="K23" i="3"/>
  <c r="A23" i="3"/>
  <c r="R23" i="3" s="1"/>
  <c r="O22" i="3"/>
  <c r="K22" i="3"/>
  <c r="A22" i="3"/>
  <c r="R22" i="3" s="1"/>
  <c r="O21" i="3"/>
  <c r="K21" i="3"/>
  <c r="A21" i="3"/>
  <c r="R21" i="3" s="1"/>
  <c r="O20" i="3"/>
  <c r="K20" i="3"/>
  <c r="A20" i="3"/>
  <c r="R20" i="3" s="1"/>
  <c r="K19" i="3"/>
  <c r="A19" i="3"/>
  <c r="R19" i="3" s="1"/>
  <c r="K18" i="3"/>
  <c r="A18" i="3"/>
  <c r="R18" i="3" s="1"/>
  <c r="K17" i="3"/>
  <c r="A17" i="3"/>
  <c r="R17" i="3" s="1"/>
  <c r="K16" i="3"/>
  <c r="A16" i="3"/>
  <c r="R16" i="3" s="1"/>
  <c r="K15" i="3"/>
  <c r="A15" i="3"/>
  <c r="R15" i="3" s="1"/>
  <c r="K14" i="3"/>
  <c r="A14" i="3"/>
  <c r="R14" i="3" s="1"/>
  <c r="K13" i="3"/>
  <c r="A13" i="3"/>
  <c r="R13" i="3" s="1"/>
  <c r="K12" i="3"/>
  <c r="A12" i="3"/>
  <c r="R12" i="3" s="1"/>
  <c r="K11" i="3"/>
  <c r="A11" i="3"/>
  <c r="R11" i="3" s="1"/>
  <c r="K10" i="3"/>
  <c r="A10" i="3"/>
  <c r="R10" i="3" s="1"/>
  <c r="K9" i="3"/>
  <c r="A9" i="3"/>
  <c r="R9" i="3" s="1"/>
  <c r="K8" i="3"/>
  <c r="A8" i="3"/>
  <c r="R8" i="3" s="1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J30" i="1"/>
  <c r="C8" i="3" s="1"/>
  <c r="D8" i="3" s="1"/>
  <c r="J29" i="1"/>
  <c r="C9" i="3" s="1"/>
  <c r="D9" i="3" s="1"/>
  <c r="H29" i="1"/>
  <c r="D29" i="1"/>
  <c r="C29" i="1"/>
  <c r="B29" i="1"/>
  <c r="J28" i="1"/>
  <c r="C10" i="3" s="1"/>
  <c r="D10" i="3" s="1"/>
  <c r="H28" i="1"/>
  <c r="D28" i="1"/>
  <c r="C28" i="1"/>
  <c r="B28" i="1"/>
  <c r="J27" i="1"/>
  <c r="C11" i="3" s="1"/>
  <c r="D11" i="3" s="1"/>
  <c r="H27" i="1"/>
  <c r="D27" i="1"/>
  <c r="C27" i="1"/>
  <c r="B27" i="1"/>
  <c r="J26" i="1"/>
  <c r="C12" i="3" s="1"/>
  <c r="D12" i="3" s="1"/>
  <c r="H26" i="1"/>
  <c r="D26" i="1"/>
  <c r="C26" i="1"/>
  <c r="B26" i="1"/>
  <c r="J25" i="1"/>
  <c r="C13" i="3" s="1"/>
  <c r="D13" i="3" s="1"/>
  <c r="H25" i="1"/>
  <c r="D25" i="1"/>
  <c r="C25" i="1"/>
  <c r="B25" i="1"/>
  <c r="J24" i="1"/>
  <c r="C14" i="3" s="1"/>
  <c r="D14" i="3" s="1"/>
  <c r="H24" i="1"/>
  <c r="D24" i="1"/>
  <c r="C24" i="1"/>
  <c r="B24" i="1"/>
  <c r="J23" i="1"/>
  <c r="C15" i="3" s="1"/>
  <c r="D15" i="3" s="1"/>
  <c r="H23" i="1"/>
  <c r="D23" i="1"/>
  <c r="C23" i="1"/>
  <c r="B23" i="1"/>
  <c r="J22" i="1"/>
  <c r="C16" i="3" s="1"/>
  <c r="D16" i="3" s="1"/>
  <c r="H22" i="1"/>
  <c r="D22" i="1"/>
  <c r="C22" i="1"/>
  <c r="B22" i="1"/>
  <c r="J21" i="1"/>
  <c r="C17" i="3" s="1"/>
  <c r="D17" i="3" s="1"/>
  <c r="H21" i="1"/>
  <c r="D21" i="1"/>
  <c r="C21" i="1"/>
  <c r="B21" i="1"/>
  <c r="J20" i="1"/>
  <c r="C18" i="3" s="1"/>
  <c r="D18" i="3" s="1"/>
  <c r="H20" i="1"/>
  <c r="D20" i="1"/>
  <c r="C20" i="1"/>
  <c r="B20" i="1"/>
  <c r="J19" i="1"/>
  <c r="C19" i="3" s="1"/>
  <c r="D19" i="3" s="1"/>
  <c r="H19" i="1"/>
  <c r="D19" i="1"/>
  <c r="C19" i="1"/>
  <c r="B19" i="1"/>
  <c r="J18" i="1"/>
  <c r="C20" i="3" s="1"/>
  <c r="D20" i="3" s="1"/>
  <c r="H18" i="1"/>
  <c r="D18" i="1"/>
  <c r="C18" i="1"/>
  <c r="B18" i="1"/>
  <c r="J17" i="1"/>
  <c r="C21" i="3" s="1"/>
  <c r="D21" i="3" s="1"/>
  <c r="H17" i="1"/>
  <c r="D17" i="1"/>
  <c r="C17" i="1"/>
  <c r="B17" i="1"/>
  <c r="J16" i="1"/>
  <c r="C22" i="3" s="1"/>
  <c r="D22" i="3" s="1"/>
  <c r="H16" i="1"/>
  <c r="D16" i="1"/>
  <c r="C16" i="1"/>
  <c r="B16" i="1"/>
  <c r="J15" i="1"/>
  <c r="C23" i="3" s="1"/>
  <c r="D23" i="3" s="1"/>
  <c r="H15" i="1"/>
  <c r="D15" i="1"/>
  <c r="C15" i="1"/>
  <c r="B15" i="1"/>
  <c r="J14" i="1"/>
  <c r="C24" i="3" s="1"/>
  <c r="D24" i="3" s="1"/>
  <c r="H14" i="1"/>
  <c r="D14" i="1"/>
  <c r="C14" i="1"/>
  <c r="B14" i="1"/>
  <c r="J13" i="1"/>
  <c r="C25" i="3" s="1"/>
  <c r="D25" i="3" s="1"/>
  <c r="H13" i="1"/>
  <c r="D13" i="1"/>
  <c r="C13" i="1"/>
  <c r="B13" i="1"/>
  <c r="J12" i="1"/>
  <c r="C26" i="3" s="1"/>
  <c r="D26" i="3" s="1"/>
  <c r="H12" i="1"/>
  <c r="D12" i="1"/>
  <c r="C12" i="1"/>
  <c r="B12" i="1"/>
  <c r="J11" i="1"/>
  <c r="C27" i="3" s="1"/>
  <c r="D27" i="3" s="1"/>
  <c r="H11" i="1"/>
  <c r="D11" i="1"/>
  <c r="C11" i="1"/>
  <c r="B11" i="1"/>
  <c r="J10" i="1"/>
  <c r="C28" i="3" s="1"/>
  <c r="D28" i="3" s="1"/>
  <c r="H10" i="1"/>
  <c r="D10" i="1"/>
  <c r="C10" i="1"/>
  <c r="B10" i="1"/>
  <c r="J9" i="1"/>
  <c r="C29" i="3" s="1"/>
  <c r="D29" i="3" s="1"/>
  <c r="H9" i="1"/>
  <c r="D9" i="1"/>
  <c r="C9" i="1"/>
  <c r="B9" i="1"/>
  <c r="J8" i="1"/>
  <c r="C30" i="3" s="1"/>
  <c r="D30" i="3" s="1"/>
  <c r="H8" i="1"/>
  <c r="D8" i="1"/>
  <c r="C8" i="1"/>
  <c r="B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J7" i="1"/>
  <c r="C31" i="3" s="1"/>
  <c r="D31" i="3" s="1"/>
  <c r="H7" i="1"/>
  <c r="D7" i="1"/>
  <c r="C7" i="1"/>
  <c r="B7" i="1"/>
  <c r="F31" i="3" l="1"/>
  <c r="G31" i="3" s="1"/>
  <c r="H31" i="3" s="1"/>
  <c r="E31" i="3"/>
  <c r="F30" i="3"/>
  <c r="G30" i="3" s="1"/>
  <c r="H30" i="3" s="1"/>
  <c r="E30" i="3"/>
  <c r="F29" i="3"/>
  <c r="G29" i="3" s="1"/>
  <c r="H29" i="3" s="1"/>
  <c r="E29" i="3"/>
  <c r="G28" i="3"/>
  <c r="E28" i="3"/>
  <c r="G27" i="3"/>
  <c r="E27" i="3"/>
  <c r="G26" i="3"/>
  <c r="E26" i="3"/>
  <c r="G25" i="3"/>
  <c r="E25" i="3"/>
  <c r="G24" i="3"/>
  <c r="E24" i="3"/>
  <c r="G23" i="3"/>
  <c r="E23" i="3"/>
  <c r="G22" i="3"/>
  <c r="E22" i="3"/>
  <c r="G21" i="3"/>
  <c r="E21" i="3"/>
  <c r="G20" i="3"/>
  <c r="E20" i="3"/>
  <c r="G19" i="3"/>
  <c r="E19" i="3"/>
  <c r="G18" i="3"/>
  <c r="E18" i="3"/>
  <c r="G17" i="3"/>
  <c r="E17" i="3"/>
  <c r="G16" i="3"/>
  <c r="E16" i="3"/>
  <c r="G15" i="3"/>
  <c r="E15" i="3"/>
  <c r="G14" i="3"/>
  <c r="E14" i="3"/>
  <c r="G13" i="3"/>
  <c r="E13" i="3"/>
  <c r="G12" i="3"/>
  <c r="E12" i="3"/>
  <c r="G11" i="3"/>
  <c r="E11" i="3"/>
  <c r="G10" i="3"/>
  <c r="E10" i="3"/>
  <c r="G9" i="3"/>
  <c r="E9" i="3"/>
  <c r="G8" i="3"/>
  <c r="E8" i="3"/>
  <c r="M19" i="3" l="1"/>
  <c r="J8" i="3"/>
  <c r="L8" i="3" s="1"/>
  <c r="H8" i="3"/>
  <c r="M20" i="3"/>
  <c r="J9" i="3"/>
  <c r="L9" i="3" s="1"/>
  <c r="H9" i="3"/>
  <c r="M21" i="3"/>
  <c r="J10" i="3"/>
  <c r="L10" i="3" s="1"/>
  <c r="H10" i="3"/>
  <c r="M22" i="3"/>
  <c r="J11" i="3"/>
  <c r="L11" i="3" s="1"/>
  <c r="H11" i="3"/>
  <c r="M23" i="3"/>
  <c r="J12" i="3"/>
  <c r="L12" i="3" s="1"/>
  <c r="H12" i="3"/>
  <c r="M24" i="3"/>
  <c r="J13" i="3"/>
  <c r="L13" i="3" s="1"/>
  <c r="H13" i="3"/>
  <c r="M25" i="3"/>
  <c r="J14" i="3"/>
  <c r="L14" i="3" s="1"/>
  <c r="H14" i="3"/>
  <c r="M26" i="3"/>
  <c r="J15" i="3"/>
  <c r="L15" i="3" s="1"/>
  <c r="H15" i="3"/>
  <c r="M27" i="3"/>
  <c r="J16" i="3"/>
  <c r="L16" i="3" s="1"/>
  <c r="H16" i="3"/>
  <c r="M28" i="3"/>
  <c r="J17" i="3"/>
  <c r="H17" i="3"/>
  <c r="M29" i="3"/>
  <c r="J18" i="3"/>
  <c r="H18" i="3"/>
  <c r="M30" i="3"/>
  <c r="J19" i="3"/>
  <c r="H19" i="3"/>
  <c r="J33" i="3"/>
  <c r="M31" i="3"/>
  <c r="J20" i="3"/>
  <c r="H20" i="3"/>
  <c r="J21" i="3"/>
  <c r="H21" i="3"/>
  <c r="J22" i="3"/>
  <c r="H22" i="3"/>
  <c r="J23" i="3"/>
  <c r="H23" i="3"/>
  <c r="J24" i="3"/>
  <c r="H24" i="3"/>
  <c r="J25" i="3"/>
  <c r="H25" i="3"/>
  <c r="J26" i="3"/>
  <c r="H26" i="3"/>
  <c r="J27" i="3"/>
  <c r="H27" i="3"/>
  <c r="J28" i="3"/>
  <c r="H28" i="3"/>
  <c r="N28" i="3" l="1"/>
  <c r="L28" i="3"/>
  <c r="N27" i="3"/>
  <c r="L27" i="3"/>
  <c r="N26" i="3"/>
  <c r="L26" i="3"/>
  <c r="N25" i="3"/>
  <c r="L25" i="3"/>
  <c r="N24" i="3"/>
  <c r="L24" i="3"/>
  <c r="N23" i="3"/>
  <c r="L23" i="3"/>
  <c r="N22" i="3"/>
  <c r="L22" i="3"/>
  <c r="N21" i="3"/>
  <c r="L21" i="3"/>
  <c r="N20" i="3"/>
  <c r="L20" i="3"/>
  <c r="N31" i="3"/>
  <c r="L19" i="3"/>
  <c r="N30" i="3"/>
  <c r="L18" i="3"/>
  <c r="N29" i="3"/>
  <c r="L17" i="3"/>
  <c r="H33" i="3"/>
  <c r="H3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Krebs</author>
  </authors>
  <commentList>
    <comment ref="C8" authorId="0" shapeId="0" xr:uid="{00000000-0006-0000-0200-000001000000}">
      <text>
        <r>
          <rPr>
            <sz val="11"/>
            <color theme="1"/>
            <rFont val="Aptos Narrow"/>
            <family val="2"/>
            <scheme val="minor"/>
          </rPr>
          <t>Kevin Krebs:
These are December 2017 factors. One policy had 57K in claims that skews the numbers. I spoke to Wendy, and she does not expect more claims on this policy.
Teng:
Changed back to normal completion factors starting 3Q19.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Krebs</author>
  </authors>
  <commentList>
    <comment ref="C8" authorId="0" shapeId="0" xr:uid="{2D4350BE-5E2B-4281-AA5D-8FCF5A49D7D7}">
      <text>
        <r>
          <rPr>
            <sz val="11"/>
            <color theme="1"/>
            <rFont val="Aptos Narrow"/>
            <family val="2"/>
            <scheme val="minor"/>
          </rPr>
          <t>Kevin Krebs:
These are December 2017 factors. One policy had 57K in claims that skews the numbers. I spoke to Wendy, and she does not expect more claims on this policy.
Teng:
Changed back to normal completion factors starting 3Q19.</t>
        </r>
      </text>
    </comment>
  </commentList>
</comments>
</file>

<file path=xl/sharedStrings.xml><?xml version="1.0" encoding="utf-8"?>
<sst xmlns="http://schemas.openxmlformats.org/spreadsheetml/2006/main" count="185" uniqueCount="63">
  <si>
    <t>Paid Percentages</t>
  </si>
  <si>
    <t xml:space="preserve"> </t>
  </si>
  <si>
    <t>3 month</t>
  </si>
  <si>
    <t>6 month</t>
  </si>
  <si>
    <t>12 month</t>
  </si>
  <si>
    <t>Selected</t>
  </si>
  <si>
    <t xml:space="preserve">  Cumulative</t>
  </si>
  <si>
    <t>MONTH</t>
  </si>
  <si>
    <t>3-month</t>
  </si>
  <si>
    <t>6-month</t>
  </si>
  <si>
    <t>12-month</t>
  </si>
  <si>
    <t>Cumulat</t>
  </si>
  <si>
    <t xml:space="preserve">    Pd Pct</t>
  </si>
  <si>
    <t>OF LAG</t>
  </si>
  <si>
    <t>average</t>
  </si>
  <si>
    <t>Pd Pct</t>
  </si>
  <si>
    <t>used</t>
  </si>
  <si>
    <t>---------</t>
  </si>
  <si>
    <t>----------</t>
  </si>
  <si>
    <t>LINK RATIOS</t>
  </si>
  <si>
    <t>Accident</t>
  </si>
  <si>
    <t>Month</t>
  </si>
  <si>
    <t>Month of Lag</t>
  </si>
  <si>
    <t xml:space="preserve">      ------</t>
  </si>
  <si>
    <t>---</t>
  </si>
  <si>
    <t>Cumulative Development</t>
  </si>
  <si>
    <t>Volume All</t>
  </si>
  <si>
    <t>Volume 12</t>
  </si>
  <si>
    <t>Volume 6</t>
  </si>
  <si>
    <t>Volume 3</t>
  </si>
  <si>
    <t>Simple All</t>
  </si>
  <si>
    <t>Simple 12</t>
  </si>
  <si>
    <t>Simple 6</t>
  </si>
  <si>
    <t>Simple 3</t>
  </si>
  <si>
    <t>Incremental Pattern</t>
  </si>
  <si>
    <t>Raw</t>
  </si>
  <si>
    <t>Total</t>
  </si>
  <si>
    <t>Adjustment</t>
  </si>
  <si>
    <t>Projected</t>
  </si>
  <si>
    <t>LOSS RATIO</t>
  </si>
  <si>
    <t>Incurral</t>
  </si>
  <si>
    <t xml:space="preserve">Claims </t>
  </si>
  <si>
    <t>Paid %</t>
  </si>
  <si>
    <t>Claim</t>
  </si>
  <si>
    <t>to Claim</t>
  </si>
  <si>
    <t>Incurred</t>
  </si>
  <si>
    <t>Latest</t>
  </si>
  <si>
    <t>Paid</t>
  </si>
  <si>
    <t>(Cum)</t>
  </si>
  <si>
    <t>Liability</t>
  </si>
  <si>
    <t>Claims</t>
  </si>
  <si>
    <t>Premiums</t>
  </si>
  <si>
    <t>less Pd</t>
  </si>
  <si>
    <t>12 Mos.</t>
  </si>
  <si>
    <t>Paid Month</t>
  </si>
  <si>
    <t xml:space="preserve">Paid </t>
  </si>
  <si>
    <t>-----</t>
  </si>
  <si>
    <t>----</t>
  </si>
  <si>
    <t>--------</t>
  </si>
  <si>
    <t>-------</t>
  </si>
  <si>
    <t>Incurral Month</t>
  </si>
  <si>
    <t xml:space="preserve">   --------------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</si>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</sst>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70C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51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43" fontId="1" fillId="0" borderId="0" xfId="1"/>
    <xf numFmtId="43" fontId="1" fillId="0" borderId="4" xfId="1" applyBorder="1"/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9" fontId="1" fillId="0" borderId="0" xfId="2"/>
    <xf numFmtId="43" fontId="4" fillId="2" borderId="0" xfId="1" applyFont="1" applyFill="1"/>
    <xf numFmtId="166" fontId="1" fillId="0" borderId="0" xfId="1" applyNumberFormat="1"/>
    <xf numFmtId="0" fontId="0" fillId="0" borderId="4" xfId="0" applyBorder="1"/>
    <xf numFmtId="167" fontId="1" fillId="0" borderId="0" xfId="2" applyNumberFormat="1"/>
    <xf numFmtId="43" fontId="0" fillId="0" borderId="0" xfId="0" applyNumberFormat="1"/>
    <xf numFmtId="10" fontId="4" fillId="0" borderId="4" xfId="2" applyNumberFormat="1" applyFont="1" applyBorder="1"/>
    <xf numFmtId="43" fontId="1" fillId="0" borderId="5" xfId="1" applyBorder="1"/>
    <xf numFmtId="43" fontId="5" fillId="0" borderId="5" xfId="1" applyFont="1" applyBorder="1"/>
    <xf numFmtId="10" fontId="0" fillId="0" borderId="0" xfId="2" applyNumberFormat="1" applyFont="1"/>
    <xf numFmtId="168" fontId="6" fillId="0" borderId="0" xfId="1" applyNumberFormat="1" applyFont="1"/>
    <xf numFmtId="168" fontId="0" fillId="0" borderId="0" xfId="1" applyNumberFormat="1" applyFont="1"/>
    <xf numFmtId="168" fontId="0" fillId="0" borderId="0" xfId="0" applyNumberFormat="1"/>
    <xf numFmtId="0" fontId="7" fillId="0" borderId="0" xfId="0" applyFont="1"/>
    <xf numFmtId="9" fontId="0" fillId="0" borderId="0" xfId="2" applyFont="1"/>
    <xf numFmtId="0" fontId="7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/>
    </xf>
    <xf numFmtId="0" fontId="0" fillId="0" borderId="0" xfId="0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68" fontId="4" fillId="0" borderId="1" xfId="0" applyNumberFormat="1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168" fontId="0" fillId="0" borderId="4" xfId="0" applyNumberFormat="1" applyBorder="1" applyAlignment="1">
      <alignment horizontal="center"/>
    </xf>
    <xf numFmtId="168" fontId="1" fillId="0" borderId="0" xfId="1" applyNumberFormat="1"/>
    <xf numFmtId="168" fontId="1" fillId="0" borderId="4" xfId="1" applyNumberFormat="1" applyBorder="1"/>
    <xf numFmtId="43" fontId="0" fillId="3" borderId="0" xfId="1" applyFont="1" applyFill="1"/>
    <xf numFmtId="43" fontId="5" fillId="0" borderId="0" xfId="1" applyFont="1"/>
    <xf numFmtId="10" fontId="4" fillId="0" borderId="0" xfId="2" applyNumberFormat="1" applyFont="1"/>
    <xf numFmtId="164" fontId="0" fillId="0" borderId="0" xfId="0" applyNumberFormat="1"/>
    <xf numFmtId="10" fontId="1" fillId="0" borderId="0" xfId="2" applyNumberFormat="1"/>
    <xf numFmtId="10" fontId="0" fillId="0" borderId="0" xfId="0" applyNumberFormat="1"/>
    <xf numFmtId="43" fontId="1" fillId="0" borderId="0" xfId="1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Patterns'!$B$1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Patterns'!$B$2:$B$24</c:f>
              <c:numCache>
                <c:formatCode>0%</c:formatCode>
                <c:ptCount val="23"/>
                <c:pt idx="0">
                  <c:v>0.18664473084756819</c:v>
                </c:pt>
                <c:pt idx="1">
                  <c:v>0.18843340951819071</c:v>
                </c:pt>
                <c:pt idx="2">
                  <c:v>0.2757096607621774</c:v>
                </c:pt>
                <c:pt idx="3">
                  <c:v>0.33620480090255728</c:v>
                </c:pt>
                <c:pt idx="4">
                  <c:v>0.45668377187741932</c:v>
                </c:pt>
                <c:pt idx="5">
                  <c:v>0.50148901798285661</c:v>
                </c:pt>
                <c:pt idx="6">
                  <c:v>0.53322489667756556</c:v>
                </c:pt>
                <c:pt idx="7">
                  <c:v>0.60650597542949147</c:v>
                </c:pt>
                <c:pt idx="8">
                  <c:v>0.6129736324791073</c:v>
                </c:pt>
                <c:pt idx="9">
                  <c:v>0.6606895715041643</c:v>
                </c:pt>
                <c:pt idx="10">
                  <c:v>0.72839930244415818</c:v>
                </c:pt>
                <c:pt idx="11">
                  <c:v>0.71877104555034665</c:v>
                </c:pt>
                <c:pt idx="12">
                  <c:v>0.84288772529617706</c:v>
                </c:pt>
                <c:pt idx="13">
                  <c:v>0.9350680112642249</c:v>
                </c:pt>
                <c:pt idx="14">
                  <c:v>0.9984569611664158</c:v>
                </c:pt>
                <c:pt idx="15">
                  <c:v>0.9984569611664158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23-407B-8CCA-E0A3B34A966F}"/>
            </c:ext>
          </c:extLst>
        </c:ser>
        <c:ser>
          <c:idx val="2"/>
          <c:order val="1"/>
          <c:tx>
            <c:strRef>
              <c:f>'Plot Patterns'!$C$1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Patterns'!$C$2:$C$24</c:f>
              <c:numCache>
                <c:formatCode>0%</c:formatCode>
                <c:ptCount val="23"/>
                <c:pt idx="0">
                  <c:v>0.18167556469587481</c:v>
                </c:pt>
                <c:pt idx="1">
                  <c:v>0.18167556469587481</c:v>
                </c:pt>
                <c:pt idx="2">
                  <c:v>0.22386266024690621</c:v>
                </c:pt>
                <c:pt idx="3">
                  <c:v>0.27096124512919079</c:v>
                </c:pt>
                <c:pt idx="4">
                  <c:v>0.40441692408007252</c:v>
                </c:pt>
                <c:pt idx="5">
                  <c:v>0.43044710523370949</c:v>
                </c:pt>
                <c:pt idx="6">
                  <c:v>0.47768021694255658</c:v>
                </c:pt>
                <c:pt idx="7">
                  <c:v>0.5878374947975995</c:v>
                </c:pt>
                <c:pt idx="8">
                  <c:v>0.59648930638411923</c:v>
                </c:pt>
                <c:pt idx="9">
                  <c:v>0.65530625178655744</c:v>
                </c:pt>
                <c:pt idx="10">
                  <c:v>0.72896109665093689</c:v>
                </c:pt>
                <c:pt idx="11">
                  <c:v>0.71877104555034665</c:v>
                </c:pt>
                <c:pt idx="12">
                  <c:v>0.84288772529617706</c:v>
                </c:pt>
                <c:pt idx="13">
                  <c:v>0.9350680112642249</c:v>
                </c:pt>
                <c:pt idx="14">
                  <c:v>0.9984569611664158</c:v>
                </c:pt>
                <c:pt idx="15">
                  <c:v>0.9984569611664158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23-407B-8CCA-E0A3B34A966F}"/>
            </c:ext>
          </c:extLst>
        </c:ser>
        <c:ser>
          <c:idx val="3"/>
          <c:order val="2"/>
          <c:tx>
            <c:strRef>
              <c:f>'Plot Patterns'!$D$1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Patterns'!$D$2:$D$24</c:f>
              <c:numCache>
                <c:formatCode>0%</c:formatCode>
                <c:ptCount val="23"/>
                <c:pt idx="0">
                  <c:v>9.6848191346514692E-2</c:v>
                </c:pt>
                <c:pt idx="1">
                  <c:v>9.6848191346514692E-2</c:v>
                </c:pt>
                <c:pt idx="2">
                  <c:v>9.6848191346514692E-2</c:v>
                </c:pt>
                <c:pt idx="3">
                  <c:v>0.1365649964802696</c:v>
                </c:pt>
                <c:pt idx="4">
                  <c:v>0.24587464320490221</c:v>
                </c:pt>
                <c:pt idx="5">
                  <c:v>0.25228764246656232</c:v>
                </c:pt>
                <c:pt idx="6">
                  <c:v>0.31442946470776351</c:v>
                </c:pt>
                <c:pt idx="7">
                  <c:v>0.41610773441531379</c:v>
                </c:pt>
                <c:pt idx="8">
                  <c:v>0.42376606060736433</c:v>
                </c:pt>
                <c:pt idx="9">
                  <c:v>0.48966226742442981</c:v>
                </c:pt>
                <c:pt idx="10">
                  <c:v>0.57361389378348671</c:v>
                </c:pt>
                <c:pt idx="11">
                  <c:v>0.55215338666032521</c:v>
                </c:pt>
                <c:pt idx="12">
                  <c:v>0.71399823464693457</c:v>
                </c:pt>
                <c:pt idx="13">
                  <c:v>0.90485720075477238</c:v>
                </c:pt>
                <c:pt idx="14">
                  <c:v>0.99817927583097588</c:v>
                </c:pt>
                <c:pt idx="15">
                  <c:v>0.99817927583097588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23-407B-8CCA-E0A3B34A966F}"/>
            </c:ext>
          </c:extLst>
        </c:ser>
        <c:ser>
          <c:idx val="4"/>
          <c:order val="3"/>
          <c:tx>
            <c:strRef>
              <c:f>'Plot Patterns'!$E$1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Patterns'!$E$2:$E$24</c:f>
              <c:numCache>
                <c:formatCode>0%</c:formatCode>
                <c:ptCount val="23"/>
                <c:pt idx="0">
                  <c:v>0.13346205731621219</c:v>
                </c:pt>
                <c:pt idx="1">
                  <c:v>0.13346205731621219</c:v>
                </c:pt>
                <c:pt idx="2">
                  <c:v>0.13346205731621219</c:v>
                </c:pt>
                <c:pt idx="3">
                  <c:v>0.1932047957424271</c:v>
                </c:pt>
                <c:pt idx="4">
                  <c:v>0.33663190158884321</c:v>
                </c:pt>
                <c:pt idx="5">
                  <c:v>0.3403581130084864</c:v>
                </c:pt>
                <c:pt idx="6">
                  <c:v>0.34327049689128669</c:v>
                </c:pt>
                <c:pt idx="7">
                  <c:v>0.53702932171401407</c:v>
                </c:pt>
                <c:pt idx="8">
                  <c:v>0.46234860731409311</c:v>
                </c:pt>
                <c:pt idx="9">
                  <c:v>0.59499975545519923</c:v>
                </c:pt>
                <c:pt idx="10">
                  <c:v>0.63678505915132688</c:v>
                </c:pt>
                <c:pt idx="11">
                  <c:v>0.52431603704465146</c:v>
                </c:pt>
                <c:pt idx="12">
                  <c:v>0.61923693065316743</c:v>
                </c:pt>
                <c:pt idx="13">
                  <c:v>0.7752288032307284</c:v>
                </c:pt>
                <c:pt idx="14">
                  <c:v>0.99554541960409115</c:v>
                </c:pt>
                <c:pt idx="15">
                  <c:v>0.99554541960409115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23-407B-8CCA-E0A3B34A966F}"/>
            </c:ext>
          </c:extLst>
        </c:ser>
        <c:ser>
          <c:idx val="5"/>
          <c:order val="4"/>
          <c:tx>
            <c:strRef>
              <c:f>'Plot Patterns'!$F$1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Patterns'!$F$2:$F$24</c:f>
              <c:numCache>
                <c:formatCode>0%</c:formatCode>
                <c:ptCount val="23"/>
                <c:pt idx="0">
                  <c:v>5.5503992572619542E-5</c:v>
                </c:pt>
                <c:pt idx="1">
                  <c:v>5.7099732359082358E-5</c:v>
                </c:pt>
                <c:pt idx="2">
                  <c:v>1.0051939643762971E-3</c:v>
                </c:pt>
                <c:pt idx="3">
                  <c:v>1.346303154467605E-3</c:v>
                </c:pt>
                <c:pt idx="4">
                  <c:v>1.6800170497263692E-2</c:v>
                </c:pt>
                <c:pt idx="5">
                  <c:v>2.0912723819475131E-2</c:v>
                </c:pt>
                <c:pt idx="6">
                  <c:v>4.3551989862195703E-2</c:v>
                </c:pt>
                <c:pt idx="7">
                  <c:v>6.1038999259305247E-2</c:v>
                </c:pt>
                <c:pt idx="8">
                  <c:v>9.6050450601635681E-2</c:v>
                </c:pt>
                <c:pt idx="9">
                  <c:v>0.100045043256761</c:v>
                </c:pt>
                <c:pt idx="10">
                  <c:v>0.13034397845345719</c:v>
                </c:pt>
                <c:pt idx="11">
                  <c:v>0.13156811489792761</c:v>
                </c:pt>
                <c:pt idx="12">
                  <c:v>0.1777650638501897</c:v>
                </c:pt>
                <c:pt idx="13">
                  <c:v>0.21065467458337209</c:v>
                </c:pt>
                <c:pt idx="14">
                  <c:v>0.99824132667341281</c:v>
                </c:pt>
                <c:pt idx="15">
                  <c:v>0.99824132667341281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F23-407B-8CCA-E0A3B34A966F}"/>
            </c:ext>
          </c:extLst>
        </c:ser>
        <c:ser>
          <c:idx val="6"/>
          <c:order val="5"/>
          <c:tx>
            <c:strRef>
              <c:f>'Plot Patterns'!$G$1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Patterns'!$G$2:$G$24</c:f>
              <c:numCache>
                <c:formatCode>0%</c:formatCode>
                <c:ptCount val="23"/>
                <c:pt idx="0">
                  <c:v>2.5073925801196508E-4</c:v>
                </c:pt>
                <c:pt idx="1">
                  <c:v>2.5073925801196508E-4</c:v>
                </c:pt>
                <c:pt idx="2">
                  <c:v>3.3529410779711111E-4</c:v>
                </c:pt>
                <c:pt idx="3">
                  <c:v>4.7378521284863358E-4</c:v>
                </c:pt>
                <c:pt idx="4">
                  <c:v>9.3218513149872905E-3</c:v>
                </c:pt>
                <c:pt idx="5">
                  <c:v>1.197814517493501E-2</c:v>
                </c:pt>
                <c:pt idx="6">
                  <c:v>3.2725431288752341E-2</c:v>
                </c:pt>
                <c:pt idx="7">
                  <c:v>5.183805094277924E-2</c:v>
                </c:pt>
                <c:pt idx="8">
                  <c:v>9.1483205030888609E-2</c:v>
                </c:pt>
                <c:pt idx="9">
                  <c:v>9.6239014824006472E-2</c:v>
                </c:pt>
                <c:pt idx="10">
                  <c:v>0.13024299451550039</c:v>
                </c:pt>
                <c:pt idx="11">
                  <c:v>0.13156811489792761</c:v>
                </c:pt>
                <c:pt idx="12">
                  <c:v>0.1777650638501897</c:v>
                </c:pt>
                <c:pt idx="13">
                  <c:v>0.21065467458337209</c:v>
                </c:pt>
                <c:pt idx="14">
                  <c:v>0.99824132667341281</c:v>
                </c:pt>
                <c:pt idx="15">
                  <c:v>0.99824132667341281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F23-407B-8CCA-E0A3B34A966F}"/>
            </c:ext>
          </c:extLst>
        </c:ser>
        <c:ser>
          <c:idx val="7"/>
          <c:order val="6"/>
          <c:tx>
            <c:strRef>
              <c:f>'Plot Patterns'!$H$1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Patterns'!$H$2:$H$24</c:f>
              <c:numCache>
                <c:formatCode>0%</c:formatCode>
                <c:ptCount val="23"/>
                <c:pt idx="0">
                  <c:v>3.2184304018653773E-5</c:v>
                </c:pt>
                <c:pt idx="1">
                  <c:v>3.2184304018653773E-5</c:v>
                </c:pt>
                <c:pt idx="2">
                  <c:v>3.2184304018653773E-5</c:v>
                </c:pt>
                <c:pt idx="3">
                  <c:v>5.1744642622542119E-5</c:v>
                </c:pt>
                <c:pt idx="4">
                  <c:v>1.262756361955444E-3</c:v>
                </c:pt>
                <c:pt idx="5">
                  <c:v>1.4787695884095791E-3</c:v>
                </c:pt>
                <c:pt idx="6">
                  <c:v>6.5926089367892458E-3</c:v>
                </c:pt>
                <c:pt idx="7">
                  <c:v>1.352675268789476E-2</c:v>
                </c:pt>
                <c:pt idx="8">
                  <c:v>3.4082064894417702E-2</c:v>
                </c:pt>
                <c:pt idx="9">
                  <c:v>3.731846397842762E-2</c:v>
                </c:pt>
                <c:pt idx="10">
                  <c:v>6.2422731422040717E-2</c:v>
                </c:pt>
                <c:pt idx="11">
                  <c:v>6.2163292253771867E-2</c:v>
                </c:pt>
                <c:pt idx="12">
                  <c:v>0.102596928871051</c:v>
                </c:pt>
                <c:pt idx="13">
                  <c:v>0.13827716073865029</c:v>
                </c:pt>
                <c:pt idx="14">
                  <c:v>0.99765647606223018</c:v>
                </c:pt>
                <c:pt idx="15">
                  <c:v>0.99765647606223018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F23-407B-8CCA-E0A3B34A966F}"/>
            </c:ext>
          </c:extLst>
        </c:ser>
        <c:ser>
          <c:idx val="8"/>
          <c:order val="7"/>
          <c:tx>
            <c:strRef>
              <c:f>'Plot Patterns'!$I$1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Patterns'!$I$2:$I$24</c:f>
              <c:numCache>
                <c:formatCode>0%</c:formatCode>
                <c:ptCount val="23"/>
                <c:pt idx="0">
                  <c:v>6.4763666208557223E-5</c:v>
                </c:pt>
                <c:pt idx="1">
                  <c:v>6.4763666208557223E-5</c:v>
                </c:pt>
                <c:pt idx="2">
                  <c:v>6.4763666208557223E-5</c:v>
                </c:pt>
                <c:pt idx="3">
                  <c:v>7.9373046229733719E-5</c:v>
                </c:pt>
                <c:pt idx="4">
                  <c:v>3.140341245980486E-3</c:v>
                </c:pt>
                <c:pt idx="5">
                  <c:v>3.1714160424674421E-3</c:v>
                </c:pt>
                <c:pt idx="6">
                  <c:v>3.1887023499915E-3</c:v>
                </c:pt>
                <c:pt idx="7">
                  <c:v>9.1396655229867736E-3</c:v>
                </c:pt>
                <c:pt idx="8">
                  <c:v>3.3852272531595291E-2</c:v>
                </c:pt>
                <c:pt idx="9">
                  <c:v>3.9468122813990952E-2</c:v>
                </c:pt>
                <c:pt idx="10">
                  <c:v>4.2383600179611569E-2</c:v>
                </c:pt>
                <c:pt idx="11">
                  <c:v>3.2097099102602188E-2</c:v>
                </c:pt>
                <c:pt idx="12">
                  <c:v>5.8662829542462401E-2</c:v>
                </c:pt>
                <c:pt idx="13">
                  <c:v>7.4132630739319014E-2</c:v>
                </c:pt>
                <c:pt idx="14">
                  <c:v>0.99532391065178327</c:v>
                </c:pt>
                <c:pt idx="15">
                  <c:v>0.99532391065178327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F23-407B-8CCA-E0A3B34A966F}"/>
            </c:ext>
          </c:extLst>
        </c:ser>
        <c:ser>
          <c:idx val="9"/>
          <c:order val="8"/>
          <c:tx>
            <c:strRef>
              <c:f>'Plot Patterns'!$J$1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Patterns'!$J$2:$J$24</c:f>
              <c:numCache>
                <c:formatCode>0%</c:formatCode>
                <c:ptCount val="23"/>
                <c:pt idx="0">
                  <c:v>0.12634433846981699</c:v>
                </c:pt>
                <c:pt idx="1">
                  <c:v>0.12634433846981699</c:v>
                </c:pt>
                <c:pt idx="2">
                  <c:v>0.1352039923015623</c:v>
                </c:pt>
                <c:pt idx="3">
                  <c:v>0.18160215323173631</c:v>
                </c:pt>
                <c:pt idx="4">
                  <c:v>0.30581933371630649</c:v>
                </c:pt>
                <c:pt idx="5">
                  <c:v>0.31812204008003381</c:v>
                </c:pt>
                <c:pt idx="6">
                  <c:v>0.37923216542893201</c:v>
                </c:pt>
                <c:pt idx="7">
                  <c:v>0.48728500529131602</c:v>
                </c:pt>
                <c:pt idx="8">
                  <c:v>0.49550716759508578</c:v>
                </c:pt>
                <c:pt idx="9">
                  <c:v>0.56050230154507963</c:v>
                </c:pt>
                <c:pt idx="10">
                  <c:v>0.64202401571854117</c:v>
                </c:pt>
                <c:pt idx="11">
                  <c:v>0.62454046358000959</c:v>
                </c:pt>
                <c:pt idx="12">
                  <c:v>0.77310781052843602</c:v>
                </c:pt>
                <c:pt idx="13">
                  <c:v>0.9197145815067429</c:v>
                </c:pt>
                <c:pt idx="14">
                  <c:v>0.99831809918893277</c:v>
                </c:pt>
                <c:pt idx="15">
                  <c:v>0.99831809918893277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F23-407B-8CCA-E0A3B34A9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Patterns'!$N$1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Patterns'!$N$2:$N$24</c:f>
              <c:numCache>
                <c:formatCode>_(* #,##0.00_);_(* \(#,##0.00\);_(* "-"??_);_(@_)</c:formatCode>
                <c:ptCount val="23"/>
                <c:pt idx="0">
                  <c:v>1.0095833333333331</c:v>
                </c:pt>
                <c:pt idx="1">
                  <c:v>1.4631676063557151</c:v>
                </c:pt>
                <c:pt idx="2">
                  <c:v>1.2194161059614159</c:v>
                </c:pt>
                <c:pt idx="3">
                  <c:v>1.3583499422120999</c:v>
                </c:pt>
                <c:pt idx="4">
                  <c:v>1.0981100027295561</c:v>
                </c:pt>
                <c:pt idx="5">
                  <c:v>1.063283297453572</c:v>
                </c:pt>
                <c:pt idx="6">
                  <c:v>1.1374299647456969</c:v>
                </c:pt>
                <c:pt idx="7">
                  <c:v>1.0106637977392321</c:v>
                </c:pt>
                <c:pt idx="8">
                  <c:v>1.0778433793833431</c:v>
                </c:pt>
                <c:pt idx="9">
                  <c:v>1.102483426196424</c:v>
                </c:pt>
                <c:pt idx="10">
                  <c:v>0.98678162257774849</c:v>
                </c:pt>
                <c:pt idx="11">
                  <c:v>1.1726790199941859</c:v>
                </c:pt>
                <c:pt idx="12">
                  <c:v>1.109362472843767</c:v>
                </c:pt>
                <c:pt idx="13">
                  <c:v>1.067790737292454</c:v>
                </c:pt>
                <c:pt idx="14">
                  <c:v>1</c:v>
                </c:pt>
                <c:pt idx="15">
                  <c:v>1.0015454234820309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4F-49A0-9407-7AE354DEBA4D}"/>
            </c:ext>
          </c:extLst>
        </c:ser>
        <c:ser>
          <c:idx val="2"/>
          <c:order val="1"/>
          <c:tx>
            <c:strRef>
              <c:f>'Plot Patterns'!$O$1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Patterns'!$O$2:$O$24</c:f>
              <c:numCache>
                <c:formatCode>_(* #,##0.00_);_(* \(#,##0.00\);_(* "-"??_);_(@_)</c:formatCode>
                <c:ptCount val="23"/>
                <c:pt idx="0">
                  <c:v>1</c:v>
                </c:pt>
                <c:pt idx="1">
                  <c:v>1.2322111706197401</c:v>
                </c:pt>
                <c:pt idx="2">
                  <c:v>1.2103905351179951</c:v>
                </c:pt>
                <c:pt idx="3">
                  <c:v>1.492526814627132</c:v>
                </c:pt>
                <c:pt idx="4">
                  <c:v>1.064364717705244</c:v>
                </c:pt>
                <c:pt idx="5">
                  <c:v>1.109730350453169</c:v>
                </c:pt>
                <c:pt idx="6">
                  <c:v>1.2306088340022041</c:v>
                </c:pt>
                <c:pt idx="7">
                  <c:v>1.014718032896998</c:v>
                </c:pt>
                <c:pt idx="8">
                  <c:v>1.098605196728476</c:v>
                </c:pt>
                <c:pt idx="9">
                  <c:v>1.1123975922152041</c:v>
                </c:pt>
                <c:pt idx="10">
                  <c:v>0.9860211317896026</c:v>
                </c:pt>
                <c:pt idx="11">
                  <c:v>1.1726790199941859</c:v>
                </c:pt>
                <c:pt idx="12">
                  <c:v>1.109362472843767</c:v>
                </c:pt>
                <c:pt idx="13">
                  <c:v>1.067790737292454</c:v>
                </c:pt>
                <c:pt idx="14">
                  <c:v>1</c:v>
                </c:pt>
                <c:pt idx="15">
                  <c:v>1.0015454234820309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4F-49A0-9407-7AE354DEBA4D}"/>
            </c:ext>
          </c:extLst>
        </c:ser>
        <c:ser>
          <c:idx val="3"/>
          <c:order val="2"/>
          <c:tx>
            <c:strRef>
              <c:f>'Plot Patterns'!$P$1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Patterns'!$P$2:$P$24</c:f>
              <c:numCache>
                <c:formatCode>_(* #,##0.00_);_(* \(#,##0.00\);_(* "-"??_);_(@_)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1.4100934109512839</c:v>
                </c:pt>
                <c:pt idx="3">
                  <c:v>1.8004221399472979</c:v>
                </c:pt>
                <c:pt idx="4">
                  <c:v>1.026082393768095</c:v>
                </c:pt>
                <c:pt idx="5">
                  <c:v>1.246313381161495</c:v>
                </c:pt>
                <c:pt idx="6">
                  <c:v>1.323373860023112</c:v>
                </c:pt>
                <c:pt idx="7">
                  <c:v>1.0184046715757671</c:v>
                </c:pt>
                <c:pt idx="8">
                  <c:v>1.1555013790453621</c:v>
                </c:pt>
                <c:pt idx="9">
                  <c:v>1.171448020286785</c:v>
                </c:pt>
                <c:pt idx="10">
                  <c:v>0.96258719086873812</c:v>
                </c:pt>
                <c:pt idx="11">
                  <c:v>1.293115739025926</c:v>
                </c:pt>
                <c:pt idx="12">
                  <c:v>1.267310137261356</c:v>
                </c:pt>
                <c:pt idx="13">
                  <c:v>1.103134588527737</c:v>
                </c:pt>
                <c:pt idx="14">
                  <c:v>1</c:v>
                </c:pt>
                <c:pt idx="15">
                  <c:v>1.0018240452523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4F-49A0-9407-7AE354DEBA4D}"/>
            </c:ext>
          </c:extLst>
        </c:ser>
        <c:ser>
          <c:idx val="4"/>
          <c:order val="3"/>
          <c:tx>
            <c:strRef>
              <c:f>'Plot Patterns'!$Q$1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Patterns'!$Q$2:$Q$24</c:f>
              <c:numCache>
                <c:formatCode>_(* #,##0.00_);_(* \(#,##0.00\);_(* "-"??_);_(@_)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1.4476383747379691</c:v>
                </c:pt>
                <c:pt idx="3">
                  <c:v>1.742357896941789</c:v>
                </c:pt>
                <c:pt idx="4">
                  <c:v>1.0110690977357051</c:v>
                </c:pt>
                <c:pt idx="5">
                  <c:v>1.0085568222748009</c:v>
                </c:pt>
                <c:pt idx="6">
                  <c:v>1.56444939654715</c:v>
                </c:pt>
                <c:pt idx="7">
                  <c:v>0.86093736155492273</c:v>
                </c:pt>
                <c:pt idx="8">
                  <c:v>1.286907208203161</c:v>
                </c:pt>
                <c:pt idx="9">
                  <c:v>1.0702274300334129</c:v>
                </c:pt>
                <c:pt idx="10">
                  <c:v>0.82337992939632076</c:v>
                </c:pt>
                <c:pt idx="11">
                  <c:v>1.181037555409415</c:v>
                </c:pt>
                <c:pt idx="12">
                  <c:v>1.251909834274616</c:v>
                </c:pt>
                <c:pt idx="13">
                  <c:v>1.2841956019373939</c:v>
                </c:pt>
                <c:pt idx="14">
                  <c:v>1</c:v>
                </c:pt>
                <c:pt idx="15">
                  <c:v>1.0044745124714449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4F-49A0-9407-7AE354DEBA4D}"/>
            </c:ext>
          </c:extLst>
        </c:ser>
        <c:ser>
          <c:idx val="5"/>
          <c:order val="4"/>
          <c:tx>
            <c:strRef>
              <c:f>'Plot Patterns'!$R$1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Patterns'!$R$2:$R$24</c:f>
              <c:numCache>
                <c:formatCode>_(* #,##0.00_);_(* \(#,##0.00\);_(* "-"??_);_(@_)</c:formatCode>
                <c:ptCount val="23"/>
                <c:pt idx="0">
                  <c:v>1.0287500000000001</c:v>
                </c:pt>
                <c:pt idx="1">
                  <c:v>17.604179964539011</c:v>
                </c:pt>
                <c:pt idx="2">
                  <c:v>1.3393466357539849</c:v>
                </c:pt>
                <c:pt idx="3">
                  <c:v>12.47874257852965</c:v>
                </c:pt>
                <c:pt idx="4">
                  <c:v>1.244792356296698</c:v>
                </c:pt>
                <c:pt idx="5">
                  <c:v>2.0825594139792338</c:v>
                </c:pt>
                <c:pt idx="6">
                  <c:v>1.401520331273973</c:v>
                </c:pt>
                <c:pt idx="7">
                  <c:v>1.5735915032550769</c:v>
                </c:pt>
                <c:pt idx="8">
                  <c:v>1.041588484282002</c:v>
                </c:pt>
                <c:pt idx="9">
                  <c:v>1.302852937140877</c:v>
                </c:pt>
                <c:pt idx="10">
                  <c:v>1.009391584168251</c:v>
                </c:pt>
                <c:pt idx="11">
                  <c:v>1.351125719085527</c:v>
                </c:pt>
                <c:pt idx="12">
                  <c:v>1.1850172920417019</c:v>
                </c:pt>
                <c:pt idx="13">
                  <c:v>4.7387570612791361</c:v>
                </c:pt>
                <c:pt idx="14">
                  <c:v>1</c:v>
                </c:pt>
                <c:pt idx="15">
                  <c:v>1.0017617717074969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D4F-49A0-9407-7AE354DEBA4D}"/>
            </c:ext>
          </c:extLst>
        </c:ser>
        <c:ser>
          <c:idx val="6"/>
          <c:order val="5"/>
          <c:tx>
            <c:strRef>
              <c:f>'Plot Patterns'!$S$1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Patterns'!$S$2:$S$24</c:f>
              <c:numCache>
                <c:formatCode>_(* #,##0.00_);_(* \(#,##0.00\);_(* "-"??_);_(@_)</c:formatCode>
                <c:ptCount val="23"/>
                <c:pt idx="0">
                  <c:v>1</c:v>
                </c:pt>
                <c:pt idx="1">
                  <c:v>1.3372222222222221</c:v>
                </c:pt>
                <c:pt idx="2">
                  <c:v>1.413043658778891</c:v>
                </c:pt>
                <c:pt idx="3">
                  <c:v>19.675268586243249</c:v>
                </c:pt>
                <c:pt idx="4">
                  <c:v>1.284953467952985</c:v>
                </c:pt>
                <c:pt idx="5">
                  <c:v>2.732095062366775</c:v>
                </c:pt>
                <c:pt idx="6">
                  <c:v>1.584029572762143</c:v>
                </c:pt>
                <c:pt idx="7">
                  <c:v>1.7647886710067699</c:v>
                </c:pt>
                <c:pt idx="8">
                  <c:v>1.051985605352503</c:v>
                </c:pt>
                <c:pt idx="9">
                  <c:v>1.353328426664357</c:v>
                </c:pt>
                <c:pt idx="10">
                  <c:v>1.010174216182272</c:v>
                </c:pt>
                <c:pt idx="11">
                  <c:v>1.351125719085527</c:v>
                </c:pt>
                <c:pt idx="12">
                  <c:v>1.1850172920417019</c:v>
                </c:pt>
                <c:pt idx="13">
                  <c:v>4.7387570612791361</c:v>
                </c:pt>
                <c:pt idx="14">
                  <c:v>1</c:v>
                </c:pt>
                <c:pt idx="15">
                  <c:v>1.0017617717074969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D4F-49A0-9407-7AE354DEBA4D}"/>
            </c:ext>
          </c:extLst>
        </c:ser>
        <c:ser>
          <c:idx val="7"/>
          <c:order val="6"/>
          <c:tx>
            <c:strRef>
              <c:f>'Plot Patterns'!$T$1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Patterns'!$T$2:$T$24</c:f>
              <c:numCache>
                <c:formatCode>_(* #,##0.00_);_(* \(#,##0.00\);_(* "-"??_);_(@_)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1.607760186224668</c:v>
                </c:pt>
                <c:pt idx="3">
                  <c:v>24.403615484732999</c:v>
                </c:pt>
                <c:pt idx="4">
                  <c:v>1.171064849057365</c:v>
                </c:pt>
                <c:pt idx="5">
                  <c:v>4.4581718399278252</c:v>
                </c:pt>
                <c:pt idx="6">
                  <c:v>2.0518057141855301</c:v>
                </c:pt>
                <c:pt idx="7">
                  <c:v>2.5196043485675692</c:v>
                </c:pt>
                <c:pt idx="8">
                  <c:v>1.094959008324053</c:v>
                </c:pt>
                <c:pt idx="9">
                  <c:v>1.6727036637447059</c:v>
                </c:pt>
                <c:pt idx="10">
                  <c:v>0.99584383505241425</c:v>
                </c:pt>
                <c:pt idx="11">
                  <c:v>1.6504423294090531</c:v>
                </c:pt>
                <c:pt idx="12">
                  <c:v>1.347770954357163</c:v>
                </c:pt>
                <c:pt idx="13">
                  <c:v>7.2149042599149338</c:v>
                </c:pt>
                <c:pt idx="14">
                  <c:v>1</c:v>
                </c:pt>
                <c:pt idx="15">
                  <c:v>1.002349028943329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D4F-49A0-9407-7AE354DEBA4D}"/>
            </c:ext>
          </c:extLst>
        </c:ser>
        <c:ser>
          <c:idx val="8"/>
          <c:order val="7"/>
          <c:tx>
            <c:strRef>
              <c:f>'Plot Patterns'!$U$1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Patterns'!$U$2:$U$24</c:f>
              <c:numCache>
                <c:formatCode>_(* #,##0.00_);_(* \(#,##0.00\);_(* "-"??_);_(@_)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1.2255798795289039</c:v>
                </c:pt>
                <c:pt idx="3">
                  <c:v>39.564328133397147</c:v>
                </c:pt>
                <c:pt idx="4">
                  <c:v>1.0098953566039139</c:v>
                </c:pt>
                <c:pt idx="5">
                  <c:v>1.0054506590408141</c:v>
                </c:pt>
                <c:pt idx="6">
                  <c:v>2.8662648688458279</c:v>
                </c:pt>
                <c:pt idx="7">
                  <c:v>3.7038852730939569</c:v>
                </c:pt>
                <c:pt idx="8">
                  <c:v>1.1658928592505631</c:v>
                </c:pt>
                <c:pt idx="9">
                  <c:v>1.0738691672609051</c:v>
                </c:pt>
                <c:pt idx="10">
                  <c:v>0.75729996901118246</c:v>
                </c:pt>
                <c:pt idx="11">
                  <c:v>1.8276676454448331</c:v>
                </c:pt>
                <c:pt idx="12">
                  <c:v>1.2637070410260209</c:v>
                </c:pt>
                <c:pt idx="13">
                  <c:v>13.42625913481681</c:v>
                </c:pt>
                <c:pt idx="14">
                  <c:v>1</c:v>
                </c:pt>
                <c:pt idx="15">
                  <c:v>1.004698057886658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D4F-49A0-9407-7AE354DEBA4D}"/>
            </c:ext>
          </c:extLst>
        </c:ser>
        <c:ser>
          <c:idx val="9"/>
          <c:order val="8"/>
          <c:tx>
            <c:strRef>
              <c:f>'Plot Patterns'!$V$1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Patterns'!$V$2:$V$24</c:f>
              <c:numCache>
                <c:formatCode>_(* #,##0.00_);_(* \(#,##0.00\);_(* "-"??_);_(@_)</c:formatCode>
                <c:ptCount val="23"/>
                <c:pt idx="0">
                  <c:v>1</c:v>
                </c:pt>
                <c:pt idx="1">
                  <c:v>1.11610558530987</c:v>
                </c:pt>
                <c:pt idx="2">
                  <c:v>1.31024197303464</c:v>
                </c:pt>
                <c:pt idx="3">
                  <c:v>1.6464744772872151</c:v>
                </c:pt>
                <c:pt idx="4">
                  <c:v>1.04522355573667</c:v>
                </c:pt>
                <c:pt idx="5">
                  <c:v>1.178021865807332</c:v>
                </c:pt>
                <c:pt idx="6">
                  <c:v>1.2769913470126579</c:v>
                </c:pt>
                <c:pt idx="7">
                  <c:v>1.016561352236383</c:v>
                </c:pt>
                <c:pt idx="8">
                  <c:v>1.1270532878869191</c:v>
                </c:pt>
                <c:pt idx="9">
                  <c:v>1.141922806250995</c:v>
                </c:pt>
                <c:pt idx="10">
                  <c:v>0.9743041613291703</c:v>
                </c:pt>
                <c:pt idx="11">
                  <c:v>1.232897379510056</c:v>
                </c:pt>
                <c:pt idx="12">
                  <c:v>1.188336305052561</c:v>
                </c:pt>
                <c:pt idx="13">
                  <c:v>1.0854626629100961</c:v>
                </c:pt>
                <c:pt idx="14">
                  <c:v>1</c:v>
                </c:pt>
                <c:pt idx="15">
                  <c:v>1.001684734367166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D4F-49A0-9407-7AE354DEB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25</xdr:row>
      <xdr:rowOff>20638</xdr:rowOff>
    </xdr:from>
    <xdr:to>
      <xdr:col>9</xdr:col>
      <xdr:colOff>714375</xdr:colOff>
      <xdr:row>50</xdr:row>
      <xdr:rowOff>114301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24</xdr:row>
      <xdr:rowOff>76200</xdr:rowOff>
    </xdr:from>
    <xdr:to>
      <xdr:col>25</xdr:col>
      <xdr:colOff>73025</xdr:colOff>
      <xdr:row>49</xdr:row>
      <xdr:rowOff>169863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1_Financial_Reporting\03_Stat\99_ARM_IBNP_Process\2025.02\Unified_IBNP_GTL_022025.xlsx" TargetMode="External"/><Relationship Id="rId1" Type="http://schemas.openxmlformats.org/officeDocument/2006/relationships/externalLinkPath" Target="file:///\\RDS02\Unified$\01_Financial_Reporting\03_Stat\99_ARM_IBNP_Process\2025.02\Unified_IBNP_GTL_02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  <sheetName val="Summary - vol all"/>
      <sheetName val="Summary - vol all BF"/>
    </sheetNames>
    <sheetDataSet>
      <sheetData sheetId="0">
        <row r="22">
          <cell r="J22">
            <v>0.99840698977625086</v>
          </cell>
        </row>
        <row r="23">
          <cell r="J23">
            <v>1</v>
          </cell>
        </row>
        <row r="24">
          <cell r="J24">
            <v>1</v>
          </cell>
        </row>
        <row r="25">
          <cell r="J25">
            <v>1</v>
          </cell>
        </row>
        <row r="26">
          <cell r="J26">
            <v>1</v>
          </cell>
        </row>
        <row r="27">
          <cell r="J27">
            <v>1</v>
          </cell>
        </row>
        <row r="28">
          <cell r="J28">
            <v>1</v>
          </cell>
        </row>
        <row r="29">
          <cell r="J29">
            <v>1</v>
          </cell>
        </row>
        <row r="30">
          <cell r="J30">
            <v>1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workbookViewId="0">
      <selection activeCell="H5" sqref="H5"/>
    </sheetView>
  </sheetViews>
  <sheetFormatPr defaultRowHeight="14.4" x14ac:dyDescent="0.3"/>
  <cols>
    <col min="1" max="1" width="13.44140625" bestFit="1" customWidth="1"/>
    <col min="2" max="2" width="22" bestFit="1" customWidth="1"/>
    <col min="3" max="3" width="12.77734375" bestFit="1" customWidth="1"/>
    <col min="4" max="4" width="12.77734375" customWidth="1"/>
    <col min="5" max="5" width="12.77734375" bestFit="1" customWidth="1"/>
    <col min="6" max="7" width="12.77734375" customWidth="1"/>
    <col min="8" max="8" width="11.21875" customWidth="1"/>
    <col min="9" max="10" width="13.77734375" bestFit="1" customWidth="1"/>
    <col min="11" max="11" width="11.44140625" bestFit="1" customWidth="1"/>
    <col min="12" max="12" width="13.5546875" bestFit="1" customWidth="1"/>
    <col min="13" max="14" width="11.44140625" bestFit="1" customWidth="1"/>
    <col min="15" max="19" width="12.77734375" bestFit="1" customWidth="1"/>
    <col min="20" max="27" width="11.44140625" bestFit="1" customWidth="1"/>
  </cols>
  <sheetData>
    <row r="1" spans="1:10" ht="15.6" customHeight="1" x14ac:dyDescent="0.3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5.6" customHeight="1" x14ac:dyDescent="0.3">
      <c r="A2" s="1"/>
      <c r="B2" s="2"/>
      <c r="C2" s="1"/>
      <c r="D2" s="1"/>
      <c r="E2" s="1"/>
      <c r="F2" s="1"/>
      <c r="G2" s="1"/>
      <c r="H2" s="1"/>
      <c r="I2" s="2" t="s">
        <v>1</v>
      </c>
      <c r="J2" s="2" t="s">
        <v>1</v>
      </c>
    </row>
    <row r="3" spans="1:10" ht="15.6" customHeight="1" x14ac:dyDescent="0.3">
      <c r="A3" s="3"/>
      <c r="B3" s="3" t="s">
        <v>1</v>
      </c>
      <c r="C3" s="3"/>
      <c r="D3" s="3"/>
      <c r="E3" s="3" t="s">
        <v>2</v>
      </c>
      <c r="F3" s="3" t="s">
        <v>3</v>
      </c>
      <c r="G3" s="3" t="s">
        <v>4</v>
      </c>
      <c r="H3" s="3"/>
      <c r="I3" s="3" t="s">
        <v>5</v>
      </c>
      <c r="J3" s="3" t="s">
        <v>6</v>
      </c>
    </row>
    <row r="4" spans="1:10" ht="15.6" customHeight="1" x14ac:dyDescent="0.3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11</v>
      </c>
      <c r="G4" s="3" t="s">
        <v>11</v>
      </c>
      <c r="H4" s="3" t="s">
        <v>5</v>
      </c>
      <c r="I4" s="3" t="s">
        <v>6</v>
      </c>
      <c r="J4" s="3" t="s">
        <v>12</v>
      </c>
    </row>
    <row r="5" spans="1:10" ht="15.6" customHeight="1" x14ac:dyDescent="0.3">
      <c r="A5" s="3" t="s">
        <v>13</v>
      </c>
      <c r="B5" s="3" t="s">
        <v>14</v>
      </c>
      <c r="C5" s="3" t="s">
        <v>14</v>
      </c>
      <c r="D5" s="3" t="s">
        <v>14</v>
      </c>
      <c r="E5" s="3" t="s">
        <v>15</v>
      </c>
      <c r="F5" s="3" t="s">
        <v>15</v>
      </c>
      <c r="G5" s="3" t="s">
        <v>15</v>
      </c>
      <c r="H5" s="3"/>
      <c r="I5" s="3" t="s">
        <v>12</v>
      </c>
      <c r="J5" s="3" t="s">
        <v>16</v>
      </c>
    </row>
    <row r="6" spans="1:10" ht="15.6" customHeight="1" x14ac:dyDescent="0.3">
      <c r="A6" s="3" t="s">
        <v>17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</row>
    <row r="7" spans="1:10" ht="15.6" customHeight="1" x14ac:dyDescent="0.3">
      <c r="A7" s="3">
        <v>0</v>
      </c>
      <c r="B7" s="4">
        <f t="shared" ref="B7:B29" si="0">+E7/E8</f>
        <v>1</v>
      </c>
      <c r="C7" s="4">
        <f t="shared" ref="C7:C29" si="1">+F7/F8</f>
        <v>1</v>
      </c>
      <c r="D7" s="4">
        <f t="shared" ref="D7:D29" si="2">+G7/G8</f>
        <v>1</v>
      </c>
      <c r="E7" s="5">
        <v>0.13346205731621219</v>
      </c>
      <c r="F7" s="5">
        <v>9.6848191346514692E-2</v>
      </c>
      <c r="G7" s="5">
        <v>0.18167556469587481</v>
      </c>
      <c r="H7" s="4">
        <f t="shared" ref="H7:H29" si="3">+I7/I8</f>
        <v>1</v>
      </c>
      <c r="I7" s="5">
        <v>0.12634433846981699</v>
      </c>
      <c r="J7" s="5">
        <f t="shared" ref="J7:J30" si="4">I7</f>
        <v>0.12634433846981699</v>
      </c>
    </row>
    <row r="8" spans="1:10" ht="15.6" customHeight="1" x14ac:dyDescent="0.3">
      <c r="A8" s="3">
        <f t="shared" ref="A8:A29" si="5">1+A7</f>
        <v>1</v>
      </c>
      <c r="B8" s="4">
        <f t="shared" si="0"/>
        <v>1</v>
      </c>
      <c r="C8" s="4">
        <f t="shared" si="1"/>
        <v>1</v>
      </c>
      <c r="D8" s="4">
        <f t="shared" si="2"/>
        <v>0.81154920832039734</v>
      </c>
      <c r="E8" s="5">
        <v>0.13346205731621219</v>
      </c>
      <c r="F8" s="5">
        <v>9.6848191346514692E-2</v>
      </c>
      <c r="G8" s="5">
        <v>0.18167556469587481</v>
      </c>
      <c r="H8" s="4">
        <f t="shared" si="3"/>
        <v>0.93447195100582148</v>
      </c>
      <c r="I8" s="5">
        <v>0.12634433846981699</v>
      </c>
      <c r="J8" s="5">
        <f t="shared" si="4"/>
        <v>0.12634433846981699</v>
      </c>
    </row>
    <row r="9" spans="1:10" ht="15.6" customHeight="1" x14ac:dyDescent="0.3">
      <c r="A9" s="3">
        <f t="shared" si="5"/>
        <v>2</v>
      </c>
      <c r="B9" s="4">
        <f t="shared" si="0"/>
        <v>0.690780251097589</v>
      </c>
      <c r="C9" s="4">
        <f t="shared" si="1"/>
        <v>0.70917287623191905</v>
      </c>
      <c r="D9" s="4">
        <f t="shared" si="2"/>
        <v>0.82617962631582764</v>
      </c>
      <c r="E9" s="5">
        <v>0.13346205731621219</v>
      </c>
      <c r="F9" s="5">
        <v>9.6848191346514692E-2</v>
      </c>
      <c r="G9" s="5">
        <v>0.22386266024690621</v>
      </c>
      <c r="H9" s="4">
        <f t="shared" si="3"/>
        <v>0.74450654849358033</v>
      </c>
      <c r="I9" s="5">
        <v>0.1352039923015623</v>
      </c>
      <c r="J9" s="5">
        <f t="shared" si="4"/>
        <v>0.1352039923015623</v>
      </c>
    </row>
    <row r="10" spans="1:10" ht="15.6" customHeight="1" x14ac:dyDescent="0.3">
      <c r="A10" s="3">
        <f t="shared" si="5"/>
        <v>3</v>
      </c>
      <c r="B10" s="4">
        <f t="shared" si="0"/>
        <v>0.57393489693203326</v>
      </c>
      <c r="C10" s="4">
        <f t="shared" si="1"/>
        <v>0.55542529599712209</v>
      </c>
      <c r="D10" s="4">
        <f t="shared" si="2"/>
        <v>0.67000471294703245</v>
      </c>
      <c r="E10" s="5">
        <v>0.1932047957424271</v>
      </c>
      <c r="F10" s="5">
        <v>0.1365649964802696</v>
      </c>
      <c r="G10" s="5">
        <v>0.27096124512919079</v>
      </c>
      <c r="H10" s="4">
        <f t="shared" si="3"/>
        <v>0.59382168885437336</v>
      </c>
      <c r="I10" s="5">
        <v>0.18160215323173631</v>
      </c>
      <c r="J10" s="5">
        <f t="shared" si="4"/>
        <v>0.18160215323173631</v>
      </c>
    </row>
    <row r="11" spans="1:10" ht="15.6" customHeight="1" x14ac:dyDescent="0.3">
      <c r="A11" s="3">
        <f t="shared" si="5"/>
        <v>4</v>
      </c>
      <c r="B11" s="4">
        <f t="shared" si="0"/>
        <v>0.98905208579661419</v>
      </c>
      <c r="C11" s="4">
        <f t="shared" si="1"/>
        <v>0.974580604904142</v>
      </c>
      <c r="D11" s="4">
        <f t="shared" si="2"/>
        <v>0.93952757298831413</v>
      </c>
      <c r="E11" s="5">
        <v>0.33663190158884321</v>
      </c>
      <c r="F11" s="5">
        <v>0.24587464320490221</v>
      </c>
      <c r="G11" s="5">
        <v>0.40441692408007252</v>
      </c>
      <c r="H11" s="4">
        <f t="shared" si="3"/>
        <v>0.96132708579187975</v>
      </c>
      <c r="I11" s="5">
        <v>0.30581933371630649</v>
      </c>
      <c r="J11" s="5">
        <f t="shared" si="4"/>
        <v>0.30581933371630649</v>
      </c>
    </row>
    <row r="12" spans="1:10" ht="15.6" customHeight="1" x14ac:dyDescent="0.3">
      <c r="A12" s="3">
        <f t="shared" si="5"/>
        <v>5</v>
      </c>
      <c r="B12" s="4">
        <f t="shared" si="0"/>
        <v>0.99151577572446414</v>
      </c>
      <c r="C12" s="4">
        <f t="shared" si="1"/>
        <v>0.80236641531366371</v>
      </c>
      <c r="D12" s="4">
        <f t="shared" si="2"/>
        <v>0.90111980770070887</v>
      </c>
      <c r="E12" s="5">
        <v>0.3403581130084864</v>
      </c>
      <c r="F12" s="5">
        <v>0.25228764246656232</v>
      </c>
      <c r="G12" s="5">
        <v>0.43044710523370949</v>
      </c>
      <c r="H12" s="4">
        <f t="shared" si="3"/>
        <v>0.83885827490455789</v>
      </c>
      <c r="I12" s="5">
        <v>0.31812204008003381</v>
      </c>
      <c r="J12" s="5">
        <f t="shared" si="4"/>
        <v>0.31812204008003381</v>
      </c>
    </row>
    <row r="13" spans="1:10" ht="15.6" customHeight="1" x14ac:dyDescent="0.3">
      <c r="A13" s="3">
        <f t="shared" si="5"/>
        <v>6</v>
      </c>
      <c r="B13" s="4">
        <f t="shared" si="0"/>
        <v>0.63920252211868911</v>
      </c>
      <c r="C13" s="4">
        <f t="shared" si="1"/>
        <v>0.7556443649132798</v>
      </c>
      <c r="D13" s="4">
        <f t="shared" si="2"/>
        <v>0.81260590072946681</v>
      </c>
      <c r="E13" s="5">
        <v>0.34327049689128669</v>
      </c>
      <c r="F13" s="5">
        <v>0.31442946470776351</v>
      </c>
      <c r="G13" s="5">
        <v>0.47768021694255658</v>
      </c>
      <c r="H13" s="4">
        <f t="shared" si="3"/>
        <v>0.77825535633343312</v>
      </c>
      <c r="I13" s="5">
        <v>0.37923216542893201</v>
      </c>
      <c r="J13" s="5">
        <f t="shared" si="4"/>
        <v>0.37923216542893201</v>
      </c>
    </row>
    <row r="14" spans="1:10" ht="15.6" customHeight="1" x14ac:dyDescent="0.3">
      <c r="A14" s="3">
        <f t="shared" si="5"/>
        <v>7</v>
      </c>
      <c r="B14" s="4">
        <f t="shared" si="0"/>
        <v>1.161524687689147</v>
      </c>
      <c r="C14" s="4">
        <f t="shared" si="1"/>
        <v>0.98192793877576179</v>
      </c>
      <c r="D14" s="4">
        <f t="shared" si="2"/>
        <v>0.98549544561164648</v>
      </c>
      <c r="E14" s="5">
        <v>0.53702932171401407</v>
      </c>
      <c r="F14" s="5">
        <v>0.41610773441531379</v>
      </c>
      <c r="G14" s="5">
        <v>0.5878374947975995</v>
      </c>
      <c r="H14" s="4">
        <f t="shared" si="3"/>
        <v>0.98340657241412766</v>
      </c>
      <c r="I14" s="5">
        <v>0.48728500529131602</v>
      </c>
      <c r="J14" s="5">
        <f t="shared" si="4"/>
        <v>0.48728500529131602</v>
      </c>
    </row>
    <row r="15" spans="1:10" ht="15.6" customHeight="1" x14ac:dyDescent="0.3">
      <c r="A15" s="3">
        <f t="shared" si="5"/>
        <v>8</v>
      </c>
      <c r="B15" s="4">
        <f t="shared" si="0"/>
        <v>0.77705680225091434</v>
      </c>
      <c r="C15" s="4">
        <f t="shared" si="1"/>
        <v>0.86542518956244607</v>
      </c>
      <c r="D15" s="4">
        <f t="shared" si="2"/>
        <v>0.91024510258816249</v>
      </c>
      <c r="E15" s="5">
        <v>0.46234860731409311</v>
      </c>
      <c r="F15" s="5">
        <v>0.42376606060736433</v>
      </c>
      <c r="G15" s="5">
        <v>0.59648930638411923</v>
      </c>
      <c r="H15" s="4">
        <f t="shared" si="3"/>
        <v>0.88404127196118842</v>
      </c>
      <c r="I15" s="5">
        <v>0.49550716759508578</v>
      </c>
      <c r="J15" s="5">
        <f t="shared" si="4"/>
        <v>0.49550716759508578</v>
      </c>
    </row>
    <row r="16" spans="1:10" ht="15.6" customHeight="1" x14ac:dyDescent="0.3">
      <c r="A16" s="3">
        <f t="shared" si="5"/>
        <v>9</v>
      </c>
      <c r="B16" s="4">
        <f t="shared" si="0"/>
        <v>0.93438083526674309</v>
      </c>
      <c r="C16" s="4">
        <f t="shared" si="1"/>
        <v>0.853644363797881</v>
      </c>
      <c r="D16" s="4">
        <f t="shared" si="2"/>
        <v>0.89895915542986915</v>
      </c>
      <c r="E16" s="5">
        <v>0.59499975545519923</v>
      </c>
      <c r="F16" s="5">
        <v>0.48966226742442981</v>
      </c>
      <c r="G16" s="5">
        <v>0.65530625178655744</v>
      </c>
      <c r="H16" s="4">
        <f t="shared" si="3"/>
        <v>0.87302388668089936</v>
      </c>
      <c r="I16" s="5">
        <v>0.56050230154507963</v>
      </c>
      <c r="J16" s="5">
        <f t="shared" si="4"/>
        <v>0.56050230154507963</v>
      </c>
    </row>
    <row r="17" spans="1:10" ht="15.6" customHeight="1" x14ac:dyDescent="0.3">
      <c r="A17" s="3">
        <f t="shared" si="5"/>
        <v>10</v>
      </c>
      <c r="B17" s="4">
        <f t="shared" si="0"/>
        <v>1.2145061645274402</v>
      </c>
      <c r="C17" s="4">
        <f t="shared" si="1"/>
        <v>1.0388669301712781</v>
      </c>
      <c r="D17" s="4">
        <f t="shared" si="2"/>
        <v>1.0141770472860212</v>
      </c>
      <c r="E17" s="5">
        <v>0.63678505915132688</v>
      </c>
      <c r="F17" s="5">
        <v>0.57361389378348671</v>
      </c>
      <c r="G17" s="5">
        <v>0.72896109665093689</v>
      </c>
      <c r="H17" s="4">
        <f t="shared" si="3"/>
        <v>1.0279942664376169</v>
      </c>
      <c r="I17" s="5">
        <v>0.64202401571854117</v>
      </c>
      <c r="J17" s="5">
        <f t="shared" si="4"/>
        <v>0.64202401571854117</v>
      </c>
    </row>
    <row r="18" spans="1:10" ht="15.6" customHeight="1" x14ac:dyDescent="0.3">
      <c r="A18" s="3">
        <f t="shared" si="5"/>
        <v>11</v>
      </c>
      <c r="B18" s="4">
        <f t="shared" si="0"/>
        <v>0.84671312560703704</v>
      </c>
      <c r="C18" s="4">
        <f t="shared" si="1"/>
        <v>0.77332598298840316</v>
      </c>
      <c r="D18" s="4">
        <f t="shared" si="2"/>
        <v>0.85274826525416791</v>
      </c>
      <c r="E18" s="5">
        <v>0.52431603704465146</v>
      </c>
      <c r="F18" s="5">
        <v>0.55215338666032521</v>
      </c>
      <c r="G18" s="5">
        <v>0.71877104555034665</v>
      </c>
      <c r="H18" s="4">
        <f t="shared" si="3"/>
        <v>0.80783101020945913</v>
      </c>
      <c r="I18" s="5">
        <v>0.62454046358000959</v>
      </c>
      <c r="J18" s="5">
        <f t="shared" si="4"/>
        <v>0.62454046358000959</v>
      </c>
    </row>
    <row r="19" spans="1:10" ht="15.6" customHeight="1" x14ac:dyDescent="0.3">
      <c r="A19" s="3">
        <f t="shared" si="5"/>
        <v>12</v>
      </c>
      <c r="B19" s="4">
        <f t="shared" si="0"/>
        <v>0.79877957071838346</v>
      </c>
      <c r="C19" s="4">
        <f t="shared" si="1"/>
        <v>0.78907283276451157</v>
      </c>
      <c r="D19" s="4">
        <f t="shared" si="2"/>
        <v>0.9014186295995531</v>
      </c>
      <c r="E19" s="5">
        <v>0.61923693065316743</v>
      </c>
      <c r="F19" s="5">
        <v>0.71399823464693457</v>
      </c>
      <c r="G19" s="5">
        <v>0.84288772529617706</v>
      </c>
      <c r="H19" s="4">
        <f t="shared" si="3"/>
        <v>0.84059536085844688</v>
      </c>
      <c r="I19" s="5">
        <v>0.77310781052843602</v>
      </c>
      <c r="J19" s="5">
        <f t="shared" si="4"/>
        <v>0.77310781052843602</v>
      </c>
    </row>
    <row r="20" spans="1:10" ht="15.6" customHeight="1" x14ac:dyDescent="0.3">
      <c r="A20" s="3">
        <f t="shared" si="5"/>
        <v>13</v>
      </c>
      <c r="B20" s="4">
        <f t="shared" si="0"/>
        <v>0.77869757417900798</v>
      </c>
      <c r="C20" s="4">
        <f t="shared" si="1"/>
        <v>0.90650770123581892</v>
      </c>
      <c r="D20" s="4">
        <f t="shared" si="2"/>
        <v>0.93651308732612892</v>
      </c>
      <c r="E20" s="5">
        <v>0.7752288032307284</v>
      </c>
      <c r="F20" s="5">
        <v>0.90485720075477238</v>
      </c>
      <c r="G20" s="5">
        <v>0.9350680112642249</v>
      </c>
      <c r="H20" s="4">
        <f t="shared" si="3"/>
        <v>0.92126405627019081</v>
      </c>
      <c r="I20" s="5">
        <v>0.9197145815067429</v>
      </c>
      <c r="J20" s="5">
        <f t="shared" si="4"/>
        <v>0.9197145815067429</v>
      </c>
    </row>
    <row r="21" spans="1:10" ht="15.6" customHeight="1" x14ac:dyDescent="0.3">
      <c r="A21" s="3">
        <f t="shared" si="5"/>
        <v>14</v>
      </c>
      <c r="B21" s="4">
        <f t="shared" si="0"/>
        <v>1</v>
      </c>
      <c r="C21" s="4">
        <f t="shared" si="1"/>
        <v>1</v>
      </c>
      <c r="D21" s="4">
        <f t="shared" si="2"/>
        <v>1</v>
      </c>
      <c r="E21" s="5">
        <v>0.99554541960409115</v>
      </c>
      <c r="F21" s="5">
        <v>0.99817927583097588</v>
      </c>
      <c r="G21" s="5">
        <v>0.9984569611664158</v>
      </c>
      <c r="H21" s="4">
        <f t="shared" si="3"/>
        <v>1</v>
      </c>
      <c r="I21" s="5">
        <v>0.99831809918893277</v>
      </c>
      <c r="J21" s="5">
        <f t="shared" si="4"/>
        <v>0.99831809918893277</v>
      </c>
    </row>
    <row r="22" spans="1:10" ht="15.6" customHeight="1" x14ac:dyDescent="0.3">
      <c r="A22" s="3">
        <f t="shared" si="5"/>
        <v>15</v>
      </c>
      <c r="B22" s="4">
        <f t="shared" si="0"/>
        <v>0.99554541960409115</v>
      </c>
      <c r="C22" s="4">
        <f t="shared" si="1"/>
        <v>0.99817927583097588</v>
      </c>
      <c r="D22" s="4">
        <f t="shared" si="2"/>
        <v>0.9984569611664158</v>
      </c>
      <c r="E22" s="5">
        <v>0.99554541960409115</v>
      </c>
      <c r="F22" s="5">
        <v>0.99817927583097588</v>
      </c>
      <c r="G22" s="5">
        <v>0.9984569611664158</v>
      </c>
      <c r="H22" s="4">
        <f t="shared" si="3"/>
        <v>0.99831809918893277</v>
      </c>
      <c r="I22" s="5">
        <v>0.99831809918893277</v>
      </c>
      <c r="J22" s="5">
        <f t="shared" si="4"/>
        <v>0.99831809918893277</v>
      </c>
    </row>
    <row r="23" spans="1:10" ht="15.6" customHeight="1" x14ac:dyDescent="0.3">
      <c r="A23" s="3">
        <f t="shared" si="5"/>
        <v>16</v>
      </c>
      <c r="B23" s="4">
        <f t="shared" si="0"/>
        <v>1</v>
      </c>
      <c r="C23" s="4">
        <f t="shared" si="1"/>
        <v>1</v>
      </c>
      <c r="D23" s="4">
        <f t="shared" si="2"/>
        <v>1</v>
      </c>
      <c r="E23" s="5">
        <v>1</v>
      </c>
      <c r="F23" s="5">
        <v>1</v>
      </c>
      <c r="G23" s="5">
        <v>1</v>
      </c>
      <c r="H23" s="4">
        <f t="shared" si="3"/>
        <v>1</v>
      </c>
      <c r="I23" s="5">
        <v>1</v>
      </c>
      <c r="J23" s="5">
        <f t="shared" si="4"/>
        <v>1</v>
      </c>
    </row>
    <row r="24" spans="1:10" ht="15.6" customHeight="1" x14ac:dyDescent="0.3">
      <c r="A24" s="3">
        <f t="shared" si="5"/>
        <v>17</v>
      </c>
      <c r="B24" s="4">
        <f t="shared" si="0"/>
        <v>1</v>
      </c>
      <c r="C24" s="4">
        <f t="shared" si="1"/>
        <v>1</v>
      </c>
      <c r="D24" s="4">
        <f t="shared" si="2"/>
        <v>1</v>
      </c>
      <c r="E24" s="5">
        <v>1</v>
      </c>
      <c r="F24" s="5">
        <v>1</v>
      </c>
      <c r="G24" s="5">
        <v>1</v>
      </c>
      <c r="H24" s="4">
        <f t="shared" si="3"/>
        <v>1</v>
      </c>
      <c r="I24" s="5">
        <v>1</v>
      </c>
      <c r="J24" s="5">
        <f t="shared" si="4"/>
        <v>1</v>
      </c>
    </row>
    <row r="25" spans="1:10" ht="15.6" customHeight="1" x14ac:dyDescent="0.3">
      <c r="A25" s="3">
        <f t="shared" si="5"/>
        <v>18</v>
      </c>
      <c r="B25" s="4">
        <f t="shared" si="0"/>
        <v>1</v>
      </c>
      <c r="C25" s="4">
        <f t="shared" si="1"/>
        <v>1</v>
      </c>
      <c r="D25" s="4">
        <f t="shared" si="2"/>
        <v>1</v>
      </c>
      <c r="E25" s="5">
        <v>1</v>
      </c>
      <c r="F25" s="5">
        <v>1</v>
      </c>
      <c r="G25" s="5">
        <v>1</v>
      </c>
      <c r="H25" s="4">
        <f t="shared" si="3"/>
        <v>1</v>
      </c>
      <c r="I25" s="5">
        <v>1</v>
      </c>
      <c r="J25" s="5">
        <f t="shared" si="4"/>
        <v>1</v>
      </c>
    </row>
    <row r="26" spans="1:10" ht="15.6" customHeight="1" x14ac:dyDescent="0.3">
      <c r="A26" s="3">
        <f t="shared" si="5"/>
        <v>19</v>
      </c>
      <c r="B26" s="4">
        <f t="shared" si="0"/>
        <v>1</v>
      </c>
      <c r="C26" s="4">
        <f t="shared" si="1"/>
        <v>1</v>
      </c>
      <c r="D26" s="4">
        <f t="shared" si="2"/>
        <v>1</v>
      </c>
      <c r="E26" s="5">
        <v>1</v>
      </c>
      <c r="F26" s="5">
        <v>1</v>
      </c>
      <c r="G26" s="5">
        <v>1</v>
      </c>
      <c r="H26" s="4">
        <f t="shared" si="3"/>
        <v>1</v>
      </c>
      <c r="I26" s="5">
        <v>1</v>
      </c>
      <c r="J26" s="5">
        <f t="shared" si="4"/>
        <v>1</v>
      </c>
    </row>
    <row r="27" spans="1:10" ht="15.6" customHeight="1" x14ac:dyDescent="0.3">
      <c r="A27" s="3">
        <f t="shared" si="5"/>
        <v>20</v>
      </c>
      <c r="B27" s="4">
        <f t="shared" si="0"/>
        <v>1</v>
      </c>
      <c r="C27" s="4">
        <f t="shared" si="1"/>
        <v>1</v>
      </c>
      <c r="D27" s="4">
        <f t="shared" si="2"/>
        <v>1</v>
      </c>
      <c r="E27" s="5">
        <v>1</v>
      </c>
      <c r="F27" s="5">
        <v>1</v>
      </c>
      <c r="G27" s="5">
        <v>1</v>
      </c>
      <c r="H27" s="4">
        <f t="shared" si="3"/>
        <v>1</v>
      </c>
      <c r="I27" s="5">
        <v>1</v>
      </c>
      <c r="J27" s="5">
        <f t="shared" si="4"/>
        <v>1</v>
      </c>
    </row>
    <row r="28" spans="1:10" ht="15.6" customHeight="1" x14ac:dyDescent="0.3">
      <c r="A28" s="3">
        <f t="shared" si="5"/>
        <v>21</v>
      </c>
      <c r="B28" s="4">
        <f t="shared" si="0"/>
        <v>1</v>
      </c>
      <c r="C28" s="4">
        <f t="shared" si="1"/>
        <v>1</v>
      </c>
      <c r="D28" s="4">
        <f t="shared" si="2"/>
        <v>1</v>
      </c>
      <c r="E28" s="5">
        <v>1</v>
      </c>
      <c r="F28" s="5">
        <v>1</v>
      </c>
      <c r="G28" s="5">
        <v>1</v>
      </c>
      <c r="H28" s="4">
        <f t="shared" si="3"/>
        <v>1</v>
      </c>
      <c r="I28" s="5">
        <v>1</v>
      </c>
      <c r="J28" s="5">
        <f t="shared" si="4"/>
        <v>1</v>
      </c>
    </row>
    <row r="29" spans="1:10" ht="15.6" customHeight="1" x14ac:dyDescent="0.3">
      <c r="A29" s="3">
        <f t="shared" si="5"/>
        <v>22</v>
      </c>
      <c r="B29" s="4">
        <f t="shared" si="0"/>
        <v>1</v>
      </c>
      <c r="C29" s="4">
        <f t="shared" si="1"/>
        <v>1</v>
      </c>
      <c r="D29" s="4">
        <f t="shared" si="2"/>
        <v>1</v>
      </c>
      <c r="E29" s="5">
        <v>1</v>
      </c>
      <c r="F29" s="5">
        <v>1</v>
      </c>
      <c r="G29" s="5">
        <v>1</v>
      </c>
      <c r="H29" s="4">
        <f t="shared" si="3"/>
        <v>1</v>
      </c>
      <c r="I29" s="5">
        <v>1</v>
      </c>
      <c r="J29" s="5">
        <f t="shared" si="4"/>
        <v>1</v>
      </c>
    </row>
    <row r="30" spans="1:10" ht="15.6" customHeight="1" x14ac:dyDescent="0.3">
      <c r="A30" s="3">
        <v>23</v>
      </c>
      <c r="B30" s="4">
        <v>1</v>
      </c>
      <c r="C30" s="4">
        <v>1</v>
      </c>
      <c r="D30" s="4">
        <v>1</v>
      </c>
      <c r="E30" s="5">
        <v>1</v>
      </c>
      <c r="F30" s="5">
        <v>1</v>
      </c>
      <c r="G30" s="5">
        <v>1</v>
      </c>
      <c r="H30" s="4">
        <v>1</v>
      </c>
      <c r="I30" s="5">
        <v>1</v>
      </c>
      <c r="J30" s="5">
        <f t="shared" si="4"/>
        <v>1</v>
      </c>
    </row>
    <row r="34" spans="1:24" ht="15.6" customHeight="1" x14ac:dyDescent="0.3">
      <c r="A34" s="1"/>
      <c r="B34" s="1"/>
      <c r="C34" s="1"/>
      <c r="D34" s="1"/>
      <c r="E34" s="2" t="s">
        <v>19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4" ht="15.6" customHeight="1" x14ac:dyDescent="0.3">
      <c r="A35" s="3" t="s">
        <v>20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4" ht="15.6" customHeight="1" x14ac:dyDescent="0.3">
      <c r="A36" s="3" t="s">
        <v>21</v>
      </c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6" customHeight="1" x14ac:dyDescent="0.3">
      <c r="A37" s="2" t="s">
        <v>23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 t="s">
        <v>24</v>
      </c>
      <c r="P37" s="3" t="s">
        <v>24</v>
      </c>
      <c r="Q37" s="3" t="s">
        <v>24</v>
      </c>
      <c r="R37" s="3" t="s">
        <v>24</v>
      </c>
      <c r="S37" s="3" t="s">
        <v>24</v>
      </c>
      <c r="T37" s="3" t="s">
        <v>24</v>
      </c>
      <c r="U37" s="3" t="s">
        <v>24</v>
      </c>
      <c r="V37" s="3" t="s">
        <v>24</v>
      </c>
      <c r="W37" s="3" t="s">
        <v>24</v>
      </c>
      <c r="X37" s="3" t="s">
        <v>24</v>
      </c>
    </row>
    <row r="38" spans="1:24" ht="15.6" customHeight="1" x14ac:dyDescent="0.3">
      <c r="A38" s="1">
        <v>0</v>
      </c>
      <c r="B38" s="4"/>
      <c r="C38" s="4">
        <v>1.2</v>
      </c>
      <c r="D38" s="4">
        <v>1.0708333333333331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1.0235649805447471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</row>
    <row r="39" spans="1:24" ht="15.6" customHeight="1" x14ac:dyDescent="0.3">
      <c r="A39" s="1">
        <f t="shared" ref="A39:A60" si="6">1+A38</f>
        <v>1</v>
      </c>
      <c r="B39" s="4"/>
      <c r="C39" s="4"/>
      <c r="D39" s="4">
        <v>1.02249550089982</v>
      </c>
      <c r="E39" s="4">
        <v>1.548547961278967</v>
      </c>
      <c r="F39" s="4">
        <v>0.99999999999999989</v>
      </c>
      <c r="G39" s="4">
        <v>0.99999999999999989</v>
      </c>
      <c r="H39" s="4">
        <v>0.99999999999999989</v>
      </c>
      <c r="I39" s="4">
        <v>0.99999999999999989</v>
      </c>
      <c r="J39" s="4">
        <v>0.99999999999999989</v>
      </c>
      <c r="K39" s="4">
        <v>0.99999999999999989</v>
      </c>
      <c r="L39" s="4">
        <v>0.99999999999999989</v>
      </c>
      <c r="M39" s="4">
        <v>0.99999999999999989</v>
      </c>
      <c r="N39" s="4">
        <v>1.028680621329797</v>
      </c>
      <c r="O39" s="4">
        <v>1.0745800727570041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/>
    </row>
    <row r="40" spans="1:24" ht="15.6" customHeight="1" x14ac:dyDescent="0.3">
      <c r="A40" s="1">
        <f t="shared" si="6"/>
        <v>2</v>
      </c>
      <c r="B40" s="4"/>
      <c r="C40" s="4">
        <v>22.466666666666669</v>
      </c>
      <c r="D40" s="4">
        <v>1</v>
      </c>
      <c r="E40" s="4">
        <v>1</v>
      </c>
      <c r="F40" s="4">
        <v>1.756379821958457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1.020463591822943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</row>
    <row r="41" spans="1:24" ht="15.6" customHeight="1" x14ac:dyDescent="0.3">
      <c r="A41" s="1">
        <f t="shared" si="6"/>
        <v>3</v>
      </c>
      <c r="B41" s="4"/>
      <c r="C41" s="4">
        <v>1</v>
      </c>
      <c r="D41" s="4">
        <v>1.709048723897912</v>
      </c>
      <c r="E41" s="4">
        <v>1.013032853651914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1.0162321093540609</v>
      </c>
      <c r="M41" s="4">
        <v>1.264133884662838</v>
      </c>
      <c r="N41" s="4">
        <v>0.91988386498595265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/>
    </row>
    <row r="42" spans="1:24" ht="15.6" customHeight="1" x14ac:dyDescent="0.3">
      <c r="A42" s="1">
        <f t="shared" si="6"/>
        <v>4</v>
      </c>
      <c r="B42" s="4">
        <v>1.0575000000000001</v>
      </c>
      <c r="C42" s="4">
        <v>1.085106382978724</v>
      </c>
      <c r="D42" s="4">
        <v>1.4967320261437911</v>
      </c>
      <c r="E42" s="4">
        <v>1.62783114992722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1.021661778381858</v>
      </c>
      <c r="L42" s="4">
        <v>1</v>
      </c>
      <c r="M42" s="4">
        <v>1.026257176086224</v>
      </c>
      <c r="N42" s="4">
        <v>0.99999999999999989</v>
      </c>
      <c r="O42" s="4">
        <v>0.99999999999999989</v>
      </c>
      <c r="P42" s="4">
        <v>0.99999999999999989</v>
      </c>
      <c r="Q42" s="4">
        <v>0.99999999999999989</v>
      </c>
      <c r="R42" s="4">
        <v>0.99999999999999989</v>
      </c>
      <c r="S42" s="4">
        <v>0.99999999999999989</v>
      </c>
      <c r="T42" s="4">
        <v>0.99999999999999989</v>
      </c>
      <c r="U42" s="4"/>
      <c r="V42" s="4"/>
    </row>
    <row r="43" spans="1:24" ht="15.6" customHeight="1" x14ac:dyDescent="0.3">
      <c r="A43" s="1">
        <f t="shared" si="6"/>
        <v>5</v>
      </c>
      <c r="B43" s="4"/>
      <c r="C43" s="4"/>
      <c r="D43" s="4">
        <v>1</v>
      </c>
      <c r="E43" s="4">
        <v>1</v>
      </c>
      <c r="F43" s="4">
        <v>1.555555555555556</v>
      </c>
      <c r="G43" s="4">
        <v>1</v>
      </c>
      <c r="H43" s="4">
        <v>1</v>
      </c>
      <c r="I43" s="4">
        <v>1</v>
      </c>
      <c r="J43" s="4">
        <v>1.0540732142857141</v>
      </c>
      <c r="K43" s="4">
        <v>1.182057359122181</v>
      </c>
      <c r="L43" s="4">
        <v>1.1074889716315111</v>
      </c>
      <c r="M43" s="4">
        <v>1</v>
      </c>
      <c r="N43" s="4">
        <v>2.2955046030649142</v>
      </c>
      <c r="O43" s="4">
        <v>1.004566359348803</v>
      </c>
      <c r="P43" s="4">
        <v>1</v>
      </c>
      <c r="Q43" s="4">
        <v>1.0140941736599729</v>
      </c>
      <c r="R43" s="4">
        <v>1</v>
      </c>
      <c r="S43" s="4">
        <v>1</v>
      </c>
      <c r="U43" s="4"/>
      <c r="V43" s="4"/>
    </row>
    <row r="44" spans="1:24" ht="15.6" customHeight="1" x14ac:dyDescent="0.3">
      <c r="A44" s="1">
        <f t="shared" si="6"/>
        <v>6</v>
      </c>
      <c r="B44" s="4"/>
      <c r="C44" s="4"/>
      <c r="D44" s="4"/>
      <c r="E44" s="4">
        <v>1</v>
      </c>
      <c r="F44" s="4">
        <v>1</v>
      </c>
      <c r="G44" s="4">
        <v>1</v>
      </c>
      <c r="H44" s="4">
        <v>1.0121</v>
      </c>
      <c r="I44" s="4">
        <v>1.059837960675823</v>
      </c>
      <c r="J44" s="4">
        <v>1</v>
      </c>
      <c r="K44" s="4">
        <v>1</v>
      </c>
      <c r="L44" s="4">
        <v>1.0233065028872099</v>
      </c>
      <c r="M44" s="4">
        <v>2.4196510401198181</v>
      </c>
      <c r="N44" s="4">
        <v>1</v>
      </c>
      <c r="O44" s="4">
        <v>1.00608179569037</v>
      </c>
      <c r="P44" s="4">
        <v>1</v>
      </c>
      <c r="Q44" s="4">
        <v>1</v>
      </c>
      <c r="R44" s="4">
        <v>1</v>
      </c>
      <c r="T44" s="4"/>
      <c r="U44" s="4"/>
      <c r="V44" s="4"/>
    </row>
    <row r="45" spans="1:24" ht="15.6" customHeight="1" x14ac:dyDescent="0.3">
      <c r="A45" s="1">
        <f t="shared" si="6"/>
        <v>7</v>
      </c>
      <c r="B45" s="4"/>
      <c r="C45" s="4"/>
      <c r="D45" s="4"/>
      <c r="E45" s="4"/>
      <c r="F45" s="4"/>
      <c r="G45" s="4"/>
      <c r="H45" s="4"/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4">
        <v>38.269806149070369</v>
      </c>
      <c r="P45" s="4">
        <v>1</v>
      </c>
      <c r="Q45" s="4">
        <v>1</v>
      </c>
      <c r="R45" s="4"/>
      <c r="S45" s="4"/>
      <c r="T45" s="4"/>
      <c r="U45" s="4"/>
      <c r="V45" s="4"/>
    </row>
    <row r="46" spans="1:24" ht="15.6" customHeight="1" x14ac:dyDescent="0.3">
      <c r="A46" s="1">
        <f t="shared" si="6"/>
        <v>8</v>
      </c>
      <c r="B46" s="4"/>
      <c r="C46" s="4"/>
      <c r="D46" s="4"/>
      <c r="E46" s="4">
        <v>2.290322580645161</v>
      </c>
      <c r="F46" s="4">
        <v>2.834647887323944</v>
      </c>
      <c r="G46" s="4">
        <v>1.0300914240286201</v>
      </c>
      <c r="H46" s="4">
        <v>1.1013910152703941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1.0879580197971239</v>
      </c>
      <c r="O46" s="4">
        <v>0.99999999999999989</v>
      </c>
      <c r="P46" s="4">
        <v>0.99999999999999989</v>
      </c>
      <c r="Q46" s="4"/>
      <c r="R46" s="4"/>
      <c r="S46" s="4"/>
      <c r="T46" s="4"/>
      <c r="U46" s="4"/>
      <c r="V46" s="4"/>
    </row>
    <row r="47" spans="1:24" ht="15.6" customHeight="1" x14ac:dyDescent="0.3">
      <c r="A47" s="1">
        <f t="shared" si="6"/>
        <v>9</v>
      </c>
      <c r="B47" s="4"/>
      <c r="C47" s="4">
        <v>111.07</v>
      </c>
      <c r="D47" s="4">
        <v>1.321779058251553</v>
      </c>
      <c r="E47" s="4">
        <v>1.0326769293644851</v>
      </c>
      <c r="F47" s="4">
        <v>1.006665246330487</v>
      </c>
      <c r="G47" s="4">
        <v>1</v>
      </c>
      <c r="H47" s="4">
        <v>1</v>
      </c>
      <c r="I47" s="4">
        <v>1</v>
      </c>
      <c r="J47" s="4">
        <v>1.072075472192628</v>
      </c>
      <c r="K47" s="4">
        <v>1</v>
      </c>
      <c r="L47" s="4">
        <v>1.7031631032809389</v>
      </c>
      <c r="M47" s="4">
        <v>0.58714282740955359</v>
      </c>
      <c r="N47" s="4">
        <v>1.7031631032809389</v>
      </c>
      <c r="O47" s="4">
        <v>1.008971255380062</v>
      </c>
      <c r="Q47" s="4"/>
      <c r="R47" s="4"/>
      <c r="S47" s="4"/>
      <c r="T47" s="4"/>
      <c r="U47" s="4"/>
      <c r="V47" s="4"/>
    </row>
    <row r="48" spans="1:24" ht="15.6" customHeight="1" x14ac:dyDescent="0.3">
      <c r="A48" s="1">
        <f t="shared" si="6"/>
        <v>10</v>
      </c>
      <c r="B48" s="4"/>
      <c r="C48" s="4"/>
      <c r="D48" s="4">
        <v>1</v>
      </c>
      <c r="E48" s="4">
        <v>87.591111111111118</v>
      </c>
      <c r="F48" s="4">
        <v>1.152897300588593</v>
      </c>
      <c r="G48" s="4">
        <v>0.99999999999999989</v>
      </c>
      <c r="H48" s="4">
        <v>0.99999999999999989</v>
      </c>
      <c r="I48" s="4">
        <v>0.99999999999999989</v>
      </c>
      <c r="J48" s="4">
        <v>0.99999999999999989</v>
      </c>
      <c r="K48" s="4">
        <v>4.814614480685524</v>
      </c>
      <c r="L48" s="4">
        <v>0.27189990703354749</v>
      </c>
      <c r="M48" s="4">
        <v>3.6778239864444608</v>
      </c>
      <c r="N48" s="4">
        <v>1</v>
      </c>
      <c r="R48" s="4"/>
      <c r="S48" s="4"/>
      <c r="T48" s="4"/>
      <c r="U48" s="4"/>
      <c r="V48" s="4"/>
    </row>
    <row r="49" spans="1:22" ht="15.6" customHeight="1" x14ac:dyDescent="0.3">
      <c r="A49" s="1">
        <f t="shared" si="6"/>
        <v>11</v>
      </c>
      <c r="B49" s="4"/>
      <c r="C49" s="4">
        <v>2.0116666666666672</v>
      </c>
      <c r="D49" s="4">
        <v>1.0812851698425849</v>
      </c>
      <c r="E49" s="4">
        <v>1.2520609738082089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1.122686617071343</v>
      </c>
      <c r="L49" s="4">
        <v>1</v>
      </c>
      <c r="M49" s="4">
        <v>1.2180361224804841</v>
      </c>
      <c r="T49" s="4"/>
      <c r="U49" s="4"/>
      <c r="V49" s="4"/>
    </row>
    <row r="50" spans="1:22" ht="15.6" customHeight="1" x14ac:dyDescent="0.3">
      <c r="A50" s="1">
        <f t="shared" si="6"/>
        <v>12</v>
      </c>
      <c r="B50" s="4"/>
      <c r="C50" s="4">
        <v>1</v>
      </c>
      <c r="D50" s="4">
        <v>1.6885714285714291</v>
      </c>
      <c r="E50" s="4">
        <v>1</v>
      </c>
      <c r="F50" s="4">
        <v>1</v>
      </c>
      <c r="G50" s="4">
        <v>18.087360406091371</v>
      </c>
      <c r="H50" s="4">
        <v>1</v>
      </c>
      <c r="I50" s="4">
        <v>2.0059702721235442</v>
      </c>
      <c r="J50" s="4">
        <v>0.98170505356506621</v>
      </c>
      <c r="K50" s="4">
        <v>1.0665058491894359</v>
      </c>
      <c r="L50" s="4">
        <v>1</v>
      </c>
      <c r="U50" s="4"/>
      <c r="V50" s="4"/>
    </row>
    <row r="51" spans="1:22" ht="15.6" customHeight="1" x14ac:dyDescent="0.3">
      <c r="A51" s="1">
        <f t="shared" si="6"/>
        <v>13</v>
      </c>
      <c r="B51" s="4"/>
      <c r="C51" s="4"/>
      <c r="D51" s="4">
        <v>1</v>
      </c>
      <c r="E51" s="4">
        <v>1.2437054300816921</v>
      </c>
      <c r="F51" s="4">
        <v>1.038051489267821</v>
      </c>
      <c r="G51" s="4">
        <v>1.1871468164253109</v>
      </c>
      <c r="H51" s="4">
        <v>1.7120396785756951</v>
      </c>
      <c r="I51" s="4">
        <v>0.65964212701969027</v>
      </c>
      <c r="J51" s="4">
        <v>1.515973524186623</v>
      </c>
      <c r="K51" s="4">
        <v>1.0324150355219339</v>
      </c>
      <c r="U51" s="4"/>
      <c r="V51" s="4"/>
    </row>
    <row r="52" spans="1:22" ht="15.6" customHeight="1" x14ac:dyDescent="0.3">
      <c r="A52" s="1">
        <f t="shared" si="6"/>
        <v>14</v>
      </c>
      <c r="B52" s="4"/>
      <c r="C52" s="4"/>
      <c r="D52" s="4"/>
      <c r="E52" s="4"/>
      <c r="F52" s="4"/>
      <c r="G52" s="4"/>
      <c r="H52" s="4">
        <v>6.2779918296686477</v>
      </c>
      <c r="I52" s="4">
        <v>1</v>
      </c>
      <c r="J52" s="4">
        <v>1</v>
      </c>
      <c r="V52" s="4"/>
    </row>
    <row r="53" spans="1:22" ht="15.6" customHeight="1" x14ac:dyDescent="0.3">
      <c r="A53" s="1">
        <f t="shared" si="6"/>
        <v>15</v>
      </c>
      <c r="B53" s="4"/>
      <c r="C53" s="4"/>
      <c r="D53" s="4">
        <v>2.9093499999999999</v>
      </c>
      <c r="E53" s="4">
        <v>1.137487754996821</v>
      </c>
      <c r="F53" s="4">
        <v>1.7875866862072609</v>
      </c>
      <c r="G53" s="4">
        <v>0.99999999999999989</v>
      </c>
      <c r="H53" s="4">
        <v>0.99999999999999989</v>
      </c>
      <c r="I53" s="4">
        <v>9.4520136922621791</v>
      </c>
    </row>
    <row r="54" spans="1:22" ht="15.6" customHeight="1" x14ac:dyDescent="0.3">
      <c r="A54" s="1">
        <f t="shared" si="6"/>
        <v>16</v>
      </c>
      <c r="B54" s="4"/>
      <c r="C54" s="4"/>
      <c r="D54" s="4">
        <v>1.0919590965938351</v>
      </c>
      <c r="E54" s="4">
        <v>2.1876052684767231</v>
      </c>
      <c r="F54" s="4">
        <v>1</v>
      </c>
      <c r="G54" s="4">
        <v>1</v>
      </c>
      <c r="H54" s="4">
        <v>1.3208027768688371</v>
      </c>
    </row>
    <row r="55" spans="1:22" ht="15.6" customHeight="1" x14ac:dyDescent="0.3">
      <c r="A55" s="1">
        <f t="shared" si="6"/>
        <v>17</v>
      </c>
      <c r="B55" s="4"/>
      <c r="C55" s="4"/>
      <c r="D55" s="4">
        <v>1.5863320754716981</v>
      </c>
      <c r="E55" s="4">
        <v>2.1894057253233989</v>
      </c>
      <c r="F55" s="4">
        <v>1</v>
      </c>
      <c r="G55" s="4">
        <v>1.016351977122443</v>
      </c>
    </row>
    <row r="56" spans="1:22" ht="15.6" customHeight="1" x14ac:dyDescent="0.3">
      <c r="A56" s="1">
        <f t="shared" si="6"/>
        <v>18</v>
      </c>
      <c r="B56" s="4"/>
      <c r="C56" s="4"/>
      <c r="D56" s="4">
        <v>1</v>
      </c>
      <c r="E56" s="4">
        <v>115.4942857142857</v>
      </c>
      <c r="F56" s="4">
        <v>1.0296860698117409</v>
      </c>
    </row>
    <row r="57" spans="1:22" ht="15.6" customHeight="1" x14ac:dyDescent="0.3">
      <c r="A57" s="1">
        <f t="shared" si="6"/>
        <v>19</v>
      </c>
      <c r="B57" s="4"/>
      <c r="C57" s="4"/>
      <c r="D57" s="4">
        <v>1.451159759057808</v>
      </c>
      <c r="E57" s="4">
        <v>1.0092929605823591</v>
      </c>
    </row>
    <row r="58" spans="1:22" ht="15.6" customHeight="1" x14ac:dyDescent="0.3">
      <c r="A58" s="1">
        <f t="shared" si="6"/>
        <v>20</v>
      </c>
      <c r="B58" s="4"/>
      <c r="C58" s="4"/>
      <c r="D58" s="4"/>
    </row>
    <row r="59" spans="1:22" ht="15.6" customHeight="1" x14ac:dyDescent="0.3">
      <c r="A59" s="1">
        <f t="shared" si="6"/>
        <v>21</v>
      </c>
      <c r="B59" s="4">
        <v>1</v>
      </c>
      <c r="C59" s="4">
        <v>1</v>
      </c>
    </row>
    <row r="60" spans="1:22" ht="15.6" customHeight="1" x14ac:dyDescent="0.3">
      <c r="A60" s="1">
        <f t="shared" si="6"/>
        <v>22</v>
      </c>
      <c r="B60" s="4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4"/>
  <sheetViews>
    <sheetView workbookViewId="0">
      <selection activeCell="N2" sqref="N2"/>
    </sheetView>
  </sheetViews>
  <sheetFormatPr defaultRowHeight="14.4" x14ac:dyDescent="0.3"/>
  <cols>
    <col min="1" max="1" width="19.109375" bestFit="1" customWidth="1"/>
    <col min="2" max="10" width="11.77734375" bestFit="1" customWidth="1"/>
    <col min="11" max="11" width="8.77734375" customWidth="1"/>
    <col min="12" max="12" width="4.77734375" customWidth="1"/>
    <col min="13" max="13" width="11.6640625" customWidth="1"/>
    <col min="14" max="14" width="10.109375" bestFit="1" customWidth="1"/>
    <col min="15" max="15" width="9.77734375" bestFit="1" customWidth="1"/>
    <col min="16" max="17" width="8.77734375" bestFit="1" customWidth="1"/>
    <col min="18" max="18" width="9.5546875" bestFit="1" customWidth="1"/>
    <col min="19" max="19" width="9.21875" bestFit="1" customWidth="1"/>
    <col min="20" max="21" width="8.21875" bestFit="1" customWidth="1"/>
    <col min="22" max="22" width="8.5546875" bestFit="1" customWidth="1"/>
    <col min="23" max="23" width="9.5546875" bestFit="1" customWidth="1"/>
    <col min="24" max="24" width="9.21875" bestFit="1" customWidth="1"/>
    <col min="25" max="26" width="8.21875" bestFit="1" customWidth="1"/>
    <col min="27" max="27" width="8.5546875" bestFit="1" customWidth="1"/>
  </cols>
  <sheetData>
    <row r="1" spans="1:27" ht="28.8" customHeight="1" x14ac:dyDescent="0.3">
      <c r="A1" s="33" t="s">
        <v>25</v>
      </c>
      <c r="B1" s="31" t="s">
        <v>26</v>
      </c>
      <c r="C1" s="31" t="s">
        <v>27</v>
      </c>
      <c r="D1" s="31" t="s">
        <v>28</v>
      </c>
      <c r="E1" s="31" t="s">
        <v>29</v>
      </c>
      <c r="F1" s="31" t="s">
        <v>30</v>
      </c>
      <c r="G1" s="31" t="s">
        <v>31</v>
      </c>
      <c r="H1" s="31" t="s">
        <v>32</v>
      </c>
      <c r="I1" s="31" t="s">
        <v>33</v>
      </c>
      <c r="J1" s="31" t="s">
        <v>5</v>
      </c>
      <c r="M1" s="33" t="s">
        <v>34</v>
      </c>
      <c r="N1" s="31" t="s">
        <v>26</v>
      </c>
      <c r="O1" s="31" t="s">
        <v>27</v>
      </c>
      <c r="P1" s="31" t="s">
        <v>28</v>
      </c>
      <c r="Q1" s="31" t="s">
        <v>29</v>
      </c>
      <c r="R1" s="31" t="s">
        <v>30</v>
      </c>
      <c r="S1" s="31" t="s">
        <v>31</v>
      </c>
      <c r="T1" s="31" t="s">
        <v>32</v>
      </c>
      <c r="U1" s="31" t="s">
        <v>33</v>
      </c>
      <c r="V1" s="31" t="s">
        <v>5</v>
      </c>
      <c r="W1" s="31"/>
      <c r="X1" s="31"/>
      <c r="Y1" s="31"/>
      <c r="Z1" s="31"/>
      <c r="AA1" s="31"/>
    </row>
    <row r="2" spans="1:27" x14ac:dyDescent="0.3">
      <c r="A2" s="31">
        <v>1</v>
      </c>
      <c r="B2" s="32">
        <v>0.18664473084756819</v>
      </c>
      <c r="C2" s="32">
        <v>0.18167556469587481</v>
      </c>
      <c r="D2" s="32">
        <v>9.6848191346514692E-2</v>
      </c>
      <c r="E2" s="32">
        <v>0.13346205731621219</v>
      </c>
      <c r="F2" s="32">
        <v>5.5503992572619542E-5</v>
      </c>
      <c r="G2" s="32">
        <v>2.5073925801196508E-4</v>
      </c>
      <c r="H2" s="32">
        <v>3.2184304018653773E-5</v>
      </c>
      <c r="I2" s="32">
        <v>6.4763666208557223E-5</v>
      </c>
      <c r="J2" s="32">
        <v>0.12634433846981699</v>
      </c>
      <c r="M2" s="31">
        <v>1</v>
      </c>
      <c r="N2" s="17">
        <v>1.0095833333333331</v>
      </c>
      <c r="O2" s="17">
        <v>1</v>
      </c>
      <c r="P2" s="17">
        <v>1</v>
      </c>
      <c r="Q2" s="17">
        <v>1</v>
      </c>
      <c r="R2" s="17">
        <v>1.0287500000000001</v>
      </c>
      <c r="S2" s="17">
        <v>1</v>
      </c>
      <c r="T2" s="17">
        <v>1</v>
      </c>
      <c r="U2" s="17">
        <v>1</v>
      </c>
      <c r="V2" s="17">
        <v>1</v>
      </c>
    </row>
    <row r="3" spans="1:27" x14ac:dyDescent="0.3">
      <c r="A3">
        <f t="shared" ref="A3:A24" si="0">+A2+1</f>
        <v>2</v>
      </c>
      <c r="B3" s="32">
        <v>0.18843340951819071</v>
      </c>
      <c r="C3" s="32">
        <v>0.18167556469587481</v>
      </c>
      <c r="D3" s="32">
        <v>9.6848191346514692E-2</v>
      </c>
      <c r="E3" s="32">
        <v>0.13346205731621219</v>
      </c>
      <c r="F3" s="32">
        <v>5.7099732359082358E-5</v>
      </c>
      <c r="G3" s="32">
        <v>2.5073925801196508E-4</v>
      </c>
      <c r="H3" s="32">
        <v>3.2184304018653773E-5</v>
      </c>
      <c r="I3" s="32">
        <v>6.4763666208557223E-5</v>
      </c>
      <c r="J3" s="32">
        <v>0.12634433846981699</v>
      </c>
      <c r="M3">
        <f t="shared" ref="M3:M24" si="1">+M2+1</f>
        <v>2</v>
      </c>
      <c r="N3" s="17">
        <v>1.4631676063557151</v>
      </c>
      <c r="O3" s="17">
        <v>1.2322111706197401</v>
      </c>
      <c r="P3" s="17">
        <v>1</v>
      </c>
      <c r="Q3" s="17">
        <v>1</v>
      </c>
      <c r="R3" s="17">
        <v>17.604179964539011</v>
      </c>
      <c r="S3" s="17">
        <v>1.3372222222222221</v>
      </c>
      <c r="T3" s="17">
        <v>1</v>
      </c>
      <c r="U3" s="17">
        <v>1</v>
      </c>
      <c r="V3" s="17">
        <v>1.11610558530987</v>
      </c>
    </row>
    <row r="4" spans="1:27" x14ac:dyDescent="0.3">
      <c r="A4">
        <f t="shared" si="0"/>
        <v>3</v>
      </c>
      <c r="B4" s="32">
        <v>0.2757096607621774</v>
      </c>
      <c r="C4" s="32">
        <v>0.22386266024690621</v>
      </c>
      <c r="D4" s="32">
        <v>9.6848191346514692E-2</v>
      </c>
      <c r="E4" s="32">
        <v>0.13346205731621219</v>
      </c>
      <c r="F4" s="32">
        <v>1.0051939643762971E-3</v>
      </c>
      <c r="G4" s="32">
        <v>3.3529410779711111E-4</v>
      </c>
      <c r="H4" s="32">
        <v>3.2184304018653773E-5</v>
      </c>
      <c r="I4" s="32">
        <v>6.4763666208557223E-5</v>
      </c>
      <c r="J4" s="32">
        <v>0.1352039923015623</v>
      </c>
      <c r="M4">
        <f t="shared" si="1"/>
        <v>3</v>
      </c>
      <c r="N4" s="17">
        <v>1.2194161059614159</v>
      </c>
      <c r="O4" s="17">
        <v>1.2103905351179951</v>
      </c>
      <c r="P4" s="17">
        <v>1.4100934109512839</v>
      </c>
      <c r="Q4" s="17">
        <v>1.4476383747379691</v>
      </c>
      <c r="R4" s="17">
        <v>1.3393466357539849</v>
      </c>
      <c r="S4" s="17">
        <v>1.413043658778891</v>
      </c>
      <c r="T4" s="17">
        <v>1.607760186224668</v>
      </c>
      <c r="U4" s="17">
        <v>1.2255798795289039</v>
      </c>
      <c r="V4" s="17">
        <v>1.31024197303464</v>
      </c>
    </row>
    <row r="5" spans="1:27" x14ac:dyDescent="0.3">
      <c r="A5">
        <f t="shared" si="0"/>
        <v>4</v>
      </c>
      <c r="B5" s="32">
        <v>0.33620480090255728</v>
      </c>
      <c r="C5" s="32">
        <v>0.27096124512919079</v>
      </c>
      <c r="D5" s="32">
        <v>0.1365649964802696</v>
      </c>
      <c r="E5" s="32">
        <v>0.1932047957424271</v>
      </c>
      <c r="F5" s="32">
        <v>1.346303154467605E-3</v>
      </c>
      <c r="G5" s="32">
        <v>4.7378521284863358E-4</v>
      </c>
      <c r="H5" s="32">
        <v>5.1744642622542119E-5</v>
      </c>
      <c r="I5" s="32">
        <v>7.9373046229733719E-5</v>
      </c>
      <c r="J5" s="32">
        <v>0.18160215323173631</v>
      </c>
      <c r="M5">
        <f t="shared" si="1"/>
        <v>4</v>
      </c>
      <c r="N5" s="17">
        <v>1.3583499422120999</v>
      </c>
      <c r="O5" s="17">
        <v>1.492526814627132</v>
      </c>
      <c r="P5" s="17">
        <v>1.8004221399472979</v>
      </c>
      <c r="Q5" s="17">
        <v>1.742357896941789</v>
      </c>
      <c r="R5" s="17">
        <v>12.47874257852965</v>
      </c>
      <c r="S5" s="17">
        <v>19.675268586243249</v>
      </c>
      <c r="T5" s="17">
        <v>24.403615484732999</v>
      </c>
      <c r="U5" s="17">
        <v>39.564328133397147</v>
      </c>
      <c r="V5" s="17">
        <v>1.6464744772872151</v>
      </c>
    </row>
    <row r="6" spans="1:27" x14ac:dyDescent="0.3">
      <c r="A6">
        <f t="shared" si="0"/>
        <v>5</v>
      </c>
      <c r="B6" s="32">
        <v>0.45668377187741932</v>
      </c>
      <c r="C6" s="32">
        <v>0.40441692408007252</v>
      </c>
      <c r="D6" s="32">
        <v>0.24587464320490221</v>
      </c>
      <c r="E6" s="32">
        <v>0.33663190158884321</v>
      </c>
      <c r="F6" s="32">
        <v>1.6800170497263692E-2</v>
      </c>
      <c r="G6" s="32">
        <v>9.3218513149872905E-3</v>
      </c>
      <c r="H6" s="32">
        <v>1.262756361955444E-3</v>
      </c>
      <c r="I6" s="32">
        <v>3.140341245980486E-3</v>
      </c>
      <c r="J6" s="32">
        <v>0.30581933371630649</v>
      </c>
      <c r="M6">
        <f t="shared" si="1"/>
        <v>5</v>
      </c>
      <c r="N6" s="17">
        <v>1.0981100027295561</v>
      </c>
      <c r="O6" s="17">
        <v>1.064364717705244</v>
      </c>
      <c r="P6" s="17">
        <v>1.026082393768095</v>
      </c>
      <c r="Q6" s="17">
        <v>1.0110690977357051</v>
      </c>
      <c r="R6" s="17">
        <v>1.244792356296698</v>
      </c>
      <c r="S6" s="17">
        <v>1.284953467952985</v>
      </c>
      <c r="T6" s="17">
        <v>1.171064849057365</v>
      </c>
      <c r="U6" s="17">
        <v>1.0098953566039139</v>
      </c>
      <c r="V6" s="17">
        <v>1.04522355573667</v>
      </c>
    </row>
    <row r="7" spans="1:27" x14ac:dyDescent="0.3">
      <c r="A7">
        <f t="shared" si="0"/>
        <v>6</v>
      </c>
      <c r="B7" s="32">
        <v>0.50148901798285661</v>
      </c>
      <c r="C7" s="32">
        <v>0.43044710523370949</v>
      </c>
      <c r="D7" s="32">
        <v>0.25228764246656232</v>
      </c>
      <c r="E7" s="32">
        <v>0.3403581130084864</v>
      </c>
      <c r="F7" s="32">
        <v>2.0912723819475131E-2</v>
      </c>
      <c r="G7" s="32">
        <v>1.197814517493501E-2</v>
      </c>
      <c r="H7" s="32">
        <v>1.4787695884095791E-3</v>
      </c>
      <c r="I7" s="32">
        <v>3.1714160424674421E-3</v>
      </c>
      <c r="J7" s="32">
        <v>0.31812204008003381</v>
      </c>
      <c r="M7">
        <f t="shared" si="1"/>
        <v>6</v>
      </c>
      <c r="N7" s="17">
        <v>1.063283297453572</v>
      </c>
      <c r="O7" s="17">
        <v>1.109730350453169</v>
      </c>
      <c r="P7" s="17">
        <v>1.246313381161495</v>
      </c>
      <c r="Q7" s="17">
        <v>1.0085568222748009</v>
      </c>
      <c r="R7" s="17">
        <v>2.0825594139792338</v>
      </c>
      <c r="S7" s="17">
        <v>2.732095062366775</v>
      </c>
      <c r="T7" s="17">
        <v>4.4581718399278252</v>
      </c>
      <c r="U7" s="17">
        <v>1.0054506590408141</v>
      </c>
      <c r="V7" s="17">
        <v>1.178021865807332</v>
      </c>
    </row>
    <row r="8" spans="1:27" x14ac:dyDescent="0.3">
      <c r="A8">
        <f t="shared" si="0"/>
        <v>7</v>
      </c>
      <c r="B8" s="32">
        <v>0.53322489667756556</v>
      </c>
      <c r="C8" s="32">
        <v>0.47768021694255658</v>
      </c>
      <c r="D8" s="32">
        <v>0.31442946470776351</v>
      </c>
      <c r="E8" s="32">
        <v>0.34327049689128669</v>
      </c>
      <c r="F8" s="32">
        <v>4.3551989862195703E-2</v>
      </c>
      <c r="G8" s="32">
        <v>3.2725431288752341E-2</v>
      </c>
      <c r="H8" s="32">
        <v>6.5926089367892458E-3</v>
      </c>
      <c r="I8" s="32">
        <v>3.1887023499915E-3</v>
      </c>
      <c r="J8" s="32">
        <v>0.37923216542893201</v>
      </c>
      <c r="M8">
        <f t="shared" si="1"/>
        <v>7</v>
      </c>
      <c r="N8" s="17">
        <v>1.1374299647456969</v>
      </c>
      <c r="O8" s="17">
        <v>1.2306088340022041</v>
      </c>
      <c r="P8" s="17">
        <v>1.323373860023112</v>
      </c>
      <c r="Q8" s="17">
        <v>1.56444939654715</v>
      </c>
      <c r="R8" s="17">
        <v>1.401520331273973</v>
      </c>
      <c r="S8" s="17">
        <v>1.584029572762143</v>
      </c>
      <c r="T8" s="17">
        <v>2.0518057141855301</v>
      </c>
      <c r="U8" s="17">
        <v>2.8662648688458279</v>
      </c>
      <c r="V8" s="17">
        <v>1.2769913470126579</v>
      </c>
    </row>
    <row r="9" spans="1:27" x14ac:dyDescent="0.3">
      <c r="A9">
        <f t="shared" si="0"/>
        <v>8</v>
      </c>
      <c r="B9" s="32">
        <v>0.60650597542949147</v>
      </c>
      <c r="C9" s="32">
        <v>0.5878374947975995</v>
      </c>
      <c r="D9" s="32">
        <v>0.41610773441531379</v>
      </c>
      <c r="E9" s="32">
        <v>0.53702932171401407</v>
      </c>
      <c r="F9" s="32">
        <v>6.1038999259305247E-2</v>
      </c>
      <c r="G9" s="32">
        <v>5.183805094277924E-2</v>
      </c>
      <c r="H9" s="32">
        <v>1.352675268789476E-2</v>
      </c>
      <c r="I9" s="32">
        <v>9.1396655229867736E-3</v>
      </c>
      <c r="J9" s="32">
        <v>0.48728500529131602</v>
      </c>
      <c r="M9">
        <f t="shared" si="1"/>
        <v>8</v>
      </c>
      <c r="N9" s="17">
        <v>1.0106637977392321</v>
      </c>
      <c r="O9" s="17">
        <v>1.014718032896998</v>
      </c>
      <c r="P9" s="17">
        <v>1.0184046715757671</v>
      </c>
      <c r="Q9" s="17">
        <v>0.86093736155492273</v>
      </c>
      <c r="R9" s="17">
        <v>1.5735915032550769</v>
      </c>
      <c r="S9" s="17">
        <v>1.7647886710067699</v>
      </c>
      <c r="T9" s="17">
        <v>2.5196043485675692</v>
      </c>
      <c r="U9" s="17">
        <v>3.7038852730939569</v>
      </c>
      <c r="V9" s="17">
        <v>1.016561352236383</v>
      </c>
    </row>
    <row r="10" spans="1:27" x14ac:dyDescent="0.3">
      <c r="A10">
        <f t="shared" si="0"/>
        <v>9</v>
      </c>
      <c r="B10" s="32">
        <v>0.6129736324791073</v>
      </c>
      <c r="C10" s="32">
        <v>0.59648930638411923</v>
      </c>
      <c r="D10" s="32">
        <v>0.42376606060736433</v>
      </c>
      <c r="E10" s="32">
        <v>0.46234860731409311</v>
      </c>
      <c r="F10" s="32">
        <v>9.6050450601635681E-2</v>
      </c>
      <c r="G10" s="32">
        <v>9.1483205030888609E-2</v>
      </c>
      <c r="H10" s="32">
        <v>3.4082064894417702E-2</v>
      </c>
      <c r="I10" s="32">
        <v>3.3852272531595291E-2</v>
      </c>
      <c r="J10" s="32">
        <v>0.49550716759508578</v>
      </c>
      <c r="M10">
        <f t="shared" si="1"/>
        <v>9</v>
      </c>
      <c r="N10" s="17">
        <v>1.0778433793833431</v>
      </c>
      <c r="O10" s="17">
        <v>1.098605196728476</v>
      </c>
      <c r="P10" s="17">
        <v>1.1555013790453621</v>
      </c>
      <c r="Q10" s="17">
        <v>1.286907208203161</v>
      </c>
      <c r="R10" s="17">
        <v>1.041588484282002</v>
      </c>
      <c r="S10" s="17">
        <v>1.051985605352503</v>
      </c>
      <c r="T10" s="17">
        <v>1.094959008324053</v>
      </c>
      <c r="U10" s="17">
        <v>1.1658928592505631</v>
      </c>
      <c r="V10" s="17">
        <v>1.1270532878869191</v>
      </c>
    </row>
    <row r="11" spans="1:27" x14ac:dyDescent="0.3">
      <c r="A11">
        <f t="shared" si="0"/>
        <v>10</v>
      </c>
      <c r="B11" s="32">
        <v>0.6606895715041643</v>
      </c>
      <c r="C11" s="32">
        <v>0.65530625178655744</v>
      </c>
      <c r="D11" s="32">
        <v>0.48966226742442981</v>
      </c>
      <c r="E11" s="32">
        <v>0.59499975545519923</v>
      </c>
      <c r="F11" s="32">
        <v>0.100045043256761</v>
      </c>
      <c r="G11" s="32">
        <v>9.6239014824006472E-2</v>
      </c>
      <c r="H11" s="32">
        <v>3.731846397842762E-2</v>
      </c>
      <c r="I11" s="32">
        <v>3.9468122813990952E-2</v>
      </c>
      <c r="J11" s="32">
        <v>0.56050230154507963</v>
      </c>
      <c r="M11">
        <f t="shared" si="1"/>
        <v>10</v>
      </c>
      <c r="N11" s="17">
        <v>1.102483426196424</v>
      </c>
      <c r="O11" s="17">
        <v>1.1123975922152041</v>
      </c>
      <c r="P11" s="17">
        <v>1.171448020286785</v>
      </c>
      <c r="Q11" s="17">
        <v>1.0702274300334129</v>
      </c>
      <c r="R11" s="17">
        <v>1.302852937140877</v>
      </c>
      <c r="S11" s="17">
        <v>1.353328426664357</v>
      </c>
      <c r="T11" s="17">
        <v>1.6727036637447059</v>
      </c>
      <c r="U11" s="17">
        <v>1.0738691672609051</v>
      </c>
      <c r="V11" s="17">
        <v>1.141922806250995</v>
      </c>
    </row>
    <row r="12" spans="1:27" x14ac:dyDescent="0.3">
      <c r="A12">
        <f t="shared" si="0"/>
        <v>11</v>
      </c>
      <c r="B12" s="32">
        <v>0.72839930244415818</v>
      </c>
      <c r="C12" s="32">
        <v>0.72896109665093689</v>
      </c>
      <c r="D12" s="32">
        <v>0.57361389378348671</v>
      </c>
      <c r="E12" s="32">
        <v>0.63678505915132688</v>
      </c>
      <c r="F12" s="32">
        <v>0.13034397845345719</v>
      </c>
      <c r="G12" s="32">
        <v>0.13024299451550039</v>
      </c>
      <c r="H12" s="32">
        <v>6.2422731422040717E-2</v>
      </c>
      <c r="I12" s="32">
        <v>4.2383600179611569E-2</v>
      </c>
      <c r="J12" s="32">
        <v>0.64202401571854117</v>
      </c>
      <c r="M12">
        <f t="shared" si="1"/>
        <v>11</v>
      </c>
      <c r="N12" s="17">
        <v>0.98678162257774849</v>
      </c>
      <c r="O12" s="17">
        <v>0.9860211317896026</v>
      </c>
      <c r="P12" s="17">
        <v>0.96258719086873812</v>
      </c>
      <c r="Q12" s="17">
        <v>0.82337992939632076</v>
      </c>
      <c r="R12" s="17">
        <v>1.009391584168251</v>
      </c>
      <c r="S12" s="17">
        <v>1.010174216182272</v>
      </c>
      <c r="T12" s="17">
        <v>0.99584383505241425</v>
      </c>
      <c r="U12" s="17">
        <v>0.75729996901118246</v>
      </c>
      <c r="V12" s="17">
        <v>0.9743041613291703</v>
      </c>
    </row>
    <row r="13" spans="1:27" x14ac:dyDescent="0.3">
      <c r="A13">
        <f t="shared" si="0"/>
        <v>12</v>
      </c>
      <c r="B13" s="32">
        <v>0.71877104555034665</v>
      </c>
      <c r="C13" s="32">
        <v>0.71877104555034665</v>
      </c>
      <c r="D13" s="32">
        <v>0.55215338666032521</v>
      </c>
      <c r="E13" s="32">
        <v>0.52431603704465146</v>
      </c>
      <c r="F13" s="32">
        <v>0.13156811489792761</v>
      </c>
      <c r="G13" s="32">
        <v>0.13156811489792761</v>
      </c>
      <c r="H13" s="32">
        <v>6.2163292253771867E-2</v>
      </c>
      <c r="I13" s="32">
        <v>3.2097099102602188E-2</v>
      </c>
      <c r="J13" s="32">
        <v>0.62454046358000959</v>
      </c>
      <c r="M13">
        <f t="shared" si="1"/>
        <v>12</v>
      </c>
      <c r="N13" s="17">
        <v>1.1726790199941859</v>
      </c>
      <c r="O13" s="17">
        <v>1.1726790199941859</v>
      </c>
      <c r="P13" s="17">
        <v>1.293115739025926</v>
      </c>
      <c r="Q13" s="17">
        <v>1.181037555409415</v>
      </c>
      <c r="R13" s="17">
        <v>1.351125719085527</v>
      </c>
      <c r="S13" s="17">
        <v>1.351125719085527</v>
      </c>
      <c r="T13" s="17">
        <v>1.6504423294090531</v>
      </c>
      <c r="U13" s="17">
        <v>1.8276676454448331</v>
      </c>
      <c r="V13" s="17">
        <v>1.232897379510056</v>
      </c>
    </row>
    <row r="14" spans="1:27" x14ac:dyDescent="0.3">
      <c r="A14">
        <f t="shared" si="0"/>
        <v>13</v>
      </c>
      <c r="B14" s="32">
        <v>0.84288772529617706</v>
      </c>
      <c r="C14" s="32">
        <v>0.84288772529617706</v>
      </c>
      <c r="D14" s="32">
        <v>0.71399823464693457</v>
      </c>
      <c r="E14" s="32">
        <v>0.61923693065316743</v>
      </c>
      <c r="F14" s="32">
        <v>0.1777650638501897</v>
      </c>
      <c r="G14" s="32">
        <v>0.1777650638501897</v>
      </c>
      <c r="H14" s="32">
        <v>0.102596928871051</v>
      </c>
      <c r="I14" s="32">
        <v>5.8662829542462401E-2</v>
      </c>
      <c r="J14" s="32">
        <v>0.77310781052843602</v>
      </c>
      <c r="M14">
        <f t="shared" si="1"/>
        <v>13</v>
      </c>
      <c r="N14" s="17">
        <v>1.109362472843767</v>
      </c>
      <c r="O14" s="17">
        <v>1.109362472843767</v>
      </c>
      <c r="P14" s="17">
        <v>1.267310137261356</v>
      </c>
      <c r="Q14" s="17">
        <v>1.251909834274616</v>
      </c>
      <c r="R14" s="17">
        <v>1.1850172920417019</v>
      </c>
      <c r="S14" s="17">
        <v>1.1850172920417019</v>
      </c>
      <c r="T14" s="17">
        <v>1.347770954357163</v>
      </c>
      <c r="U14" s="17">
        <v>1.2637070410260209</v>
      </c>
      <c r="V14" s="17">
        <v>1.188336305052561</v>
      </c>
    </row>
    <row r="15" spans="1:27" x14ac:dyDescent="0.3">
      <c r="A15">
        <f t="shared" si="0"/>
        <v>14</v>
      </c>
      <c r="B15" s="32">
        <v>0.9350680112642249</v>
      </c>
      <c r="C15" s="32">
        <v>0.9350680112642249</v>
      </c>
      <c r="D15" s="32">
        <v>0.90485720075477238</v>
      </c>
      <c r="E15" s="32">
        <v>0.7752288032307284</v>
      </c>
      <c r="F15" s="32">
        <v>0.21065467458337209</v>
      </c>
      <c r="G15" s="32">
        <v>0.21065467458337209</v>
      </c>
      <c r="H15" s="32">
        <v>0.13827716073865029</v>
      </c>
      <c r="I15" s="32">
        <v>7.4132630739319014E-2</v>
      </c>
      <c r="J15" s="32">
        <v>0.9197145815067429</v>
      </c>
      <c r="M15">
        <f t="shared" si="1"/>
        <v>14</v>
      </c>
      <c r="N15" s="17">
        <v>1.067790737292454</v>
      </c>
      <c r="O15" s="17">
        <v>1.067790737292454</v>
      </c>
      <c r="P15" s="17">
        <v>1.103134588527737</v>
      </c>
      <c r="Q15" s="17">
        <v>1.2841956019373939</v>
      </c>
      <c r="R15" s="17">
        <v>4.7387570612791361</v>
      </c>
      <c r="S15" s="17">
        <v>4.7387570612791361</v>
      </c>
      <c r="T15" s="17">
        <v>7.2149042599149338</v>
      </c>
      <c r="U15" s="17">
        <v>13.42625913481681</v>
      </c>
      <c r="V15" s="17">
        <v>1.0854626629100961</v>
      </c>
    </row>
    <row r="16" spans="1:27" x14ac:dyDescent="0.3">
      <c r="A16">
        <f t="shared" si="0"/>
        <v>15</v>
      </c>
      <c r="B16" s="32">
        <v>0.9984569611664158</v>
      </c>
      <c r="C16" s="32">
        <v>0.9984569611664158</v>
      </c>
      <c r="D16" s="32">
        <v>0.99817927583097588</v>
      </c>
      <c r="E16" s="32">
        <v>0.99554541960409115</v>
      </c>
      <c r="F16" s="32">
        <v>0.99824132667341281</v>
      </c>
      <c r="G16" s="32">
        <v>0.99824132667341281</v>
      </c>
      <c r="H16" s="32">
        <v>0.99765647606223018</v>
      </c>
      <c r="I16" s="32">
        <v>0.99532391065178327</v>
      </c>
      <c r="J16" s="32">
        <v>0.99831809918893277</v>
      </c>
      <c r="M16">
        <f t="shared" si="1"/>
        <v>15</v>
      </c>
      <c r="N16" s="17">
        <v>1</v>
      </c>
      <c r="O16" s="17">
        <v>1</v>
      </c>
      <c r="P16" s="17">
        <v>1</v>
      </c>
      <c r="Q16" s="17">
        <v>1</v>
      </c>
      <c r="R16" s="17">
        <v>1</v>
      </c>
      <c r="S16" s="17">
        <v>1</v>
      </c>
      <c r="T16" s="17">
        <v>1</v>
      </c>
      <c r="U16" s="17">
        <v>1</v>
      </c>
      <c r="V16" s="17">
        <v>1</v>
      </c>
    </row>
    <row r="17" spans="1:22" x14ac:dyDescent="0.3">
      <c r="A17">
        <f t="shared" si="0"/>
        <v>16</v>
      </c>
      <c r="B17" s="32">
        <v>0.9984569611664158</v>
      </c>
      <c r="C17" s="32">
        <v>0.9984569611664158</v>
      </c>
      <c r="D17" s="32">
        <v>0.99817927583097588</v>
      </c>
      <c r="E17" s="32">
        <v>0.99554541960409115</v>
      </c>
      <c r="F17" s="32">
        <v>0.99824132667341281</v>
      </c>
      <c r="G17" s="32">
        <v>0.99824132667341281</v>
      </c>
      <c r="H17" s="32">
        <v>0.99765647606223018</v>
      </c>
      <c r="I17" s="32">
        <v>0.99532391065178327</v>
      </c>
      <c r="J17" s="32">
        <v>0.99831809918893277</v>
      </c>
      <c r="M17">
        <f t="shared" si="1"/>
        <v>16</v>
      </c>
      <c r="N17" s="17">
        <v>1.0015454234820309</v>
      </c>
      <c r="O17" s="17">
        <v>1.0015454234820309</v>
      </c>
      <c r="P17" s="17">
        <v>1.0018240452523</v>
      </c>
      <c r="Q17" s="17">
        <v>1.0044745124714449</v>
      </c>
      <c r="R17" s="17">
        <v>1.0017617717074969</v>
      </c>
      <c r="S17" s="17">
        <v>1.0017617717074969</v>
      </c>
      <c r="T17" s="17">
        <v>1.002349028943329</v>
      </c>
      <c r="U17" s="17">
        <v>1.004698057886658</v>
      </c>
      <c r="V17" s="17">
        <v>1.001684734367166</v>
      </c>
    </row>
    <row r="18" spans="1:22" x14ac:dyDescent="0.3">
      <c r="A18">
        <f t="shared" si="0"/>
        <v>17</v>
      </c>
      <c r="B18" s="32">
        <v>1</v>
      </c>
      <c r="C18" s="32">
        <v>1</v>
      </c>
      <c r="D18" s="32">
        <v>1</v>
      </c>
      <c r="E18" s="32">
        <v>1</v>
      </c>
      <c r="F18" s="32">
        <v>1</v>
      </c>
      <c r="G18" s="32">
        <v>1</v>
      </c>
      <c r="H18" s="32">
        <v>1</v>
      </c>
      <c r="I18" s="32">
        <v>1</v>
      </c>
      <c r="J18" s="32">
        <v>1</v>
      </c>
      <c r="M18">
        <f t="shared" si="1"/>
        <v>17</v>
      </c>
      <c r="N18" s="17">
        <v>1</v>
      </c>
      <c r="O18" s="17">
        <v>1</v>
      </c>
      <c r="P18" s="17">
        <v>1</v>
      </c>
      <c r="Q18" s="17">
        <v>1</v>
      </c>
      <c r="R18" s="17">
        <v>1</v>
      </c>
      <c r="S18" s="17">
        <v>1</v>
      </c>
      <c r="T18" s="17">
        <v>1</v>
      </c>
      <c r="U18" s="17">
        <v>1</v>
      </c>
      <c r="V18" s="17">
        <v>1</v>
      </c>
    </row>
    <row r="19" spans="1:22" x14ac:dyDescent="0.3">
      <c r="A19">
        <f t="shared" si="0"/>
        <v>18</v>
      </c>
      <c r="B19" s="32">
        <v>1</v>
      </c>
      <c r="C19" s="32">
        <v>1</v>
      </c>
      <c r="D19" s="32">
        <v>1</v>
      </c>
      <c r="E19" s="32">
        <v>1</v>
      </c>
      <c r="F19" s="32">
        <v>1</v>
      </c>
      <c r="G19" s="32">
        <v>1</v>
      </c>
      <c r="H19" s="32">
        <v>1</v>
      </c>
      <c r="I19" s="32">
        <v>1</v>
      </c>
      <c r="J19" s="32">
        <v>1</v>
      </c>
      <c r="M19">
        <f t="shared" si="1"/>
        <v>18</v>
      </c>
      <c r="N19" s="17">
        <v>1</v>
      </c>
      <c r="O19" s="17">
        <v>1</v>
      </c>
      <c r="P19" s="17">
        <v>1</v>
      </c>
      <c r="Q19" s="17">
        <v>1</v>
      </c>
      <c r="R19" s="17">
        <v>1</v>
      </c>
      <c r="S19" s="17">
        <v>1</v>
      </c>
      <c r="T19" s="17">
        <v>1</v>
      </c>
      <c r="U19" s="17">
        <v>1</v>
      </c>
      <c r="V19" s="17">
        <v>1</v>
      </c>
    </row>
    <row r="20" spans="1:22" x14ac:dyDescent="0.3">
      <c r="A20">
        <f t="shared" si="0"/>
        <v>19</v>
      </c>
      <c r="B20" s="32">
        <v>1</v>
      </c>
      <c r="C20" s="32">
        <v>1</v>
      </c>
      <c r="D20" s="32">
        <v>1</v>
      </c>
      <c r="E20" s="32">
        <v>1</v>
      </c>
      <c r="F20" s="32">
        <v>1</v>
      </c>
      <c r="G20" s="32">
        <v>1</v>
      </c>
      <c r="H20" s="32">
        <v>1</v>
      </c>
      <c r="I20" s="32">
        <v>1</v>
      </c>
      <c r="J20" s="32">
        <v>1</v>
      </c>
      <c r="M20">
        <f t="shared" si="1"/>
        <v>19</v>
      </c>
      <c r="N20" s="17">
        <v>1</v>
      </c>
      <c r="O20" s="17">
        <v>1</v>
      </c>
      <c r="P20" s="17">
        <v>1</v>
      </c>
      <c r="Q20" s="17">
        <v>1</v>
      </c>
      <c r="R20" s="17">
        <v>1</v>
      </c>
      <c r="S20" s="17">
        <v>1</v>
      </c>
      <c r="T20" s="17">
        <v>1</v>
      </c>
      <c r="U20" s="17">
        <v>1</v>
      </c>
      <c r="V20" s="17">
        <v>1</v>
      </c>
    </row>
    <row r="21" spans="1:22" x14ac:dyDescent="0.3">
      <c r="A21">
        <f t="shared" si="0"/>
        <v>20</v>
      </c>
      <c r="B21" s="32">
        <v>1</v>
      </c>
      <c r="C21" s="32">
        <v>1</v>
      </c>
      <c r="D21" s="32">
        <v>1</v>
      </c>
      <c r="E21" s="32">
        <v>1</v>
      </c>
      <c r="F21" s="32">
        <v>1</v>
      </c>
      <c r="G21" s="32">
        <v>1</v>
      </c>
      <c r="H21" s="32">
        <v>1</v>
      </c>
      <c r="I21" s="32">
        <v>1</v>
      </c>
      <c r="J21" s="32">
        <v>1</v>
      </c>
      <c r="M21">
        <f t="shared" si="1"/>
        <v>20</v>
      </c>
      <c r="N21" s="17">
        <v>1</v>
      </c>
      <c r="O21" s="17">
        <v>1</v>
      </c>
      <c r="P21" s="17">
        <v>1</v>
      </c>
      <c r="Q21" s="17">
        <v>1</v>
      </c>
      <c r="R21" s="17">
        <v>1</v>
      </c>
      <c r="S21" s="17">
        <v>1</v>
      </c>
      <c r="T21" s="17">
        <v>1</v>
      </c>
      <c r="U21" s="17">
        <v>1</v>
      </c>
      <c r="V21" s="17">
        <v>1</v>
      </c>
    </row>
    <row r="22" spans="1:22" x14ac:dyDescent="0.3">
      <c r="A22">
        <f t="shared" si="0"/>
        <v>21</v>
      </c>
      <c r="B22" s="32">
        <v>1</v>
      </c>
      <c r="C22" s="32">
        <v>1</v>
      </c>
      <c r="D22" s="32">
        <v>1</v>
      </c>
      <c r="E22" s="32">
        <v>1</v>
      </c>
      <c r="F22" s="32">
        <v>1</v>
      </c>
      <c r="G22" s="32">
        <v>1</v>
      </c>
      <c r="H22" s="32">
        <v>1</v>
      </c>
      <c r="I22" s="32">
        <v>1</v>
      </c>
      <c r="J22" s="32">
        <v>1</v>
      </c>
      <c r="M22">
        <f t="shared" si="1"/>
        <v>21</v>
      </c>
      <c r="N22" s="17">
        <v>1</v>
      </c>
      <c r="O22" s="17">
        <v>1</v>
      </c>
      <c r="P22" s="17">
        <v>1</v>
      </c>
      <c r="Q22" s="17">
        <v>1</v>
      </c>
      <c r="R22" s="17">
        <v>1</v>
      </c>
      <c r="S22" s="17">
        <v>1</v>
      </c>
      <c r="T22" s="17">
        <v>1</v>
      </c>
      <c r="U22" s="17">
        <v>1</v>
      </c>
      <c r="V22" s="17">
        <v>1</v>
      </c>
    </row>
    <row r="23" spans="1:22" x14ac:dyDescent="0.3">
      <c r="A23">
        <f t="shared" si="0"/>
        <v>22</v>
      </c>
      <c r="B23" s="32">
        <v>1</v>
      </c>
      <c r="C23" s="32">
        <v>1</v>
      </c>
      <c r="D23" s="32">
        <v>1</v>
      </c>
      <c r="E23" s="32">
        <v>1</v>
      </c>
      <c r="F23" s="32">
        <v>1</v>
      </c>
      <c r="G23" s="32">
        <v>1</v>
      </c>
      <c r="H23" s="32">
        <v>1</v>
      </c>
      <c r="I23" s="32">
        <v>1</v>
      </c>
      <c r="J23" s="32">
        <v>1</v>
      </c>
      <c r="M23">
        <f t="shared" si="1"/>
        <v>22</v>
      </c>
      <c r="N23" s="17">
        <v>1</v>
      </c>
      <c r="O23" s="17">
        <v>1</v>
      </c>
      <c r="P23" s="17">
        <v>1</v>
      </c>
      <c r="Q23" s="17">
        <v>1</v>
      </c>
      <c r="R23" s="17">
        <v>1</v>
      </c>
      <c r="S23" s="17">
        <v>1</v>
      </c>
      <c r="T23" s="17">
        <v>1</v>
      </c>
      <c r="U23" s="17">
        <v>1</v>
      </c>
      <c r="V23" s="17">
        <v>1</v>
      </c>
    </row>
    <row r="24" spans="1:22" x14ac:dyDescent="0.3">
      <c r="A24">
        <f t="shared" si="0"/>
        <v>23</v>
      </c>
      <c r="B24" s="32">
        <v>1</v>
      </c>
      <c r="C24" s="32">
        <v>1</v>
      </c>
      <c r="D24" s="32">
        <v>1</v>
      </c>
      <c r="E24" s="32">
        <v>1</v>
      </c>
      <c r="F24" s="32">
        <v>1</v>
      </c>
      <c r="G24" s="32">
        <v>1</v>
      </c>
      <c r="H24" s="32">
        <v>1</v>
      </c>
      <c r="I24" s="32">
        <v>1</v>
      </c>
      <c r="J24" s="32">
        <v>1</v>
      </c>
      <c r="M24">
        <f t="shared" si="1"/>
        <v>23</v>
      </c>
      <c r="N24" s="17">
        <v>1</v>
      </c>
      <c r="O24" s="17">
        <v>1</v>
      </c>
      <c r="P24" s="17">
        <v>1</v>
      </c>
      <c r="Q24" s="17">
        <v>1</v>
      </c>
      <c r="R24" s="17">
        <v>1</v>
      </c>
      <c r="S24" s="17">
        <v>1</v>
      </c>
      <c r="T24" s="17">
        <v>1</v>
      </c>
      <c r="U24" s="17">
        <v>1</v>
      </c>
      <c r="V24" s="17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R54"/>
  <sheetViews>
    <sheetView zoomScale="80" zoomScaleNormal="80" workbookViewId="0">
      <pane ySplit="7" topLeftCell="A17" activePane="bottomLeft" state="frozen"/>
      <selection activeCell="E7" sqref="E7"/>
      <selection pane="bottomLeft" activeCell="A8" sqref="A8:B31"/>
    </sheetView>
  </sheetViews>
  <sheetFormatPr defaultRowHeight="14.4" x14ac:dyDescent="0.3"/>
  <cols>
    <col min="1" max="1" width="10.77734375" bestFit="1" customWidth="1"/>
    <col min="2" max="2" width="13.21875" bestFit="1" customWidth="1"/>
    <col min="3" max="3" width="12.21875" bestFit="1" customWidth="1"/>
    <col min="4" max="5" width="14.21875" bestFit="1" customWidth="1"/>
    <col min="6" max="6" width="15" bestFit="1" customWidth="1"/>
    <col min="7" max="7" width="14.21875" bestFit="1" customWidth="1"/>
    <col min="8" max="8" width="13.5546875" bestFit="1" customWidth="1"/>
    <col min="9" max="9" width="14.44140625" bestFit="1" customWidth="1"/>
    <col min="10" max="10" width="16.5546875" bestFit="1" customWidth="1"/>
    <col min="11" max="13" width="12.21875" bestFit="1" customWidth="1"/>
    <col min="14" max="14" width="10.5546875" bestFit="1" customWidth="1"/>
    <col min="15" max="15" width="13.5546875" bestFit="1" customWidth="1"/>
    <col min="16" max="16" width="27.21875" bestFit="1" customWidth="1"/>
    <col min="17" max="17" width="7.21875" customWidth="1"/>
    <col min="18" max="18" width="10.21875" customWidth="1"/>
    <col min="19" max="40" width="11.5546875" bestFit="1" customWidth="1"/>
    <col min="41" max="42" width="10.5546875" bestFit="1" customWidth="1"/>
    <col min="43" max="44" width="11.5546875" bestFit="1" customWidth="1"/>
    <col min="46" max="46" width="10.21875" bestFit="1" customWidth="1"/>
  </cols>
  <sheetData>
    <row r="4" spans="1:44" s="7" customFormat="1" x14ac:dyDescent="0.3">
      <c r="D4" s="7" t="s">
        <v>35</v>
      </c>
      <c r="E4" s="7" t="s">
        <v>36</v>
      </c>
      <c r="F4" s="7" t="s">
        <v>37</v>
      </c>
      <c r="G4" s="7" t="s">
        <v>38</v>
      </c>
      <c r="H4" s="8">
        <v>45747</v>
      </c>
      <c r="J4" s="36" t="s">
        <v>39</v>
      </c>
      <c r="K4" s="37"/>
      <c r="L4" s="37"/>
      <c r="M4" s="38"/>
    </row>
    <row r="5" spans="1:44" s="7" customFormat="1" x14ac:dyDescent="0.3">
      <c r="A5" s="7" t="s">
        <v>40</v>
      </c>
      <c r="B5" s="7" t="s">
        <v>41</v>
      </c>
      <c r="C5" s="7" t="s">
        <v>42</v>
      </c>
      <c r="D5" s="7" t="s">
        <v>43</v>
      </c>
      <c r="E5" s="7" t="s">
        <v>43</v>
      </c>
      <c r="F5" s="7" t="s">
        <v>44</v>
      </c>
      <c r="G5" s="7" t="s">
        <v>45</v>
      </c>
      <c r="H5" s="9" t="s">
        <v>43</v>
      </c>
      <c r="L5" s="7" t="s">
        <v>45</v>
      </c>
      <c r="M5" s="7" t="s">
        <v>46</v>
      </c>
    </row>
    <row r="6" spans="1:44" s="7" customFormat="1" x14ac:dyDescent="0.3">
      <c r="A6" s="7" t="s">
        <v>21</v>
      </c>
      <c r="B6" s="7" t="s">
        <v>47</v>
      </c>
      <c r="C6" s="7" t="s">
        <v>48</v>
      </c>
      <c r="D6" s="7" t="s">
        <v>49</v>
      </c>
      <c r="E6" s="7" t="s">
        <v>49</v>
      </c>
      <c r="F6" s="7" t="s">
        <v>49</v>
      </c>
      <c r="G6" s="7" t="s">
        <v>50</v>
      </c>
      <c r="H6" s="9" t="s">
        <v>49</v>
      </c>
      <c r="I6" s="7" t="s">
        <v>51</v>
      </c>
      <c r="J6" s="7" t="s">
        <v>45</v>
      </c>
      <c r="K6" s="7" t="s">
        <v>47</v>
      </c>
      <c r="L6" s="7" t="s">
        <v>52</v>
      </c>
      <c r="M6" s="7" t="s">
        <v>53</v>
      </c>
      <c r="S6" s="7" t="s">
        <v>54</v>
      </c>
      <c r="AR6" s="7" t="s">
        <v>55</v>
      </c>
    </row>
    <row r="7" spans="1:44" s="7" customFormat="1" x14ac:dyDescent="0.3">
      <c r="A7" s="7" t="s">
        <v>56</v>
      </c>
      <c r="B7" s="7" t="s">
        <v>57</v>
      </c>
      <c r="C7" s="7" t="s">
        <v>56</v>
      </c>
      <c r="D7" s="7" t="s">
        <v>17</v>
      </c>
      <c r="E7" s="7" t="s">
        <v>17</v>
      </c>
      <c r="F7" s="7" t="s">
        <v>17</v>
      </c>
      <c r="G7" s="7" t="s">
        <v>56</v>
      </c>
      <c r="H7" s="9" t="s">
        <v>17</v>
      </c>
      <c r="I7" s="7" t="s">
        <v>58</v>
      </c>
      <c r="J7" s="7" t="s">
        <v>58</v>
      </c>
      <c r="K7" s="7" t="s">
        <v>57</v>
      </c>
      <c r="L7" s="7" t="s">
        <v>58</v>
      </c>
      <c r="M7" s="7" t="s">
        <v>59</v>
      </c>
      <c r="R7" s="10" t="s">
        <v>60</v>
      </c>
      <c r="S7" s="11">
        <f>R8</f>
        <v>45017</v>
      </c>
      <c r="T7" s="11">
        <f>R9</f>
        <v>45047</v>
      </c>
      <c r="U7" s="11">
        <f>R10</f>
        <v>45078</v>
      </c>
      <c r="V7" s="11">
        <f>R11</f>
        <v>45108</v>
      </c>
      <c r="W7" s="11">
        <f>R12</f>
        <v>45139</v>
      </c>
      <c r="X7" s="11">
        <f>R13</f>
        <v>45170</v>
      </c>
      <c r="Y7" s="11">
        <f>R14</f>
        <v>45200</v>
      </c>
      <c r="Z7" s="11">
        <f>R15</f>
        <v>45231</v>
      </c>
      <c r="AA7" s="11">
        <f>R16</f>
        <v>45261</v>
      </c>
      <c r="AB7" s="11">
        <f>R17</f>
        <v>45292</v>
      </c>
      <c r="AC7" s="11">
        <f>R18</f>
        <v>45323</v>
      </c>
      <c r="AD7" s="11">
        <f>R19</f>
        <v>45352</v>
      </c>
      <c r="AE7" s="11">
        <f>R20</f>
        <v>45383</v>
      </c>
      <c r="AF7" s="11">
        <f>R21</f>
        <v>45413</v>
      </c>
      <c r="AG7" s="11">
        <f>R22</f>
        <v>45444</v>
      </c>
      <c r="AH7" s="11">
        <f>R23</f>
        <v>45474</v>
      </c>
      <c r="AI7" s="11">
        <f>R24</f>
        <v>45505</v>
      </c>
      <c r="AJ7" s="11">
        <f>R25</f>
        <v>45536</v>
      </c>
      <c r="AK7" s="11">
        <f>R26</f>
        <v>45566</v>
      </c>
      <c r="AL7" s="11">
        <f>R27</f>
        <v>45597</v>
      </c>
      <c r="AM7" s="11">
        <f>R28</f>
        <v>45627</v>
      </c>
      <c r="AN7" s="11">
        <f>R29</f>
        <v>45658</v>
      </c>
      <c r="AO7" s="11">
        <f>R30</f>
        <v>45689</v>
      </c>
      <c r="AP7" s="11">
        <f>R31</f>
        <v>45717</v>
      </c>
      <c r="AQ7" s="11" t="s">
        <v>36</v>
      </c>
      <c r="AR7" s="7" t="s">
        <v>36</v>
      </c>
    </row>
    <row r="8" spans="1:44" x14ac:dyDescent="0.3">
      <c r="A8" s="12">
        <f t="shared" ref="A8:A30" si="0">DATE(YEAR(A9),MONTH(A9)-1,1)</f>
        <v>45017</v>
      </c>
      <c r="B8" s="13">
        <v>13152.81</v>
      </c>
      <c r="C8" s="13">
        <f>+'Completion Factors'!J30</f>
        <v>1</v>
      </c>
      <c r="D8" s="13">
        <f t="shared" ref="D8:D31" si="1">MAX((1/C8-1)*B8,0)</f>
        <v>0</v>
      </c>
      <c r="E8" s="13">
        <f t="shared" ref="E8:E31" si="2">D8</f>
        <v>0</v>
      </c>
      <c r="F8" s="13"/>
      <c r="G8" s="13">
        <f t="shared" ref="G8:G31" si="3">B8+D8+F8</f>
        <v>13152.81</v>
      </c>
      <c r="H8" s="14">
        <f t="shared" ref="H8:H31" si="4">G8-B8</f>
        <v>0</v>
      </c>
      <c r="I8" s="13">
        <v>73669.02916666666</v>
      </c>
      <c r="J8" s="13">
        <f t="shared" ref="J8:J28" si="5">100*$G8/$I8</f>
        <v>17.85392063501131</v>
      </c>
      <c r="K8" s="13">
        <f t="shared" ref="K8:K31" si="6">100*(B8/I8)</f>
        <v>17.85392063501131</v>
      </c>
      <c r="L8" s="13">
        <f t="shared" ref="L8:L31" si="7">J8-K8</f>
        <v>0</v>
      </c>
      <c r="M8" s="13"/>
      <c r="N8" s="13"/>
      <c r="O8" s="13"/>
      <c r="P8" s="15"/>
      <c r="R8" s="16">
        <f t="shared" ref="R8:R31" si="8">A8</f>
        <v>45017</v>
      </c>
      <c r="S8" s="17"/>
      <c r="T8" s="17">
        <v>10000</v>
      </c>
      <c r="U8" s="17">
        <v>12000</v>
      </c>
      <c r="V8" s="17">
        <v>12850</v>
      </c>
      <c r="W8" s="17">
        <v>12850</v>
      </c>
      <c r="X8" s="17">
        <v>12850</v>
      </c>
      <c r="Y8" s="17">
        <v>12850</v>
      </c>
      <c r="Z8" s="17">
        <v>12850</v>
      </c>
      <c r="AA8" s="17">
        <v>12850</v>
      </c>
      <c r="AB8" s="17">
        <v>12850</v>
      </c>
      <c r="AC8" s="17">
        <v>12850</v>
      </c>
      <c r="AD8" s="17">
        <v>12850</v>
      </c>
      <c r="AE8" s="17">
        <v>12850</v>
      </c>
      <c r="AF8" s="17">
        <v>12850</v>
      </c>
      <c r="AG8" s="17">
        <v>13152.81</v>
      </c>
      <c r="AH8" s="17">
        <v>13152.81</v>
      </c>
      <c r="AI8" s="17">
        <v>13152.81</v>
      </c>
      <c r="AJ8" s="17">
        <v>13152.81</v>
      </c>
      <c r="AK8" s="17">
        <v>13152.81</v>
      </c>
      <c r="AL8" s="17">
        <v>13152.81</v>
      </c>
      <c r="AM8" s="17">
        <v>13152.81</v>
      </c>
      <c r="AN8" s="17">
        <v>13152.81</v>
      </c>
      <c r="AO8" s="17">
        <v>13152.81</v>
      </c>
      <c r="AP8" s="17">
        <v>13152.81</v>
      </c>
      <c r="AQ8" s="13"/>
      <c r="AR8" s="13"/>
    </row>
    <row r="9" spans="1:44" x14ac:dyDescent="0.3">
      <c r="A9" s="12">
        <f t="shared" si="0"/>
        <v>45047</v>
      </c>
      <c r="B9" s="13">
        <v>11670.81</v>
      </c>
      <c r="C9" s="13">
        <f>+'Completion Factors'!J29</f>
        <v>1</v>
      </c>
      <c r="D9" s="13">
        <f t="shared" si="1"/>
        <v>0</v>
      </c>
      <c r="E9" s="13">
        <f t="shared" si="2"/>
        <v>0</v>
      </c>
      <c r="F9" s="13"/>
      <c r="G9" s="13">
        <f t="shared" si="3"/>
        <v>11670.81</v>
      </c>
      <c r="H9" s="14">
        <f t="shared" si="4"/>
        <v>0</v>
      </c>
      <c r="I9" s="13">
        <v>73100.85583333332</v>
      </c>
      <c r="J9" s="13">
        <f t="shared" si="5"/>
        <v>15.965353438007517</v>
      </c>
      <c r="K9" s="13">
        <f t="shared" si="6"/>
        <v>15.965353438007519</v>
      </c>
      <c r="L9" s="13">
        <f t="shared" si="7"/>
        <v>0</v>
      </c>
      <c r="M9" s="13"/>
      <c r="N9" s="13"/>
      <c r="O9" s="13"/>
      <c r="P9" s="13"/>
      <c r="R9" s="16">
        <f t="shared" si="8"/>
        <v>45047</v>
      </c>
      <c r="S9" s="17"/>
      <c r="T9" s="17"/>
      <c r="U9" s="17">
        <v>6668</v>
      </c>
      <c r="V9" s="17">
        <v>6818</v>
      </c>
      <c r="W9" s="17">
        <v>10558</v>
      </c>
      <c r="X9" s="17">
        <v>10558</v>
      </c>
      <c r="Y9" s="17">
        <v>10558</v>
      </c>
      <c r="Z9" s="17">
        <v>10558</v>
      </c>
      <c r="AA9" s="17">
        <v>10558</v>
      </c>
      <c r="AB9" s="17">
        <v>10558</v>
      </c>
      <c r="AC9" s="17">
        <v>10558</v>
      </c>
      <c r="AD9" s="17">
        <v>10558</v>
      </c>
      <c r="AE9" s="17">
        <v>10558</v>
      </c>
      <c r="AF9" s="17">
        <v>10860.81</v>
      </c>
      <c r="AG9" s="17">
        <v>11670.81</v>
      </c>
      <c r="AH9" s="17">
        <v>11670.81</v>
      </c>
      <c r="AI9" s="17">
        <v>11670.81</v>
      </c>
      <c r="AJ9" s="17">
        <v>11670.81</v>
      </c>
      <c r="AK9" s="17">
        <v>11670.81</v>
      </c>
      <c r="AL9" s="17">
        <v>11670.81</v>
      </c>
      <c r="AM9" s="17">
        <v>11670.81</v>
      </c>
      <c r="AN9" s="17">
        <v>11670.81</v>
      </c>
      <c r="AO9" s="17">
        <v>11670.81</v>
      </c>
      <c r="AP9" s="17"/>
      <c r="AQ9" s="13"/>
      <c r="AR9" s="13"/>
    </row>
    <row r="10" spans="1:44" x14ac:dyDescent="0.3">
      <c r="A10" s="12">
        <f t="shared" si="0"/>
        <v>45078</v>
      </c>
      <c r="B10" s="13">
        <v>30200.62</v>
      </c>
      <c r="C10" s="13">
        <f>+'Completion Factors'!J28</f>
        <v>1</v>
      </c>
      <c r="D10" s="13">
        <f t="shared" si="1"/>
        <v>0</v>
      </c>
      <c r="E10" s="13">
        <f t="shared" si="2"/>
        <v>0</v>
      </c>
      <c r="F10" s="13"/>
      <c r="G10" s="13">
        <f t="shared" si="3"/>
        <v>30200.62</v>
      </c>
      <c r="H10" s="14">
        <f t="shared" si="4"/>
        <v>0</v>
      </c>
      <c r="I10" s="13">
        <v>72660.900833333333</v>
      </c>
      <c r="J10" s="13">
        <f t="shared" si="5"/>
        <v>41.563784172278531</v>
      </c>
      <c r="K10" s="13">
        <f t="shared" si="6"/>
        <v>41.563784172278531</v>
      </c>
      <c r="L10" s="13">
        <f t="shared" si="7"/>
        <v>0</v>
      </c>
      <c r="M10" s="13"/>
      <c r="N10" s="13"/>
      <c r="O10" s="13"/>
      <c r="P10" s="13"/>
      <c r="R10" s="16">
        <f t="shared" si="8"/>
        <v>45078</v>
      </c>
      <c r="S10" s="17"/>
      <c r="T10" s="17">
        <v>750</v>
      </c>
      <c r="U10" s="17">
        <v>16850</v>
      </c>
      <c r="V10" s="17">
        <v>16850</v>
      </c>
      <c r="W10" s="17">
        <v>16850</v>
      </c>
      <c r="X10" s="17">
        <v>29595</v>
      </c>
      <c r="Y10" s="17">
        <v>29595</v>
      </c>
      <c r="Z10" s="17">
        <v>29595</v>
      </c>
      <c r="AA10" s="17">
        <v>29595</v>
      </c>
      <c r="AB10" s="17">
        <v>29595</v>
      </c>
      <c r="AC10" s="17">
        <v>29595</v>
      </c>
      <c r="AD10" s="17">
        <v>29595</v>
      </c>
      <c r="AE10" s="17">
        <v>30200.62</v>
      </c>
      <c r="AF10" s="17">
        <v>30200.62</v>
      </c>
      <c r="AG10" s="17">
        <v>30200.62</v>
      </c>
      <c r="AH10" s="17">
        <v>30200.62</v>
      </c>
      <c r="AI10" s="17">
        <v>30200.62</v>
      </c>
      <c r="AJ10" s="17">
        <v>30200.62</v>
      </c>
      <c r="AK10" s="17">
        <v>30200.62</v>
      </c>
      <c r="AL10" s="17">
        <v>30200.62</v>
      </c>
      <c r="AM10" s="17">
        <v>30200.62</v>
      </c>
      <c r="AN10" s="17">
        <v>30200.62</v>
      </c>
      <c r="AO10" s="17"/>
      <c r="AP10" s="17"/>
      <c r="AQ10" s="13"/>
      <c r="AR10" s="13"/>
    </row>
    <row r="11" spans="1:44" x14ac:dyDescent="0.3">
      <c r="A11" s="12">
        <f t="shared" si="0"/>
        <v>45108</v>
      </c>
      <c r="B11" s="13">
        <v>22045.21</v>
      </c>
      <c r="C11" s="13">
        <f>+'Completion Factors'!J27</f>
        <v>1</v>
      </c>
      <c r="D11" s="13">
        <f t="shared" si="1"/>
        <v>0</v>
      </c>
      <c r="E11" s="13">
        <f t="shared" si="2"/>
        <v>0</v>
      </c>
      <c r="F11" s="13"/>
      <c r="G11" s="13">
        <f t="shared" si="3"/>
        <v>22045.21</v>
      </c>
      <c r="H11" s="14">
        <f t="shared" si="4"/>
        <v>0</v>
      </c>
      <c r="I11" s="13">
        <v>71981.799166666664</v>
      </c>
      <c r="J11" s="13">
        <f t="shared" si="5"/>
        <v>30.626089171453632</v>
      </c>
      <c r="K11" s="13">
        <f t="shared" si="6"/>
        <v>30.626089171453629</v>
      </c>
      <c r="L11" s="13">
        <f t="shared" si="7"/>
        <v>0</v>
      </c>
      <c r="M11" s="13"/>
      <c r="N11" s="13"/>
      <c r="O11" s="13"/>
      <c r="P11" s="13"/>
      <c r="R11" s="16">
        <f t="shared" si="8"/>
        <v>45108</v>
      </c>
      <c r="S11" s="17"/>
      <c r="T11" s="17">
        <v>10775</v>
      </c>
      <c r="U11" s="17">
        <v>10775</v>
      </c>
      <c r="V11" s="17">
        <v>18415</v>
      </c>
      <c r="W11" s="17">
        <v>18655</v>
      </c>
      <c r="X11" s="17">
        <v>18655</v>
      </c>
      <c r="Y11" s="17">
        <v>18655</v>
      </c>
      <c r="Z11" s="17">
        <v>18655</v>
      </c>
      <c r="AA11" s="17">
        <v>18655</v>
      </c>
      <c r="AB11" s="17">
        <v>18655</v>
      </c>
      <c r="AC11" s="17">
        <v>18655</v>
      </c>
      <c r="AD11" s="17">
        <v>18957.810000000001</v>
      </c>
      <c r="AE11" s="17">
        <v>23965.21</v>
      </c>
      <c r="AF11" s="17">
        <v>22045.21</v>
      </c>
      <c r="AG11" s="17">
        <v>22045.21</v>
      </c>
      <c r="AH11" s="17">
        <v>22045.21</v>
      </c>
      <c r="AI11" s="17">
        <v>22045.21</v>
      </c>
      <c r="AJ11" s="17">
        <v>22045.21</v>
      </c>
      <c r="AK11" s="17">
        <v>22045.21</v>
      </c>
      <c r="AL11" s="17">
        <v>22045.21</v>
      </c>
      <c r="AM11" s="17">
        <v>22045.21</v>
      </c>
      <c r="AN11" s="17"/>
      <c r="AO11" s="17"/>
      <c r="AP11" s="17"/>
      <c r="AQ11" s="13"/>
      <c r="AR11" s="13"/>
    </row>
    <row r="12" spans="1:44" x14ac:dyDescent="0.3">
      <c r="A12" s="12">
        <f t="shared" si="0"/>
        <v>45139</v>
      </c>
      <c r="B12" s="13">
        <v>29313.62</v>
      </c>
      <c r="C12" s="13">
        <f>++'Completion Factors'!J26</f>
        <v>1</v>
      </c>
      <c r="D12" s="13">
        <f t="shared" si="1"/>
        <v>0</v>
      </c>
      <c r="E12" s="13">
        <f t="shared" si="2"/>
        <v>0</v>
      </c>
      <c r="F12" s="13"/>
      <c r="G12" s="13">
        <f t="shared" si="3"/>
        <v>29313.62</v>
      </c>
      <c r="H12" s="14">
        <f t="shared" si="4"/>
        <v>0</v>
      </c>
      <c r="I12" s="13">
        <v>71135.608333333323</v>
      </c>
      <c r="J12" s="13">
        <f t="shared" si="5"/>
        <v>41.208082262598687</v>
      </c>
      <c r="K12" s="13">
        <f t="shared" si="6"/>
        <v>41.20808226259868</v>
      </c>
      <c r="L12" s="13">
        <f t="shared" si="7"/>
        <v>0</v>
      </c>
      <c r="M12" s="13"/>
      <c r="N12" s="13"/>
      <c r="O12" s="13"/>
      <c r="P12" s="13"/>
      <c r="R12" s="16">
        <f t="shared" si="8"/>
        <v>45139</v>
      </c>
      <c r="S12" s="17">
        <v>10000</v>
      </c>
      <c r="T12" s="17">
        <v>10575</v>
      </c>
      <c r="U12" s="17">
        <v>11475</v>
      </c>
      <c r="V12" s="17">
        <v>17175</v>
      </c>
      <c r="W12" s="17">
        <v>27958</v>
      </c>
      <c r="X12" s="17">
        <v>27958</v>
      </c>
      <c r="Y12" s="17">
        <v>27958</v>
      </c>
      <c r="Z12" s="17">
        <v>27958</v>
      </c>
      <c r="AA12" s="17">
        <v>27958</v>
      </c>
      <c r="AB12" s="17">
        <v>27958</v>
      </c>
      <c r="AC12" s="17">
        <v>28563.62</v>
      </c>
      <c r="AD12" s="17">
        <v>28563.62</v>
      </c>
      <c r="AE12" s="17">
        <v>29313.62</v>
      </c>
      <c r="AF12" s="17">
        <v>29313.62</v>
      </c>
      <c r="AG12" s="17">
        <v>29313.62</v>
      </c>
      <c r="AH12" s="17">
        <v>29313.62</v>
      </c>
      <c r="AI12" s="17">
        <v>29313.62</v>
      </c>
      <c r="AJ12" s="17">
        <v>29313.62</v>
      </c>
      <c r="AK12" s="17">
        <v>29313.62</v>
      </c>
      <c r="AL12" s="17">
        <v>29313.62</v>
      </c>
      <c r="AM12" s="17"/>
      <c r="AN12" s="17"/>
      <c r="AO12" s="17"/>
      <c r="AP12" s="17"/>
      <c r="AQ12" s="13"/>
      <c r="AR12" s="13"/>
    </row>
    <row r="13" spans="1:44" x14ac:dyDescent="0.3">
      <c r="A13" s="12">
        <f t="shared" si="0"/>
        <v>45170</v>
      </c>
      <c r="B13" s="13">
        <v>18070.57</v>
      </c>
      <c r="C13" s="13">
        <f>++'Completion Factors'!J25</f>
        <v>1</v>
      </c>
      <c r="D13" s="13">
        <f t="shared" si="1"/>
        <v>0</v>
      </c>
      <c r="E13" s="13">
        <f t="shared" si="2"/>
        <v>0</v>
      </c>
      <c r="F13" s="13"/>
      <c r="G13" s="13">
        <f t="shared" si="3"/>
        <v>18070.57</v>
      </c>
      <c r="H13" s="14">
        <f t="shared" si="4"/>
        <v>0</v>
      </c>
      <c r="I13" s="13">
        <v>70269.654999999999</v>
      </c>
      <c r="J13" s="13">
        <f t="shared" si="5"/>
        <v>25.716036317525681</v>
      </c>
      <c r="K13" s="13">
        <f t="shared" si="6"/>
        <v>25.716036317525681</v>
      </c>
      <c r="L13" s="13">
        <f t="shared" si="7"/>
        <v>0</v>
      </c>
      <c r="M13" s="13"/>
      <c r="N13" s="13"/>
      <c r="O13" s="13"/>
      <c r="P13" s="13"/>
      <c r="R13" s="16">
        <f t="shared" si="8"/>
        <v>45170</v>
      </c>
      <c r="S13" s="17"/>
      <c r="T13" s="17"/>
      <c r="U13" s="17">
        <v>3600</v>
      </c>
      <c r="V13" s="17">
        <v>3600</v>
      </c>
      <c r="W13" s="17">
        <v>3600</v>
      </c>
      <c r="X13" s="17">
        <v>5600</v>
      </c>
      <c r="Y13" s="17">
        <v>5600</v>
      </c>
      <c r="Z13" s="17">
        <v>5600</v>
      </c>
      <c r="AA13" s="17">
        <v>5600</v>
      </c>
      <c r="AB13" s="17">
        <v>5902.81</v>
      </c>
      <c r="AC13" s="17">
        <v>6977.4600000000009</v>
      </c>
      <c r="AD13" s="17">
        <v>7727.4600000000009</v>
      </c>
      <c r="AE13" s="17">
        <v>7727.4600000000009</v>
      </c>
      <c r="AF13" s="17">
        <v>17738.419999999998</v>
      </c>
      <c r="AG13" s="17">
        <v>17819.419999999998</v>
      </c>
      <c r="AH13" s="17">
        <v>17819.419999999998</v>
      </c>
      <c r="AI13" s="17">
        <v>18070.57</v>
      </c>
      <c r="AJ13" s="17">
        <v>18070.57</v>
      </c>
      <c r="AK13" s="17">
        <v>18070.57</v>
      </c>
      <c r="AL13" s="17"/>
      <c r="AM13" s="17"/>
      <c r="AN13" s="17"/>
      <c r="AO13" s="17"/>
      <c r="AP13" s="17"/>
      <c r="AQ13" s="13"/>
      <c r="AR13" s="13"/>
    </row>
    <row r="14" spans="1:44" x14ac:dyDescent="0.3">
      <c r="A14" s="12">
        <f t="shared" si="0"/>
        <v>45200</v>
      </c>
      <c r="B14" s="13">
        <v>26721.119999999999</v>
      </c>
      <c r="C14" s="13">
        <f>++'Completion Factors'!J24</f>
        <v>1</v>
      </c>
      <c r="D14" s="13">
        <f t="shared" si="1"/>
        <v>0</v>
      </c>
      <c r="E14" s="13">
        <f t="shared" si="2"/>
        <v>0</v>
      </c>
      <c r="F14" s="13"/>
      <c r="G14" s="13">
        <f t="shared" si="3"/>
        <v>26721.119999999999</v>
      </c>
      <c r="H14" s="14">
        <f t="shared" si="4"/>
        <v>0</v>
      </c>
      <c r="I14" s="13">
        <v>69750.661666666667</v>
      </c>
      <c r="J14" s="13">
        <f t="shared" si="5"/>
        <v>38.309486048603077</v>
      </c>
      <c r="K14" s="13">
        <f t="shared" si="6"/>
        <v>38.309486048603077</v>
      </c>
      <c r="L14" s="13">
        <f t="shared" si="7"/>
        <v>0</v>
      </c>
      <c r="M14" s="13"/>
      <c r="N14" s="13"/>
      <c r="O14" s="13"/>
      <c r="P14" s="13"/>
      <c r="R14" s="16">
        <f t="shared" si="8"/>
        <v>45200</v>
      </c>
      <c r="S14" s="17"/>
      <c r="T14" s="17"/>
      <c r="U14" s="17"/>
      <c r="V14" s="17">
        <v>10000</v>
      </c>
      <c r="W14" s="17">
        <v>10000</v>
      </c>
      <c r="X14" s="17">
        <v>10000</v>
      </c>
      <c r="Y14" s="17">
        <v>10000</v>
      </c>
      <c r="Z14" s="17">
        <v>10121</v>
      </c>
      <c r="AA14" s="17">
        <v>10726.62</v>
      </c>
      <c r="AB14" s="17">
        <v>10726.62</v>
      </c>
      <c r="AC14" s="17">
        <v>10726.62</v>
      </c>
      <c r="AD14" s="17">
        <v>10976.62</v>
      </c>
      <c r="AE14" s="17">
        <v>26559.59</v>
      </c>
      <c r="AF14" s="17">
        <v>26559.59</v>
      </c>
      <c r="AG14" s="17">
        <v>26721.119999999999</v>
      </c>
      <c r="AH14" s="17">
        <v>26721.119999999999</v>
      </c>
      <c r="AI14" s="17">
        <v>26721.119999999999</v>
      </c>
      <c r="AJ14" s="17">
        <v>26721.119999999999</v>
      </c>
      <c r="AK14" s="17"/>
      <c r="AL14" s="17"/>
      <c r="AM14" s="17"/>
      <c r="AN14" s="17"/>
      <c r="AO14" s="17"/>
      <c r="AP14" s="17"/>
      <c r="AQ14" s="13"/>
      <c r="AR14" s="13"/>
    </row>
    <row r="15" spans="1:44" x14ac:dyDescent="0.3">
      <c r="A15" s="12">
        <f t="shared" si="0"/>
        <v>45231</v>
      </c>
      <c r="B15" s="13">
        <v>11588.48</v>
      </c>
      <c r="C15" s="13">
        <f>++'Completion Factors'!J23</f>
        <v>1</v>
      </c>
      <c r="D15" s="13">
        <f t="shared" si="1"/>
        <v>0</v>
      </c>
      <c r="E15" s="13">
        <f t="shared" si="2"/>
        <v>0</v>
      </c>
      <c r="F15" s="13"/>
      <c r="G15" s="13">
        <f t="shared" si="3"/>
        <v>11588.48</v>
      </c>
      <c r="H15" s="14">
        <f t="shared" si="4"/>
        <v>0</v>
      </c>
      <c r="I15" s="13">
        <v>69511.603333333333</v>
      </c>
      <c r="J15" s="13">
        <f t="shared" si="5"/>
        <v>16.671288596853447</v>
      </c>
      <c r="K15" s="13">
        <f t="shared" si="6"/>
        <v>16.671288596853444</v>
      </c>
      <c r="L15" s="13">
        <f t="shared" si="7"/>
        <v>0</v>
      </c>
      <c r="M15" s="13"/>
      <c r="N15" s="13"/>
      <c r="O15" s="13"/>
      <c r="P15" s="13"/>
      <c r="R15" s="16">
        <f t="shared" si="8"/>
        <v>45231</v>
      </c>
      <c r="S15" s="17"/>
      <c r="T15" s="17"/>
      <c r="U15" s="17"/>
      <c r="V15" s="17"/>
      <c r="W15" s="17"/>
      <c r="X15" s="17"/>
      <c r="Y15" s="17"/>
      <c r="Z15" s="17">
        <v>302.81</v>
      </c>
      <c r="AA15" s="17">
        <v>302.81</v>
      </c>
      <c r="AB15" s="17">
        <v>302.81</v>
      </c>
      <c r="AC15" s="17">
        <v>302.81</v>
      </c>
      <c r="AD15" s="17">
        <v>302.81</v>
      </c>
      <c r="AE15" s="17">
        <v>302.81</v>
      </c>
      <c r="AF15" s="17">
        <v>302.81</v>
      </c>
      <c r="AG15" s="17">
        <v>11588.48</v>
      </c>
      <c r="AH15" s="17">
        <v>11588.48</v>
      </c>
      <c r="AI15" s="17">
        <v>11588.48</v>
      </c>
      <c r="AJ15" s="17"/>
      <c r="AK15" s="17"/>
      <c r="AL15" s="17"/>
      <c r="AM15" s="17"/>
      <c r="AN15" s="17"/>
      <c r="AO15" s="17"/>
      <c r="AP15" s="17"/>
      <c r="AQ15" s="13"/>
      <c r="AR15" s="13"/>
    </row>
    <row r="16" spans="1:44" x14ac:dyDescent="0.3">
      <c r="A16" s="12">
        <f t="shared" si="0"/>
        <v>45261</v>
      </c>
      <c r="B16" s="13">
        <v>12421.01</v>
      </c>
      <c r="C16" s="13">
        <f>++'Completion Factors'!J22</f>
        <v>0.99831809918893277</v>
      </c>
      <c r="D16" s="13">
        <f t="shared" si="1"/>
        <v>20.926102421909619</v>
      </c>
      <c r="E16" s="13">
        <f t="shared" si="2"/>
        <v>20.926102421909619</v>
      </c>
      <c r="F16" s="13"/>
      <c r="G16" s="13">
        <f t="shared" si="3"/>
        <v>12441.936102421911</v>
      </c>
      <c r="H16" s="14">
        <f t="shared" si="4"/>
        <v>20.9261024219104</v>
      </c>
      <c r="I16" s="13">
        <v>69002.143333333326</v>
      </c>
      <c r="J16" s="13">
        <f t="shared" si="5"/>
        <v>18.031231352217286</v>
      </c>
      <c r="K16" s="13">
        <f t="shared" si="6"/>
        <v>18.000904609581454</v>
      </c>
      <c r="L16" s="13">
        <f t="shared" si="7"/>
        <v>3.032674263583246E-2</v>
      </c>
      <c r="M16" s="13"/>
      <c r="N16" s="13"/>
      <c r="O16" s="13"/>
      <c r="P16" s="13"/>
      <c r="R16" s="16">
        <f t="shared" si="8"/>
        <v>45261</v>
      </c>
      <c r="S16" s="17"/>
      <c r="T16" s="17"/>
      <c r="U16" s="17"/>
      <c r="V16" s="17">
        <v>1550</v>
      </c>
      <c r="W16" s="17">
        <v>3550</v>
      </c>
      <c r="X16" s="17">
        <v>10063</v>
      </c>
      <c r="Y16" s="17">
        <v>10365.81</v>
      </c>
      <c r="Z16" s="17">
        <v>11416.81</v>
      </c>
      <c r="AA16" s="17">
        <v>11416.81</v>
      </c>
      <c r="AB16" s="17">
        <v>11416.81</v>
      </c>
      <c r="AC16" s="17">
        <v>11416.81</v>
      </c>
      <c r="AD16" s="17">
        <v>11416.81</v>
      </c>
      <c r="AE16" s="17">
        <v>11416.81</v>
      </c>
      <c r="AF16" s="17">
        <v>12421.01</v>
      </c>
      <c r="AG16" s="17">
        <v>12421.01</v>
      </c>
      <c r="AH16" s="17">
        <v>12421.01</v>
      </c>
      <c r="AI16" s="17"/>
      <c r="AJ16" s="17"/>
      <c r="AK16" s="17"/>
      <c r="AL16" s="17"/>
      <c r="AM16" s="17"/>
      <c r="AN16" s="17"/>
      <c r="AO16" s="17"/>
      <c r="AP16" s="17"/>
      <c r="AQ16" s="13"/>
      <c r="AR16" s="13"/>
    </row>
    <row r="17" spans="1:44" x14ac:dyDescent="0.3">
      <c r="A17" s="12">
        <f t="shared" si="0"/>
        <v>45292</v>
      </c>
      <c r="B17" s="13">
        <v>28116.78</v>
      </c>
      <c r="C17" s="13">
        <f>++'Completion Factors'!J21</f>
        <v>0.99831809918893277</v>
      </c>
      <c r="D17" s="13">
        <f t="shared" si="1"/>
        <v>47.369305560038988</v>
      </c>
      <c r="E17" s="13">
        <f t="shared" si="2"/>
        <v>47.369305560038988</v>
      </c>
      <c r="F17" s="13"/>
      <c r="G17" s="13">
        <f t="shared" si="3"/>
        <v>28164.149305560037</v>
      </c>
      <c r="H17" s="14">
        <f t="shared" si="4"/>
        <v>47.369305560037901</v>
      </c>
      <c r="I17" s="13">
        <v>68422.973333333328</v>
      </c>
      <c r="J17" s="13">
        <f t="shared" si="5"/>
        <v>41.161831960084413</v>
      </c>
      <c r="K17" s="13">
        <f t="shared" si="6"/>
        <v>41.092601841525742</v>
      </c>
      <c r="L17" s="13">
        <f t="shared" si="7"/>
        <v>6.923011855867145E-2</v>
      </c>
      <c r="M17" s="13"/>
      <c r="N17" s="13"/>
      <c r="O17" s="13"/>
      <c r="P17" s="13"/>
      <c r="R17" s="16">
        <f t="shared" si="8"/>
        <v>45292</v>
      </c>
      <c r="S17" s="17"/>
      <c r="T17" s="17">
        <v>100</v>
      </c>
      <c r="U17" s="17">
        <v>11107</v>
      </c>
      <c r="V17" s="17">
        <v>14681</v>
      </c>
      <c r="W17" s="17">
        <v>15160.73</v>
      </c>
      <c r="X17" s="17">
        <v>15261.78</v>
      </c>
      <c r="Y17" s="17">
        <v>15261.78</v>
      </c>
      <c r="Z17" s="17">
        <v>15261.78</v>
      </c>
      <c r="AA17" s="17">
        <v>15261.78</v>
      </c>
      <c r="AB17" s="17">
        <v>16361.78</v>
      </c>
      <c r="AC17" s="17">
        <v>16361.78</v>
      </c>
      <c r="AD17" s="17">
        <v>27866.78</v>
      </c>
      <c r="AE17" s="17">
        <v>16361.78</v>
      </c>
      <c r="AF17" s="17">
        <v>27866.78</v>
      </c>
      <c r="AG17" s="17">
        <v>28116.78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3"/>
      <c r="AR17" s="13"/>
    </row>
    <row r="18" spans="1:44" x14ac:dyDescent="0.3">
      <c r="A18" s="12">
        <f t="shared" si="0"/>
        <v>45323</v>
      </c>
      <c r="B18" s="13">
        <v>21878.86</v>
      </c>
      <c r="C18" s="13">
        <f>++'Completion Factors'!J20</f>
        <v>0.9197145815067429</v>
      </c>
      <c r="D18" s="13">
        <f t="shared" si="1"/>
        <v>1909.8897272865579</v>
      </c>
      <c r="E18" s="13">
        <f t="shared" si="2"/>
        <v>1909.8897272865579</v>
      </c>
      <c r="F18" s="13"/>
      <c r="G18" s="13">
        <f t="shared" si="3"/>
        <v>23788.749727286558</v>
      </c>
      <c r="H18" s="14">
        <f t="shared" si="4"/>
        <v>1909.8897272865579</v>
      </c>
      <c r="I18" s="13">
        <v>68103.723333333328</v>
      </c>
      <c r="J18" s="13">
        <f t="shared" si="5"/>
        <v>34.930174978617018</v>
      </c>
      <c r="K18" s="13">
        <f t="shared" si="6"/>
        <v>32.125791262416051</v>
      </c>
      <c r="L18" s="13">
        <f t="shared" si="7"/>
        <v>2.8043837162009666</v>
      </c>
      <c r="M18" s="13"/>
      <c r="N18" s="13"/>
      <c r="O18" s="13"/>
      <c r="P18" s="13"/>
      <c r="R18" s="16">
        <f t="shared" si="8"/>
        <v>45323</v>
      </c>
      <c r="S18" s="17"/>
      <c r="T18" s="17"/>
      <c r="U18" s="17">
        <v>45</v>
      </c>
      <c r="V18" s="17">
        <v>45</v>
      </c>
      <c r="W18" s="17">
        <v>3941.6</v>
      </c>
      <c r="X18" s="17">
        <v>4544.26</v>
      </c>
      <c r="Y18" s="17">
        <v>4544.26</v>
      </c>
      <c r="Z18" s="17">
        <v>4544.26</v>
      </c>
      <c r="AA18" s="17">
        <v>4544.26</v>
      </c>
      <c r="AB18" s="17">
        <v>4544.26</v>
      </c>
      <c r="AC18" s="17">
        <v>21878.86</v>
      </c>
      <c r="AD18" s="17">
        <v>5948.8600000000006</v>
      </c>
      <c r="AE18" s="17">
        <v>21878.86</v>
      </c>
      <c r="AF18" s="17">
        <v>21878.86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3"/>
      <c r="AR18" s="13"/>
    </row>
    <row r="19" spans="1:44" x14ac:dyDescent="0.3">
      <c r="A19" s="12">
        <f t="shared" si="0"/>
        <v>45352</v>
      </c>
      <c r="B19" s="13">
        <v>55863.96</v>
      </c>
      <c r="C19" s="13">
        <f>++'Completion Factors'!J19</f>
        <v>0.77310781052843602</v>
      </c>
      <c r="D19" s="13">
        <f t="shared" si="1"/>
        <v>16394.991777780859</v>
      </c>
      <c r="E19" s="13">
        <f t="shared" si="2"/>
        <v>16394.991777780859</v>
      </c>
      <c r="F19" s="13"/>
      <c r="G19" s="13">
        <f t="shared" si="3"/>
        <v>72258.951777780865</v>
      </c>
      <c r="H19" s="14">
        <f t="shared" si="4"/>
        <v>16394.991777780866</v>
      </c>
      <c r="I19" s="13">
        <v>67665.975000000006</v>
      </c>
      <c r="J19" s="13">
        <f t="shared" si="5"/>
        <v>106.78771979237845</v>
      </c>
      <c r="K19" s="13">
        <f t="shared" si="6"/>
        <v>82.558420240009838</v>
      </c>
      <c r="L19" s="13">
        <f t="shared" si="7"/>
        <v>24.229299552368616</v>
      </c>
      <c r="M19" s="13">
        <f t="shared" ref="M19:M31" si="9">SUM(G8:G19)/SUM(I8:I19)*100</f>
        <v>35.4224426724005</v>
      </c>
      <c r="N19" s="18"/>
      <c r="O19" s="13"/>
      <c r="P19" s="13"/>
      <c r="R19" s="16">
        <f t="shared" si="8"/>
        <v>45352</v>
      </c>
      <c r="S19" s="17"/>
      <c r="T19" s="17">
        <v>15000</v>
      </c>
      <c r="U19" s="17">
        <v>30175</v>
      </c>
      <c r="V19" s="17">
        <v>32627.78</v>
      </c>
      <c r="W19" s="17">
        <v>40851.97</v>
      </c>
      <c r="X19" s="17">
        <v>40851.97</v>
      </c>
      <c r="Y19" s="17">
        <v>40851.97</v>
      </c>
      <c r="Z19" s="17">
        <v>40851.97</v>
      </c>
      <c r="AA19" s="17">
        <v>40851.97</v>
      </c>
      <c r="AB19" s="17">
        <v>40851.97</v>
      </c>
      <c r="AC19" s="17">
        <v>45863.96</v>
      </c>
      <c r="AD19" s="17">
        <v>45863.96</v>
      </c>
      <c r="AE19" s="17">
        <v>55863.96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3"/>
      <c r="AR19" s="13"/>
    </row>
    <row r="20" spans="1:44" x14ac:dyDescent="0.3">
      <c r="A20" s="12">
        <f t="shared" si="0"/>
        <v>45383</v>
      </c>
      <c r="B20" s="13">
        <v>22450.78</v>
      </c>
      <c r="C20" s="13">
        <f>++'Completion Factors'!J18</f>
        <v>0.62454046358000959</v>
      </c>
      <c r="D20" s="13">
        <f t="shared" si="1"/>
        <v>13496.898828217096</v>
      </c>
      <c r="E20" s="13">
        <f t="shared" si="2"/>
        <v>13496.898828217096</v>
      </c>
      <c r="F20" s="13"/>
      <c r="G20" s="13">
        <f t="shared" si="3"/>
        <v>35947.678828217096</v>
      </c>
      <c r="H20" s="14">
        <f t="shared" si="4"/>
        <v>13496.898828217098</v>
      </c>
      <c r="I20" s="13">
        <v>67122.17333333334</v>
      </c>
      <c r="J20" s="13">
        <f t="shared" si="5"/>
        <v>53.555594288788072</v>
      </c>
      <c r="K20" s="13">
        <f t="shared" si="6"/>
        <v>33.447635684422607</v>
      </c>
      <c r="L20" s="13">
        <f t="shared" si="7"/>
        <v>20.107958604365464</v>
      </c>
      <c r="M20" s="13">
        <f t="shared" si="9"/>
        <v>38.41672960591962</v>
      </c>
      <c r="N20" s="18">
        <f t="shared" ref="N20:N31" si="10">J20/J8</f>
        <v>2.999654551155909</v>
      </c>
      <c r="O20" s="18">
        <f t="shared" ref="O20:O31" si="11">I20/I8</f>
        <v>0.91113150387088848</v>
      </c>
      <c r="P20" s="13"/>
      <c r="R20" s="16">
        <f t="shared" si="8"/>
        <v>45383</v>
      </c>
      <c r="S20" s="17"/>
      <c r="T20" s="17">
        <v>350</v>
      </c>
      <c r="U20" s="17">
        <v>350</v>
      </c>
      <c r="V20" s="17">
        <v>591</v>
      </c>
      <c r="W20" s="17">
        <v>591</v>
      </c>
      <c r="X20" s="17">
        <v>591</v>
      </c>
      <c r="Y20" s="17">
        <v>10689.63</v>
      </c>
      <c r="Z20" s="17">
        <v>10689.63</v>
      </c>
      <c r="AA20" s="17">
        <v>21443.08</v>
      </c>
      <c r="AB20" s="17">
        <v>21050.78</v>
      </c>
      <c r="AC20" s="17">
        <v>22450.78</v>
      </c>
      <c r="AD20" s="17">
        <v>22450.78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3"/>
      <c r="AR20" s="13"/>
    </row>
    <row r="21" spans="1:44" x14ac:dyDescent="0.3">
      <c r="A21" s="12">
        <f t="shared" si="0"/>
        <v>45413</v>
      </c>
      <c r="B21" s="13">
        <v>56374.290000000008</v>
      </c>
      <c r="C21" s="13">
        <f>++'Completion Factors'!J17</f>
        <v>0.64202401571854117</v>
      </c>
      <c r="D21" s="13">
        <f t="shared" si="1"/>
        <v>31432.845901149994</v>
      </c>
      <c r="E21" s="13">
        <f t="shared" si="2"/>
        <v>31432.845901149994</v>
      </c>
      <c r="F21" s="13"/>
      <c r="G21" s="13">
        <f t="shared" si="3"/>
        <v>87807.135901150003</v>
      </c>
      <c r="H21" s="14">
        <f t="shared" si="4"/>
        <v>31432.845901149994</v>
      </c>
      <c r="I21" s="13">
        <v>66819.176666666666</v>
      </c>
      <c r="J21" s="13">
        <f t="shared" si="5"/>
        <v>131.41008357403686</v>
      </c>
      <c r="K21" s="13">
        <f t="shared" si="6"/>
        <v>84.36842956211224</v>
      </c>
      <c r="L21" s="13">
        <f t="shared" si="7"/>
        <v>47.041654011924621</v>
      </c>
      <c r="M21" s="13">
        <f t="shared" si="9"/>
        <v>47.852717584291035</v>
      </c>
      <c r="N21" s="18">
        <f t="shared" si="10"/>
        <v>8.2309536136668768</v>
      </c>
      <c r="O21" s="18">
        <f t="shared" si="11"/>
        <v>0.91406832252431347</v>
      </c>
      <c r="P21" s="13"/>
      <c r="R21" s="16">
        <f t="shared" si="8"/>
        <v>45413</v>
      </c>
      <c r="S21" s="17"/>
      <c r="T21" s="17"/>
      <c r="U21" s="17">
        <v>20810</v>
      </c>
      <c r="V21" s="17">
        <v>20810</v>
      </c>
      <c r="W21" s="17">
        <v>25881.51</v>
      </c>
      <c r="X21" s="17">
        <v>26866.34</v>
      </c>
      <c r="Y21" s="17">
        <v>31894.29</v>
      </c>
      <c r="Z21" s="17">
        <v>54604.290000000008</v>
      </c>
      <c r="AA21" s="17">
        <v>36019.290000000008</v>
      </c>
      <c r="AB21" s="17">
        <v>54604.290000000008</v>
      </c>
      <c r="AC21" s="17">
        <v>56374.290000000008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3"/>
      <c r="AR21" s="13"/>
    </row>
    <row r="22" spans="1:44" x14ac:dyDescent="0.3">
      <c r="A22" s="12">
        <f t="shared" si="0"/>
        <v>45444</v>
      </c>
      <c r="B22" s="13">
        <v>5947.33</v>
      </c>
      <c r="C22" s="13">
        <f>++'Completion Factors'!J16</f>
        <v>0.56050230154507963</v>
      </c>
      <c r="D22" s="13">
        <f t="shared" si="1"/>
        <v>4663.3846814662502</v>
      </c>
      <c r="E22" s="13">
        <f t="shared" si="2"/>
        <v>4663.3846814662502</v>
      </c>
      <c r="F22" s="13"/>
      <c r="G22" s="13">
        <f t="shared" si="3"/>
        <v>10610.71468146625</v>
      </c>
      <c r="H22" s="14">
        <f t="shared" si="4"/>
        <v>4663.3846814662502</v>
      </c>
      <c r="I22" s="13">
        <v>66590.506666666668</v>
      </c>
      <c r="J22" s="13">
        <f t="shared" si="5"/>
        <v>15.9342753383459</v>
      </c>
      <c r="K22" s="13">
        <f t="shared" si="6"/>
        <v>8.9311980005958809</v>
      </c>
      <c r="L22" s="13">
        <f t="shared" si="7"/>
        <v>7.0030773377500193</v>
      </c>
      <c r="M22" s="13">
        <f t="shared" si="9"/>
        <v>45.83365401534288</v>
      </c>
      <c r="N22" s="18">
        <f t="shared" si="10"/>
        <v>0.38336921566861226</v>
      </c>
      <c r="O22" s="18">
        <f t="shared" si="11"/>
        <v>0.91645583667355446</v>
      </c>
      <c r="P22" s="13"/>
      <c r="R22" s="16">
        <f t="shared" si="8"/>
        <v>45444</v>
      </c>
      <c r="S22" s="17"/>
      <c r="T22" s="17"/>
      <c r="U22" s="17"/>
      <c r="V22" s="17"/>
      <c r="W22" s="17"/>
      <c r="X22" s="17"/>
      <c r="Y22" s="17">
        <v>947.32999999999993</v>
      </c>
      <c r="Z22" s="17">
        <v>5947.33</v>
      </c>
      <c r="AA22" s="17">
        <v>5947.33</v>
      </c>
      <c r="AB22" s="17">
        <v>5947.33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3"/>
      <c r="AR22" s="13"/>
    </row>
    <row r="23" spans="1:44" x14ac:dyDescent="0.3">
      <c r="A23" s="12">
        <f t="shared" si="0"/>
        <v>45474</v>
      </c>
      <c r="B23" s="13">
        <v>11183.15</v>
      </c>
      <c r="C23" s="13">
        <f>++'Completion Factors'!J15</f>
        <v>0.49550716759508578</v>
      </c>
      <c r="D23" s="13">
        <f t="shared" si="1"/>
        <v>11385.948352858841</v>
      </c>
      <c r="E23" s="13">
        <f t="shared" si="2"/>
        <v>11385.948352858841</v>
      </c>
      <c r="F23" s="13"/>
      <c r="G23" s="13">
        <f t="shared" si="3"/>
        <v>22569.09835285884</v>
      </c>
      <c r="H23" s="14">
        <f t="shared" si="4"/>
        <v>11385.948352858841</v>
      </c>
      <c r="I23" s="13">
        <v>66219.250833333339</v>
      </c>
      <c r="J23" s="13">
        <f t="shared" si="5"/>
        <v>34.082382492763031</v>
      </c>
      <c r="K23" s="13">
        <f t="shared" si="6"/>
        <v>16.88806481388135</v>
      </c>
      <c r="L23" s="13">
        <f t="shared" si="7"/>
        <v>17.194317678881681</v>
      </c>
      <c r="M23" s="13">
        <f t="shared" si="9"/>
        <v>46.21935020582228</v>
      </c>
      <c r="N23" s="18">
        <f t="shared" si="10"/>
        <v>1.1128545437832456</v>
      </c>
      <c r="O23" s="18">
        <f t="shared" si="11"/>
        <v>0.9199443692704774</v>
      </c>
      <c r="P23" s="13"/>
      <c r="R23" s="16">
        <f t="shared" si="8"/>
        <v>45474</v>
      </c>
      <c r="S23" s="17"/>
      <c r="T23" s="17"/>
      <c r="U23" s="17">
        <v>200</v>
      </c>
      <c r="V23" s="17">
        <v>581.87</v>
      </c>
      <c r="W23" s="17">
        <v>661.87</v>
      </c>
      <c r="X23" s="17">
        <v>1183.1500000000001</v>
      </c>
      <c r="Y23" s="17">
        <v>1183.1500000000001</v>
      </c>
      <c r="Z23" s="17">
        <v>1183.1500000000001</v>
      </c>
      <c r="AA23" s="17">
        <v>11183.15</v>
      </c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3"/>
      <c r="AR23" s="13"/>
    </row>
    <row r="24" spans="1:44" x14ac:dyDescent="0.3">
      <c r="A24" s="12">
        <f t="shared" si="0"/>
        <v>45505</v>
      </c>
      <c r="B24" s="13">
        <v>20585.900000000001</v>
      </c>
      <c r="C24" s="13">
        <f>++'Completion Factors'!J14</f>
        <v>0.48728500529131602</v>
      </c>
      <c r="D24" s="13">
        <f t="shared" si="1"/>
        <v>21660.21834237138</v>
      </c>
      <c r="E24" s="13">
        <f t="shared" si="2"/>
        <v>21660.21834237138</v>
      </c>
      <c r="F24" s="19">
        <v>0</v>
      </c>
      <c r="G24" s="13">
        <f t="shared" si="3"/>
        <v>42246.118342371381</v>
      </c>
      <c r="H24" s="14">
        <f t="shared" si="4"/>
        <v>21660.21834237138</v>
      </c>
      <c r="I24" s="13">
        <v>65710.082500000004</v>
      </c>
      <c r="J24" s="13">
        <f t="shared" si="5"/>
        <v>64.291683612437069</v>
      </c>
      <c r="K24" s="13">
        <f t="shared" si="6"/>
        <v>31.328373389274013</v>
      </c>
      <c r="L24" s="13">
        <f t="shared" si="7"/>
        <v>32.963310223163056</v>
      </c>
      <c r="M24" s="13">
        <f t="shared" si="9"/>
        <v>48.113409312228576</v>
      </c>
      <c r="N24" s="18">
        <f t="shared" si="10"/>
        <v>1.5601716964826955</v>
      </c>
      <c r="O24" s="18">
        <f t="shared" si="11"/>
        <v>0.92372981745077765</v>
      </c>
      <c r="P24" s="13"/>
      <c r="R24" s="16">
        <f t="shared" si="8"/>
        <v>45505</v>
      </c>
      <c r="S24" s="17"/>
      <c r="T24" s="17"/>
      <c r="U24" s="17">
        <v>6524.6399999999994</v>
      </c>
      <c r="V24" s="17">
        <v>7124.6399999999994</v>
      </c>
      <c r="W24" s="17">
        <v>15585.9</v>
      </c>
      <c r="X24" s="17">
        <v>15585.9</v>
      </c>
      <c r="Y24" s="17">
        <v>15585.9</v>
      </c>
      <c r="Z24" s="17">
        <v>20585.900000000001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3"/>
      <c r="AR24" s="13"/>
    </row>
    <row r="25" spans="1:44" x14ac:dyDescent="0.3">
      <c r="A25" s="12">
        <f t="shared" si="0"/>
        <v>45536</v>
      </c>
      <c r="B25" s="13">
        <v>18708.560000000001</v>
      </c>
      <c r="C25" s="13">
        <f>++'Completion Factors'!J13</f>
        <v>0.37923216542893201</v>
      </c>
      <c r="D25" s="13">
        <f t="shared" si="1"/>
        <v>30624.175209418783</v>
      </c>
      <c r="E25" s="13">
        <f t="shared" si="2"/>
        <v>30624.175209418783</v>
      </c>
      <c r="F25" s="19">
        <v>0</v>
      </c>
      <c r="G25" s="13">
        <f t="shared" si="3"/>
        <v>49332.735209418781</v>
      </c>
      <c r="H25" s="14">
        <f t="shared" si="4"/>
        <v>30624.17520941878</v>
      </c>
      <c r="I25" s="13">
        <v>65527.215833333328</v>
      </c>
      <c r="J25" s="13">
        <f t="shared" si="5"/>
        <v>75.285871041576428</v>
      </c>
      <c r="K25" s="13">
        <f t="shared" si="6"/>
        <v>28.550823901300355</v>
      </c>
      <c r="L25" s="13">
        <f t="shared" si="7"/>
        <v>46.735047140276073</v>
      </c>
      <c r="M25" s="13">
        <f t="shared" si="9"/>
        <v>52.25235696057895</v>
      </c>
      <c r="N25" s="18">
        <f t="shared" si="10"/>
        <v>2.9275845667657778</v>
      </c>
      <c r="O25" s="18">
        <f t="shared" si="11"/>
        <v>0.93251085170879711</v>
      </c>
      <c r="P25" s="13"/>
      <c r="R25" s="16">
        <f t="shared" si="8"/>
        <v>45536</v>
      </c>
      <c r="S25" s="17"/>
      <c r="T25" s="17"/>
      <c r="U25" s="17">
        <v>5300</v>
      </c>
      <c r="V25" s="17">
        <v>8407.56</v>
      </c>
      <c r="W25" s="17">
        <v>18407.560000000001</v>
      </c>
      <c r="X25" s="17">
        <v>18407.560000000001</v>
      </c>
      <c r="Y25" s="17">
        <v>18708.560000000001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3"/>
      <c r="AR25" s="13"/>
    </row>
    <row r="26" spans="1:44" x14ac:dyDescent="0.3">
      <c r="A26" s="12">
        <f t="shared" si="0"/>
        <v>45566</v>
      </c>
      <c r="B26" s="13">
        <v>20811.5</v>
      </c>
      <c r="C26" s="13">
        <f>++'Completion Factors'!J12</f>
        <v>0.31812204008003381</v>
      </c>
      <c r="D26" s="13">
        <f t="shared" si="1"/>
        <v>44608.362121983751</v>
      </c>
      <c r="E26" s="13">
        <f t="shared" si="2"/>
        <v>44608.362121983751</v>
      </c>
      <c r="F26" s="19">
        <v>0</v>
      </c>
      <c r="G26" s="13">
        <f t="shared" si="3"/>
        <v>65419.862121983751</v>
      </c>
      <c r="H26" s="14">
        <f t="shared" si="4"/>
        <v>44608.362121983751</v>
      </c>
      <c r="I26" s="13">
        <v>64982.709166666667</v>
      </c>
      <c r="J26" s="13">
        <f t="shared" si="5"/>
        <v>100.67272196084635</v>
      </c>
      <c r="K26" s="13">
        <f t="shared" si="6"/>
        <v>32.026211690594465</v>
      </c>
      <c r="L26" s="13">
        <f t="shared" si="7"/>
        <v>68.646510270251881</v>
      </c>
      <c r="M26" s="13">
        <f t="shared" si="9"/>
        <v>57.364837820207562</v>
      </c>
      <c r="N26" s="18">
        <f t="shared" si="10"/>
        <v>2.62787973279316</v>
      </c>
      <c r="O26" s="18">
        <f t="shared" si="11"/>
        <v>0.93164290651770876</v>
      </c>
      <c r="P26" s="13"/>
      <c r="R26" s="16">
        <f t="shared" si="8"/>
        <v>45566</v>
      </c>
      <c r="S26" s="17"/>
      <c r="T26" s="17"/>
      <c r="U26" s="17">
        <v>175</v>
      </c>
      <c r="V26" s="17">
        <v>175</v>
      </c>
      <c r="W26" s="17">
        <v>20211.5</v>
      </c>
      <c r="X26" s="17">
        <v>20811.5</v>
      </c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3"/>
      <c r="AR26" s="13"/>
    </row>
    <row r="27" spans="1:44" x14ac:dyDescent="0.3">
      <c r="A27" s="12">
        <f t="shared" si="0"/>
        <v>45597</v>
      </c>
      <c r="B27" s="13">
        <v>32582.5</v>
      </c>
      <c r="C27" s="13">
        <f>++'Completion Factors'!J11</f>
        <v>0.30581933371630649</v>
      </c>
      <c r="D27" s="13">
        <f t="shared" si="1"/>
        <v>73959.161719220079</v>
      </c>
      <c r="E27" s="13">
        <f t="shared" si="2"/>
        <v>73959.161719220079</v>
      </c>
      <c r="F27" s="19">
        <v>0</v>
      </c>
      <c r="G27" s="13">
        <f t="shared" si="3"/>
        <v>106541.66171922008</v>
      </c>
      <c r="H27" s="14">
        <f t="shared" si="4"/>
        <v>73959.161719220079</v>
      </c>
      <c r="I27" s="13">
        <v>64918.209166666667</v>
      </c>
      <c r="J27" s="13">
        <f t="shared" si="5"/>
        <v>164.11676028476407</v>
      </c>
      <c r="K27" s="13">
        <f t="shared" si="6"/>
        <v>50.190078281965341</v>
      </c>
      <c r="L27" s="13">
        <f t="shared" si="7"/>
        <v>113.92668200279873</v>
      </c>
      <c r="M27" s="13">
        <f t="shared" si="9"/>
        <v>69.546850927455978</v>
      </c>
      <c r="N27" s="18">
        <f t="shared" si="10"/>
        <v>9.8442756437999392</v>
      </c>
      <c r="O27" s="18">
        <f t="shared" si="11"/>
        <v>0.93391903011300614</v>
      </c>
      <c r="P27" s="13"/>
      <c r="R27" s="16">
        <f t="shared" si="8"/>
        <v>45597</v>
      </c>
      <c r="S27" s="17"/>
      <c r="T27" s="17"/>
      <c r="U27" s="17">
        <v>22246</v>
      </c>
      <c r="V27" s="17">
        <v>32282.5</v>
      </c>
      <c r="W27" s="17">
        <v>32582.5</v>
      </c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3"/>
      <c r="AR27" s="13"/>
    </row>
    <row r="28" spans="1:44" x14ac:dyDescent="0.3">
      <c r="A28" s="12">
        <f t="shared" si="0"/>
        <v>45627</v>
      </c>
      <c r="B28" s="13">
        <v>4340</v>
      </c>
      <c r="C28" s="13">
        <f>++'Completion Factors'!J10</f>
        <v>0.18160215323173631</v>
      </c>
      <c r="D28" s="13">
        <f t="shared" si="1"/>
        <v>19558.395050756222</v>
      </c>
      <c r="E28" s="13">
        <f t="shared" si="2"/>
        <v>19558.395050756222</v>
      </c>
      <c r="F28" s="19">
        <v>0</v>
      </c>
      <c r="G28" s="13">
        <f t="shared" si="3"/>
        <v>23898.395050756222</v>
      </c>
      <c r="H28" s="14">
        <f t="shared" si="4"/>
        <v>19558.395050756222</v>
      </c>
      <c r="I28" s="13">
        <v>64856.215833333343</v>
      </c>
      <c r="J28" s="13">
        <f t="shared" si="5"/>
        <v>36.848272357070613</v>
      </c>
      <c r="K28" s="13">
        <f t="shared" si="6"/>
        <v>6.6917256029134897</v>
      </c>
      <c r="L28" s="13">
        <f t="shared" si="7"/>
        <v>30.156546754157123</v>
      </c>
      <c r="M28" s="13">
        <f t="shared" si="9"/>
        <v>71.346215138682609</v>
      </c>
      <c r="N28" s="18">
        <f t="shared" si="10"/>
        <v>2.0435804764126333</v>
      </c>
      <c r="O28" s="18">
        <f t="shared" si="11"/>
        <v>0.9399159605815145</v>
      </c>
      <c r="P28" s="20"/>
      <c r="R28" s="16">
        <f t="shared" si="8"/>
        <v>45627</v>
      </c>
      <c r="S28" s="17"/>
      <c r="T28" s="17"/>
      <c r="U28" s="17"/>
      <c r="V28" s="17">
        <v>4340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3"/>
      <c r="AR28" s="13"/>
    </row>
    <row r="29" spans="1:44" x14ac:dyDescent="0.3">
      <c r="A29" s="12">
        <f t="shared" si="0"/>
        <v>45658</v>
      </c>
      <c r="B29" s="13">
        <v>50000</v>
      </c>
      <c r="C29" s="13">
        <f>++'Completion Factors'!J9</f>
        <v>0.1352039923015623</v>
      </c>
      <c r="D29" s="13">
        <f t="shared" si="1"/>
        <v>319811.56509401568</v>
      </c>
      <c r="E29" s="13">
        <f t="shared" si="2"/>
        <v>319811.56509401568</v>
      </c>
      <c r="F29" s="13">
        <f>ROUND(+I29*J29/100,0)-D29-B29</f>
        <v>-344162.56509401568</v>
      </c>
      <c r="G29" s="13">
        <f t="shared" si="3"/>
        <v>25649</v>
      </c>
      <c r="H29" s="14">
        <f t="shared" si="4"/>
        <v>-24351</v>
      </c>
      <c r="I29" s="13">
        <v>64123.19</v>
      </c>
      <c r="J29" s="19">
        <v>40</v>
      </c>
      <c r="K29" s="13">
        <f t="shared" si="6"/>
        <v>77.974910480904029</v>
      </c>
      <c r="L29" s="13">
        <f t="shared" si="7"/>
        <v>-37.974910480904029</v>
      </c>
      <c r="M29" s="13">
        <f t="shared" si="9"/>
        <v>71.41592956864018</v>
      </c>
      <c r="N29" s="18">
        <f t="shared" si="10"/>
        <v>0.97177404637356601</v>
      </c>
      <c r="O29" s="18">
        <f t="shared" si="11"/>
        <v>0.93715877688643767</v>
      </c>
      <c r="P29" s="13"/>
      <c r="R29" s="16">
        <f t="shared" si="8"/>
        <v>45658</v>
      </c>
      <c r="S29" s="17">
        <v>50000</v>
      </c>
      <c r="T29" s="17">
        <v>50000</v>
      </c>
      <c r="U29" s="17">
        <v>50000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3"/>
      <c r="AR29" s="13"/>
    </row>
    <row r="30" spans="1:44" x14ac:dyDescent="0.3">
      <c r="A30" s="12">
        <f t="shared" si="0"/>
        <v>45689</v>
      </c>
      <c r="B30" s="13"/>
      <c r="C30" s="13">
        <f>++'Completion Factors'!J8</f>
        <v>0.12634433846981699</v>
      </c>
      <c r="D30" s="13">
        <f t="shared" si="1"/>
        <v>0</v>
      </c>
      <c r="E30" s="13">
        <f t="shared" si="2"/>
        <v>0</v>
      </c>
      <c r="F30" s="13">
        <f>ROUND(+I30*J30/100,0)-D30-B30</f>
        <v>25276</v>
      </c>
      <c r="G30" s="13">
        <f t="shared" si="3"/>
        <v>25276</v>
      </c>
      <c r="H30" s="14">
        <f t="shared" si="4"/>
        <v>25276</v>
      </c>
      <c r="I30" s="13">
        <v>63189.121666666673</v>
      </c>
      <c r="J30" s="19">
        <v>40</v>
      </c>
      <c r="K30" s="13">
        <f t="shared" si="6"/>
        <v>0</v>
      </c>
      <c r="L30" s="13">
        <f t="shared" si="7"/>
        <v>40</v>
      </c>
      <c r="M30" s="13">
        <f t="shared" si="9"/>
        <v>72.050296407422366</v>
      </c>
      <c r="N30" s="18">
        <f t="shared" si="10"/>
        <v>1.1451417012507537</v>
      </c>
      <c r="O30" s="18">
        <f t="shared" si="11"/>
        <v>0.92783652014718543</v>
      </c>
      <c r="P30" s="13"/>
      <c r="R30" s="16">
        <f t="shared" si="8"/>
        <v>45689</v>
      </c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3"/>
      <c r="AR30" s="13"/>
    </row>
    <row r="31" spans="1:44" x14ac:dyDescent="0.3">
      <c r="A31" s="12">
        <f>DATE(YEAR(H4),MONTH(H4),1)</f>
        <v>45717</v>
      </c>
      <c r="B31" s="13"/>
      <c r="C31" s="13">
        <f>+'Completion Factors'!J7</f>
        <v>0.12634433846981699</v>
      </c>
      <c r="D31" s="13">
        <f t="shared" si="1"/>
        <v>0</v>
      </c>
      <c r="E31" s="13">
        <f t="shared" si="2"/>
        <v>0</v>
      </c>
      <c r="F31" s="13">
        <f>ROUND(+I31*J31/100,0)-D31-B31</f>
        <v>24956</v>
      </c>
      <c r="G31" s="13">
        <f t="shared" si="3"/>
        <v>24956</v>
      </c>
      <c r="H31" s="14">
        <f t="shared" si="4"/>
        <v>24956</v>
      </c>
      <c r="I31" s="13">
        <v>62389.235000000008</v>
      </c>
      <c r="J31" s="19">
        <v>40</v>
      </c>
      <c r="K31" s="13">
        <f t="shared" si="6"/>
        <v>0</v>
      </c>
      <c r="L31" s="13">
        <f t="shared" si="7"/>
        <v>40</v>
      </c>
      <c r="M31" s="13">
        <f t="shared" si="9"/>
        <v>66.490681487971088</v>
      </c>
      <c r="N31" s="18">
        <f t="shared" si="10"/>
        <v>0.37457490503374191</v>
      </c>
      <c r="O31" s="18">
        <f t="shared" si="11"/>
        <v>0.92201782358120166</v>
      </c>
      <c r="P31" s="13"/>
      <c r="R31" s="16">
        <f t="shared" si="8"/>
        <v>45717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3"/>
      <c r="AR31" s="13"/>
    </row>
    <row r="32" spans="1:44" x14ac:dyDescent="0.3">
      <c r="H32" s="21" t="s">
        <v>61</v>
      </c>
      <c r="R32" t="s">
        <v>36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3:14" x14ac:dyDescent="0.3">
      <c r="C33" s="17"/>
      <c r="D33" s="13"/>
      <c r="E33" s="13"/>
      <c r="F33" s="13"/>
      <c r="G33" s="13"/>
      <c r="H33" s="14">
        <f>SUM(H8:H31)</f>
        <v>295643.56712049176</v>
      </c>
      <c r="I33" s="13"/>
      <c r="J33" s="22">
        <f>SUM(G20:G31)/SUM(I20:I31)</f>
        <v>0.66490681487971082</v>
      </c>
      <c r="K33" s="13"/>
      <c r="L33" s="13"/>
      <c r="M33" s="16"/>
    </row>
    <row r="34" spans="3:14" x14ac:dyDescent="0.3">
      <c r="C34" s="17"/>
      <c r="D34" s="13"/>
      <c r="G34" t="str">
        <f>IF(ABS(+B33+E33+F33-G33)&gt;0.005,B33+E33+F33,"  ")</f>
        <v xml:space="preserve">  </v>
      </c>
      <c r="H34" s="21"/>
      <c r="J34" s="23"/>
      <c r="M34" s="16"/>
    </row>
    <row r="35" spans="3:14" x14ac:dyDescent="0.3">
      <c r="C35" s="17"/>
      <c r="D35" s="13"/>
      <c r="H35" s="24">
        <v>7.4999999999999997E-2</v>
      </c>
      <c r="J35" s="23"/>
    </row>
    <row r="36" spans="3:14" x14ac:dyDescent="0.3">
      <c r="C36" s="17"/>
      <c r="D36" s="13"/>
      <c r="F36" s="23"/>
      <c r="H36" s="25">
        <f>H33*(1+H35)</f>
        <v>317816.83465452865</v>
      </c>
      <c r="I36" s="26"/>
      <c r="J36" s="27"/>
      <c r="K36" s="27"/>
    </row>
    <row r="37" spans="3:14" x14ac:dyDescent="0.3">
      <c r="C37" s="17"/>
      <c r="D37" s="13"/>
      <c r="M37" s="16"/>
    </row>
    <row r="38" spans="3:14" x14ac:dyDescent="0.3">
      <c r="C38" s="17"/>
      <c r="D38" s="13"/>
    </row>
    <row r="39" spans="3:14" x14ac:dyDescent="0.3">
      <c r="C39" s="17"/>
      <c r="D39" s="13"/>
      <c r="F39" s="10"/>
      <c r="H39" s="28"/>
      <c r="I39" s="28"/>
      <c r="J39" s="28"/>
      <c r="K39" s="28"/>
      <c r="L39" s="29"/>
      <c r="M39" s="30"/>
      <c r="N39" s="30"/>
    </row>
    <row r="40" spans="3:14" x14ac:dyDescent="0.3">
      <c r="C40" s="17"/>
      <c r="D40" s="13"/>
      <c r="H40" s="28"/>
      <c r="I40" s="28"/>
      <c r="J40" s="28"/>
      <c r="K40" s="28"/>
      <c r="L40" s="29"/>
    </row>
    <row r="41" spans="3:14" x14ac:dyDescent="0.3">
      <c r="C41" s="17"/>
      <c r="D41" s="13"/>
    </row>
    <row r="42" spans="3:14" x14ac:dyDescent="0.3">
      <c r="C42" s="17"/>
      <c r="D42" s="13"/>
      <c r="H42" s="17"/>
      <c r="I42" s="17"/>
      <c r="J42" s="17"/>
      <c r="K42" s="17"/>
      <c r="L42" s="29"/>
      <c r="M42" s="23"/>
    </row>
    <row r="43" spans="3:14" x14ac:dyDescent="0.3">
      <c r="C43" s="17"/>
      <c r="D43" s="13"/>
      <c r="H43" s="17"/>
      <c r="I43" s="17"/>
      <c r="J43" s="17"/>
      <c r="K43" s="17"/>
      <c r="L43" s="29"/>
      <c r="M43" s="23"/>
      <c r="N43" s="23"/>
    </row>
    <row r="44" spans="3:14" x14ac:dyDescent="0.3">
      <c r="C44" s="17"/>
      <c r="D44" s="13"/>
    </row>
    <row r="45" spans="3:14" x14ac:dyDescent="0.3">
      <c r="C45" s="17"/>
      <c r="D45" s="13"/>
      <c r="H45" s="30"/>
      <c r="I45" s="27"/>
    </row>
    <row r="46" spans="3:14" x14ac:dyDescent="0.3">
      <c r="C46" s="17"/>
      <c r="D46" s="13"/>
      <c r="H46" s="30"/>
      <c r="I46" s="27"/>
    </row>
    <row r="47" spans="3:14" x14ac:dyDescent="0.3">
      <c r="C47" s="17"/>
      <c r="D47" s="13"/>
      <c r="H47" s="30"/>
    </row>
    <row r="48" spans="3:14" x14ac:dyDescent="0.3">
      <c r="C48" s="17"/>
      <c r="D48" s="13"/>
    </row>
    <row r="50" spans="8:9" x14ac:dyDescent="0.3">
      <c r="H50" s="23"/>
    </row>
    <row r="51" spans="8:9" x14ac:dyDescent="0.3">
      <c r="H51" s="23"/>
    </row>
    <row r="52" spans="8:9" x14ac:dyDescent="0.3">
      <c r="H52" s="23"/>
      <c r="I52" s="23"/>
    </row>
    <row r="53" spans="8:9" x14ac:dyDescent="0.3">
      <c r="H53" s="23"/>
    </row>
    <row r="54" spans="8:9" x14ac:dyDescent="0.3">
      <c r="H54" s="23"/>
    </row>
  </sheetData>
  <mergeCells count="1">
    <mergeCell ref="J4:M4"/>
  </mergeCells>
  <pageMargins left="0.7" right="0.7" top="0.75" bottom="0.75" header="0.3" footer="0.3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8C5C6-CD17-48DE-BF03-BF019BB191DE}">
  <dimension ref="A4:AT54"/>
  <sheetViews>
    <sheetView tabSelected="1" zoomScale="80" zoomScaleNormal="80" workbookViewId="0">
      <pane ySplit="7" topLeftCell="A14" activePane="bottomLeft" state="frozen"/>
      <selection activeCell="E7" sqref="E7"/>
      <selection pane="bottomLeft" activeCell="L29" sqref="L29"/>
    </sheetView>
  </sheetViews>
  <sheetFormatPr defaultRowHeight="14.4" x14ac:dyDescent="0.3"/>
  <cols>
    <col min="1" max="1" width="10.77734375" bestFit="1" customWidth="1"/>
    <col min="2" max="2" width="13.21875" bestFit="1" customWidth="1"/>
    <col min="3" max="3" width="12.21875" bestFit="1" customWidth="1"/>
    <col min="4" max="5" width="14.21875" bestFit="1" customWidth="1"/>
    <col min="6" max="6" width="15" bestFit="1" customWidth="1"/>
    <col min="7" max="7" width="14.21875" bestFit="1" customWidth="1"/>
    <col min="8" max="8" width="13.5546875" bestFit="1" customWidth="1"/>
    <col min="9" max="10" width="13.5546875" customWidth="1"/>
    <col min="11" max="11" width="14.44140625" bestFit="1" customWidth="1"/>
    <col min="12" max="12" width="16.5546875" bestFit="1" customWidth="1"/>
    <col min="13" max="15" width="12.21875" bestFit="1" customWidth="1"/>
    <col min="16" max="16" width="10.5546875" bestFit="1" customWidth="1"/>
    <col min="17" max="17" width="13.5546875" bestFit="1" customWidth="1"/>
    <col min="18" max="18" width="27.21875" bestFit="1" customWidth="1"/>
    <col min="19" max="19" width="7.21875" customWidth="1"/>
    <col min="20" max="20" width="10.21875" customWidth="1"/>
    <col min="21" max="42" width="11.5546875" bestFit="1" customWidth="1"/>
    <col min="43" max="44" width="10.5546875" bestFit="1" customWidth="1"/>
    <col min="45" max="46" width="11.5546875" bestFit="1" customWidth="1"/>
    <col min="48" max="48" width="10.21875" bestFit="1" customWidth="1"/>
  </cols>
  <sheetData>
    <row r="4" spans="1:46" s="7" customFormat="1" x14ac:dyDescent="0.3">
      <c r="D4" s="7" t="s">
        <v>35</v>
      </c>
      <c r="E4" s="7" t="s">
        <v>36</v>
      </c>
      <c r="F4" s="7" t="s">
        <v>37</v>
      </c>
      <c r="G4" s="7" t="s">
        <v>38</v>
      </c>
      <c r="H4" s="39">
        <v>45716</v>
      </c>
      <c r="I4" s="8">
        <v>45688</v>
      </c>
      <c r="J4" s="40"/>
      <c r="L4" s="36" t="s">
        <v>39</v>
      </c>
      <c r="M4" s="37"/>
      <c r="N4" s="37"/>
      <c r="O4" s="38"/>
    </row>
    <row r="5" spans="1:46" s="7" customFormat="1" x14ac:dyDescent="0.3">
      <c r="A5" s="7" t="s">
        <v>40</v>
      </c>
      <c r="B5" s="7" t="s">
        <v>41</v>
      </c>
      <c r="C5" s="7" t="s">
        <v>42</v>
      </c>
      <c r="D5" s="7" t="s">
        <v>43</v>
      </c>
      <c r="E5" s="7" t="s">
        <v>43</v>
      </c>
      <c r="F5" s="7" t="s">
        <v>44</v>
      </c>
      <c r="G5" s="7" t="s">
        <v>45</v>
      </c>
      <c r="H5" s="41" t="s">
        <v>43</v>
      </c>
      <c r="I5" s="9" t="s">
        <v>43</v>
      </c>
      <c r="N5" s="7" t="s">
        <v>45</v>
      </c>
      <c r="O5" s="7" t="s">
        <v>46</v>
      </c>
    </row>
    <row r="6" spans="1:46" s="7" customFormat="1" x14ac:dyDescent="0.3">
      <c r="A6" s="7" t="s">
        <v>21</v>
      </c>
      <c r="B6" s="7" t="s">
        <v>47</v>
      </c>
      <c r="C6" s="7" t="s">
        <v>48</v>
      </c>
      <c r="D6" s="7" t="s">
        <v>49</v>
      </c>
      <c r="E6" s="7" t="s">
        <v>49</v>
      </c>
      <c r="F6" s="7" t="s">
        <v>49</v>
      </c>
      <c r="G6" s="7" t="s">
        <v>50</v>
      </c>
      <c r="H6" s="41" t="s">
        <v>49</v>
      </c>
      <c r="I6" s="9" t="s">
        <v>49</v>
      </c>
      <c r="J6" s="7" t="s">
        <v>62</v>
      </c>
      <c r="K6" s="7" t="s">
        <v>51</v>
      </c>
      <c r="L6" s="7" t="s">
        <v>45</v>
      </c>
      <c r="M6" s="7" t="s">
        <v>47</v>
      </c>
      <c r="N6" s="7" t="s">
        <v>52</v>
      </c>
      <c r="O6" s="7" t="s">
        <v>53</v>
      </c>
      <c r="U6" s="7" t="s">
        <v>54</v>
      </c>
      <c r="AT6" s="7" t="s">
        <v>55</v>
      </c>
    </row>
    <row r="7" spans="1:46" s="7" customFormat="1" x14ac:dyDescent="0.3">
      <c r="A7" s="7" t="s">
        <v>56</v>
      </c>
      <c r="B7" s="7" t="s">
        <v>57</v>
      </c>
      <c r="C7" s="7" t="s">
        <v>56</v>
      </c>
      <c r="D7" s="7" t="s">
        <v>17</v>
      </c>
      <c r="E7" s="7" t="s">
        <v>17</v>
      </c>
      <c r="F7" s="7" t="s">
        <v>17</v>
      </c>
      <c r="G7" s="7" t="s">
        <v>56</v>
      </c>
      <c r="H7" s="41" t="s">
        <v>17</v>
      </c>
      <c r="K7" s="7" t="s">
        <v>58</v>
      </c>
      <c r="L7" s="7" t="s">
        <v>58</v>
      </c>
      <c r="M7" s="7" t="s">
        <v>57</v>
      </c>
      <c r="N7" s="7" t="s">
        <v>58</v>
      </c>
      <c r="O7" s="7" t="s">
        <v>59</v>
      </c>
      <c r="T7" s="10" t="s">
        <v>60</v>
      </c>
      <c r="U7" s="11">
        <f>T8</f>
        <v>45017</v>
      </c>
      <c r="V7" s="11">
        <f>T9</f>
        <v>45047</v>
      </c>
      <c r="W7" s="11">
        <f>T10</f>
        <v>45078</v>
      </c>
      <c r="X7" s="11">
        <f>T11</f>
        <v>45108</v>
      </c>
      <c r="Y7" s="11">
        <f>T12</f>
        <v>45139</v>
      </c>
      <c r="Z7" s="11">
        <f>T13</f>
        <v>45170</v>
      </c>
      <c r="AA7" s="11">
        <f>T14</f>
        <v>45200</v>
      </c>
      <c r="AB7" s="11">
        <f>T15</f>
        <v>45231</v>
      </c>
      <c r="AC7" s="11">
        <f>T16</f>
        <v>45261</v>
      </c>
      <c r="AD7" s="11">
        <f>T17</f>
        <v>45292</v>
      </c>
      <c r="AE7" s="11">
        <f>T18</f>
        <v>45323</v>
      </c>
      <c r="AF7" s="11">
        <f>T19</f>
        <v>45352</v>
      </c>
      <c r="AG7" s="11">
        <f>T20</f>
        <v>45383</v>
      </c>
      <c r="AH7" s="11">
        <f>T21</f>
        <v>45413</v>
      </c>
      <c r="AI7" s="11">
        <f>T22</f>
        <v>45444</v>
      </c>
      <c r="AJ7" s="11">
        <f>T23</f>
        <v>45474</v>
      </c>
      <c r="AK7" s="11">
        <f>T24</f>
        <v>45505</v>
      </c>
      <c r="AL7" s="11">
        <f>T25</f>
        <v>45536</v>
      </c>
      <c r="AM7" s="11">
        <f>T26</f>
        <v>45566</v>
      </c>
      <c r="AN7" s="11">
        <f>T27</f>
        <v>45597</v>
      </c>
      <c r="AO7" s="11">
        <f>T28</f>
        <v>45627</v>
      </c>
      <c r="AP7" s="11">
        <f>T29</f>
        <v>45658</v>
      </c>
      <c r="AQ7" s="11">
        <f>T30</f>
        <v>45689</v>
      </c>
      <c r="AR7" s="11">
        <f>T31</f>
        <v>45717</v>
      </c>
      <c r="AS7" s="11" t="s">
        <v>36</v>
      </c>
      <c r="AT7" s="7" t="s">
        <v>36</v>
      </c>
    </row>
    <row r="8" spans="1:46" x14ac:dyDescent="0.3">
      <c r="A8" s="12">
        <v>45017</v>
      </c>
      <c r="B8" s="13">
        <v>13152.81</v>
      </c>
      <c r="C8" s="13">
        <f>+'[1]Completion Factors'!J30</f>
        <v>1</v>
      </c>
      <c r="D8" s="13">
        <f t="shared" ref="D8:D31" si="0">MAX((1/C8-1)*B8,0)</f>
        <v>0</v>
      </c>
      <c r="E8" s="13">
        <f t="shared" ref="E8:E31" si="1">D8</f>
        <v>0</v>
      </c>
      <c r="F8" s="13"/>
      <c r="G8" s="42">
        <f t="shared" ref="G8:G28" si="2">B8+D8+F8</f>
        <v>13152.81</v>
      </c>
      <c r="H8" s="43">
        <f t="shared" ref="H8:H31" si="3">G8-B8</f>
        <v>0</v>
      </c>
      <c r="I8" s="13"/>
      <c r="J8" s="13"/>
      <c r="K8" s="13">
        <v>73976.997499999998</v>
      </c>
      <c r="L8" s="13">
        <f t="shared" ref="L8:L28" si="4">100*$G8/$K8</f>
        <v>17.779594258336857</v>
      </c>
      <c r="M8" s="13">
        <f t="shared" ref="M8:M31" si="5">100*(B8/K8)</f>
        <v>17.779594258336857</v>
      </c>
      <c r="N8" s="13">
        <f t="shared" ref="N8:N31" si="6">L8-M8</f>
        <v>0</v>
      </c>
      <c r="O8" s="13"/>
      <c r="P8" s="13"/>
      <c r="Q8" s="13"/>
      <c r="R8" s="15"/>
      <c r="T8" s="16">
        <f t="shared" ref="T8:T31" si="7">A8</f>
        <v>45017</v>
      </c>
      <c r="U8" s="17"/>
      <c r="V8" s="17"/>
      <c r="W8" s="17">
        <v>2780</v>
      </c>
      <c r="X8" s="17">
        <v>8460</v>
      </c>
      <c r="Y8" s="17">
        <v>8460</v>
      </c>
      <c r="Z8" s="17">
        <v>8460</v>
      </c>
      <c r="AA8" s="17">
        <v>25540</v>
      </c>
      <c r="AB8" s="17">
        <v>30540</v>
      </c>
      <c r="AC8" s="17">
        <v>32040</v>
      </c>
      <c r="AD8" s="17">
        <v>32040</v>
      </c>
      <c r="AE8" s="17">
        <v>32040</v>
      </c>
      <c r="AF8" s="17">
        <v>32040</v>
      </c>
      <c r="AG8" s="17">
        <v>32040</v>
      </c>
      <c r="AH8" s="17">
        <v>32040</v>
      </c>
      <c r="AI8" s="17">
        <v>32040</v>
      </c>
      <c r="AJ8" s="17">
        <v>32645.62</v>
      </c>
      <c r="AK8" s="17">
        <v>32645.62</v>
      </c>
      <c r="AL8" s="17">
        <v>32645.62</v>
      </c>
      <c r="AM8" s="17">
        <v>32645.62</v>
      </c>
      <c r="AN8" s="17">
        <v>32645.62</v>
      </c>
      <c r="AO8" s="17">
        <v>32645.62</v>
      </c>
      <c r="AP8" s="17">
        <v>32645.62</v>
      </c>
      <c r="AQ8" s="17">
        <v>32645.62</v>
      </c>
      <c r="AR8" s="17">
        <v>32645.62</v>
      </c>
      <c r="AS8" s="13"/>
      <c r="AT8" s="13"/>
    </row>
    <row r="9" spans="1:46" x14ac:dyDescent="0.3">
      <c r="A9" s="12">
        <v>45047</v>
      </c>
      <c r="B9" s="13">
        <v>11670.81</v>
      </c>
      <c r="C9" s="13">
        <f>+'[1]Completion Factors'!J29</f>
        <v>1</v>
      </c>
      <c r="D9" s="13">
        <f t="shared" si="0"/>
        <v>0</v>
      </c>
      <c r="E9" s="13">
        <f t="shared" si="1"/>
        <v>0</v>
      </c>
      <c r="F9" s="13"/>
      <c r="G9" s="42">
        <f t="shared" si="2"/>
        <v>11670.81</v>
      </c>
      <c r="H9" s="43">
        <f t="shared" si="3"/>
        <v>0</v>
      </c>
      <c r="I9" s="13"/>
      <c r="J9" s="13"/>
      <c r="K9" s="13">
        <v>73669.02916666666</v>
      </c>
      <c r="L9" s="13">
        <f t="shared" si="4"/>
        <v>15.842220444627145</v>
      </c>
      <c r="M9" s="13">
        <f t="shared" si="5"/>
        <v>15.842220444627145</v>
      </c>
      <c r="N9" s="13">
        <f t="shared" si="6"/>
        <v>0</v>
      </c>
      <c r="O9" s="13"/>
      <c r="P9" s="13"/>
      <c r="Q9" s="13"/>
      <c r="R9" s="13"/>
      <c r="T9" s="16">
        <f t="shared" si="7"/>
        <v>45047</v>
      </c>
      <c r="U9" s="17"/>
      <c r="V9" s="17">
        <v>10000</v>
      </c>
      <c r="W9" s="17">
        <v>12000</v>
      </c>
      <c r="X9" s="17">
        <v>12850</v>
      </c>
      <c r="Y9" s="17">
        <v>12850</v>
      </c>
      <c r="Z9" s="17">
        <v>12850</v>
      </c>
      <c r="AA9" s="17">
        <v>12850</v>
      </c>
      <c r="AB9" s="17">
        <v>12850</v>
      </c>
      <c r="AC9" s="17">
        <v>12850</v>
      </c>
      <c r="AD9" s="17">
        <v>12850</v>
      </c>
      <c r="AE9" s="17">
        <v>12850</v>
      </c>
      <c r="AF9" s="17">
        <v>12850</v>
      </c>
      <c r="AG9" s="17">
        <v>12850</v>
      </c>
      <c r="AH9" s="17">
        <v>12850</v>
      </c>
      <c r="AI9" s="17">
        <v>13152.81</v>
      </c>
      <c r="AJ9" s="17">
        <v>13152.81</v>
      </c>
      <c r="AK9" s="17">
        <v>13152.81</v>
      </c>
      <c r="AL9" s="17">
        <v>13152.81</v>
      </c>
      <c r="AM9" s="17">
        <v>13152.81</v>
      </c>
      <c r="AN9" s="17">
        <v>13152.81</v>
      </c>
      <c r="AO9" s="17">
        <v>13152.81</v>
      </c>
      <c r="AP9" s="17">
        <v>13152.81</v>
      </c>
      <c r="AQ9" s="17">
        <v>13152.81</v>
      </c>
      <c r="AR9" s="17"/>
      <c r="AS9" s="13"/>
      <c r="AT9" s="13"/>
    </row>
    <row r="10" spans="1:46" x14ac:dyDescent="0.3">
      <c r="A10" s="12">
        <v>45078</v>
      </c>
      <c r="B10" s="13">
        <v>30200.62</v>
      </c>
      <c r="C10" s="13">
        <f>+'[1]Completion Factors'!J28</f>
        <v>1</v>
      </c>
      <c r="D10" s="13">
        <f t="shared" si="0"/>
        <v>0</v>
      </c>
      <c r="E10" s="13">
        <f t="shared" si="1"/>
        <v>0</v>
      </c>
      <c r="F10" s="13"/>
      <c r="G10" s="42">
        <f t="shared" si="2"/>
        <v>30200.62</v>
      </c>
      <c r="H10" s="43">
        <f t="shared" si="3"/>
        <v>0</v>
      </c>
      <c r="I10" s="13"/>
      <c r="J10" s="13"/>
      <c r="K10" s="13">
        <v>73100.85583333332</v>
      </c>
      <c r="L10" s="13">
        <f t="shared" si="4"/>
        <v>41.313633959164669</v>
      </c>
      <c r="M10" s="13">
        <f t="shared" si="5"/>
        <v>41.313633959164662</v>
      </c>
      <c r="N10" s="13">
        <f t="shared" si="6"/>
        <v>0</v>
      </c>
      <c r="O10" s="13"/>
      <c r="P10" s="13"/>
      <c r="Q10" s="13"/>
      <c r="R10" s="13"/>
      <c r="T10" s="16">
        <f t="shared" si="7"/>
        <v>45078</v>
      </c>
      <c r="U10" s="17"/>
      <c r="V10" s="17"/>
      <c r="W10" s="17">
        <v>6668</v>
      </c>
      <c r="X10" s="17">
        <v>6818</v>
      </c>
      <c r="Y10" s="17">
        <v>10558</v>
      </c>
      <c r="Z10" s="17">
        <v>10558</v>
      </c>
      <c r="AA10" s="17">
        <v>10558</v>
      </c>
      <c r="AB10" s="17">
        <v>10558</v>
      </c>
      <c r="AC10" s="17">
        <v>10558</v>
      </c>
      <c r="AD10" s="17">
        <v>10558</v>
      </c>
      <c r="AE10" s="17">
        <v>10558</v>
      </c>
      <c r="AF10" s="17">
        <v>10558</v>
      </c>
      <c r="AG10" s="17">
        <v>10558</v>
      </c>
      <c r="AH10" s="17">
        <v>10860.81</v>
      </c>
      <c r="AI10" s="17">
        <v>11670.81</v>
      </c>
      <c r="AJ10" s="17">
        <v>11670.81</v>
      </c>
      <c r="AK10" s="17">
        <v>11670.81</v>
      </c>
      <c r="AL10" s="17">
        <v>11670.81</v>
      </c>
      <c r="AM10" s="17">
        <v>11670.81</v>
      </c>
      <c r="AN10" s="17">
        <v>11670.81</v>
      </c>
      <c r="AO10" s="17">
        <v>11670.81</v>
      </c>
      <c r="AP10" s="17">
        <v>11670.81</v>
      </c>
      <c r="AQ10" s="17"/>
      <c r="AR10" s="17"/>
      <c r="AS10" s="13"/>
      <c r="AT10" s="13"/>
    </row>
    <row r="11" spans="1:46" x14ac:dyDescent="0.3">
      <c r="A11" s="12">
        <v>45108</v>
      </c>
      <c r="B11" s="13">
        <v>22045.21</v>
      </c>
      <c r="C11" s="13">
        <f>+'[1]Completion Factors'!J27</f>
        <v>1</v>
      </c>
      <c r="D11" s="13">
        <f t="shared" si="0"/>
        <v>0</v>
      </c>
      <c r="E11" s="13">
        <f t="shared" si="1"/>
        <v>0</v>
      </c>
      <c r="F11" s="13"/>
      <c r="G11" s="42">
        <f t="shared" si="2"/>
        <v>22045.21</v>
      </c>
      <c r="H11" s="43">
        <f t="shared" si="3"/>
        <v>0</v>
      </c>
      <c r="I11" s="13"/>
      <c r="J11" s="13"/>
      <c r="K11" s="13">
        <v>72660.900833333333</v>
      </c>
      <c r="L11" s="13">
        <f t="shared" si="4"/>
        <v>30.339852310070338</v>
      </c>
      <c r="M11" s="13">
        <f t="shared" si="5"/>
        <v>30.339852310070338</v>
      </c>
      <c r="N11" s="13">
        <f t="shared" si="6"/>
        <v>0</v>
      </c>
      <c r="O11" s="13"/>
      <c r="P11" s="13"/>
      <c r="Q11" s="13"/>
      <c r="R11" s="13"/>
      <c r="T11" s="16">
        <f t="shared" si="7"/>
        <v>45108</v>
      </c>
      <c r="U11" s="17"/>
      <c r="V11" s="17">
        <v>750</v>
      </c>
      <c r="W11" s="17">
        <v>16850</v>
      </c>
      <c r="X11" s="17">
        <v>16850</v>
      </c>
      <c r="Y11" s="17">
        <v>16850</v>
      </c>
      <c r="Z11" s="17">
        <v>29595</v>
      </c>
      <c r="AA11" s="17">
        <v>29595</v>
      </c>
      <c r="AB11" s="17">
        <v>29595</v>
      </c>
      <c r="AC11" s="17">
        <v>29595</v>
      </c>
      <c r="AD11" s="17">
        <v>29595</v>
      </c>
      <c r="AE11" s="17">
        <v>29595</v>
      </c>
      <c r="AF11" s="17">
        <v>29595</v>
      </c>
      <c r="AG11" s="17">
        <v>30200.62</v>
      </c>
      <c r="AH11" s="17">
        <v>30200.62</v>
      </c>
      <c r="AI11" s="17">
        <v>30200.62</v>
      </c>
      <c r="AJ11" s="17">
        <v>30200.62</v>
      </c>
      <c r="AK11" s="17">
        <v>30200.62</v>
      </c>
      <c r="AL11" s="17">
        <v>30200.62</v>
      </c>
      <c r="AM11" s="17">
        <v>30200.62</v>
      </c>
      <c r="AN11" s="17">
        <v>30200.62</v>
      </c>
      <c r="AO11" s="17">
        <v>30200.62</v>
      </c>
      <c r="AP11" s="17"/>
      <c r="AQ11" s="17"/>
      <c r="AR11" s="17"/>
      <c r="AS11" s="13"/>
      <c r="AT11" s="13"/>
    </row>
    <row r="12" spans="1:46" x14ac:dyDescent="0.3">
      <c r="A12" s="12">
        <v>45139</v>
      </c>
      <c r="B12" s="13">
        <v>29313.62</v>
      </c>
      <c r="C12" s="13">
        <f>++'[1]Completion Factors'!J26</f>
        <v>1</v>
      </c>
      <c r="D12" s="13">
        <f t="shared" si="0"/>
        <v>0</v>
      </c>
      <c r="E12" s="13">
        <f t="shared" si="1"/>
        <v>0</v>
      </c>
      <c r="F12" s="13"/>
      <c r="G12" s="42">
        <f t="shared" si="2"/>
        <v>29313.62</v>
      </c>
      <c r="H12" s="43">
        <f t="shared" si="3"/>
        <v>0</v>
      </c>
      <c r="I12" s="13"/>
      <c r="J12" s="13"/>
      <c r="K12" s="13">
        <v>71981.799166666664</v>
      </c>
      <c r="L12" s="13">
        <f t="shared" si="4"/>
        <v>40.723655617619727</v>
      </c>
      <c r="M12" s="13">
        <f t="shared" si="5"/>
        <v>40.723655617619727</v>
      </c>
      <c r="N12" s="13">
        <f t="shared" si="6"/>
        <v>0</v>
      </c>
      <c r="O12" s="13"/>
      <c r="P12" s="13"/>
      <c r="Q12" s="13"/>
      <c r="R12" s="13"/>
      <c r="T12" s="16">
        <f t="shared" si="7"/>
        <v>45139</v>
      </c>
      <c r="U12" s="17"/>
      <c r="V12" s="17">
        <v>10775</v>
      </c>
      <c r="W12" s="17">
        <v>10775</v>
      </c>
      <c r="X12" s="17">
        <v>18415</v>
      </c>
      <c r="Y12" s="17">
        <v>18655</v>
      </c>
      <c r="Z12" s="17">
        <v>18655</v>
      </c>
      <c r="AA12" s="17">
        <v>18655</v>
      </c>
      <c r="AB12" s="17">
        <v>18655</v>
      </c>
      <c r="AC12" s="17">
        <v>18655</v>
      </c>
      <c r="AD12" s="17">
        <v>18655</v>
      </c>
      <c r="AE12" s="17">
        <v>18655</v>
      </c>
      <c r="AF12" s="17">
        <v>18957.810000000001</v>
      </c>
      <c r="AG12" s="17">
        <v>23965.21</v>
      </c>
      <c r="AH12" s="17">
        <v>22045.21</v>
      </c>
      <c r="AI12" s="17">
        <v>22045.21</v>
      </c>
      <c r="AJ12" s="17">
        <v>22045.21</v>
      </c>
      <c r="AK12" s="17">
        <v>22045.21</v>
      </c>
      <c r="AL12" s="17">
        <v>22045.21</v>
      </c>
      <c r="AM12" s="17">
        <v>22045.21</v>
      </c>
      <c r="AN12" s="17">
        <v>22045.21</v>
      </c>
      <c r="AO12" s="17"/>
      <c r="AP12" s="17"/>
      <c r="AQ12" s="17"/>
      <c r="AR12" s="17"/>
      <c r="AS12" s="13"/>
      <c r="AT12" s="13"/>
    </row>
    <row r="13" spans="1:46" x14ac:dyDescent="0.3">
      <c r="A13" s="12">
        <v>45170</v>
      </c>
      <c r="B13" s="13">
        <v>18070.57</v>
      </c>
      <c r="C13" s="13">
        <f>++'[1]Completion Factors'!J25</f>
        <v>1</v>
      </c>
      <c r="D13" s="13">
        <f t="shared" si="0"/>
        <v>0</v>
      </c>
      <c r="E13" s="13">
        <f t="shared" si="1"/>
        <v>0</v>
      </c>
      <c r="F13" s="13"/>
      <c r="G13" s="42">
        <f t="shared" si="2"/>
        <v>18070.57</v>
      </c>
      <c r="H13" s="43">
        <f t="shared" si="3"/>
        <v>0</v>
      </c>
      <c r="I13" s="13"/>
      <c r="J13" s="13"/>
      <c r="K13" s="13">
        <v>71135.608333333323</v>
      </c>
      <c r="L13" s="13">
        <f t="shared" si="4"/>
        <v>25.402987931618405</v>
      </c>
      <c r="M13" s="13">
        <f t="shared" si="5"/>
        <v>25.402987931618405</v>
      </c>
      <c r="N13" s="13">
        <f t="shared" si="6"/>
        <v>0</v>
      </c>
      <c r="O13" s="13"/>
      <c r="P13" s="13"/>
      <c r="Q13" s="13"/>
      <c r="R13" s="13"/>
      <c r="T13" s="16">
        <f t="shared" si="7"/>
        <v>45170</v>
      </c>
      <c r="U13" s="17">
        <v>10000</v>
      </c>
      <c r="V13" s="17">
        <v>10575</v>
      </c>
      <c r="W13" s="17">
        <v>11475</v>
      </c>
      <c r="X13" s="17">
        <v>17175</v>
      </c>
      <c r="Y13" s="17">
        <v>27958</v>
      </c>
      <c r="Z13" s="17">
        <v>27958</v>
      </c>
      <c r="AA13" s="17">
        <v>27958</v>
      </c>
      <c r="AB13" s="17">
        <v>27958</v>
      </c>
      <c r="AC13" s="17">
        <v>27958</v>
      </c>
      <c r="AD13" s="17">
        <v>27958</v>
      </c>
      <c r="AE13" s="17">
        <v>28563.62</v>
      </c>
      <c r="AF13" s="17">
        <v>28563.62</v>
      </c>
      <c r="AG13" s="17">
        <v>29313.62</v>
      </c>
      <c r="AH13" s="17">
        <v>29313.62</v>
      </c>
      <c r="AI13" s="17">
        <v>29313.62</v>
      </c>
      <c r="AJ13" s="17">
        <v>29313.62</v>
      </c>
      <c r="AK13" s="17">
        <v>29313.62</v>
      </c>
      <c r="AL13" s="17">
        <v>29313.62</v>
      </c>
      <c r="AM13" s="17">
        <v>29313.62</v>
      </c>
      <c r="AN13" s="17"/>
      <c r="AO13" s="17"/>
      <c r="AP13" s="17"/>
      <c r="AQ13" s="17"/>
      <c r="AR13" s="17"/>
      <c r="AS13" s="13"/>
      <c r="AT13" s="13"/>
    </row>
    <row r="14" spans="1:46" x14ac:dyDescent="0.3">
      <c r="A14" s="12">
        <v>45200</v>
      </c>
      <c r="B14" s="13">
        <v>26721.119999999999</v>
      </c>
      <c r="C14" s="13">
        <f>++'[1]Completion Factors'!J24</f>
        <v>1</v>
      </c>
      <c r="D14" s="13">
        <f t="shared" si="0"/>
        <v>0</v>
      </c>
      <c r="E14" s="13">
        <f t="shared" si="1"/>
        <v>0</v>
      </c>
      <c r="F14" s="13"/>
      <c r="G14" s="42">
        <f t="shared" si="2"/>
        <v>26721.119999999999</v>
      </c>
      <c r="H14" s="43">
        <f t="shared" si="3"/>
        <v>0</v>
      </c>
      <c r="I14" s="13"/>
      <c r="J14" s="13"/>
      <c r="K14" s="13">
        <v>70269.654999999999</v>
      </c>
      <c r="L14" s="13">
        <f t="shared" si="4"/>
        <v>38.026542182397222</v>
      </c>
      <c r="M14" s="13">
        <f t="shared" si="5"/>
        <v>38.026542182397222</v>
      </c>
      <c r="N14" s="13">
        <f t="shared" si="6"/>
        <v>0</v>
      </c>
      <c r="O14" s="13"/>
      <c r="P14" s="13"/>
      <c r="Q14" s="13"/>
      <c r="R14" s="13"/>
      <c r="T14" s="16">
        <f t="shared" si="7"/>
        <v>45200</v>
      </c>
      <c r="U14" s="17"/>
      <c r="V14" s="17"/>
      <c r="W14" s="17">
        <v>3600</v>
      </c>
      <c r="X14" s="17">
        <v>3600</v>
      </c>
      <c r="Y14" s="17">
        <v>3600</v>
      </c>
      <c r="Z14" s="17">
        <v>5600</v>
      </c>
      <c r="AA14" s="17">
        <v>5600</v>
      </c>
      <c r="AB14" s="17">
        <v>5600</v>
      </c>
      <c r="AC14" s="17">
        <v>5600</v>
      </c>
      <c r="AD14" s="17">
        <v>5902.81</v>
      </c>
      <c r="AE14" s="17">
        <v>6977.4600000000009</v>
      </c>
      <c r="AF14" s="17">
        <v>7727.4600000000009</v>
      </c>
      <c r="AG14" s="17">
        <v>7727.4600000000009</v>
      </c>
      <c r="AH14" s="17">
        <v>17738.419999999998</v>
      </c>
      <c r="AI14" s="17">
        <v>17819.419999999998</v>
      </c>
      <c r="AJ14" s="17">
        <v>17819.419999999998</v>
      </c>
      <c r="AK14" s="17">
        <v>18070.57</v>
      </c>
      <c r="AL14" s="17">
        <v>18070.57</v>
      </c>
      <c r="AM14" s="17"/>
      <c r="AN14" s="17"/>
      <c r="AO14" s="17"/>
      <c r="AP14" s="17"/>
      <c r="AQ14" s="17"/>
      <c r="AR14" s="17"/>
      <c r="AS14" s="13"/>
      <c r="AT14" s="13"/>
    </row>
    <row r="15" spans="1:46" x14ac:dyDescent="0.3">
      <c r="A15" s="12">
        <v>45231</v>
      </c>
      <c r="B15" s="13">
        <v>11588.48</v>
      </c>
      <c r="C15" s="13">
        <f>++'[1]Completion Factors'!J23</f>
        <v>1</v>
      </c>
      <c r="D15" s="13">
        <f t="shared" si="0"/>
        <v>0</v>
      </c>
      <c r="E15" s="13">
        <f t="shared" si="1"/>
        <v>0</v>
      </c>
      <c r="F15" s="13"/>
      <c r="G15" s="42">
        <f t="shared" si="2"/>
        <v>11588.48</v>
      </c>
      <c r="H15" s="43">
        <f t="shared" si="3"/>
        <v>0</v>
      </c>
      <c r="I15" s="13">
        <v>47.96681941640054</v>
      </c>
      <c r="J15" s="13">
        <f>+H15-I15</f>
        <v>-47.96681941640054</v>
      </c>
      <c r="K15" s="13">
        <v>69750.661666666667</v>
      </c>
      <c r="L15" s="13">
        <f t="shared" si="4"/>
        <v>16.614150637567427</v>
      </c>
      <c r="M15" s="13">
        <f t="shared" si="5"/>
        <v>16.61415063756743</v>
      </c>
      <c r="N15" s="13">
        <f t="shared" si="6"/>
        <v>0</v>
      </c>
      <c r="O15" s="13"/>
      <c r="P15" s="13"/>
      <c r="Q15" s="13"/>
      <c r="R15" s="13"/>
      <c r="T15" s="16">
        <f t="shared" si="7"/>
        <v>45231</v>
      </c>
      <c r="U15" s="17"/>
      <c r="V15" s="17"/>
      <c r="W15" s="17"/>
      <c r="X15" s="17">
        <v>10000</v>
      </c>
      <c r="Y15" s="17">
        <v>10000</v>
      </c>
      <c r="Z15" s="17">
        <v>10000</v>
      </c>
      <c r="AA15" s="17">
        <v>10000</v>
      </c>
      <c r="AB15" s="17">
        <v>10121</v>
      </c>
      <c r="AC15" s="17">
        <v>10726.62</v>
      </c>
      <c r="AD15" s="17">
        <v>10726.62</v>
      </c>
      <c r="AE15" s="17">
        <v>10726.62</v>
      </c>
      <c r="AF15" s="17">
        <v>10976.62</v>
      </c>
      <c r="AG15" s="17">
        <v>26559.59</v>
      </c>
      <c r="AH15" s="17">
        <v>26559.59</v>
      </c>
      <c r="AI15" s="17">
        <v>26721.119999999999</v>
      </c>
      <c r="AJ15" s="17">
        <v>26721.119999999999</v>
      </c>
      <c r="AK15" s="17">
        <v>26721.119999999999</v>
      </c>
      <c r="AL15" s="17"/>
      <c r="AM15" s="17"/>
      <c r="AN15" s="17"/>
      <c r="AO15" s="17"/>
      <c r="AP15" s="17"/>
      <c r="AQ15" s="17"/>
      <c r="AR15" s="17"/>
      <c r="AS15" s="13"/>
      <c r="AT15" s="13"/>
    </row>
    <row r="16" spans="1:46" x14ac:dyDescent="0.3">
      <c r="A16" s="12">
        <v>45261</v>
      </c>
      <c r="B16" s="13">
        <v>12421.01</v>
      </c>
      <c r="C16" s="13">
        <f>++'[1]Completion Factors'!J22</f>
        <v>0.99840698977625086</v>
      </c>
      <c r="D16" s="13">
        <f t="shared" si="0"/>
        <v>19.818366780189439</v>
      </c>
      <c r="E16" s="13">
        <f t="shared" si="1"/>
        <v>19.818366780189439</v>
      </c>
      <c r="F16" s="13"/>
      <c r="G16" s="42">
        <f t="shared" si="2"/>
        <v>12440.82836678019</v>
      </c>
      <c r="H16" s="43">
        <f t="shared" si="3"/>
        <v>19.818366780189535</v>
      </c>
      <c r="I16" s="13">
        <v>39.669757080067939</v>
      </c>
      <c r="J16" s="13">
        <f t="shared" ref="J16:J30" si="8">+H16-I16</f>
        <v>-19.851390299878403</v>
      </c>
      <c r="K16" s="13">
        <v>69511.603333333333</v>
      </c>
      <c r="L16" s="13">
        <f t="shared" si="4"/>
        <v>17.897484405764473</v>
      </c>
      <c r="M16" s="13">
        <f t="shared" si="5"/>
        <v>17.868973530126699</v>
      </c>
      <c r="N16" s="13">
        <f t="shared" si="6"/>
        <v>2.8510875637774546E-2</v>
      </c>
      <c r="O16" s="13"/>
      <c r="P16" s="13"/>
      <c r="Q16" s="13"/>
      <c r="R16" s="13"/>
      <c r="T16" s="16">
        <f t="shared" si="7"/>
        <v>45261</v>
      </c>
      <c r="U16" s="17"/>
      <c r="V16" s="17"/>
      <c r="W16" s="17"/>
      <c r="X16" s="17"/>
      <c r="Y16" s="17"/>
      <c r="Z16" s="17"/>
      <c r="AA16" s="17"/>
      <c r="AB16" s="17">
        <v>302.81</v>
      </c>
      <c r="AC16" s="17">
        <v>302.81</v>
      </c>
      <c r="AD16" s="17">
        <v>302.81</v>
      </c>
      <c r="AE16" s="17">
        <v>302.81</v>
      </c>
      <c r="AF16" s="17">
        <v>302.81</v>
      </c>
      <c r="AG16" s="17">
        <v>302.81</v>
      </c>
      <c r="AH16" s="17">
        <v>302.81</v>
      </c>
      <c r="AI16" s="17">
        <v>11588.48</v>
      </c>
      <c r="AJ16" s="17">
        <v>11588.48</v>
      </c>
      <c r="AK16" s="17"/>
      <c r="AL16" s="17"/>
      <c r="AM16" s="17"/>
      <c r="AN16" s="17"/>
      <c r="AO16" s="17"/>
      <c r="AP16" s="17"/>
      <c r="AQ16" s="17"/>
      <c r="AR16" s="17"/>
      <c r="AS16" s="13"/>
      <c r="AT16" s="13"/>
    </row>
    <row r="17" spans="1:46" x14ac:dyDescent="0.3">
      <c r="A17" s="12">
        <v>45292</v>
      </c>
      <c r="B17" s="13">
        <v>28116.78</v>
      </c>
      <c r="C17" s="50">
        <f>+'Plot Patterns'!B16</f>
        <v>0.9984569611664158</v>
      </c>
      <c r="D17" s="13">
        <f t="shared" si="0"/>
        <v>43.452332051109408</v>
      </c>
      <c r="E17" s="13">
        <f t="shared" si="1"/>
        <v>43.452332051109408</v>
      </c>
      <c r="F17" s="13"/>
      <c r="G17" s="42">
        <f t="shared" si="2"/>
        <v>28160.23233205111</v>
      </c>
      <c r="H17" s="43">
        <f t="shared" si="3"/>
        <v>43.452332051110716</v>
      </c>
      <c r="I17" s="13">
        <v>1037.0541075554302</v>
      </c>
      <c r="J17" s="13">
        <f t="shared" si="8"/>
        <v>-993.60177550431945</v>
      </c>
      <c r="K17" s="13">
        <v>69002.143333333326</v>
      </c>
      <c r="L17" s="13">
        <f t="shared" si="4"/>
        <v>40.810663222467696</v>
      </c>
      <c r="M17" s="13">
        <f t="shared" si="5"/>
        <v>40.747690784291102</v>
      </c>
      <c r="N17" s="13">
        <f t="shared" si="6"/>
        <v>6.2972438176593926E-2</v>
      </c>
      <c r="O17" s="13"/>
      <c r="P17" s="13"/>
      <c r="Q17" s="13"/>
      <c r="R17" s="13"/>
      <c r="T17" s="16">
        <f t="shared" si="7"/>
        <v>45292</v>
      </c>
      <c r="U17" s="17"/>
      <c r="V17" s="17"/>
      <c r="W17" s="17"/>
      <c r="X17" s="17">
        <v>1550</v>
      </c>
      <c r="Y17" s="17">
        <v>3550</v>
      </c>
      <c r="Z17" s="17">
        <v>10063</v>
      </c>
      <c r="AA17" s="17">
        <v>10365.81</v>
      </c>
      <c r="AB17" s="17">
        <v>11416.81</v>
      </c>
      <c r="AC17" s="17">
        <v>11416.81</v>
      </c>
      <c r="AD17" s="17">
        <v>11416.81</v>
      </c>
      <c r="AE17" s="17">
        <v>11416.81</v>
      </c>
      <c r="AF17" s="17">
        <v>11416.81</v>
      </c>
      <c r="AG17" s="17">
        <v>11416.81</v>
      </c>
      <c r="AH17" s="17">
        <v>12421.01</v>
      </c>
      <c r="AI17" s="17">
        <v>12421.01</v>
      </c>
      <c r="AJ17" s="17"/>
      <c r="AK17" s="17"/>
      <c r="AL17" s="17"/>
      <c r="AM17" s="17"/>
      <c r="AN17" s="17"/>
      <c r="AO17" s="17"/>
      <c r="AP17" s="17"/>
      <c r="AQ17" s="17"/>
      <c r="AR17" s="17"/>
      <c r="AS17" s="13"/>
      <c r="AT17" s="13"/>
    </row>
    <row r="18" spans="1:46" x14ac:dyDescent="0.3">
      <c r="A18" s="12">
        <v>45323</v>
      </c>
      <c r="B18" s="13">
        <v>21878.86</v>
      </c>
      <c r="C18" s="50">
        <f>+'Plot Patterns'!B15</f>
        <v>0.9350680112642249</v>
      </c>
      <c r="D18" s="13">
        <f t="shared" si="0"/>
        <v>1519.2883019823096</v>
      </c>
      <c r="E18" s="13">
        <f t="shared" si="1"/>
        <v>1519.2883019823096</v>
      </c>
      <c r="F18" s="13"/>
      <c r="G18" s="42">
        <f t="shared" si="2"/>
        <v>23398.14830198231</v>
      </c>
      <c r="H18" s="43">
        <f t="shared" si="3"/>
        <v>1519.2883019823093</v>
      </c>
      <c r="I18" s="13">
        <v>2624.020274309516</v>
      </c>
      <c r="J18" s="13">
        <f t="shared" si="8"/>
        <v>-1104.7319723272067</v>
      </c>
      <c r="K18" s="13">
        <v>68422.973333333328</v>
      </c>
      <c r="L18" s="13">
        <f t="shared" si="4"/>
        <v>34.196333719662448</v>
      </c>
      <c r="M18" s="13">
        <f t="shared" si="5"/>
        <v>31.975897763772522</v>
      </c>
      <c r="N18" s="13">
        <f t="shared" si="6"/>
        <v>2.2204359558899256</v>
      </c>
      <c r="O18" s="13"/>
      <c r="P18" s="13"/>
      <c r="Q18" s="13"/>
      <c r="R18" s="13"/>
      <c r="T18" s="16">
        <f t="shared" si="7"/>
        <v>45323</v>
      </c>
      <c r="U18" s="17"/>
      <c r="V18" s="17">
        <v>100</v>
      </c>
      <c r="W18" s="17">
        <v>11107</v>
      </c>
      <c r="X18" s="17">
        <v>14681</v>
      </c>
      <c r="Y18" s="17">
        <v>15160.73</v>
      </c>
      <c r="Z18" s="17">
        <v>15261.78</v>
      </c>
      <c r="AA18" s="44">
        <v>15261.78</v>
      </c>
      <c r="AB18" s="44">
        <v>15261.78</v>
      </c>
      <c r="AC18" s="44">
        <v>15261.78</v>
      </c>
      <c r="AD18" s="44">
        <v>16361.78</v>
      </c>
      <c r="AE18" s="44">
        <v>16361.78</v>
      </c>
      <c r="AF18" s="44">
        <v>27866.78</v>
      </c>
      <c r="AG18" s="44">
        <v>16361.78</v>
      </c>
      <c r="AH18" s="17">
        <v>27866.78</v>
      </c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3"/>
      <c r="AT18" s="13"/>
    </row>
    <row r="19" spans="1:46" x14ac:dyDescent="0.3">
      <c r="A19" s="12">
        <v>45352</v>
      </c>
      <c r="B19" s="13">
        <v>55863.96</v>
      </c>
      <c r="C19" s="50">
        <f>+'Plot Patterns'!B14</f>
        <v>0.84288772529617706</v>
      </c>
      <c r="D19" s="13">
        <f t="shared" si="0"/>
        <v>10412.909769779018</v>
      </c>
      <c r="E19" s="13">
        <f t="shared" si="1"/>
        <v>10412.909769779018</v>
      </c>
      <c r="F19" s="13"/>
      <c r="G19" s="42">
        <f t="shared" si="2"/>
        <v>66276.869769779019</v>
      </c>
      <c r="H19" s="43">
        <f t="shared" si="3"/>
        <v>10412.90976977902</v>
      </c>
      <c r="I19" s="13">
        <v>1331.6771844412833</v>
      </c>
      <c r="J19" s="13">
        <f t="shared" si="8"/>
        <v>9081.232585337737</v>
      </c>
      <c r="K19" s="13">
        <v>68103.723333333328</v>
      </c>
      <c r="L19" s="13">
        <f t="shared" si="4"/>
        <v>97.31754231025991</v>
      </c>
      <c r="M19" s="13">
        <f t="shared" si="5"/>
        <v>82.027761869309458</v>
      </c>
      <c r="N19" s="13">
        <f t="shared" si="6"/>
        <v>15.289780440950452</v>
      </c>
      <c r="O19" s="13">
        <f t="shared" ref="O19:O31" si="9">SUM(G8:G19)/SUM(K8:K19)*100</f>
        <v>34.411009068883089</v>
      </c>
      <c r="P19" s="18"/>
      <c r="Q19" s="13"/>
      <c r="R19" s="13"/>
      <c r="T19" s="16">
        <f t="shared" si="7"/>
        <v>45352</v>
      </c>
      <c r="U19" s="17"/>
      <c r="V19" s="17"/>
      <c r="W19" s="17">
        <v>45</v>
      </c>
      <c r="X19" s="17">
        <v>45</v>
      </c>
      <c r="Y19" s="17">
        <v>3941.6</v>
      </c>
      <c r="Z19" s="17">
        <v>4544.26</v>
      </c>
      <c r="AA19" s="44">
        <v>4544.26</v>
      </c>
      <c r="AB19" s="44">
        <v>4544.26</v>
      </c>
      <c r="AC19" s="44">
        <v>4544.26</v>
      </c>
      <c r="AD19" s="44">
        <v>4544.26</v>
      </c>
      <c r="AE19" s="44">
        <v>21878.86</v>
      </c>
      <c r="AF19" s="44">
        <v>5948.8600000000006</v>
      </c>
      <c r="AG19" s="44">
        <v>21878.86</v>
      </c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3"/>
      <c r="AT19" s="13"/>
    </row>
    <row r="20" spans="1:46" x14ac:dyDescent="0.3">
      <c r="A20" s="12">
        <v>45383</v>
      </c>
      <c r="B20" s="13">
        <v>22450.78</v>
      </c>
      <c r="C20" s="50">
        <f>+'Plot Patterns'!B13</f>
        <v>0.71877104555034665</v>
      </c>
      <c r="D20" s="13">
        <f t="shared" si="0"/>
        <v>8784.1732427394145</v>
      </c>
      <c r="E20" s="13">
        <f t="shared" si="1"/>
        <v>8784.1732427394145</v>
      </c>
      <c r="F20" s="13"/>
      <c r="G20" s="42">
        <f t="shared" si="2"/>
        <v>31234.953242739415</v>
      </c>
      <c r="H20" s="43">
        <f t="shared" si="3"/>
        <v>8784.1732427394163</v>
      </c>
      <c r="I20" s="13">
        <v>8378.8396869280114</v>
      </c>
      <c r="J20" s="13">
        <f t="shared" si="8"/>
        <v>405.33355581140495</v>
      </c>
      <c r="K20" s="13">
        <v>67665.975000000006</v>
      </c>
      <c r="L20" s="13">
        <f t="shared" si="4"/>
        <v>46.160501260403642</v>
      </c>
      <c r="M20" s="13">
        <f t="shared" si="5"/>
        <v>33.178831754068419</v>
      </c>
      <c r="N20" s="13">
        <f t="shared" si="6"/>
        <v>12.981669506335223</v>
      </c>
      <c r="O20" s="13">
        <f t="shared" si="9"/>
        <v>36.807132399725177</v>
      </c>
      <c r="P20" s="18">
        <f t="shared" ref="P20:P31" si="10">L20/L8</f>
        <v>2.5962629174599399</v>
      </c>
      <c r="Q20" s="18">
        <f t="shared" ref="Q20:Q31" si="11">K20/K8</f>
        <v>0.91468939382137004</v>
      </c>
      <c r="R20" s="13"/>
      <c r="T20" s="16">
        <f t="shared" si="7"/>
        <v>45383</v>
      </c>
      <c r="U20" s="17"/>
      <c r="V20" s="17">
        <v>15000</v>
      </c>
      <c r="W20" s="17">
        <v>30175</v>
      </c>
      <c r="X20" s="17">
        <v>32627.78</v>
      </c>
      <c r="Y20" s="17">
        <v>40851.97</v>
      </c>
      <c r="Z20" s="17">
        <v>40851.97</v>
      </c>
      <c r="AA20" s="17">
        <v>40851.97</v>
      </c>
      <c r="AB20" s="17">
        <v>40851.97</v>
      </c>
      <c r="AC20" s="17">
        <v>40851.97</v>
      </c>
      <c r="AD20" s="17">
        <v>40851.97</v>
      </c>
      <c r="AE20" s="17">
        <v>45863.96</v>
      </c>
      <c r="AF20" s="17">
        <v>45863.96</v>
      </c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3"/>
      <c r="AT20" s="13"/>
    </row>
    <row r="21" spans="1:46" x14ac:dyDescent="0.3">
      <c r="A21" s="12">
        <v>45413</v>
      </c>
      <c r="B21" s="13">
        <v>56374.290000000008</v>
      </c>
      <c r="C21" s="50">
        <f>+'Plot Patterns'!B12</f>
        <v>0.72839930244415818</v>
      </c>
      <c r="D21" s="13">
        <f t="shared" si="0"/>
        <v>21020.47110264653</v>
      </c>
      <c r="E21" s="13">
        <f t="shared" si="1"/>
        <v>21020.47110264653</v>
      </c>
      <c r="F21" s="13"/>
      <c r="G21" s="42">
        <f t="shared" si="2"/>
        <v>77394.761102646531</v>
      </c>
      <c r="H21" s="43">
        <f t="shared" si="3"/>
        <v>21020.471102646523</v>
      </c>
      <c r="I21" s="13">
        <v>8745.7346183190966</v>
      </c>
      <c r="J21" s="13">
        <f t="shared" si="8"/>
        <v>12274.736484327426</v>
      </c>
      <c r="K21" s="13">
        <v>67122.17333333334</v>
      </c>
      <c r="L21" s="13">
        <f t="shared" si="4"/>
        <v>115.3043134022178</v>
      </c>
      <c r="M21" s="13">
        <f t="shared" si="5"/>
        <v>83.987581450978055</v>
      </c>
      <c r="N21" s="13">
        <f t="shared" si="6"/>
        <v>31.316731951239746</v>
      </c>
      <c r="O21" s="13">
        <f t="shared" si="9"/>
        <v>44.930583042572316</v>
      </c>
      <c r="P21" s="18">
        <f t="shared" si="10"/>
        <v>7.2782924467714381</v>
      </c>
      <c r="Q21" s="18">
        <f t="shared" si="11"/>
        <v>0.91113150387088848</v>
      </c>
      <c r="R21" s="13"/>
      <c r="T21" s="16">
        <f t="shared" si="7"/>
        <v>45413</v>
      </c>
      <c r="U21" s="17"/>
      <c r="V21" s="17">
        <v>350</v>
      </c>
      <c r="W21" s="17">
        <v>350</v>
      </c>
      <c r="X21" s="17">
        <v>591</v>
      </c>
      <c r="Y21" s="17">
        <v>591</v>
      </c>
      <c r="Z21" s="17">
        <v>591</v>
      </c>
      <c r="AA21" s="17">
        <v>10689.63</v>
      </c>
      <c r="AB21" s="17">
        <v>10689.63</v>
      </c>
      <c r="AC21" s="17">
        <v>21443.08</v>
      </c>
      <c r="AD21" s="17">
        <v>21050.78</v>
      </c>
      <c r="AE21" s="17">
        <v>22450.78</v>
      </c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3"/>
      <c r="AT21" s="13"/>
    </row>
    <row r="22" spans="1:46" x14ac:dyDescent="0.3">
      <c r="A22" s="12">
        <v>45444</v>
      </c>
      <c r="B22" s="13">
        <v>5947.33</v>
      </c>
      <c r="C22" s="50">
        <f>+'Plot Patterns'!B11</f>
        <v>0.6606895715041643</v>
      </c>
      <c r="D22" s="13">
        <f t="shared" si="0"/>
        <v>3054.3710355710055</v>
      </c>
      <c r="E22" s="13">
        <f t="shared" si="1"/>
        <v>3054.3710355710055</v>
      </c>
      <c r="F22" s="13"/>
      <c r="G22" s="42">
        <f t="shared" si="2"/>
        <v>9001.7010355710045</v>
      </c>
      <c r="H22" s="43">
        <f t="shared" si="3"/>
        <v>3054.3710355710045</v>
      </c>
      <c r="I22" s="13">
        <v>15291.914200360647</v>
      </c>
      <c r="J22" s="13">
        <f t="shared" si="8"/>
        <v>-12237.543164789642</v>
      </c>
      <c r="K22" s="13">
        <v>66819.176666666666</v>
      </c>
      <c r="L22" s="13">
        <f t="shared" si="4"/>
        <v>13.471732943488336</v>
      </c>
      <c r="M22" s="13">
        <f t="shared" si="5"/>
        <v>8.9006334658518433</v>
      </c>
      <c r="N22" s="13">
        <f t="shared" si="6"/>
        <v>4.5710994776364924</v>
      </c>
      <c r="O22" s="13">
        <f t="shared" si="9"/>
        <v>42.723050637224567</v>
      </c>
      <c r="P22" s="18">
        <f t="shared" si="10"/>
        <v>0.32608443393781583</v>
      </c>
      <c r="Q22" s="18">
        <f t="shared" si="11"/>
        <v>0.91406832252431347</v>
      </c>
      <c r="R22" s="13"/>
      <c r="T22" s="16">
        <f t="shared" si="7"/>
        <v>45444</v>
      </c>
      <c r="U22" s="17"/>
      <c r="V22" s="17"/>
      <c r="W22" s="17">
        <v>20810</v>
      </c>
      <c r="X22" s="17">
        <v>20810</v>
      </c>
      <c r="Y22" s="17">
        <v>25881.51</v>
      </c>
      <c r="Z22" s="17">
        <v>26866.34</v>
      </c>
      <c r="AA22" s="44">
        <v>31894.29</v>
      </c>
      <c r="AB22" s="44">
        <v>54604.290000000008</v>
      </c>
      <c r="AC22" s="44">
        <v>36019.290000000008</v>
      </c>
      <c r="AD22" s="44">
        <v>54604.290000000008</v>
      </c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3"/>
      <c r="AT22" s="13"/>
    </row>
    <row r="23" spans="1:46" x14ac:dyDescent="0.3">
      <c r="A23" s="12">
        <v>45474</v>
      </c>
      <c r="B23" s="13">
        <v>11183.15</v>
      </c>
      <c r="C23" s="50">
        <f>+'Plot Patterns'!B10</f>
        <v>0.6129736324791073</v>
      </c>
      <c r="D23" s="13">
        <f t="shared" si="0"/>
        <v>7060.9463321226849</v>
      </c>
      <c r="E23" s="13">
        <f t="shared" si="1"/>
        <v>7060.9463321226849</v>
      </c>
      <c r="F23" s="13"/>
      <c r="G23" s="42">
        <f t="shared" si="2"/>
        <v>18244.096332122685</v>
      </c>
      <c r="H23" s="43">
        <f t="shared" si="3"/>
        <v>7060.9463321226849</v>
      </c>
      <c r="I23" s="13">
        <v>2142.4539905632519</v>
      </c>
      <c r="J23" s="13">
        <f t="shared" si="8"/>
        <v>4918.492341559433</v>
      </c>
      <c r="K23" s="13">
        <v>66590.506666666668</v>
      </c>
      <c r="L23" s="13">
        <f t="shared" si="4"/>
        <v>27.397443337452732</v>
      </c>
      <c r="M23" s="13">
        <f t="shared" si="5"/>
        <v>16.793910363198915</v>
      </c>
      <c r="N23" s="13">
        <f t="shared" si="6"/>
        <v>10.603532974253817</v>
      </c>
      <c r="O23" s="13">
        <f t="shared" si="9"/>
        <v>42.57691182203741</v>
      </c>
      <c r="P23" s="18">
        <f t="shared" si="10"/>
        <v>0.90301834885198273</v>
      </c>
      <c r="Q23" s="18">
        <f t="shared" si="11"/>
        <v>0.91645583667355446</v>
      </c>
      <c r="R23" s="13"/>
      <c r="T23" s="16">
        <f t="shared" si="7"/>
        <v>45474</v>
      </c>
      <c r="U23" s="17"/>
      <c r="V23" s="17"/>
      <c r="W23" s="17"/>
      <c r="X23" s="17"/>
      <c r="Y23" s="17"/>
      <c r="Z23" s="17"/>
      <c r="AA23" s="17">
        <v>947.32999999999993</v>
      </c>
      <c r="AB23" s="17">
        <v>5947.33</v>
      </c>
      <c r="AC23" s="17">
        <v>5947.33</v>
      </c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3"/>
      <c r="AT23" s="13"/>
    </row>
    <row r="24" spans="1:46" x14ac:dyDescent="0.3">
      <c r="A24" s="12">
        <v>45505</v>
      </c>
      <c r="B24" s="13">
        <v>20585.900000000001</v>
      </c>
      <c r="C24" s="50">
        <f>+'Plot Patterns'!B9</f>
        <v>0.60650597542949147</v>
      </c>
      <c r="D24" s="13">
        <f t="shared" si="0"/>
        <v>13355.892552698744</v>
      </c>
      <c r="E24" s="13">
        <f t="shared" si="1"/>
        <v>13355.892552698744</v>
      </c>
      <c r="F24" s="19">
        <v>0</v>
      </c>
      <c r="G24" s="42">
        <f t="shared" si="2"/>
        <v>33941.792552698746</v>
      </c>
      <c r="H24" s="43">
        <f t="shared" si="3"/>
        <v>13355.892552698744</v>
      </c>
      <c r="I24" s="13">
        <v>776.44012571770372</v>
      </c>
      <c r="J24" s="13">
        <f t="shared" si="8"/>
        <v>12579.452426981041</v>
      </c>
      <c r="K24" s="13">
        <v>66219.250833333339</v>
      </c>
      <c r="L24" s="13">
        <f t="shared" si="4"/>
        <v>51.256684612948199</v>
      </c>
      <c r="M24" s="13">
        <f t="shared" si="5"/>
        <v>31.087485498457955</v>
      </c>
      <c r="N24" s="13">
        <f t="shared" si="6"/>
        <v>20.169199114490244</v>
      </c>
      <c r="O24" s="13">
        <f t="shared" si="9"/>
        <v>43.439886669463192</v>
      </c>
      <c r="P24" s="18">
        <f t="shared" si="10"/>
        <v>1.2586464509529738</v>
      </c>
      <c r="Q24" s="18">
        <f t="shared" si="11"/>
        <v>0.9199443692704774</v>
      </c>
      <c r="R24" s="13"/>
      <c r="T24" s="16">
        <f t="shared" si="7"/>
        <v>45505</v>
      </c>
      <c r="U24" s="17"/>
      <c r="V24" s="17"/>
      <c r="W24" s="17">
        <v>200</v>
      </c>
      <c r="X24" s="17">
        <v>581.87</v>
      </c>
      <c r="Y24" s="17">
        <v>661.87</v>
      </c>
      <c r="Z24" s="17">
        <v>1183.1500000000001</v>
      </c>
      <c r="AA24" s="17">
        <v>1183.1500000000001</v>
      </c>
      <c r="AB24" s="17">
        <v>1183.1500000000001</v>
      </c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3"/>
      <c r="AT24" s="13"/>
    </row>
    <row r="25" spans="1:46" x14ac:dyDescent="0.3">
      <c r="A25" s="12">
        <v>45536</v>
      </c>
      <c r="B25" s="13">
        <v>18708.560000000001</v>
      </c>
      <c r="C25" s="50">
        <f>+'Plot Patterns'!B8</f>
        <v>0.53322489667756556</v>
      </c>
      <c r="D25" s="13">
        <f t="shared" si="0"/>
        <v>16377.123576610702</v>
      </c>
      <c r="E25" s="13">
        <f t="shared" si="1"/>
        <v>16377.123576610702</v>
      </c>
      <c r="F25" s="19">
        <v>0</v>
      </c>
      <c r="G25" s="42">
        <f t="shared" si="2"/>
        <v>35085.683576610703</v>
      </c>
      <c r="H25" s="43">
        <f t="shared" si="3"/>
        <v>16377.123576610702</v>
      </c>
      <c r="I25" s="13">
        <v>14382.283113168292</v>
      </c>
      <c r="J25" s="13">
        <f t="shared" si="8"/>
        <v>1994.8404634424096</v>
      </c>
      <c r="K25" s="13">
        <v>65710.082500000004</v>
      </c>
      <c r="L25" s="13">
        <f t="shared" si="4"/>
        <v>53.394672844324461</v>
      </c>
      <c r="M25" s="13">
        <f t="shared" si="5"/>
        <v>28.47136891054733</v>
      </c>
      <c r="N25" s="13">
        <f t="shared" si="6"/>
        <v>24.923303933777131</v>
      </c>
      <c r="O25" s="13">
        <f t="shared" si="9"/>
        <v>45.816265815392406</v>
      </c>
      <c r="P25" s="18">
        <f t="shared" si="10"/>
        <v>2.1019052163491985</v>
      </c>
      <c r="Q25" s="18">
        <f t="shared" si="11"/>
        <v>0.92372981745077765</v>
      </c>
      <c r="R25" s="13"/>
      <c r="T25" s="16">
        <f t="shared" si="7"/>
        <v>45536</v>
      </c>
      <c r="U25" s="17"/>
      <c r="V25" s="17"/>
      <c r="W25" s="17">
        <v>6524.6399999999994</v>
      </c>
      <c r="X25" s="17">
        <v>7124.6399999999994</v>
      </c>
      <c r="Y25" s="17">
        <v>15585.9</v>
      </c>
      <c r="Z25" s="17">
        <v>15585.9</v>
      </c>
      <c r="AA25" s="17">
        <v>15585.9</v>
      </c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3"/>
      <c r="AT25" s="13"/>
    </row>
    <row r="26" spans="1:46" x14ac:dyDescent="0.3">
      <c r="A26" s="12">
        <v>45566</v>
      </c>
      <c r="B26" s="13">
        <v>20811.5</v>
      </c>
      <c r="C26" s="50">
        <f>+'Plot Patterns'!B7</f>
        <v>0.50148901798285661</v>
      </c>
      <c r="D26" s="13">
        <f t="shared" si="0"/>
        <v>20687.913254771294</v>
      </c>
      <c r="E26" s="13">
        <f t="shared" si="1"/>
        <v>20687.913254771294</v>
      </c>
      <c r="F26" s="19">
        <v>0</v>
      </c>
      <c r="G26" s="42">
        <f t="shared" si="2"/>
        <v>41499.413254771294</v>
      </c>
      <c r="H26" s="43">
        <f t="shared" si="3"/>
        <v>20687.913254771294</v>
      </c>
      <c r="I26" s="13">
        <v>18710.981378147098</v>
      </c>
      <c r="J26" s="13">
        <f t="shared" si="8"/>
        <v>1976.9318766241959</v>
      </c>
      <c r="K26" s="13">
        <v>65527.215833333328</v>
      </c>
      <c r="L26" s="13">
        <f t="shared" si="4"/>
        <v>63.331568001185815</v>
      </c>
      <c r="M26" s="13">
        <f t="shared" si="5"/>
        <v>31.760085844229181</v>
      </c>
      <c r="N26" s="13">
        <f t="shared" si="6"/>
        <v>31.571482156956634</v>
      </c>
      <c r="O26" s="13">
        <f t="shared" si="9"/>
        <v>47.907844099905248</v>
      </c>
      <c r="P26" s="18">
        <f t="shared" si="10"/>
        <v>1.6654569247293403</v>
      </c>
      <c r="Q26" s="18">
        <f t="shared" si="11"/>
        <v>0.93251085170879711</v>
      </c>
      <c r="R26" s="13"/>
      <c r="T26" s="16">
        <f t="shared" si="7"/>
        <v>45566</v>
      </c>
      <c r="U26" s="17"/>
      <c r="V26" s="17"/>
      <c r="W26" s="17">
        <v>5300</v>
      </c>
      <c r="X26" s="17">
        <v>8407.5600000000013</v>
      </c>
      <c r="Y26" s="17">
        <v>18407.560000000001</v>
      </c>
      <c r="Z26" s="17">
        <v>18407.560000000001</v>
      </c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3"/>
      <c r="AT26" s="13"/>
    </row>
    <row r="27" spans="1:46" x14ac:dyDescent="0.3">
      <c r="A27" s="12">
        <v>45597</v>
      </c>
      <c r="B27" s="13">
        <v>32582.5</v>
      </c>
      <c r="C27" s="50">
        <f>+'Plot Patterns'!B6</f>
        <v>0.45668377187741932</v>
      </c>
      <c r="D27" s="13">
        <f t="shared" si="0"/>
        <v>38763.367767654388</v>
      </c>
      <c r="E27" s="13">
        <f t="shared" si="1"/>
        <v>38763.367767654388</v>
      </c>
      <c r="F27" s="19">
        <v>0</v>
      </c>
      <c r="G27" s="42">
        <f t="shared" si="2"/>
        <v>71345.867767654388</v>
      </c>
      <c r="H27" s="43">
        <f t="shared" si="3"/>
        <v>38763.367767654388</v>
      </c>
      <c r="I27" s="13">
        <v>363.27249747785004</v>
      </c>
      <c r="J27" s="45">
        <f t="shared" si="8"/>
        <v>38400.095270176542</v>
      </c>
      <c r="K27" s="13">
        <v>64982.709166666667</v>
      </c>
      <c r="L27" s="13">
        <f t="shared" si="4"/>
        <v>109.79207958946061</v>
      </c>
      <c r="M27" s="13">
        <f t="shared" si="5"/>
        <v>50.140261029180699</v>
      </c>
      <c r="N27" s="13">
        <f t="shared" si="6"/>
        <v>59.651818560279914</v>
      </c>
      <c r="O27" s="13">
        <f t="shared" si="9"/>
        <v>55.608395306965321</v>
      </c>
      <c r="P27" s="18">
        <f t="shared" si="10"/>
        <v>6.6083474253087608</v>
      </c>
      <c r="Q27" s="18">
        <f t="shared" si="11"/>
        <v>0.93164290651770876</v>
      </c>
      <c r="R27" s="13"/>
      <c r="T27" s="16">
        <f t="shared" si="7"/>
        <v>45597</v>
      </c>
      <c r="U27" s="17"/>
      <c r="V27" s="17"/>
      <c r="W27" s="17">
        <v>175</v>
      </c>
      <c r="X27" s="17">
        <v>175</v>
      </c>
      <c r="Y27" s="17">
        <v>20211.5</v>
      </c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3"/>
      <c r="AT27" s="13"/>
    </row>
    <row r="28" spans="1:46" x14ac:dyDescent="0.3">
      <c r="A28" s="12">
        <v>45627</v>
      </c>
      <c r="B28" s="13">
        <v>4340</v>
      </c>
      <c r="C28" s="50">
        <f>+'Plot Patterns'!B5</f>
        <v>0.33620480090255728</v>
      </c>
      <c r="D28" s="13">
        <f t="shared" si="0"/>
        <v>8568.7984120068177</v>
      </c>
      <c r="E28" s="13">
        <f t="shared" si="1"/>
        <v>8568.7984120068177</v>
      </c>
      <c r="F28" s="19">
        <v>0</v>
      </c>
      <c r="G28" s="42">
        <f t="shared" si="2"/>
        <v>12908.798412006818</v>
      </c>
      <c r="H28" s="43">
        <f t="shared" si="3"/>
        <v>8568.7984120068177</v>
      </c>
      <c r="I28" s="13">
        <v>3721</v>
      </c>
      <c r="J28" s="45">
        <f t="shared" si="8"/>
        <v>4847.7984120068177</v>
      </c>
      <c r="K28" s="13">
        <v>64918.209166666667</v>
      </c>
      <c r="L28" s="13">
        <f t="shared" si="4"/>
        <v>19.884711204626168</v>
      </c>
      <c r="M28" s="13">
        <f t="shared" si="5"/>
        <v>6.6853353715561905</v>
      </c>
      <c r="N28" s="13">
        <f t="shared" si="6"/>
        <v>13.199375833069977</v>
      </c>
      <c r="O28" s="13">
        <f t="shared" si="9"/>
        <v>55.985669388883572</v>
      </c>
      <c r="P28" s="18">
        <f t="shared" si="10"/>
        <v>1.1110338611733415</v>
      </c>
      <c r="Q28" s="18">
        <f t="shared" si="11"/>
        <v>0.93391903011300614</v>
      </c>
      <c r="R28" s="20"/>
      <c r="T28" s="16">
        <f t="shared" si="7"/>
        <v>45627</v>
      </c>
      <c r="U28" s="17"/>
      <c r="V28" s="17"/>
      <c r="W28" s="17">
        <v>22246</v>
      </c>
      <c r="X28" s="17">
        <v>32282.5</v>
      </c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3"/>
      <c r="AT28" s="13"/>
    </row>
    <row r="29" spans="1:46" x14ac:dyDescent="0.3">
      <c r="A29" s="12">
        <v>45658</v>
      </c>
      <c r="B29" s="13">
        <v>50000</v>
      </c>
      <c r="C29" s="50">
        <f>+'Plot Patterns'!B4</f>
        <v>0.2757096607621774</v>
      </c>
      <c r="D29" s="13">
        <f t="shared" si="0"/>
        <v>131350.19230656984</v>
      </c>
      <c r="E29" s="13">
        <f t="shared" si="1"/>
        <v>131350.19230656984</v>
      </c>
      <c r="F29" s="42">
        <f>ROUND(+K29*L29/100,0)-D29-B29</f>
        <v>-155408.19230656984</v>
      </c>
      <c r="G29" s="42">
        <f>+(L29/100*K29)*(1-C29)+B29</f>
        <v>68789.892227042583</v>
      </c>
      <c r="H29" s="43">
        <f t="shared" si="3"/>
        <v>18789.892227042583</v>
      </c>
      <c r="I29" s="13">
        <v>25942</v>
      </c>
      <c r="J29" s="13">
        <f t="shared" si="8"/>
        <v>-7152.1077729574172</v>
      </c>
      <c r="K29" s="13">
        <v>64856.215833333343</v>
      </c>
      <c r="L29" s="19">
        <v>40</v>
      </c>
      <c r="M29" s="13">
        <f t="shared" si="5"/>
        <v>77.093612936791359</v>
      </c>
      <c r="N29" s="13">
        <f t="shared" si="6"/>
        <v>-37.093612936791359</v>
      </c>
      <c r="O29" s="13">
        <f t="shared" si="9"/>
        <v>61.375144323009224</v>
      </c>
      <c r="P29" s="18">
        <f t="shared" si="10"/>
        <v>0.98013599489798542</v>
      </c>
      <c r="Q29" s="18">
        <f t="shared" si="11"/>
        <v>0.9399159605815145</v>
      </c>
      <c r="R29" s="13"/>
      <c r="T29" s="16">
        <f t="shared" si="7"/>
        <v>45658</v>
      </c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3"/>
      <c r="AT29" s="13"/>
    </row>
    <row r="30" spans="1:46" x14ac:dyDescent="0.3">
      <c r="A30" s="12">
        <v>45689</v>
      </c>
      <c r="B30" s="13"/>
      <c r="C30" s="50">
        <f>+'Plot Patterns'!B3</f>
        <v>0.18843340951819071</v>
      </c>
      <c r="D30" s="13">
        <f t="shared" si="0"/>
        <v>0</v>
      </c>
      <c r="E30" s="13">
        <f t="shared" si="1"/>
        <v>0</v>
      </c>
      <c r="F30" s="42">
        <f>ROUND(+K30*L30/100,0)-D30-B30</f>
        <v>25649</v>
      </c>
      <c r="G30" s="42">
        <f>+(L30/100*K30)*(1-C30)+B30</f>
        <v>20816.095471646899</v>
      </c>
      <c r="H30" s="43">
        <f t="shared" si="3"/>
        <v>20816.095471646899</v>
      </c>
      <c r="I30" s="13">
        <v>-24351</v>
      </c>
      <c r="J30" s="13">
        <f t="shared" si="8"/>
        <v>45167.095471646899</v>
      </c>
      <c r="K30" s="13">
        <v>64123.19</v>
      </c>
      <c r="L30" s="19">
        <v>40</v>
      </c>
      <c r="M30" s="13">
        <f t="shared" si="5"/>
        <v>0</v>
      </c>
      <c r="N30" s="13">
        <f t="shared" si="6"/>
        <v>40</v>
      </c>
      <c r="O30" s="13">
        <f t="shared" si="9"/>
        <v>61.382328607045814</v>
      </c>
      <c r="P30" s="18">
        <f t="shared" si="10"/>
        <v>1.1697160382137843</v>
      </c>
      <c r="Q30" s="18">
        <f t="shared" si="11"/>
        <v>0.93715877688643767</v>
      </c>
      <c r="R30" s="13"/>
      <c r="T30" s="16">
        <f t="shared" si="7"/>
        <v>45689</v>
      </c>
      <c r="U30" s="17">
        <v>50000</v>
      </c>
      <c r="V30" s="17">
        <v>50000</v>
      </c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3"/>
      <c r="AT30" s="13"/>
    </row>
    <row r="31" spans="1:46" x14ac:dyDescent="0.3">
      <c r="A31" s="12">
        <v>45717</v>
      </c>
      <c r="B31" s="13"/>
      <c r="C31" s="50">
        <f>+'Plot Patterns'!B2</f>
        <v>0.18664473084756819</v>
      </c>
      <c r="D31" s="13">
        <f t="shared" si="0"/>
        <v>0</v>
      </c>
      <c r="E31" s="13">
        <f t="shared" si="1"/>
        <v>0</v>
      </c>
      <c r="F31" s="42">
        <f>ROUND(+K31*L31/100,0)-D31-B31</f>
        <v>25276</v>
      </c>
      <c r="G31" s="42">
        <f>+(L31/100*K31)*(1-C31)+B31</f>
        <v>20558.082024278974</v>
      </c>
      <c r="H31" s="43">
        <f t="shared" si="3"/>
        <v>20558.082024278974</v>
      </c>
      <c r="I31" s="13"/>
      <c r="J31" s="13"/>
      <c r="K31" s="13">
        <v>63189.121666666673</v>
      </c>
      <c r="L31" s="19">
        <v>40</v>
      </c>
      <c r="M31" s="13">
        <f t="shared" si="5"/>
        <v>0</v>
      </c>
      <c r="N31" s="13">
        <f t="shared" si="6"/>
        <v>40</v>
      </c>
      <c r="O31" s="13">
        <f t="shared" si="9"/>
        <v>55.961381651380208</v>
      </c>
      <c r="P31" s="18">
        <f t="shared" si="10"/>
        <v>0.41102558747810586</v>
      </c>
      <c r="Q31" s="18">
        <f t="shared" si="11"/>
        <v>0.92783652014718543</v>
      </c>
      <c r="R31" s="13"/>
      <c r="T31" s="16">
        <f t="shared" si="7"/>
        <v>45717</v>
      </c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3"/>
      <c r="AT31" s="13"/>
    </row>
    <row r="32" spans="1:46" x14ac:dyDescent="0.3">
      <c r="H32" s="21" t="s">
        <v>61</v>
      </c>
      <c r="T32" t="s">
        <v>36</v>
      </c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</row>
    <row r="33" spans="3:43" x14ac:dyDescent="0.3">
      <c r="C33" s="17"/>
      <c r="D33" s="13"/>
      <c r="E33" s="13"/>
      <c r="F33" s="13"/>
      <c r="G33" s="13"/>
      <c r="H33" s="14">
        <f>SUM(H8:H31)</f>
        <v>209832.59577038267</v>
      </c>
      <c r="I33" s="14">
        <f>SUM(I8:I31)</f>
        <v>79184.307753484652</v>
      </c>
      <c r="J33" s="14">
        <f>SUM(J8:J31)</f>
        <v>110090.20599261904</v>
      </c>
      <c r="K33" s="13"/>
      <c r="L33" s="22">
        <f>SUM(G20:G31)/SUM(K20:K31)</f>
        <v>0.55961381651380204</v>
      </c>
      <c r="M33" s="13"/>
      <c r="N33" s="13"/>
      <c r="O33" s="16"/>
    </row>
    <row r="34" spans="3:43" x14ac:dyDescent="0.3">
      <c r="C34" s="17"/>
      <c r="D34" s="13"/>
      <c r="G34" t="str">
        <f>IF(ABS(+B33+E33+F33-G33)&gt;0.005,B33+E33+F33,"  ")</f>
        <v xml:space="preserve">  </v>
      </c>
      <c r="H34" s="21"/>
      <c r="L34" s="23"/>
      <c r="O34" s="16"/>
    </row>
    <row r="35" spans="3:43" x14ac:dyDescent="0.3">
      <c r="C35" s="17"/>
      <c r="D35" s="13"/>
      <c r="H35" s="24">
        <v>7.4999999999999997E-2</v>
      </c>
      <c r="I35" s="46"/>
      <c r="J35" s="46"/>
      <c r="L35" s="23"/>
    </row>
    <row r="36" spans="3:43" x14ac:dyDescent="0.3">
      <c r="C36" s="17"/>
      <c r="D36" s="13"/>
      <c r="F36" s="23"/>
      <c r="H36" s="25">
        <f>H33*(1+H35)</f>
        <v>225570.04045316137</v>
      </c>
      <c r="I36" s="25"/>
      <c r="J36" s="25"/>
      <c r="K36" s="26"/>
      <c r="L36" s="27"/>
      <c r="M36" s="27"/>
      <c r="T36" s="31"/>
    </row>
    <row r="37" spans="3:43" x14ac:dyDescent="0.3">
      <c r="C37" s="17"/>
      <c r="D37" s="13"/>
      <c r="O37" s="16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</row>
    <row r="38" spans="3:43" x14ac:dyDescent="0.3">
      <c r="C38" s="17"/>
      <c r="D38" s="13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</row>
    <row r="39" spans="3:43" x14ac:dyDescent="0.3">
      <c r="C39" s="17"/>
      <c r="D39" s="13"/>
      <c r="F39" s="10"/>
      <c r="H39" s="28"/>
      <c r="I39" s="28"/>
      <c r="J39" s="28"/>
      <c r="K39" s="28"/>
      <c r="L39" s="28"/>
      <c r="M39" s="28"/>
      <c r="N39" s="29"/>
      <c r="O39" s="30"/>
      <c r="P39" s="30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</row>
    <row r="40" spans="3:43" x14ac:dyDescent="0.3">
      <c r="C40" s="17"/>
      <c r="D40" s="13"/>
      <c r="H40" s="28"/>
      <c r="I40" s="28"/>
      <c r="J40" s="28"/>
      <c r="K40" s="28"/>
      <c r="L40" s="28"/>
      <c r="M40" s="28"/>
      <c r="N40" s="2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</row>
    <row r="41" spans="3:43" x14ac:dyDescent="0.3">
      <c r="C41" s="17"/>
      <c r="D41" s="13"/>
    </row>
    <row r="42" spans="3:43" x14ac:dyDescent="0.3">
      <c r="C42" s="17"/>
      <c r="D42" s="13"/>
      <c r="H42" s="17"/>
      <c r="I42" s="17"/>
      <c r="J42" s="17"/>
      <c r="K42" s="17"/>
      <c r="L42" s="17"/>
      <c r="M42" s="17"/>
      <c r="N42" s="29"/>
      <c r="O42" s="23"/>
    </row>
    <row r="43" spans="3:43" x14ac:dyDescent="0.3">
      <c r="C43" s="17"/>
      <c r="D43" s="13"/>
      <c r="H43" s="17"/>
      <c r="I43" s="17"/>
      <c r="J43" s="17"/>
      <c r="K43" s="17"/>
      <c r="L43" s="17"/>
      <c r="M43" s="17"/>
      <c r="N43" s="29"/>
      <c r="O43" s="23"/>
      <c r="P43" s="23"/>
    </row>
    <row r="44" spans="3:43" x14ac:dyDescent="0.3">
      <c r="C44" s="17"/>
      <c r="D44" s="13"/>
    </row>
    <row r="45" spans="3:43" x14ac:dyDescent="0.3">
      <c r="C45" s="17"/>
      <c r="D45" s="13"/>
      <c r="H45" s="30"/>
      <c r="I45" s="30"/>
      <c r="J45" s="30"/>
      <c r="K45" s="27"/>
    </row>
    <row r="46" spans="3:43" x14ac:dyDescent="0.3">
      <c r="C46" s="17"/>
      <c r="D46" s="13"/>
      <c r="H46" s="30"/>
      <c r="I46" s="30"/>
      <c r="J46" s="30"/>
      <c r="K46" s="27"/>
    </row>
    <row r="47" spans="3:43" x14ac:dyDescent="0.3">
      <c r="C47" s="17"/>
      <c r="D47" s="13"/>
      <c r="H47" s="30"/>
      <c r="I47" s="30"/>
      <c r="J47" s="30"/>
    </row>
    <row r="48" spans="3:43" x14ac:dyDescent="0.3">
      <c r="C48" s="17"/>
      <c r="D48" s="13"/>
    </row>
    <row r="50" spans="8:11" x14ac:dyDescent="0.3">
      <c r="H50" s="23"/>
      <c r="I50" s="23"/>
      <c r="J50" s="23"/>
    </row>
    <row r="51" spans="8:11" x14ac:dyDescent="0.3">
      <c r="H51" s="23"/>
      <c r="I51" s="23"/>
      <c r="J51" s="23"/>
    </row>
    <row r="52" spans="8:11" x14ac:dyDescent="0.3">
      <c r="H52" s="23"/>
      <c r="I52" s="23"/>
      <c r="J52" s="23"/>
      <c r="K52" s="23"/>
    </row>
    <row r="53" spans="8:11" x14ac:dyDescent="0.3">
      <c r="H53" s="23"/>
      <c r="I53" s="23"/>
      <c r="J53" s="23"/>
    </row>
    <row r="54" spans="8:11" x14ac:dyDescent="0.3">
      <c r="H54" s="23"/>
      <c r="I54" s="23"/>
      <c r="J54" s="23"/>
    </row>
  </sheetData>
  <mergeCells count="1">
    <mergeCell ref="L4:O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Completion Factors</vt:lpstr>
      <vt:lpstr>Plot Patterns</vt:lpstr>
      <vt:lpstr>Summary</vt:lpstr>
      <vt:lpstr>Summary - vol all 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Sofia Moretti</cp:lastModifiedBy>
  <dcterms:created xsi:type="dcterms:W3CDTF">2024-08-08T17:42:33Z</dcterms:created>
  <dcterms:modified xsi:type="dcterms:W3CDTF">2025-04-03T18:08:03Z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{4F02265C-593B-4D68-BEB0-50E2EFD0B011}</vt:lpwstr>
  </property>
</Properties>
</file>