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13_ncr:1_{116D4E35-EB97-4B63-A46B-D5CFEFD35245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A26" i="1"/>
  <c r="D16" i="1" l="1"/>
  <c r="D6" i="1"/>
  <c r="D17" i="1" l="1"/>
  <c r="D7" i="1"/>
  <c r="B14" i="1"/>
  <c r="B15" i="1"/>
  <c r="B17" i="1"/>
  <c r="C17" i="1" s="1"/>
  <c r="C15" i="1" l="1"/>
  <c r="C14" i="1"/>
  <c r="D8" i="1"/>
  <c r="D18" i="1"/>
  <c r="E17" i="1"/>
  <c r="F17" i="1" s="1"/>
  <c r="E15" i="1"/>
  <c r="E14" i="1"/>
  <c r="D9" i="1" l="1"/>
  <c r="D10" i="1" s="1"/>
  <c r="D11" i="1" s="1"/>
  <c r="D12" i="1" s="1"/>
  <c r="D13" i="1" s="1"/>
  <c r="D19" i="1"/>
  <c r="F14" i="1"/>
  <c r="F15" i="1"/>
  <c r="B18" i="1"/>
  <c r="C18" i="1" s="1"/>
  <c r="E18" i="1" l="1"/>
  <c r="F18" i="1" s="1"/>
  <c r="B10" i="1" l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K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<sst xmlns="http://schemas.openxmlformats.org/spreadsheetml/2006/main" count="36" uniqueCount="36">
  <si>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</si>
  <si>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</si>
  <si>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</si>
  <si>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</si>
  <si>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</si>
  <si>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</si>
  <si>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</si>
  <si>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</si>
  <si>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</si>
  <si>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</si>
  <si>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</si>
  <si>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</si>
  <si>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</si>
  <si>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</si>
  <si>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</si>
  <si>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</si>
  <si>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</si>
  <si>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</si>
  <si>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</si>
  <si>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</si>
  <si>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</si>
  <si>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</si>
  <si>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</si>
  <si>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Claims Liability Reserves at Septmeber 2024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</si>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</sst>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164" fontId="0" fillId="0" borderId="0" xfId="2" applyNumberFormat="1" applyFon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%20_06.2024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%20_06.2024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ASL"/>
    </sheetNames>
    <sheetDataSet>
      <sheetData sheetId="0"/>
      <sheetData sheetId="1"/>
      <sheetData sheetId="2">
        <row r="33">
          <cell r="H33">
            <v>9899.9021167816118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MS_PLICA"/>
    </sheetNames>
    <sheetDataSet>
      <sheetData sheetId="0"/>
      <sheetData sheetId="1"/>
      <sheetData sheetId="2">
        <row r="33">
          <cell r="H33">
            <v>47202.640584649504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MS_PLICA"/>
    </sheetNames>
    <sheetDataSet>
      <sheetData sheetId="0"/>
      <sheetData sheetId="1"/>
      <sheetData sheetId="2">
        <row r="33">
          <cell r="H33">
            <v>150.63000000000011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SLI"/>
    </sheetNames>
    <sheetDataSet>
      <sheetData sheetId="0"/>
      <sheetData sheetId="1"/>
      <sheetData sheetId="2">
        <row r="33">
          <cell r="H33">
            <v>14556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ULI"/>
    </sheetNames>
    <sheetDataSet>
      <sheetData sheetId="0"/>
      <sheetData sheetId="1"/>
      <sheetData sheetId="2">
        <row r="33">
          <cell r="H33">
            <v>127399.97802731275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45959.696037607704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XCH"/>
    </sheetNames>
    <sheetDataSet>
      <sheetData sheetId="0"/>
      <sheetData sheetId="1"/>
      <sheetData sheetId="2">
        <row r="33">
          <cell r="H33">
            <v>727932.98059375328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563.1136990524152</v>
          </cell>
          <cell r="D4">
            <v>-15.329876538315148</v>
          </cell>
          <cell r="E4">
            <v>26666.829322710328</v>
          </cell>
          <cell r="F4">
            <v>468412.40675781289</v>
          </cell>
          <cell r="G4">
            <v>213866.5751040953</v>
          </cell>
          <cell r="H4">
            <v>39.336162957554983</v>
          </cell>
          <cell r="I4">
            <v>11207.779272302101</v>
          </cell>
          <cell r="J4">
            <v>6558.1907854138062</v>
          </cell>
          <cell r="K4">
            <v>9.8914128629633371</v>
          </cell>
          <cell r="L4">
            <v>624.1879530842549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AMH"/>
    </sheetNames>
    <sheetDataSet>
      <sheetData sheetId="0"/>
      <sheetData sheetId="1"/>
      <sheetData sheetId="2">
        <row r="33">
          <cell r="H33">
            <v>4135.3395287573403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GBR"/>
    </sheetNames>
    <sheetDataSet>
      <sheetData sheetId="0"/>
      <sheetData sheetId="1"/>
      <sheetData sheetId="2">
        <row r="33">
          <cell r="H33">
            <v>29496.374349963371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GTL"/>
    </sheetNames>
    <sheetDataSet>
      <sheetData sheetId="0"/>
      <sheetData sheetId="1"/>
      <sheetData sheetId="2">
        <row r="33">
          <cell r="H33">
            <v>149008.88806218689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FL"/>
    </sheetNames>
    <sheetDataSet>
      <sheetData sheetId="0"/>
      <sheetData sheetId="1"/>
      <sheetData sheetId="2">
        <row r="33">
          <cell r="H33">
            <v>59342.781700745174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SL"/>
    </sheetNames>
    <sheetDataSet>
      <sheetData sheetId="0"/>
      <sheetData sheetId="1"/>
      <sheetData sheetId="2">
        <row r="33">
          <cell r="H33">
            <v>54586.054880341093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EN"/>
    </sheetNames>
    <sheetDataSet>
      <sheetData sheetId="0"/>
      <sheetData sheetId="1"/>
      <sheetData sheetId="2">
        <row r="33">
          <cell r="H33">
            <v>159811.34188432607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HS"/>
    </sheetNames>
    <sheetDataSet>
      <sheetData sheetId="0"/>
      <sheetData sheetId="1"/>
      <sheetData sheetId="2">
        <row r="33">
          <cell r="H33">
            <v>116949.45202442266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RT"/>
    </sheetNames>
    <sheetDataSet>
      <sheetData sheetId="0"/>
      <sheetData sheetId="1"/>
      <sheetData sheetId="2">
        <row r="33">
          <cell r="H33">
            <v>77241.152313052589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workbookViewId="0">
      <selection activeCell="D22" sqref="D22"/>
    </sheetView>
  </sheetViews>
  <sheetFormatPr defaultRowHeight="11.5" x14ac:dyDescent="0.25"/>
  <cols>
    <col min="1" max="1" width="16.25" bestFit="1" customWidth="1"/>
    <col min="2" max="2" width="15.75" customWidth="1"/>
    <col min="3" max="3" width="16.75" bestFit="1" customWidth="1"/>
    <col min="4" max="4" width="12.125" customWidth="1"/>
    <col min="5" max="5" width="19.375" bestFit="1" customWidth="1"/>
    <col min="6" max="6" width="21.375" bestFit="1" customWidth="1"/>
    <col min="7" max="7" width="12.625" bestFit="1" customWidth="1"/>
    <col min="8" max="8" width="16.625" bestFit="1" customWidth="1"/>
    <col min="9" max="10" width="12.625" bestFit="1" customWidth="1"/>
    <col min="11" max="11" width="19.375" bestFit="1" customWidth="1"/>
  </cols>
  <sheetData>
    <row r="2" spans="1:8" x14ac:dyDescent="0.25">
      <c r="B2" s="6" t="s">
        <v>23</v>
      </c>
    </row>
    <row r="4" spans="1:8" ht="12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25">
      <c r="A5" t="s">
        <v>5</v>
      </c>
      <c r="B5" s="9">
        <f>+[1]Summary!$H$33</f>
        <v>9899.9021167816118</v>
      </c>
      <c r="C5" s="9">
        <f t="shared" ref="C5:C19" si="0">+B5*$C$22</f>
        <v>494.99510583908062</v>
      </c>
      <c r="D5" s="4">
        <v>7.4999999999999997E-2</v>
      </c>
      <c r="E5" s="8">
        <f>+B5*D5</f>
        <v>742.49265875862091</v>
      </c>
      <c r="F5" s="8">
        <f>+B5+C5+E5</f>
        <v>11137.389881379313</v>
      </c>
      <c r="H5" s="14">
        <v>45536</v>
      </c>
    </row>
    <row r="6" spans="1:8" x14ac:dyDescent="0.25">
      <c r="A6" t="s">
        <v>6</v>
      </c>
      <c r="B6" s="9">
        <f>+[2]Summary!$H$33</f>
        <v>4135.3395287573403</v>
      </c>
      <c r="C6" s="9">
        <f t="shared" si="0"/>
        <v>206.76697643786702</v>
      </c>
      <c r="D6" s="3">
        <f>+D5</f>
        <v>7.4999999999999997E-2</v>
      </c>
      <c r="E6" s="8">
        <f t="shared" ref="E6:E19" si="1">+B6*D6</f>
        <v>310.15046465680052</v>
      </c>
      <c r="F6" s="8">
        <f t="shared" ref="F6:F19" si="2">+B6+C6+E6</f>
        <v>4652.2569698520074</v>
      </c>
      <c r="H6" s="14">
        <v>45536</v>
      </c>
    </row>
    <row r="7" spans="1:8" x14ac:dyDescent="0.25">
      <c r="A7" t="s">
        <v>15</v>
      </c>
      <c r="B7" s="9">
        <f>+[3]Summary!$H$33</f>
        <v>29496.374349963371</v>
      </c>
      <c r="C7" s="9">
        <f t="shared" si="0"/>
        <v>1474.8187174981686</v>
      </c>
      <c r="D7" s="3">
        <f t="shared" ref="D7:D13" si="3">+D6</f>
        <v>7.4999999999999997E-2</v>
      </c>
      <c r="E7" s="8">
        <f t="shared" si="1"/>
        <v>2212.2280762472528</v>
      </c>
      <c r="F7" s="8">
        <f t="shared" si="2"/>
        <v>33183.421143708794</v>
      </c>
      <c r="H7" s="14">
        <v>45536</v>
      </c>
    </row>
    <row r="8" spans="1:8" x14ac:dyDescent="0.25">
      <c r="A8" t="s">
        <v>7</v>
      </c>
      <c r="B8" s="9">
        <f>+[4]Summary!$H$33</f>
        <v>149008.88806218689</v>
      </c>
      <c r="C8" s="9">
        <f t="shared" si="0"/>
        <v>7450.4444031093444</v>
      </c>
      <c r="D8" s="3">
        <f t="shared" si="3"/>
        <v>7.4999999999999997E-2</v>
      </c>
      <c r="E8" s="8">
        <f t="shared" si="1"/>
        <v>11175.666604664017</v>
      </c>
      <c r="F8" s="8">
        <f t="shared" si="2"/>
        <v>167634.99906996026</v>
      </c>
      <c r="H8" s="14">
        <v>45536</v>
      </c>
    </row>
    <row r="9" spans="1:8" x14ac:dyDescent="0.25">
      <c r="A9" t="s">
        <v>8</v>
      </c>
      <c r="B9" s="9">
        <f>+[5]Summary!$H$33</f>
        <v>59342.781700745174</v>
      </c>
      <c r="C9" s="9">
        <f t="shared" si="0"/>
        <v>2967.1390850372591</v>
      </c>
      <c r="D9" s="3">
        <f t="shared" si="3"/>
        <v>7.4999999999999997E-2</v>
      </c>
      <c r="E9" s="8">
        <f t="shared" si="1"/>
        <v>4450.7086275558877</v>
      </c>
      <c r="F9" s="8">
        <f t="shared" si="2"/>
        <v>66760.62941333832</v>
      </c>
      <c r="H9" s="14">
        <v>45536</v>
      </c>
    </row>
    <row r="10" spans="1:8" x14ac:dyDescent="0.25">
      <c r="A10" t="s">
        <v>9</v>
      </c>
      <c r="B10" s="9">
        <f>+[6]Summary!$H$33</f>
        <v>54586.054880341093</v>
      </c>
      <c r="C10" s="9">
        <f t="shared" si="0"/>
        <v>2729.3027440170549</v>
      </c>
      <c r="D10" s="3">
        <f t="shared" si="3"/>
        <v>7.4999999999999997E-2</v>
      </c>
      <c r="E10" s="8">
        <f t="shared" si="1"/>
        <v>4093.9541160255817</v>
      </c>
      <c r="F10" s="8">
        <f t="shared" si="2"/>
        <v>61409.311740383731</v>
      </c>
      <c r="H10" s="14">
        <v>45536</v>
      </c>
    </row>
    <row r="11" spans="1:8" x14ac:dyDescent="0.25">
      <c r="A11" t="s">
        <v>10</v>
      </c>
      <c r="B11" s="9">
        <f>+[7]Summary!$H$33</f>
        <v>159811.34188432607</v>
      </c>
      <c r="C11" s="9">
        <f t="shared" si="0"/>
        <v>7990.5670942163042</v>
      </c>
      <c r="D11" s="3">
        <f t="shared" si="3"/>
        <v>7.4999999999999997E-2</v>
      </c>
      <c r="E11" s="8">
        <f t="shared" si="1"/>
        <v>11985.850641324456</v>
      </c>
      <c r="F11" s="8">
        <f t="shared" si="2"/>
        <v>179787.75961986682</v>
      </c>
      <c r="H11" s="14">
        <v>45536</v>
      </c>
    </row>
    <row r="12" spans="1:8" x14ac:dyDescent="0.25">
      <c r="A12" t="s">
        <v>11</v>
      </c>
      <c r="B12" s="9">
        <f>+[8]Summary!$H$33</f>
        <v>116949.45202442266</v>
      </c>
      <c r="C12" s="9">
        <f t="shared" si="0"/>
        <v>5847.4726012211331</v>
      </c>
      <c r="D12" s="3">
        <f t="shared" si="3"/>
        <v>7.4999999999999997E-2</v>
      </c>
      <c r="E12" s="17">
        <f t="shared" si="1"/>
        <v>8771.2089018316983</v>
      </c>
      <c r="F12" s="17">
        <f t="shared" si="2"/>
        <v>131568.1335274755</v>
      </c>
      <c r="H12" s="14">
        <v>45536</v>
      </c>
    </row>
    <row r="13" spans="1:8" x14ac:dyDescent="0.25">
      <c r="A13" t="s">
        <v>12</v>
      </c>
      <c r="B13" s="9">
        <f>+[9]Summary!$H$33</f>
        <v>77241.152313052589</v>
      </c>
      <c r="C13" s="9">
        <f t="shared" si="0"/>
        <v>3862.0576156526295</v>
      </c>
      <c r="D13" s="3">
        <f t="shared" si="3"/>
        <v>7.4999999999999997E-2</v>
      </c>
      <c r="E13" s="8">
        <f t="shared" si="1"/>
        <v>5793.0864234789442</v>
      </c>
      <c r="F13" s="8">
        <f t="shared" si="2"/>
        <v>86896.296352184159</v>
      </c>
      <c r="H13" s="14">
        <v>45536</v>
      </c>
    </row>
    <row r="14" spans="1:8" x14ac:dyDescent="0.25">
      <c r="A14" t="s">
        <v>19</v>
      </c>
      <c r="B14" s="9">
        <f>+[10]Summary!$H$33</f>
        <v>47202.640584649504</v>
      </c>
      <c r="C14" s="9">
        <f t="shared" si="0"/>
        <v>2360.1320292324754</v>
      </c>
      <c r="D14" s="5">
        <v>0.05</v>
      </c>
      <c r="E14" s="8">
        <f t="shared" si="1"/>
        <v>2360.1320292324754</v>
      </c>
      <c r="F14" s="8">
        <f t="shared" si="2"/>
        <v>51922.904643114452</v>
      </c>
      <c r="H14" s="14">
        <v>45536</v>
      </c>
    </row>
    <row r="15" spans="1:8" x14ac:dyDescent="0.25">
      <c r="A15" t="s">
        <v>20</v>
      </c>
      <c r="B15" s="9">
        <f>+[11]Summary!$H$33</f>
        <v>150.63000000000011</v>
      </c>
      <c r="C15" s="9">
        <f t="shared" si="0"/>
        <v>7.5315000000000056</v>
      </c>
      <c r="D15" s="5">
        <v>0.05</v>
      </c>
      <c r="E15" s="8">
        <f t="shared" si="1"/>
        <v>7.5315000000000056</v>
      </c>
      <c r="F15" s="8">
        <f t="shared" si="2"/>
        <v>165.6930000000001</v>
      </c>
      <c r="H15" s="14">
        <v>45536</v>
      </c>
    </row>
    <row r="16" spans="1:8" x14ac:dyDescent="0.25">
      <c r="A16" t="s">
        <v>17</v>
      </c>
      <c r="B16" s="9">
        <f>+[12]Summary!$H$33</f>
        <v>14556</v>
      </c>
      <c r="C16" s="9">
        <f t="shared" si="0"/>
        <v>727.80000000000007</v>
      </c>
      <c r="D16" s="3">
        <f>+D5</f>
        <v>7.4999999999999997E-2</v>
      </c>
      <c r="E16" s="8">
        <f t="shared" si="1"/>
        <v>1091.7</v>
      </c>
      <c r="F16" s="8">
        <f t="shared" si="2"/>
        <v>16375.5</v>
      </c>
      <c r="H16" s="14">
        <v>45536</v>
      </c>
    </row>
    <row r="17" spans="1:11" x14ac:dyDescent="0.25">
      <c r="A17" t="s">
        <v>18</v>
      </c>
      <c r="B17" s="9">
        <f>+[13]Summary!$H$33</f>
        <v>127399.97802731275</v>
      </c>
      <c r="C17" s="9">
        <f t="shared" si="0"/>
        <v>6369.9989013656377</v>
      </c>
      <c r="D17" s="3">
        <f t="shared" ref="D17:D19" si="4">+D6</f>
        <v>7.4999999999999997E-2</v>
      </c>
      <c r="E17" s="8">
        <f t="shared" si="1"/>
        <v>9554.9983520484566</v>
      </c>
      <c r="F17" s="8">
        <f t="shared" si="2"/>
        <v>143324.97528072685</v>
      </c>
      <c r="H17" s="14">
        <v>45536</v>
      </c>
    </row>
    <row r="18" spans="1:11" x14ac:dyDescent="0.25">
      <c r="A18" t="s">
        <v>13</v>
      </c>
      <c r="B18" s="9">
        <f>+[14]Summary!$L$33</f>
        <v>45959.696037607704</v>
      </c>
      <c r="C18" s="9">
        <f t="shared" si="0"/>
        <v>2297.9848018803855</v>
      </c>
      <c r="D18" s="3">
        <f t="shared" si="4"/>
        <v>7.4999999999999997E-2</v>
      </c>
      <c r="E18" s="8">
        <f t="shared" si="1"/>
        <v>3446.9772028205775</v>
      </c>
      <c r="F18" s="8">
        <f t="shared" si="2"/>
        <v>51704.658042308663</v>
      </c>
      <c r="H18" s="14">
        <v>45536</v>
      </c>
    </row>
    <row r="19" spans="1:11" s="10" customFormat="1" x14ac:dyDescent="0.25">
      <c r="A19" s="10" t="s">
        <v>16</v>
      </c>
      <c r="B19" s="11">
        <f>+[15]Summary!$H$33</f>
        <v>727932.98059375328</v>
      </c>
      <c r="C19" s="11">
        <f t="shared" si="0"/>
        <v>36396.649029687665</v>
      </c>
      <c r="D19" s="12">
        <f t="shared" si="4"/>
        <v>7.4999999999999997E-2</v>
      </c>
      <c r="E19" s="13">
        <f t="shared" si="1"/>
        <v>54594.973544531495</v>
      </c>
      <c r="F19" s="13">
        <f t="shared" si="2"/>
        <v>818924.60316797241</v>
      </c>
      <c r="H19" s="16">
        <v>45505</v>
      </c>
    </row>
    <row r="20" spans="1:11" x14ac:dyDescent="0.25">
      <c r="B20" s="9"/>
      <c r="C20" s="9"/>
    </row>
    <row r="21" spans="1:11" x14ac:dyDescent="0.25">
      <c r="A21" s="6" t="s">
        <v>14</v>
      </c>
      <c r="B21" s="7">
        <f>+SUM(B5:B20)</f>
        <v>1623673.2121039</v>
      </c>
      <c r="C21" s="7">
        <f>+SUM(C5:C20)</f>
        <v>81183.660605195008</v>
      </c>
      <c r="D21" s="6"/>
      <c r="E21" s="7">
        <f>+SUM(E5:E20)</f>
        <v>120591.65914317625</v>
      </c>
      <c r="F21" s="7">
        <f>+SUM(F5:F20)</f>
        <v>1825448.5318522714</v>
      </c>
    </row>
    <row r="22" spans="1:11" x14ac:dyDescent="0.25">
      <c r="C22" s="15">
        <v>0.05</v>
      </c>
    </row>
    <row r="24" spans="1:11" x14ac:dyDescent="0.25">
      <c r="A24" s="6" t="s">
        <v>24</v>
      </c>
    </row>
    <row r="25" spans="1:11" x14ac:dyDescent="0.25">
      <c r="A25" s="6" t="s">
        <v>25</v>
      </c>
      <c r="B25" s="6" t="s">
        <v>26</v>
      </c>
      <c r="C25" s="6" t="s">
        <v>27</v>
      </c>
      <c r="D25" s="6" t="s">
        <v>28</v>
      </c>
      <c r="E25" s="6" t="s">
        <v>29</v>
      </c>
      <c r="F25" s="6" t="s">
        <v>30</v>
      </c>
      <c r="G25" s="6" t="s">
        <v>31</v>
      </c>
      <c r="H25" s="6" t="s">
        <v>32</v>
      </c>
      <c r="I25" s="6" t="s">
        <v>33</v>
      </c>
      <c r="J25" s="18" t="s">
        <v>34</v>
      </c>
      <c r="K25" s="19" t="s">
        <v>35</v>
      </c>
    </row>
    <row r="26" spans="1:11" x14ac:dyDescent="0.25">
      <c r="A26" s="8">
        <f>+'[16]XCH Allocation'!C4*(1+$D$19)+'[16]XCH Allocation'!C4*$C$22</f>
        <v>633.50291143396703</v>
      </c>
      <c r="B26" s="8">
        <f>+'[16]XCH Allocation'!D4*(1+$D$19)+'[16]XCH Allocation'!D4*$C$22</f>
        <v>-17.246111105604538</v>
      </c>
      <c r="C26" s="8">
        <f>+'[16]XCH Allocation'!E4*(1+$D$19)+'[16]XCH Allocation'!E4*$C$22</f>
        <v>30000.182988049117</v>
      </c>
      <c r="D26" s="8">
        <f>+'[16]XCH Allocation'!F4*(1+$D$19)+'[16]XCH Allocation'!F4*$C$22</f>
        <v>526963.95760253945</v>
      </c>
      <c r="E26" s="8">
        <f>+'[16]XCH Allocation'!G4*(1+$D$19)+'[16]XCH Allocation'!G4*$C$22</f>
        <v>240599.89699210721</v>
      </c>
      <c r="F26" s="8">
        <f>+'[16]XCH Allocation'!H4*(1+$D$19)+'[16]XCH Allocation'!H4*$C$22</f>
        <v>44.253183327249353</v>
      </c>
      <c r="G26" s="8">
        <f>+'[16]XCH Allocation'!I4*(1+$D$19)+'[16]XCH Allocation'!I4*$C$22</f>
        <v>12608.751681339863</v>
      </c>
      <c r="H26" s="8">
        <f>+'[16]XCH Allocation'!J4*(1+$D$19)+'[16]XCH Allocation'!J4*$C$22</f>
        <v>7377.9646335905318</v>
      </c>
      <c r="I26" s="8">
        <f>+'[16]XCH Allocation'!K4*(1+$D$19)+'[16]XCH Allocation'!K4*$C$22</f>
        <v>11.127839470833754</v>
      </c>
      <c r="J26" s="8">
        <f>+'[16]XCH Allocation'!L4*(1+$D$19)+'[16]XCH Allocation'!L4*$C$22</f>
        <v>702.21144721978669</v>
      </c>
      <c r="K26" s="20">
        <f>+SUM(A26:J26)-F19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2024-10-16T18:29:41Z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