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SMoretti\Documents\GitHub\DMI_IBNP\Process Results\"/>
    </mc:Choice>
  </mc:AlternateContent>
  <xr:revisionPtr revIDLastSave="0" documentId="13_ncr:1_{1B2BBCB2-4202-419F-BC11-97CA4530A83A}" xr6:coauthVersionLast="47" xr6:coauthVersionMax="47" xr10:uidLastSave="{00000000-0000-0000-0000-000000000000}"/>
  <bookViews>
    <workbookView xWindow="-108" yWindow="-108" windowWidth="23256" windowHeight="12576" xr2:uid="{9B94C235-4B85-4887-832D-FBC296CFB081}"/>
  </bookViews>
  <sheets>
    <sheet name="Claims Liability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</externalReference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6" i="1" l="1"/>
  <c r="D6" i="1"/>
  <c r="D17" i="1" l="1"/>
  <c r="D7" i="1"/>
  <c r="D8" i="1" l="1"/>
  <c r="D18" i="1"/>
  <c r="D9" i="1" l="1"/>
  <c r="D10" i="1" s="1"/>
  <c r="D11" i="1" s="1"/>
  <c r="D12" i="1" s="1"/>
  <c r="D13" i="1" s="1"/>
  <c r="D19" i="1"/>
  <c r="B18" i="1"/>
  <c r="C18" i="1" s="1"/>
  <c r="B14" i="1" l="1"/>
  <c r="B17" i="1"/>
  <c r="E18" i="1"/>
  <c r="F18" i="1" s="1"/>
  <c r="C14" i="1" l="1"/>
  <c r="E14" i="1"/>
  <c r="F14" i="1"/>
  <c r="C17" i="1"/>
  <c r="E17" i="1"/>
  <c r="F17" i="1" s="1"/>
  <c r="B10" i="1"/>
  <c r="C10" i="1" s="1"/>
  <c r="B9" i="1"/>
  <c r="C9" i="1" s="1"/>
  <c r="B7" i="1"/>
  <c r="C7" i="1" s="1"/>
  <c r="B5" i="1"/>
  <c r="C5" i="1" s="1"/>
  <c r="B13" i="1" l="1"/>
  <c r="C13" i="1" s="1"/>
  <c r="B16" i="1"/>
  <c r="C16" i="1" s="1"/>
  <c r="B12" i="1"/>
  <c r="C12" i="1" s="1"/>
  <c r="B11" i="1"/>
  <c r="C11" i="1" s="1"/>
  <c r="B8" i="1"/>
  <c r="C8" i="1" s="1"/>
  <c r="B6" i="1"/>
  <c r="C6" i="1" s="1"/>
  <c r="B19" i="1"/>
  <c r="C19" i="1" s="1"/>
  <c r="E10" i="1"/>
  <c r="F10" i="1" s="1"/>
  <c r="E9" i="1"/>
  <c r="F9" i="1" s="1"/>
  <c r="E7" i="1"/>
  <c r="F7" i="1" s="1"/>
  <c r="E5" i="1"/>
  <c r="F5" i="1" s="1"/>
  <c r="E19" i="1" l="1"/>
  <c r="E6" i="1"/>
  <c r="F6" i="1" s="1"/>
  <c r="E8" i="1"/>
  <c r="F8" i="1" s="1"/>
  <c r="E11" i="1"/>
  <c r="F11" i="1" s="1"/>
  <c r="E12" i="1"/>
  <c r="F12" i="1" s="1"/>
  <c r="E16" i="1"/>
  <c r="F16" i="1" s="1"/>
  <c r="E13" i="1"/>
  <c r="F13" i="1" s="1"/>
  <c r="F19" i="1" l="1"/>
  <c r="J26" i="1" l="1"/>
  <c r="I26" i="1"/>
  <c r="H26" i="1"/>
  <c r="G26" i="1"/>
  <c r="F26" i="1"/>
  <c r="E26" i="1"/>
  <c r="D26" i="1"/>
  <c r="C26" i="1"/>
  <c r="B26" i="1"/>
  <c r="A26" i="1" l="1"/>
  <c r="K26" i="1" s="1"/>
  <c r="B15" i="1" l="1"/>
  <c r="C15" i="1" l="1"/>
  <c r="C21" i="1" s="1"/>
  <c r="E15" i="1"/>
  <c r="E21" i="1" s="1"/>
  <c r="F15" i="1"/>
  <c r="F21" i="1" s="1"/>
  <c r="B2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tc={FEE7276F-F39D-4233-9473-6D1FFD4DFD91}</author>
  </authors>
  <commentList>
    <comment ref="C22" authorId="0" shapeId="0" xr:uid="{FEE7276F-F39D-4233-9473-6D1FFD4DFD91}">
      <text>
        <t>[Threaded comment]
Your version of Excel allows you to read this threaded comment; however, any edits to it will get removed if the file is opened in a newer version of Excel. Learn more: https://go.microsoft.com/fwlink/?linkid=870924
Comment:
    To be defined by Karl</t>
      </text>
    </comment>
  </commentList>
</comments>
</file>

<file path=xl/sharedStrings.xml><?xml version="1.0" encoding="utf-8"?>
<sst xmlns="http://schemas.openxmlformats.org/spreadsheetml/2006/main" count="38" uniqueCount="37">
  <si>
    <t>Company_Code</t>
  </si>
  <si>
    <t>Claim Liability</t>
  </si>
  <si>
    <t>LAE Percentage</t>
  </si>
  <si>
    <t>LAE Liability</t>
  </si>
  <si>
    <t>Claim_Liability_Total</t>
  </si>
  <si>
    <t>ASL</t>
  </si>
  <si>
    <t>AMH</t>
  </si>
  <si>
    <t>GTL</t>
  </si>
  <si>
    <t>NFL</t>
  </si>
  <si>
    <t>NSL</t>
  </si>
  <si>
    <t>PEN</t>
  </si>
  <si>
    <t>PHS</t>
  </si>
  <si>
    <t>PRT</t>
  </si>
  <si>
    <t>USH</t>
  </si>
  <si>
    <t>Total</t>
  </si>
  <si>
    <t>GBR</t>
  </si>
  <si>
    <t>XCH</t>
  </si>
  <si>
    <t>SLI</t>
  </si>
  <si>
    <t>ULI</t>
  </si>
  <si>
    <t>PLICA-NonMS</t>
  </si>
  <si>
    <t>PLICA-MS</t>
  </si>
  <si>
    <t>Load</t>
  </si>
  <si>
    <t>Valuation Month</t>
  </si>
  <si>
    <t>XCH Allocation</t>
  </si>
  <si>
    <t>TY 2020</t>
  </si>
  <si>
    <t>TY 2019</t>
  </si>
  <si>
    <t>TY 2021</t>
  </si>
  <si>
    <t>TY 2022</t>
  </si>
  <si>
    <t>TY 2023</t>
  </si>
  <si>
    <t>Pre-HCCUA 2019</t>
  </si>
  <si>
    <t>HCCUA 2022</t>
  </si>
  <si>
    <t>HCCUA 2023</t>
  </si>
  <si>
    <t>HCCUA 2020</t>
  </si>
  <si>
    <t>HCCUA 2021</t>
  </si>
  <si>
    <t>Check</t>
  </si>
  <si>
    <t>* We don’t yet have premium data for this block. These are October numbers</t>
  </si>
  <si>
    <t>Claims Liability Reserves - December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</si>
</sst>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7" x14ac:knownFonts="1">
    <font>
      <sz val="9"/>
      <color theme="1"/>
      <name val="Arial Narrow"/>
      <family val="2"/>
    </font>
    <font>
      <sz val="9"/>
      <color theme="1"/>
      <name val="Arial Narrow"/>
      <family val="2"/>
    </font>
    <font>
      <sz val="9"/>
      <color rgb="FFFF0000"/>
      <name val="Arial Narrow"/>
      <family val="2"/>
    </font>
    <font>
      <b/>
      <sz val="9"/>
      <color theme="1"/>
      <name val="Arial Narrow"/>
      <family val="2"/>
    </font>
    <font>
      <b/>
      <sz val="9"/>
      <color theme="0"/>
      <name val="Aptos Narrow"/>
      <family val="2"/>
    </font>
    <font>
      <sz val="9"/>
      <color theme="3"/>
      <name val="Arial Narrow"/>
      <family val="2"/>
    </font>
    <font>
      <b/>
      <sz val="10"/>
      <color theme="0"/>
      <name val="Arial Narrow"/>
      <family val="2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1">
    <xf numFmtId="0" fontId="0" fillId="0" borderId="0" xfId="0"/>
    <xf numFmtId="0" fontId="4" fillId="2" borderId="1" xfId="0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10" fontId="0" fillId="0" borderId="0" xfId="0" applyNumberFormat="1"/>
    <xf numFmtId="10" fontId="5" fillId="0" borderId="0" xfId="0" applyNumberFormat="1" applyFont="1"/>
    <xf numFmtId="0" fontId="3" fillId="0" borderId="0" xfId="0" applyFont="1"/>
    <xf numFmtId="164" fontId="3" fillId="0" borderId="0" xfId="0" applyNumberFormat="1" applyFont="1"/>
    <xf numFmtId="164" fontId="0" fillId="0" borderId="0" xfId="2" applyNumberFormat="1" applyFont="1"/>
    <xf numFmtId="164" fontId="0" fillId="0" borderId="0" xfId="0" applyNumberFormat="1"/>
    <xf numFmtId="0" fontId="0" fillId="3" borderId="0" xfId="0" applyFill="1"/>
    <xf numFmtId="164" fontId="0" fillId="3" borderId="0" xfId="0" applyNumberFormat="1" applyFill="1"/>
    <xf numFmtId="10" fontId="0" fillId="3" borderId="0" xfId="0" applyNumberFormat="1" applyFill="1"/>
    <xf numFmtId="164" fontId="0" fillId="3" borderId="0" xfId="2" applyNumberFormat="1" applyFont="1" applyFill="1"/>
    <xf numFmtId="17" fontId="0" fillId="0" borderId="0" xfId="0" applyNumberFormat="1"/>
    <xf numFmtId="9" fontId="3" fillId="0" borderId="0" xfId="1" applyFont="1"/>
    <xf numFmtId="17" fontId="0" fillId="3" borderId="0" xfId="0" applyNumberFormat="1" applyFill="1"/>
    <xf numFmtId="0" fontId="3" fillId="0" borderId="2" xfId="0" applyFont="1" applyBorder="1"/>
    <xf numFmtId="0" fontId="2" fillId="0" borderId="0" xfId="0" applyFont="1"/>
    <xf numFmtId="164" fontId="2" fillId="0" borderId="0" xfId="2" applyNumberFormat="1" applyFont="1"/>
    <xf numFmtId="164" fontId="0" fillId="0" borderId="0" xfId="2" applyNumberFormat="1" applyFont="1" applyFill="1"/>
    <xf numFmtId="0" fontId="6" fillId="4" borderId="0" xfId="0" applyFont="1" applyFill="1" applyAlignment="1">
      <alignment horizontal="center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21" Type="http://schemas.microsoft.com/office/2017/10/relationships/person" Target="persons/person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10" Type="http://schemas.openxmlformats.org/officeDocument/2006/relationships/externalLink" Target="externalLinks/externalLink9.xml"/><Relationship Id="rId19" Type="http://schemas.openxmlformats.org/officeDocument/2006/relationships/styles" Target="styles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actrisk-my.sharepoint.com/personal/sofia_moretti_actrisk_com/Documents/Documents/GitHub/DMI_IBNP/Process%20Results/Unified_IBNP_ASL.xlsx" TargetMode="External"/><Relationship Id="rId1" Type="http://schemas.openxmlformats.org/officeDocument/2006/relationships/externalLinkPath" Target="Unified_IBNP_ASL.xlsx" TargetMode="External"/></Relationships>
</file>

<file path=xl/externalLinks/_rels/externalLink1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Moretti\Documents\GitHub\DMI_IBNP\Process%20Results\Unified_IBNP_NMS_PLICA.xlsx" TargetMode="External"/><Relationship Id="rId1" Type="http://schemas.openxmlformats.org/officeDocument/2006/relationships/externalLinkPath" Target="Unified_IBNP_NMS_PLICA.xlsx" TargetMode="External"/></Relationships>
</file>

<file path=xl/externalLinks/_rels/externalLink1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Moretti\Documents\GitHub\DMI_IBNP\Process%20Results\Unified_IBNP_MS_PLICA.xlsx" TargetMode="External"/><Relationship Id="rId1" Type="http://schemas.openxmlformats.org/officeDocument/2006/relationships/externalLinkPath" Target="Unified_IBNP_MS_PLICA.xlsx" TargetMode="External"/></Relationships>
</file>

<file path=xl/externalLinks/_rels/externalLink12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actrisk-my.sharepoint.com/personal/sofia_moretti_actrisk_com/Documents/Documents/GitHub/DMI_IBNP/Process%20Results/Unified_IBNP_SLI.xlsx" TargetMode="External"/><Relationship Id="rId1" Type="http://schemas.openxmlformats.org/officeDocument/2006/relationships/externalLinkPath" Target="Unified_IBNP_SLI.xlsx" TargetMode="External"/></Relationships>
</file>

<file path=xl/externalLinks/_rels/externalLink1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Moretti\Documents\GitHub\DMI_IBNP\Process%20Results\Unified_IBNP_ULI.xlsx" TargetMode="External"/><Relationship Id="rId1" Type="http://schemas.openxmlformats.org/officeDocument/2006/relationships/externalLinkPath" Target="Unified_IBNP_ULI.xlsx" TargetMode="External"/></Relationships>
</file>

<file path=xl/externalLinks/_rels/externalLink14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actrisk-my.sharepoint.com/personal/sofia_moretti_actrisk_com/Documents/Documents/GitHub/DMI_IBNP/Process%20Results/Unified_IBNP_Split_USH.xlsx" TargetMode="External"/><Relationship Id="rId1" Type="http://schemas.openxmlformats.org/officeDocument/2006/relationships/externalLinkPath" Target="Unified_IBNP_Split_USH.xlsx" TargetMode="External"/></Relationships>
</file>

<file path=xl/externalLinks/_rels/externalLink15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actrisk-my.sharepoint.com/personal/sofia_moretti_actrisk_com/Documents/Documents/GitHub/DMI_IBNP/Process%20Results/Unified_IBNP_XCH.xlsx" TargetMode="External"/><Relationship Id="rId1" Type="http://schemas.openxmlformats.org/officeDocument/2006/relationships/externalLinkPath" Target="Unified_IBNP_XCH.xlsx" TargetMode="External"/></Relationships>
</file>

<file path=xl/externalLinks/_rels/externalLink1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Moretti\Documents\GitHub\DMI_IBNP\Process%20Results\Unified_Claims_Liability_Summary_0.xlsx" TargetMode="External"/><Relationship Id="rId1" Type="http://schemas.openxmlformats.org/officeDocument/2006/relationships/externalLinkPath" Target="Unified_Claims_Liability_Summary_0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actrisk-my.sharepoint.com/personal/sofia_moretti_actrisk_com/Documents/Documents/GitHub/DMI_IBNP/Process%20Results/Unified_IBNP_AMH.xlsx" TargetMode="External"/><Relationship Id="rId1" Type="http://schemas.openxmlformats.org/officeDocument/2006/relationships/externalLinkPath" Target="Unified_IBNP_AMH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actrisk-my.sharepoint.com/personal/sofia_moretti_actrisk_com/Documents/Documents/GitHub/DMI_IBNP/Process%20Results/Unified_IBNP_GBR.xlsx" TargetMode="External"/><Relationship Id="rId1" Type="http://schemas.openxmlformats.org/officeDocument/2006/relationships/externalLinkPath" Target="Unified_IBNP_GBR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actrisk-my.sharepoint.com/personal/sofia_moretti_actrisk_com/Documents/Documents/GitHub/DMI_IBNP/Process%20Results/Unified_IBNP_GTL.xlsx" TargetMode="External"/><Relationship Id="rId1" Type="http://schemas.openxmlformats.org/officeDocument/2006/relationships/externalLinkPath" Target="Unified_IBNP_GTL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actrisk-my.sharepoint.com/personal/sofia_moretti_actrisk_com/Documents/Documents/GitHub/DMI_IBNP/Process%20Results/Unified_IBNP_NFL.xlsx" TargetMode="External"/><Relationship Id="rId1" Type="http://schemas.openxmlformats.org/officeDocument/2006/relationships/externalLinkPath" Target="Unified_IBNP_NFL.xlsx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actrisk-my.sharepoint.com/personal/sofia_moretti_actrisk_com/Documents/Documents/GitHub/DMI_IBNP/Process%20Results/Unified_IBNP_NSL.xlsx" TargetMode="External"/><Relationship Id="rId1" Type="http://schemas.openxmlformats.org/officeDocument/2006/relationships/externalLinkPath" Target="Unified_IBNP_NSL.xlsx" TargetMode="External"/></Relationships>
</file>

<file path=xl/externalLinks/_rels/externalLink7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actrisk-my.sharepoint.com/personal/sofia_moretti_actrisk_com/Documents/Documents/GitHub/DMI_IBNP/Process%20Results/Unified_IBNP_PEN.xlsx" TargetMode="External"/><Relationship Id="rId1" Type="http://schemas.openxmlformats.org/officeDocument/2006/relationships/externalLinkPath" Target="Unified_IBNP_PEN.xlsx" TargetMode="External"/></Relationships>
</file>

<file path=xl/externalLinks/_rels/externalLink8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actrisk-my.sharepoint.com/personal/sofia_moretti_actrisk_com/Documents/Documents/GitHub/DMI_IBNP/Process%20Results/Unified_IBNP_PHS.xlsx" TargetMode="External"/><Relationship Id="rId1" Type="http://schemas.openxmlformats.org/officeDocument/2006/relationships/externalLinkPath" Target="Unified_IBNP_PHS.xlsx" TargetMode="External"/></Relationships>
</file>

<file path=xl/externalLinks/_rels/externalLink9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actrisk-my.sharepoint.com/personal/sofia_moretti_actrisk_com/Documents/Documents/GitHub/DMI_IBNP/Process%20Results/Unified_IBNP_PRT.xlsx" TargetMode="External"/><Relationship Id="rId1" Type="http://schemas.openxmlformats.org/officeDocument/2006/relationships/externalLinkPath" Target="Unified_IBNP_P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Plot Patterns"/>
      <sheetName val="Summary"/>
    </sheetNames>
    <sheetDataSet>
      <sheetData sheetId="0"/>
      <sheetData sheetId="1"/>
      <sheetData sheetId="2">
        <row r="33">
          <cell r="H33">
            <v>6553.5356449181727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Plot Patterns"/>
      <sheetName val="Summary"/>
    </sheetNames>
    <sheetDataSet>
      <sheetData sheetId="0"/>
      <sheetData sheetId="1"/>
      <sheetData sheetId="2">
        <row r="33">
          <cell r="H33">
            <v>118440.65891966136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Plot Patterns"/>
      <sheetName val="Summary"/>
    </sheetNames>
    <sheetDataSet>
      <sheetData sheetId="0"/>
      <sheetData sheetId="1"/>
      <sheetData sheetId="2">
        <row r="33">
          <cell r="H33">
            <v>6463.5470524716211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Plot Patterns"/>
      <sheetName val="Summary"/>
    </sheetNames>
    <sheetDataSet>
      <sheetData sheetId="0"/>
      <sheetData sheetId="1"/>
      <sheetData sheetId="2">
        <row r="33">
          <cell r="H33">
            <v>13655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Plot Patterns"/>
      <sheetName val="Summary"/>
    </sheetNames>
    <sheetDataSet>
      <sheetData sheetId="0" refreshError="1"/>
      <sheetData sheetId="1" refreshError="1"/>
      <sheetData sheetId="2">
        <row r="33">
          <cell r="H33">
            <v>106410.99448837007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Plot Patterns"/>
      <sheetName val="Summary"/>
    </sheetNames>
    <sheetDataSet>
      <sheetData sheetId="0"/>
      <sheetData sheetId="1"/>
      <sheetData sheetId="2">
        <row r="33">
          <cell r="L33">
            <v>49444.044508462743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Plot Patterns"/>
      <sheetName val="Summary"/>
    </sheetNames>
    <sheetDataSet>
      <sheetData sheetId="0"/>
      <sheetData sheetId="1"/>
      <sheetData sheetId="2">
        <row r="8">
          <cell r="A8">
            <v>44866</v>
          </cell>
        </row>
        <row r="33">
          <cell r="H33">
            <v>388243.27028779039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ummary"/>
      <sheetName val="XCH Allocation"/>
    </sheetNames>
    <sheetDataSet>
      <sheetData sheetId="0"/>
      <sheetData sheetId="1">
        <row r="4"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Plot Patterns"/>
      <sheetName val="Summary"/>
    </sheetNames>
    <sheetDataSet>
      <sheetData sheetId="0"/>
      <sheetData sheetId="1"/>
      <sheetData sheetId="2">
        <row r="33">
          <cell r="H33">
            <v>4609.3267555524653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Plot Patterns"/>
      <sheetName val="Summary"/>
    </sheetNames>
    <sheetDataSet>
      <sheetData sheetId="0"/>
      <sheetData sheetId="1"/>
      <sheetData sheetId="2">
        <row r="33">
          <cell r="H33">
            <v>33266.902027718133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Plot Patterns"/>
      <sheetName val="Summary"/>
    </sheetNames>
    <sheetDataSet>
      <sheetData sheetId="0"/>
      <sheetData sheetId="1"/>
      <sheetData sheetId="2">
        <row r="33">
          <cell r="H33">
            <v>263700.23928064393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Plot Patterns"/>
      <sheetName val="Summary"/>
    </sheetNames>
    <sheetDataSet>
      <sheetData sheetId="0"/>
      <sheetData sheetId="1"/>
      <sheetData sheetId="2">
        <row r="33">
          <cell r="H33">
            <v>54572.110617554819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Plot Patterns"/>
      <sheetName val="Summary"/>
    </sheetNames>
    <sheetDataSet>
      <sheetData sheetId="0"/>
      <sheetData sheetId="1"/>
      <sheetData sheetId="2">
        <row r="33">
          <cell r="H33">
            <v>53775.272475281003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Plot Patterns"/>
      <sheetName val="Summary"/>
    </sheetNames>
    <sheetDataSet>
      <sheetData sheetId="0"/>
      <sheetData sheetId="1"/>
      <sheetData sheetId="2">
        <row r="33">
          <cell r="H33">
            <v>118365.06785229972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Plot Patterns"/>
      <sheetName val="Summary"/>
    </sheetNames>
    <sheetDataSet>
      <sheetData sheetId="0"/>
      <sheetData sheetId="1"/>
      <sheetData sheetId="2">
        <row r="33">
          <cell r="H33">
            <v>165903.58128421317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Plot Patterns"/>
      <sheetName val="Summary"/>
    </sheetNames>
    <sheetDataSet>
      <sheetData sheetId="0"/>
      <sheetData sheetId="1"/>
      <sheetData sheetId="2">
        <row r="33">
          <cell r="H33">
            <v>60707.860115003437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Julia Oranias" id="{FC6D6499-D49C-4EF0-B72D-3446266526EE}" userId="S::joranias@actrisk.com::f83fb233-9eca-431f-9d3a-a35e583d3cea" providerId="AD"/>
</personList>
</file>

<file path=xl/theme/theme1.xml><?xml version="1.0" encoding="utf-8"?>
<a:theme xmlns:a="http://schemas.openxmlformats.org/drawingml/2006/main" name="Office Theme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22" dT="2024-10-10T15:17:37.29" personId="{FC6D6499-D49C-4EF0-B72D-3446266526EE}" id="{FEE7276F-F39D-4233-9473-6D1FFD4DFD91}">
    <text>To be defined by Karl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38D66-6A3A-466E-8973-92ABD33CCFF7}">
  <dimension ref="A2:K26"/>
  <sheetViews>
    <sheetView tabSelected="1" workbookViewId="0">
      <selection activeCell="Q32" sqref="Q32"/>
    </sheetView>
  </sheetViews>
  <sheetFormatPr defaultColWidth="9.140625" defaultRowHeight="13.2" x14ac:dyDescent="0.3"/>
  <cols>
    <col min="1" max="1" width="16.140625" bestFit="1" customWidth="1"/>
    <col min="2" max="2" width="15.85546875" customWidth="1"/>
    <col min="3" max="3" width="16.85546875" bestFit="1" customWidth="1"/>
    <col min="4" max="4" width="12.140625" customWidth="1"/>
    <col min="5" max="5" width="19.42578125" bestFit="1" customWidth="1"/>
    <col min="6" max="6" width="21.42578125" bestFit="1" customWidth="1"/>
    <col min="7" max="7" width="12.5703125" bestFit="1" customWidth="1"/>
    <col min="8" max="8" width="16.5703125" bestFit="1" customWidth="1"/>
    <col min="9" max="10" width="12.5703125" bestFit="1" customWidth="1"/>
    <col min="11" max="11" width="19.42578125" bestFit="1" customWidth="1"/>
    <col min="12" max="13" width="9.5703125" customWidth="1"/>
  </cols>
  <sheetData>
    <row r="2" spans="1:9" ht="13.8" x14ac:dyDescent="0.3">
      <c r="A2" s="20" t="s">
        <v>36</v>
      </c>
      <c r="B2" s="20"/>
      <c r="C2" s="20"/>
      <c r="D2" s="20"/>
      <c r="E2" s="20"/>
      <c r="F2" s="20"/>
      <c r="G2" s="20"/>
      <c r="H2" s="20"/>
    </row>
    <row r="4" spans="1:9" x14ac:dyDescent="0.3">
      <c r="A4" s="1" t="s">
        <v>0</v>
      </c>
      <c r="B4" s="1" t="s">
        <v>1</v>
      </c>
      <c r="C4" s="1" t="s">
        <v>21</v>
      </c>
      <c r="D4" s="1" t="s">
        <v>2</v>
      </c>
      <c r="E4" s="1" t="s">
        <v>3</v>
      </c>
      <c r="F4" s="1" t="s">
        <v>4</v>
      </c>
      <c r="H4" s="2" t="s">
        <v>22</v>
      </c>
    </row>
    <row r="5" spans="1:9" x14ac:dyDescent="0.3">
      <c r="A5" t="s">
        <v>5</v>
      </c>
      <c r="B5" s="8">
        <f>+[1]Summary!$H$33</f>
        <v>6553.5356449181727</v>
      </c>
      <c r="C5" s="8">
        <f t="shared" ref="C5:C19" si="0">+B5*$C$22</f>
        <v>327.67678224590867</v>
      </c>
      <c r="D5" s="4">
        <v>7.4999999999999997E-2</v>
      </c>
      <c r="E5" s="7">
        <f>+B5*D5</f>
        <v>491.51517336886292</v>
      </c>
      <c r="F5" s="7">
        <f>+B5+C5+E5</f>
        <v>7372.7276005329441</v>
      </c>
      <c r="H5" s="13">
        <v>45627</v>
      </c>
    </row>
    <row r="6" spans="1:9" x14ac:dyDescent="0.3">
      <c r="A6" t="s">
        <v>6</v>
      </c>
      <c r="B6" s="8">
        <f>+[2]Summary!$H$33</f>
        <v>4609.3267555524653</v>
      </c>
      <c r="C6" s="8">
        <f t="shared" si="0"/>
        <v>230.46633777762327</v>
      </c>
      <c r="D6" s="3">
        <f>+D5</f>
        <v>7.4999999999999997E-2</v>
      </c>
      <c r="E6" s="7">
        <f t="shared" ref="E6:E19" si="1">+B6*D6</f>
        <v>345.6995066664349</v>
      </c>
      <c r="F6" s="7">
        <f t="shared" ref="F6:F19" si="2">+B6+C6+E6</f>
        <v>5185.4925999965235</v>
      </c>
      <c r="H6" s="13">
        <v>45627</v>
      </c>
    </row>
    <row r="7" spans="1:9" x14ac:dyDescent="0.3">
      <c r="A7" t="s">
        <v>15</v>
      </c>
      <c r="B7" s="8">
        <f>+[3]Summary!$H$33</f>
        <v>33266.902027718133</v>
      </c>
      <c r="C7" s="8">
        <f t="shared" si="0"/>
        <v>1663.3451013859067</v>
      </c>
      <c r="D7" s="3">
        <f t="shared" ref="D7:D13" si="3">+D6</f>
        <v>7.4999999999999997E-2</v>
      </c>
      <c r="E7" s="7">
        <f t="shared" si="1"/>
        <v>2495.01765207886</v>
      </c>
      <c r="F7" s="7">
        <f t="shared" si="2"/>
        <v>37425.264781182901</v>
      </c>
      <c r="H7" s="13">
        <v>45627</v>
      </c>
    </row>
    <row r="8" spans="1:9" x14ac:dyDescent="0.3">
      <c r="A8" t="s">
        <v>7</v>
      </c>
      <c r="B8" s="8">
        <f>+[4]Summary!$H$33</f>
        <v>263700.23928064393</v>
      </c>
      <c r="C8" s="8">
        <f t="shared" si="0"/>
        <v>13185.011964032197</v>
      </c>
      <c r="D8" s="3">
        <f t="shared" si="3"/>
        <v>7.4999999999999997E-2</v>
      </c>
      <c r="E8" s="7">
        <f t="shared" si="1"/>
        <v>19777.517946048294</v>
      </c>
      <c r="F8" s="7">
        <f t="shared" si="2"/>
        <v>296662.76919072442</v>
      </c>
      <c r="H8" s="13">
        <v>45627</v>
      </c>
    </row>
    <row r="9" spans="1:9" x14ac:dyDescent="0.3">
      <c r="A9" t="s">
        <v>8</v>
      </c>
      <c r="B9" s="8">
        <f>+[5]Summary!$H$33</f>
        <v>54572.110617554819</v>
      </c>
      <c r="C9" s="8">
        <f t="shared" si="0"/>
        <v>2728.6055308777413</v>
      </c>
      <c r="D9" s="3">
        <f t="shared" si="3"/>
        <v>7.4999999999999997E-2</v>
      </c>
      <c r="E9" s="7">
        <f t="shared" si="1"/>
        <v>4092.9082963166111</v>
      </c>
      <c r="F9" s="7">
        <f t="shared" si="2"/>
        <v>61393.624444749177</v>
      </c>
      <c r="H9" s="13">
        <v>45627</v>
      </c>
    </row>
    <row r="10" spans="1:9" x14ac:dyDescent="0.3">
      <c r="A10" t="s">
        <v>9</v>
      </c>
      <c r="B10" s="8">
        <f>+[6]Summary!$H$33</f>
        <v>53775.272475281003</v>
      </c>
      <c r="C10" s="8">
        <f t="shared" si="0"/>
        <v>2688.7636237640504</v>
      </c>
      <c r="D10" s="3">
        <f t="shared" si="3"/>
        <v>7.4999999999999997E-2</v>
      </c>
      <c r="E10" s="7">
        <f t="shared" si="1"/>
        <v>4033.1454356460749</v>
      </c>
      <c r="F10" s="7">
        <f t="shared" si="2"/>
        <v>60497.181534691124</v>
      </c>
      <c r="H10" s="13">
        <v>45627</v>
      </c>
    </row>
    <row r="11" spans="1:9" x14ac:dyDescent="0.3">
      <c r="A11" t="s">
        <v>10</v>
      </c>
      <c r="B11" s="8">
        <f>+[7]Summary!$H$33</f>
        <v>118365.06785229972</v>
      </c>
      <c r="C11" s="8">
        <f t="shared" si="0"/>
        <v>5918.2533926149863</v>
      </c>
      <c r="D11" s="3">
        <f t="shared" si="3"/>
        <v>7.4999999999999997E-2</v>
      </c>
      <c r="E11" s="7">
        <f t="shared" si="1"/>
        <v>8877.3800889224785</v>
      </c>
      <c r="F11" s="7">
        <f t="shared" si="2"/>
        <v>133160.70133383718</v>
      </c>
      <c r="H11" s="13">
        <v>45627</v>
      </c>
    </row>
    <row r="12" spans="1:9" x14ac:dyDescent="0.3">
      <c r="A12" s="9" t="s">
        <v>11</v>
      </c>
      <c r="B12" s="10">
        <f>+[8]Summary!$H$33</f>
        <v>165903.58128421317</v>
      </c>
      <c r="C12" s="10">
        <f t="shared" si="0"/>
        <v>8295.1790642106589</v>
      </c>
      <c r="D12" s="11">
        <f t="shared" si="3"/>
        <v>7.4999999999999997E-2</v>
      </c>
      <c r="E12" s="12">
        <f t="shared" si="1"/>
        <v>12442.768596315987</v>
      </c>
      <c r="F12" s="12">
        <f t="shared" si="2"/>
        <v>186641.52894473981</v>
      </c>
      <c r="G12" s="9"/>
      <c r="H12" s="15">
        <v>45566</v>
      </c>
      <c r="I12" t="s">
        <v>35</v>
      </c>
    </row>
    <row r="13" spans="1:9" x14ac:dyDescent="0.3">
      <c r="A13" t="s">
        <v>12</v>
      </c>
      <c r="B13" s="8">
        <f>+[9]Summary!$H$33</f>
        <v>60707.860115003437</v>
      </c>
      <c r="C13" s="8">
        <f t="shared" si="0"/>
        <v>3035.3930057501721</v>
      </c>
      <c r="D13" s="3">
        <f t="shared" si="3"/>
        <v>7.4999999999999997E-2</v>
      </c>
      <c r="E13" s="19">
        <f t="shared" si="1"/>
        <v>4553.0895086252576</v>
      </c>
      <c r="F13" s="19">
        <f t="shared" si="2"/>
        <v>68296.342629378865</v>
      </c>
      <c r="H13" s="13">
        <v>45627</v>
      </c>
    </row>
    <row r="14" spans="1:9" x14ac:dyDescent="0.3">
      <c r="A14" t="s">
        <v>19</v>
      </c>
      <c r="B14" s="8">
        <f>+[10]Summary!$H$33</f>
        <v>118440.65891966136</v>
      </c>
      <c r="C14" s="8">
        <f t="shared" si="0"/>
        <v>5922.0329459830682</v>
      </c>
      <c r="D14" s="3">
        <v>0.05</v>
      </c>
      <c r="E14" s="19">
        <f t="shared" si="1"/>
        <v>5922.0329459830682</v>
      </c>
      <c r="F14" s="19">
        <f t="shared" si="2"/>
        <v>130284.7248116275</v>
      </c>
      <c r="H14" s="13">
        <v>45627</v>
      </c>
    </row>
    <row r="15" spans="1:9" x14ac:dyDescent="0.3">
      <c r="A15" t="s">
        <v>20</v>
      </c>
      <c r="B15" s="8">
        <f>+[11]Summary!$H$33</f>
        <v>6463.5470524716211</v>
      </c>
      <c r="C15" s="8">
        <f t="shared" si="0"/>
        <v>323.1773526235811</v>
      </c>
      <c r="D15" s="3">
        <v>0.05</v>
      </c>
      <c r="E15" s="19">
        <f t="shared" si="1"/>
        <v>323.1773526235811</v>
      </c>
      <c r="F15" s="19">
        <f t="shared" si="2"/>
        <v>7109.9017577187833</v>
      </c>
      <c r="H15" s="13">
        <v>45627</v>
      </c>
    </row>
    <row r="16" spans="1:9" x14ac:dyDescent="0.3">
      <c r="A16" t="s">
        <v>17</v>
      </c>
      <c r="B16" s="8">
        <f>+[12]Summary!$H$33</f>
        <v>13655</v>
      </c>
      <c r="C16" s="8">
        <f t="shared" si="0"/>
        <v>682.75</v>
      </c>
      <c r="D16" s="3">
        <f>+D5</f>
        <v>7.4999999999999997E-2</v>
      </c>
      <c r="E16" s="19">
        <f t="shared" si="1"/>
        <v>1024.125</v>
      </c>
      <c r="F16" s="19">
        <f t="shared" si="2"/>
        <v>15361.875</v>
      </c>
      <c r="H16" s="13">
        <v>45627</v>
      </c>
    </row>
    <row r="17" spans="1:11" x14ac:dyDescent="0.3">
      <c r="A17" t="s">
        <v>18</v>
      </c>
      <c r="B17" s="8">
        <f>+[13]Summary!$H$33</f>
        <v>106410.99448837007</v>
      </c>
      <c r="C17" s="8">
        <f t="shared" si="0"/>
        <v>5320.5497244185035</v>
      </c>
      <c r="D17" s="3">
        <f t="shared" ref="D17:D19" si="4">+D6</f>
        <v>7.4999999999999997E-2</v>
      </c>
      <c r="E17" s="19">
        <f t="shared" si="1"/>
        <v>7980.8245866277548</v>
      </c>
      <c r="F17" s="19">
        <f t="shared" si="2"/>
        <v>119712.36879941633</v>
      </c>
      <c r="H17" s="13">
        <v>45627</v>
      </c>
    </row>
    <row r="18" spans="1:11" x14ac:dyDescent="0.3">
      <c r="A18" t="s">
        <v>13</v>
      </c>
      <c r="B18" s="8">
        <f>+[14]Summary!$L$33</f>
        <v>49444.044508462743</v>
      </c>
      <c r="C18" s="8">
        <f t="shared" si="0"/>
        <v>2472.2022254231374</v>
      </c>
      <c r="D18" s="3">
        <f t="shared" si="4"/>
        <v>7.4999999999999997E-2</v>
      </c>
      <c r="E18" s="19">
        <f t="shared" si="1"/>
        <v>3708.3033381347054</v>
      </c>
      <c r="F18" s="19">
        <f t="shared" si="2"/>
        <v>55624.550072020582</v>
      </c>
      <c r="H18" s="13">
        <v>45627</v>
      </c>
    </row>
    <row r="19" spans="1:11" x14ac:dyDescent="0.3">
      <c r="A19" s="9" t="s">
        <v>16</v>
      </c>
      <c r="B19" s="10">
        <f>+[15]Summary!$H$33</f>
        <v>388243.27028779039</v>
      </c>
      <c r="C19" s="10">
        <f t="shared" si="0"/>
        <v>19412.163514389522</v>
      </c>
      <c r="D19" s="11">
        <f t="shared" si="4"/>
        <v>7.4999999999999997E-2</v>
      </c>
      <c r="E19" s="12">
        <f t="shared" si="1"/>
        <v>29118.245271584277</v>
      </c>
      <c r="F19" s="12">
        <f t="shared" si="2"/>
        <v>436773.67907376419</v>
      </c>
      <c r="G19" s="9"/>
      <c r="H19" s="15">
        <v>45566</v>
      </c>
      <c r="I19" t="s">
        <v>35</v>
      </c>
    </row>
    <row r="20" spans="1:11" x14ac:dyDescent="0.3">
      <c r="B20" s="8"/>
      <c r="C20" s="8"/>
    </row>
    <row r="21" spans="1:11" x14ac:dyDescent="0.3">
      <c r="A21" s="5" t="s">
        <v>14</v>
      </c>
      <c r="B21" s="6">
        <f>+SUM(B5:B20)</f>
        <v>1444111.411309941</v>
      </c>
      <c r="C21" s="6">
        <f>+SUM(C5:C20)</f>
        <v>72205.570565497052</v>
      </c>
      <c r="D21" s="5"/>
      <c r="E21" s="6">
        <f>+SUM(E5:E20)</f>
        <v>105185.75069894225</v>
      </c>
      <c r="F21" s="6">
        <f>+SUM(F5:F20)</f>
        <v>1621502.7325743805</v>
      </c>
    </row>
    <row r="22" spans="1:11" x14ac:dyDescent="0.3">
      <c r="C22" s="14">
        <v>0.05</v>
      </c>
    </row>
    <row r="24" spans="1:11" x14ac:dyDescent="0.3">
      <c r="A24" s="5" t="s">
        <v>23</v>
      </c>
    </row>
    <row r="25" spans="1:11" x14ac:dyDescent="0.3">
      <c r="A25" s="5" t="s">
        <v>24</v>
      </c>
      <c r="B25" s="5" t="s">
        <v>25</v>
      </c>
      <c r="C25" s="5" t="s">
        <v>26</v>
      </c>
      <c r="D25" s="5" t="s">
        <v>27</v>
      </c>
      <c r="E25" s="5" t="s">
        <v>28</v>
      </c>
      <c r="F25" s="5" t="s">
        <v>29</v>
      </c>
      <c r="G25" s="5" t="s">
        <v>30</v>
      </c>
      <c r="H25" s="5" t="s">
        <v>31</v>
      </c>
      <c r="I25" s="5" t="s">
        <v>32</v>
      </c>
      <c r="J25" s="16" t="s">
        <v>33</v>
      </c>
      <c r="K25" s="17" t="s">
        <v>34</v>
      </c>
    </row>
    <row r="26" spans="1:11" x14ac:dyDescent="0.3">
      <c r="A26" s="7">
        <f>+'[16]XCH Allocation'!C4*(1+$D$19)+'[16]XCH Allocation'!C4*$C$22</f>
        <v>0</v>
      </c>
      <c r="B26" s="7">
        <f>+'[16]XCH Allocation'!D4*(1+$D$19)+'[16]XCH Allocation'!D4*$C$22</f>
        <v>0</v>
      </c>
      <c r="C26" s="7">
        <f>+'[16]XCH Allocation'!E4*(1+$D$19)+'[16]XCH Allocation'!E4*$C$22</f>
        <v>0</v>
      </c>
      <c r="D26" s="7">
        <f>+'[16]XCH Allocation'!F4*(1+$D$19)+'[16]XCH Allocation'!F4*$C$22</f>
        <v>0</v>
      </c>
      <c r="E26" s="7">
        <f>+'[16]XCH Allocation'!G4*(1+$D$19)+'[16]XCH Allocation'!G4*$C$22</f>
        <v>0</v>
      </c>
      <c r="F26" s="7">
        <f>+'[16]XCH Allocation'!H4*(1+$D$19)+'[16]XCH Allocation'!H4*$C$22</f>
        <v>0</v>
      </c>
      <c r="G26" s="7">
        <f>+'[16]XCH Allocation'!I4*(1+$D$19)+'[16]XCH Allocation'!I4*$C$22</f>
        <v>0</v>
      </c>
      <c r="H26" s="7">
        <f>+'[16]XCH Allocation'!J4*(1+$D$19)+'[16]XCH Allocation'!J4*$C$22</f>
        <v>0</v>
      </c>
      <c r="I26" s="7">
        <f>+'[16]XCH Allocation'!K4*(1+$D$19)+'[16]XCH Allocation'!K4*$C$22</f>
        <v>0</v>
      </c>
      <c r="J26" s="7">
        <f>+'[16]XCH Allocation'!L4*(1+$D$19)+'[16]XCH Allocation'!L4*$C$22</f>
        <v>0</v>
      </c>
      <c r="K26" s="18">
        <f>+SUM(A26:J26)-F19</f>
        <v>-436773.67907376419</v>
      </c>
    </row>
  </sheetData>
  <mergeCells count="1">
    <mergeCell ref="A2:H2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Claims Liability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Oranias</dc:creator>
  <cp:lastModifiedBy>Sofia Moretti</cp:lastModifiedBy>
  <dcterms:created xsi:type="dcterms:W3CDTF">2024-08-16T11:17:23Z</dcterms:created>
  <dcterms:modified xsi:type="dcterms:W3CDTF">2025-01-09T12:34:32Z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{49AD73FB-2191-42B3-A351-5598DE080B02}</vt:lpwstr>
  </property>
</Properties>
</file>