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13_ncr:1_{98BD6945-22A8-4157-9816-A6824DA3C700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5" i="1"/>
  <c r="G16" i="1"/>
  <c r="C16" i="1"/>
  <c r="G15" i="1"/>
  <c r="C15" i="1"/>
  <c r="D15" i="1" s="1"/>
  <c r="C14" i="1"/>
  <c r="D14" i="1" s="1"/>
  <c r="E14" i="1" s="1"/>
  <c r="H14" i="1" s="1"/>
  <c r="G13" i="1"/>
  <c r="C13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D2" i="1"/>
  <c r="E2" i="1" l="1"/>
  <c r="H2" i="1" l="1"/>
  <c r="I2" i="1" l="1"/>
  <c r="B12" i="1" l="1"/>
  <c r="D12" i="1" l="1"/>
  <c r="E12" i="1" s="1"/>
  <c r="H12" i="1" s="1"/>
  <c r="I12" i="1" s="1"/>
  <c r="B11" i="1" l="1"/>
  <c r="D11" i="1" l="1"/>
  <c r="B18" i="1"/>
  <c r="D18" i="1" l="1"/>
  <c r="E11" i="1"/>
  <c r="H11" i="1" l="1"/>
  <c r="E18" i="1"/>
  <c r="I11" i="1" l="1"/>
  <c r="H18" i="1"/>
  <c r="I18" i="1" s="1"/>
</calcChain>
</file>

<file path=xl/sharedStrings.xml><?xml version="1.0" encoding="utf-8"?>
<sst xmlns="http://schemas.openxmlformats.org/spreadsheetml/2006/main" count="79" uniqueCount="47">
  <si>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</si>
  <si>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</si>
  <si>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</si>
  <si>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</si>
  <si>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</si>
  <si>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</si>
  <si>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</si>
  <si>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</si>
  <si>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</si>
  <si>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</si>
  <si>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</si>
  <si>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</si>
  <si>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</si>
  <si>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</si>
  <si>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</si>
  <si>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</si>
  <si>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</si>
  <si>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</si>
  <si>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</si>
  <si>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</si>
  <si>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</si>
  <si>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</si>
  <si>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</si>
  <si>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</si>
  <si>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</si>
  <si>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</si>
  <si>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</si>
  <si>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</si>
  <si>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</si>
  <si>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</si>
  <si>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</si>
  <si>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</si>
  <si>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</si>
  <si>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</si>
  <si>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</si>
  <si>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</si>
  <si>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</si>
  <si>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</si>
  <si>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</si>
  <si>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</si>
  <si>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</si>
  <si>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</si>
  <si>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</si>
  <si>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</si>
  <si>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</si>
  <si>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Volume3</t>
  </si>
  <si>
    <t>Unified has an additional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</si>
</sst>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6696.3934441671681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40026.032194749809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161260.49060726044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150647.0549436211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58138.655690449406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75918.243577464978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27702.723936340495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13583.091940298507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102815.66849585678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803885.862425684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2652.79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50895.891261734017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79390.241710695555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31458.354813603139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topLeftCell="A2" workbookViewId="0">
      <selection activeCell="G11" sqref="G11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6696.3934441671681</v>
      </c>
      <c r="C2" s="4">
        <f>+[2]Summary!$H$35</f>
        <v>7.4999999999999997E-2</v>
      </c>
      <c r="D2" s="9">
        <f>+B2*C2</f>
        <v>502.22950831253758</v>
      </c>
      <c r="E2" s="9">
        <f>+B2+D2</f>
        <v>7198.6229524797054</v>
      </c>
      <c r="G2" s="10">
        <f>+[2]Summary!$H$36</f>
        <v>10194.181693825194</v>
      </c>
      <c r="H2" s="10">
        <f>+E2-G2</f>
        <v>-2995.5587413454887</v>
      </c>
      <c r="I2" s="11">
        <f>+H2/G2</f>
        <v>-0.29384984801280856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2652.79</v>
      </c>
      <c r="C3" s="3">
        <f>+[4]Summary!$H$35</f>
        <v>7.4999999999999997E-2</v>
      </c>
      <c r="D3" s="9">
        <f t="shared" ref="D3:D16" si="0">+B3*C3</f>
        <v>198.95925</v>
      </c>
      <c r="E3" s="9">
        <f t="shared" ref="E3:E16" si="1">+B3+D3</f>
        <v>2851.7492499999998</v>
      </c>
      <c r="G3" s="10">
        <f>+[4]Summary!$H$36</f>
        <v>2852.8990141421973</v>
      </c>
      <c r="H3" s="10">
        <f t="shared" ref="H3:H16" si="2">+E3-G3</f>
        <v>-1.1497641421974549</v>
      </c>
      <c r="I3" s="11">
        <f t="shared" ref="I3:I16" si="3">+H3/G3</f>
        <v>-4.0301606769041671E-4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50895.891261734017</v>
      </c>
      <c r="C4" s="3">
        <f>+[6]Summary!$H$35</f>
        <v>7.4999999999999997E-2</v>
      </c>
      <c r="D4" s="9">
        <f t="shared" si="0"/>
        <v>3817.191844630051</v>
      </c>
      <c r="E4" s="9">
        <f t="shared" si="1"/>
        <v>54713.083106364065</v>
      </c>
      <c r="G4" s="10">
        <f>+[6]Summary!$H$36</f>
        <v>46527.596958871203</v>
      </c>
      <c r="H4" s="10">
        <f t="shared" si="2"/>
        <v>8185.4861474928621</v>
      </c>
      <c r="I4" s="11">
        <f t="shared" si="3"/>
        <v>0.17592755015326819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79390.241710695555</v>
      </c>
      <c r="C5" s="3">
        <f>+[8]Summary!$H$35</f>
        <v>7.4999999999999997E-2</v>
      </c>
      <c r="D5" s="9">
        <f t="shared" si="0"/>
        <v>5954.2681283021666</v>
      </c>
      <c r="E5" s="9">
        <f t="shared" si="1"/>
        <v>85344.509838997721</v>
      </c>
      <c r="G5" s="10">
        <f>+[8]Summary!$H$36</f>
        <v>88593.393911147272</v>
      </c>
      <c r="H5" s="10">
        <f t="shared" si="2"/>
        <v>-3248.8840721495508</v>
      </c>
      <c r="I5" s="11">
        <f t="shared" si="3"/>
        <v>-3.6671854736798376E-2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31458.354813603139</v>
      </c>
      <c r="C6" s="3">
        <f>+[10]Summary!$H$35</f>
        <v>7.4999999999999997E-2</v>
      </c>
      <c r="D6" s="9">
        <f t="shared" si="0"/>
        <v>2359.3766110202355</v>
      </c>
      <c r="E6" s="9">
        <f t="shared" si="1"/>
        <v>33817.731424623373</v>
      </c>
      <c r="G6" s="10">
        <f>+[10]Summary!$H$36</f>
        <v>32709.246771985087</v>
      </c>
      <c r="H6" s="10">
        <f t="shared" si="2"/>
        <v>1108.4846526382862</v>
      </c>
      <c r="I6" s="11">
        <f t="shared" si="3"/>
        <v>3.388903022944828E-2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40026.032194749809</v>
      </c>
      <c r="C7" s="3">
        <f>+[12]Summary!$H$35</f>
        <v>7.4999999999999997E-2</v>
      </c>
      <c r="D7" s="9">
        <f t="shared" si="0"/>
        <v>3001.9524146062354</v>
      </c>
      <c r="E7" s="9">
        <f t="shared" si="1"/>
        <v>43027.984609356041</v>
      </c>
      <c r="G7" s="10">
        <f>+[12]Summary!$H$36</f>
        <v>43941.36</v>
      </c>
      <c r="H7" s="10">
        <f t="shared" si="2"/>
        <v>-913.37539064395969</v>
      </c>
      <c r="I7" s="11">
        <f t="shared" si="3"/>
        <v>-2.0786233986475604E-2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161260.49060726044</v>
      </c>
      <c r="C8" s="3">
        <f>+[14]Summary!$H$35</f>
        <v>7.4999999999999997E-2</v>
      </c>
      <c r="D8" s="9">
        <f t="shared" si="0"/>
        <v>12094.536795544533</v>
      </c>
      <c r="E8" s="9">
        <f t="shared" si="1"/>
        <v>173355.02740280496</v>
      </c>
      <c r="G8" s="10">
        <f>+[14]Summary!$H$36</f>
        <v>158653.1571364796</v>
      </c>
      <c r="H8" s="10">
        <f t="shared" si="2"/>
        <v>14701.870266325364</v>
      </c>
      <c r="I8" s="11">
        <f t="shared" si="3"/>
        <v>9.2666736241991357E-2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150647.0549436211</v>
      </c>
      <c r="C9" s="3">
        <f>+[16]Summary!$H$35</f>
        <v>7.4999999999999997E-2</v>
      </c>
      <c r="D9" s="9">
        <f t="shared" si="0"/>
        <v>11298.529120771582</v>
      </c>
      <c r="E9" s="9">
        <f t="shared" si="1"/>
        <v>161945.58406439269</v>
      </c>
      <c r="G9" s="10">
        <f>+[16]Summary!$H$36</f>
        <v>167515.8389747378</v>
      </c>
      <c r="H9" s="10">
        <f t="shared" si="2"/>
        <v>-5570.254910345102</v>
      </c>
      <c r="I9" s="11">
        <f t="shared" si="3"/>
        <v>-3.3252108841989106E-2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58138.655690449406</v>
      </c>
      <c r="C10" s="3">
        <f>+[18]Summary!$H$35</f>
        <v>7.4999999999999997E-2</v>
      </c>
      <c r="D10" s="9">
        <f t="shared" si="0"/>
        <v>4360.3991767837051</v>
      </c>
      <c r="E10" s="9">
        <f t="shared" si="1"/>
        <v>62499.054867233113</v>
      </c>
      <c r="G10" s="10">
        <f>+[18]Summary!$H$36</f>
        <v>61403.00276625227</v>
      </c>
      <c r="H10" s="10">
        <f t="shared" si="2"/>
        <v>1096.0521009808435</v>
      </c>
      <c r="I10" s="11">
        <f t="shared" si="3"/>
        <v>1.7850138455822312E-2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ht="23" x14ac:dyDescent="0.25">
      <c r="A11" t="s">
        <v>20</v>
      </c>
      <c r="B11" s="10">
        <f>+[19]Summary!$H$33</f>
        <v>75918.243577464978</v>
      </c>
      <c r="C11" s="5">
        <v>0.05</v>
      </c>
      <c r="D11" s="9">
        <f t="shared" si="0"/>
        <v>3795.9121788732491</v>
      </c>
      <c r="E11" s="9">
        <f t="shared" si="1"/>
        <v>79714.155756338223</v>
      </c>
      <c r="G11" s="10">
        <f>+[20]Summary!$E$36</f>
        <v>628236.15</v>
      </c>
      <c r="H11" s="10">
        <f t="shared" ref="H11:H12" si="4">+E11-G11</f>
        <v>-548521.99424366176</v>
      </c>
      <c r="I11" s="11">
        <f t="shared" ref="I11:I12" si="5">+H11/G11</f>
        <v>-0.87311434441278446</v>
      </c>
      <c r="J11" s="12" t="s">
        <v>46</v>
      </c>
      <c r="L11" t="s">
        <v>45</v>
      </c>
      <c r="M11" s="10" t="s">
        <v>26</v>
      </c>
    </row>
    <row r="12" spans="1:14" x14ac:dyDescent="0.25">
      <c r="A12" t="s">
        <v>21</v>
      </c>
      <c r="B12" s="10">
        <f>+[21]Summary!$H$33</f>
        <v>27702.723936340495</v>
      </c>
      <c r="C12" s="5">
        <v>0.05</v>
      </c>
      <c r="D12" s="9">
        <f t="shared" si="0"/>
        <v>1385.1361968170249</v>
      </c>
      <c r="E12" s="9">
        <f t="shared" si="1"/>
        <v>29087.860133157519</v>
      </c>
      <c r="G12" s="10">
        <f>+[22]Summary!$E$36</f>
        <v>21308.7</v>
      </c>
      <c r="H12" s="10">
        <f t="shared" si="4"/>
        <v>7779.1601331575184</v>
      </c>
      <c r="I12" s="11">
        <f t="shared" si="5"/>
        <v>0.3650696726293729</v>
      </c>
      <c r="J12" s="12" t="s">
        <v>26</v>
      </c>
      <c r="L12" t="s">
        <v>45</v>
      </c>
      <c r="M12" s="10" t="s">
        <v>26</v>
      </c>
    </row>
    <row r="13" spans="1:14" ht="23" x14ac:dyDescent="0.25">
      <c r="A13" t="s">
        <v>18</v>
      </c>
      <c r="B13" s="10">
        <f>+[23]Summary!$H$33</f>
        <v>13583.091940298507</v>
      </c>
      <c r="C13" s="3">
        <f>+[24]Summary!$H$35</f>
        <v>7.4999999999999997E-2</v>
      </c>
      <c r="D13" s="9">
        <f t="shared" si="0"/>
        <v>1018.731895522388</v>
      </c>
      <c r="E13" s="9">
        <f t="shared" si="1"/>
        <v>14601.823835820895</v>
      </c>
      <c r="G13" s="10">
        <f>+[24]Summary!$H$36</f>
        <v>22925.112714356808</v>
      </c>
      <c r="H13" s="10">
        <f t="shared" si="2"/>
        <v>-8323.2888785359137</v>
      </c>
      <c r="I13" s="11">
        <f t="shared" si="3"/>
        <v>-0.36306425107883855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[26]Summary!L33</f>
        <v>102815.66849585678</v>
      </c>
      <c r="C15" s="3">
        <f>+[27]Summary!$L$35</f>
        <v>7.4999999999999997E-2</v>
      </c>
      <c r="D15" s="9">
        <f t="shared" si="0"/>
        <v>7711.1751371892578</v>
      </c>
      <c r="E15" s="9">
        <f t="shared" si="1"/>
        <v>110526.84363304604</v>
      </c>
      <c r="G15" s="10">
        <f>+[27]Summary!$L$36</f>
        <v>70721.566596096614</v>
      </c>
      <c r="H15" s="10">
        <f t="shared" si="2"/>
        <v>39805.277036949425</v>
      </c>
      <c r="I15" s="11">
        <f t="shared" si="3"/>
        <v>0.56284495597056561</v>
      </c>
      <c r="J15" s="12" t="s">
        <v>34</v>
      </c>
      <c r="L15" t="s">
        <v>45</v>
      </c>
      <c r="M15" s="10"/>
      <c r="N15" s="13" t="s">
        <v>44</v>
      </c>
    </row>
    <row r="16" spans="1:14" ht="46" x14ac:dyDescent="0.25">
      <c r="A16" t="s">
        <v>17</v>
      </c>
      <c r="B16" s="10">
        <f>+[28]Summary!$H$33</f>
        <v>803885.862425684</v>
      </c>
      <c r="C16" s="3">
        <f>+[29]Summary!$H$35</f>
        <v>7.4999999999999997E-2</v>
      </c>
      <c r="D16" s="9">
        <f t="shared" si="0"/>
        <v>60291.439681926298</v>
      </c>
      <c r="E16" s="9">
        <f t="shared" si="1"/>
        <v>864177.30210761027</v>
      </c>
      <c r="G16" s="10">
        <f>+[29]Summary!$H$36</f>
        <v>777303.67606529</v>
      </c>
      <c r="H16" s="10">
        <f t="shared" si="2"/>
        <v>86873.626042320277</v>
      </c>
      <c r="I16" s="11">
        <f t="shared" si="3"/>
        <v>0.11176278810628355</v>
      </c>
      <c r="J16" s="12" t="s">
        <v>33</v>
      </c>
      <c r="L16" t="s">
        <v>45</v>
      </c>
      <c r="M16" s="10"/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1605071.4950419255</v>
      </c>
      <c r="C18" s="6"/>
      <c r="D18" s="7">
        <f>+SUM(D2:D17)</f>
        <v>117789.83794029927</v>
      </c>
      <c r="E18" s="7">
        <f>+SUM(E2:E17)</f>
        <v>1722861.3329822249</v>
      </c>
      <c r="F18" s="6"/>
      <c r="G18" s="7">
        <f>+SUM(G2:G17)</f>
        <v>2132885.8826031839</v>
      </c>
      <c r="H18" s="7">
        <f>+SUM(H2:H17)</f>
        <v>-410024.54962095944</v>
      </c>
      <c r="I18" s="11">
        <f>+H18/G18</f>
        <v>-0.1922393283978818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