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13_ncr:1_{87921CF6-631F-4E55-878B-C381B75C7525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1" l="1"/>
  <c r="B13" i="1" l="1"/>
  <c r="B12" i="1"/>
  <c r="N17" i="1"/>
  <c r="N15" i="1"/>
  <c r="AA15" i="1" s="1"/>
  <c r="N14" i="1"/>
  <c r="N13" i="1"/>
  <c r="AA13" i="1" s="1"/>
  <c r="N12" i="1"/>
  <c r="AA12" i="1" s="1"/>
  <c r="N11" i="1"/>
  <c r="N10" i="1"/>
  <c r="N9" i="1"/>
  <c r="N8" i="1"/>
  <c r="N7" i="1"/>
  <c r="N6" i="1"/>
  <c r="N5" i="1"/>
  <c r="N4" i="1"/>
  <c r="N3" i="1"/>
  <c r="AN15" i="1"/>
  <c r="AN13" i="1"/>
  <c r="AN12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3" i="1" l="1"/>
  <c r="I12" i="1"/>
  <c r="I15" i="1" l="1"/>
  <c r="I16" i="1"/>
  <c r="I5" i="1" l="1"/>
  <c r="I7" i="1"/>
  <c r="I8" i="1"/>
  <c r="I17" i="1"/>
  <c r="I4" i="1"/>
  <c r="I6" i="1"/>
  <c r="I9" i="1"/>
  <c r="I10" i="1"/>
  <c r="I14" i="1"/>
  <c r="I11" i="1"/>
  <c r="I3" i="1"/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M19" i="1" l="1"/>
  <c r="L19" i="1"/>
  <c r="K19" i="1"/>
  <c r="J19" i="1"/>
  <c r="I19" i="1"/>
  <c r="H19" i="1"/>
  <c r="G19" i="1"/>
  <c r="F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9" i="1" s="1"/>
  <c r="Z15" i="1"/>
  <c r="AM15" i="1" s="1"/>
  <c r="Y15" i="1"/>
  <c r="AL15" i="1" s="1"/>
  <c r="X15" i="1"/>
  <c r="AK15" i="1" s="1"/>
  <c r="W15" i="1"/>
  <c r="AJ15" i="1" s="1"/>
  <c r="V15" i="1"/>
  <c r="AI15" i="1" s="1"/>
  <c r="U15" i="1"/>
  <c r="AH15" i="1" s="1"/>
  <c r="T15" i="1"/>
  <c r="AG15" i="1" s="1"/>
  <c r="S15" i="1"/>
  <c r="AF15" i="1" s="1"/>
  <c r="R15" i="1"/>
  <c r="AE15" i="1" s="1"/>
  <c r="Z13" i="1"/>
  <c r="AM13" i="1" s="1"/>
  <c r="Y13" i="1"/>
  <c r="AL13" i="1" s="1"/>
  <c r="X13" i="1"/>
  <c r="AK13" i="1" s="1"/>
  <c r="W13" i="1"/>
  <c r="AJ13" i="1" s="1"/>
  <c r="V13" i="1"/>
  <c r="AI13" i="1" s="1"/>
  <c r="U13" i="1"/>
  <c r="AH13" i="1" s="1"/>
  <c r="T13" i="1"/>
  <c r="AG13" i="1" s="1"/>
  <c r="S13" i="1"/>
  <c r="AF13" i="1" s="1"/>
  <c r="R13" i="1"/>
  <c r="AE13" i="1" s="1"/>
  <c r="Z12" i="1"/>
  <c r="AM12" i="1" s="1"/>
  <c r="Y12" i="1"/>
  <c r="AL12" i="1" s="1"/>
  <c r="X12" i="1"/>
  <c r="AK12" i="1" s="1"/>
  <c r="W12" i="1"/>
  <c r="AJ12" i="1" s="1"/>
  <c r="V12" i="1"/>
  <c r="AI12" i="1" s="1"/>
  <c r="U12" i="1"/>
  <c r="AH12" i="1" s="1"/>
  <c r="T12" i="1"/>
  <c r="AG12" i="1" s="1"/>
  <c r="S12" i="1"/>
  <c r="AF12" i="1" s="1"/>
  <c r="R12" i="1"/>
  <c r="AE12" i="1" s="1"/>
  <c r="P15" i="1"/>
  <c r="AC15" i="1" s="1"/>
  <c r="P13" i="1"/>
  <c r="AC13" i="1" s="1"/>
  <c r="P12" i="1"/>
  <c r="AC12" i="1" s="1"/>
  <c r="D17" i="1"/>
  <c r="D16" i="1"/>
  <c r="D15" i="1"/>
  <c r="Q15" i="1" s="1"/>
  <c r="AD15" i="1" s="1"/>
  <c r="D14" i="1"/>
  <c r="D13" i="1"/>
  <c r="Q13" i="1" s="1"/>
  <c r="AD13" i="1" s="1"/>
  <c r="D12" i="1"/>
  <c r="Q12" i="1" s="1"/>
  <c r="AD12" i="1" s="1"/>
  <c r="D11" i="1"/>
  <c r="D10" i="1"/>
  <c r="D9" i="1"/>
  <c r="D8" i="1"/>
  <c r="D7" i="1"/>
  <c r="D6" i="1"/>
  <c r="D5" i="1"/>
  <c r="D4" i="1"/>
  <c r="D3" i="1"/>
  <c r="D19" i="1" s="1"/>
  <c r="B17" i="1"/>
  <c r="AA17" i="1" s="1"/>
  <c r="AN17" i="1" s="1"/>
  <c r="B16" i="1"/>
  <c r="B14" i="1"/>
  <c r="AA14" i="1" s="1"/>
  <c r="AN14" i="1" s="1"/>
  <c r="B11" i="1"/>
  <c r="AA11" i="1" s="1"/>
  <c r="AN11" i="1" s="1"/>
  <c r="B10" i="1"/>
  <c r="AA10" i="1" s="1"/>
  <c r="AN10" i="1" s="1"/>
  <c r="B9" i="1"/>
  <c r="AA9" i="1" s="1"/>
  <c r="AN9" i="1" s="1"/>
  <c r="B8" i="1"/>
  <c r="AA8" i="1" s="1"/>
  <c r="AN8" i="1" s="1"/>
  <c r="B7" i="1"/>
  <c r="AA7" i="1" s="1"/>
  <c r="AN7" i="1" s="1"/>
  <c r="B6" i="1"/>
  <c r="AA6" i="1" s="1"/>
  <c r="AN6" i="1" s="1"/>
  <c r="B5" i="1"/>
  <c r="AA5" i="1" s="1"/>
  <c r="AN5" i="1" s="1"/>
  <c r="B4" i="1"/>
  <c r="AA4" i="1" s="1"/>
  <c r="AN4" i="1" s="1"/>
  <c r="B3" i="1"/>
  <c r="AA3" i="1" s="1"/>
  <c r="AN3" i="1" s="1"/>
  <c r="B19" i="1" l="1"/>
  <c r="Z3" i="1"/>
  <c r="Y3" i="1"/>
  <c r="X3" i="1"/>
  <c r="W3" i="1"/>
  <c r="V3" i="1"/>
  <c r="U3" i="1"/>
  <c r="T3" i="1"/>
  <c r="S3" i="1"/>
  <c r="R3" i="1"/>
  <c r="Q3" i="1"/>
  <c r="P3" i="1"/>
  <c r="Z4" i="1"/>
  <c r="AM4" i="1" s="1"/>
  <c r="Y4" i="1"/>
  <c r="AL4" i="1" s="1"/>
  <c r="X4" i="1"/>
  <c r="AK4" i="1" s="1"/>
  <c r="W4" i="1"/>
  <c r="AJ4" i="1" s="1"/>
  <c r="V4" i="1"/>
  <c r="AI4" i="1" s="1"/>
  <c r="U4" i="1"/>
  <c r="AH4" i="1" s="1"/>
  <c r="T4" i="1"/>
  <c r="AG4" i="1" s="1"/>
  <c r="S4" i="1"/>
  <c r="AF4" i="1" s="1"/>
  <c r="R4" i="1"/>
  <c r="AE4" i="1" s="1"/>
  <c r="Q4" i="1"/>
  <c r="AD4" i="1" s="1"/>
  <c r="P4" i="1"/>
  <c r="AC4" i="1" s="1"/>
  <c r="Z5" i="1"/>
  <c r="AM5" i="1" s="1"/>
  <c r="Y5" i="1"/>
  <c r="AL5" i="1" s="1"/>
  <c r="X5" i="1"/>
  <c r="AK5" i="1" s="1"/>
  <c r="W5" i="1"/>
  <c r="AJ5" i="1" s="1"/>
  <c r="V5" i="1"/>
  <c r="AI5" i="1" s="1"/>
  <c r="U5" i="1"/>
  <c r="AH5" i="1" s="1"/>
  <c r="T5" i="1"/>
  <c r="AG5" i="1" s="1"/>
  <c r="S5" i="1"/>
  <c r="AF5" i="1" s="1"/>
  <c r="R5" i="1"/>
  <c r="AE5" i="1" s="1"/>
  <c r="Q5" i="1"/>
  <c r="AD5" i="1" s="1"/>
  <c r="P5" i="1"/>
  <c r="AC5" i="1" s="1"/>
  <c r="Z6" i="1"/>
  <c r="AM6" i="1" s="1"/>
  <c r="Y6" i="1"/>
  <c r="AL6" i="1" s="1"/>
  <c r="X6" i="1"/>
  <c r="AK6" i="1" s="1"/>
  <c r="W6" i="1"/>
  <c r="AJ6" i="1" s="1"/>
  <c r="V6" i="1"/>
  <c r="AI6" i="1" s="1"/>
  <c r="U6" i="1"/>
  <c r="AH6" i="1" s="1"/>
  <c r="T6" i="1"/>
  <c r="AG6" i="1" s="1"/>
  <c r="S6" i="1"/>
  <c r="AF6" i="1" s="1"/>
  <c r="R6" i="1"/>
  <c r="AE6" i="1" s="1"/>
  <c r="Q6" i="1"/>
  <c r="AD6" i="1" s="1"/>
  <c r="P6" i="1"/>
  <c r="AC6" i="1" s="1"/>
  <c r="Z7" i="1"/>
  <c r="AM7" i="1" s="1"/>
  <c r="Y7" i="1"/>
  <c r="AL7" i="1" s="1"/>
  <c r="X7" i="1"/>
  <c r="AK7" i="1" s="1"/>
  <c r="W7" i="1"/>
  <c r="AJ7" i="1" s="1"/>
  <c r="V7" i="1"/>
  <c r="AI7" i="1" s="1"/>
  <c r="U7" i="1"/>
  <c r="AH7" i="1" s="1"/>
  <c r="T7" i="1"/>
  <c r="AG7" i="1" s="1"/>
  <c r="S7" i="1"/>
  <c r="AF7" i="1" s="1"/>
  <c r="R7" i="1"/>
  <c r="AE7" i="1" s="1"/>
  <c r="Q7" i="1"/>
  <c r="AD7" i="1" s="1"/>
  <c r="P7" i="1"/>
  <c r="AC7" i="1" s="1"/>
  <c r="Z8" i="1"/>
  <c r="AM8" i="1" s="1"/>
  <c r="Y8" i="1"/>
  <c r="AL8" i="1" s="1"/>
  <c r="X8" i="1"/>
  <c r="AK8" i="1" s="1"/>
  <c r="W8" i="1"/>
  <c r="AJ8" i="1" s="1"/>
  <c r="V8" i="1"/>
  <c r="AI8" i="1" s="1"/>
  <c r="U8" i="1"/>
  <c r="AH8" i="1" s="1"/>
  <c r="T8" i="1"/>
  <c r="AG8" i="1" s="1"/>
  <c r="S8" i="1"/>
  <c r="AF8" i="1" s="1"/>
  <c r="R8" i="1"/>
  <c r="AE8" i="1" s="1"/>
  <c r="Q8" i="1"/>
  <c r="AD8" i="1" s="1"/>
  <c r="P8" i="1"/>
  <c r="AC8" i="1" s="1"/>
  <c r="Z9" i="1"/>
  <c r="AM9" i="1" s="1"/>
  <c r="Y9" i="1"/>
  <c r="AL9" i="1" s="1"/>
  <c r="X9" i="1"/>
  <c r="AK9" i="1" s="1"/>
  <c r="W9" i="1"/>
  <c r="AJ9" i="1" s="1"/>
  <c r="V9" i="1"/>
  <c r="AI9" i="1" s="1"/>
  <c r="U9" i="1"/>
  <c r="AH9" i="1" s="1"/>
  <c r="T9" i="1"/>
  <c r="AG9" i="1" s="1"/>
  <c r="S9" i="1"/>
  <c r="AF9" i="1" s="1"/>
  <c r="R9" i="1"/>
  <c r="AE9" i="1" s="1"/>
  <c r="Q9" i="1"/>
  <c r="AD9" i="1" s="1"/>
  <c r="P9" i="1"/>
  <c r="AC9" i="1" s="1"/>
  <c r="Z10" i="1"/>
  <c r="AM10" i="1" s="1"/>
  <c r="Y10" i="1"/>
  <c r="AL10" i="1" s="1"/>
  <c r="X10" i="1"/>
  <c r="AK10" i="1" s="1"/>
  <c r="W10" i="1"/>
  <c r="AJ10" i="1" s="1"/>
  <c r="V10" i="1"/>
  <c r="AI10" i="1" s="1"/>
  <c r="U10" i="1"/>
  <c r="AH10" i="1" s="1"/>
  <c r="T10" i="1"/>
  <c r="AG10" i="1" s="1"/>
  <c r="S10" i="1"/>
  <c r="AF10" i="1" s="1"/>
  <c r="R10" i="1"/>
  <c r="AE10" i="1" s="1"/>
  <c r="Q10" i="1"/>
  <c r="AD10" i="1" s="1"/>
  <c r="P10" i="1"/>
  <c r="AC10" i="1" s="1"/>
  <c r="Z11" i="1"/>
  <c r="AM11" i="1" s="1"/>
  <c r="Y11" i="1"/>
  <c r="AL11" i="1" s="1"/>
  <c r="X11" i="1"/>
  <c r="AK11" i="1" s="1"/>
  <c r="W11" i="1"/>
  <c r="AJ11" i="1" s="1"/>
  <c r="V11" i="1"/>
  <c r="AI11" i="1" s="1"/>
  <c r="U11" i="1"/>
  <c r="AH11" i="1" s="1"/>
  <c r="T11" i="1"/>
  <c r="AG11" i="1" s="1"/>
  <c r="S11" i="1"/>
  <c r="AF11" i="1" s="1"/>
  <c r="R11" i="1"/>
  <c r="AE11" i="1" s="1"/>
  <c r="Q11" i="1"/>
  <c r="AD11" i="1" s="1"/>
  <c r="P11" i="1"/>
  <c r="AC11" i="1" s="1"/>
  <c r="Z14" i="1"/>
  <c r="AM14" i="1" s="1"/>
  <c r="Y14" i="1"/>
  <c r="AL14" i="1" s="1"/>
  <c r="X14" i="1"/>
  <c r="AK14" i="1" s="1"/>
  <c r="W14" i="1"/>
  <c r="AJ14" i="1" s="1"/>
  <c r="V14" i="1"/>
  <c r="AI14" i="1" s="1"/>
  <c r="U14" i="1"/>
  <c r="AH14" i="1" s="1"/>
  <c r="T14" i="1"/>
  <c r="AG14" i="1" s="1"/>
  <c r="S14" i="1"/>
  <c r="AF14" i="1" s="1"/>
  <c r="R14" i="1"/>
  <c r="AE14" i="1" s="1"/>
  <c r="Q14" i="1"/>
  <c r="AD14" i="1" s="1"/>
  <c r="P14" i="1"/>
  <c r="AC14" i="1" s="1"/>
  <c r="Z16" i="1"/>
  <c r="AM16" i="1" s="1"/>
  <c r="Y16" i="1"/>
  <c r="AL16" i="1" s="1"/>
  <c r="X16" i="1"/>
  <c r="AK16" i="1" s="1"/>
  <c r="W16" i="1"/>
  <c r="AJ16" i="1" s="1"/>
  <c r="V16" i="1"/>
  <c r="AI16" i="1" s="1"/>
  <c r="U16" i="1"/>
  <c r="AH16" i="1" s="1"/>
  <c r="T16" i="1"/>
  <c r="AG16" i="1" s="1"/>
  <c r="S16" i="1"/>
  <c r="AF16" i="1" s="1"/>
  <c r="R16" i="1"/>
  <c r="AE16" i="1" s="1"/>
  <c r="Q16" i="1"/>
  <c r="AD16" i="1" s="1"/>
  <c r="P16" i="1"/>
  <c r="AC16" i="1" s="1"/>
  <c r="Z17" i="1"/>
  <c r="AM17" i="1" s="1"/>
  <c r="Y17" i="1"/>
  <c r="AL17" i="1" s="1"/>
  <c r="X17" i="1"/>
  <c r="AK17" i="1" s="1"/>
  <c r="W17" i="1"/>
  <c r="AJ17" i="1" s="1"/>
  <c r="V17" i="1"/>
  <c r="AI17" i="1" s="1"/>
  <c r="U17" i="1"/>
  <c r="AH17" i="1" s="1"/>
  <c r="T17" i="1"/>
  <c r="AG17" i="1" s="1"/>
  <c r="S17" i="1"/>
  <c r="AF17" i="1" s="1"/>
  <c r="R17" i="1"/>
  <c r="AE17" i="1" s="1"/>
  <c r="Q17" i="1"/>
  <c r="AD17" i="1" s="1"/>
  <c r="P17" i="1"/>
  <c r="AC17" i="1" s="1"/>
  <c r="AE3" i="1"/>
  <c r="R19" i="1"/>
  <c r="AE19" i="1" s="1"/>
  <c r="C19" i="1"/>
  <c r="AC3" i="1" l="1"/>
  <c r="P19" i="1"/>
  <c r="AD3" i="1"/>
  <c r="Q19" i="1"/>
  <c r="AD19" i="1" s="1"/>
  <c r="AF3" i="1"/>
  <c r="S19" i="1"/>
  <c r="AF19" i="1" s="1"/>
  <c r="AG3" i="1"/>
  <c r="T19" i="1"/>
  <c r="AG19" i="1" s="1"/>
  <c r="AH3" i="1"/>
  <c r="U19" i="1"/>
  <c r="AH19" i="1" s="1"/>
  <c r="AI3" i="1"/>
  <c r="V19" i="1"/>
  <c r="AI19" i="1" s="1"/>
  <c r="AJ3" i="1"/>
  <c r="W19" i="1"/>
  <c r="AJ19" i="1" s="1"/>
  <c r="AK3" i="1"/>
  <c r="X19" i="1"/>
  <c r="AK19" i="1" s="1"/>
  <c r="AL3" i="1"/>
  <c r="Y19" i="1"/>
  <c r="AL19" i="1" s="1"/>
  <c r="AM3" i="1"/>
  <c r="Z19" i="1"/>
  <c r="AM19" i="1" s="1"/>
  <c r="AC19" i="1" l="1"/>
  <c r="Q22" i="1"/>
  <c r="Q21" i="1"/>
  <c r="AD22" i="1" l="1"/>
  <c r="N16" i="1" l="1"/>
  <c r="AA16" i="1" l="1"/>
  <c r="N19" i="1"/>
  <c r="AN16" i="1" l="1"/>
  <c r="AA19" i="1"/>
  <c r="AN19" i="1" s="1"/>
</calcChain>
</file>

<file path=xl/sharedStrings.xml><?xml version="1.0" encoding="utf-8"?>
<sst xmlns="http://schemas.openxmlformats.org/spreadsheetml/2006/main" count="90" uniqueCount="62">
  <si>
    <t>Company_Code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</si>
  <si>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</si>
  <si>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</si>
  <si>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</si>
  <si>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</si>
  <si>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</si>
  <si>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</si>
  <si>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</si>
  <si>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</si>
  <si>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</si>
  <si>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</si>
  <si>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</si>
  <si>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</si>
  <si>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</si>
  <si>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</si>
  <si>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</si>
  <si>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</si>
  <si>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</si>
  <si>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Base Scenario</t>
  </si>
  <si>
    <t>Scen 1</t>
  </si>
  <si>
    <t>Scen 2</t>
  </si>
  <si>
    <t>Scen 3</t>
  </si>
  <si>
    <t>Unified</t>
  </si>
  <si>
    <t>Scen 4</t>
  </si>
  <si>
    <t>Scen 5</t>
  </si>
  <si>
    <t>Scen 6</t>
  </si>
  <si>
    <t>Scen 7</t>
  </si>
  <si>
    <t>Scen 8</t>
  </si>
  <si>
    <t>Scen 9</t>
  </si>
  <si>
    <t>Scen 10</t>
  </si>
  <si>
    <t>Difference to Unified</t>
  </si>
  <si>
    <t>Difference % to Unified</t>
  </si>
  <si>
    <t>Scenarios Description</t>
  </si>
  <si>
    <t>Providided by Unified as 03/30/2024</t>
  </si>
  <si>
    <t>Unified:</t>
  </si>
  <si>
    <t>Base Scenario:</t>
  </si>
  <si>
    <t>Scenario 1:</t>
  </si>
  <si>
    <t>Base scenario but changing the selected averages from simple to weighted. Details at "C:\Users\joranias\Documents\GitHub\DMI_IBNP\ARM Results\Scenario 1\Unified_Claims_Liability_Summary_1.xlsx"</t>
  </si>
  <si>
    <t xml:space="preserve">Scenario 2: </t>
  </si>
  <si>
    <t>Base scenario but changing selected averages to volum weighted 3 for all blocks. Details at "C:\Users\joranias\Documents\GitHub\DMI_IBNP\ARM Results\Scenario 2\Unified_Claims_Liability_Summary_2.xlsx"</t>
  </si>
  <si>
    <t xml:space="preserve">Scenario 3: </t>
  </si>
  <si>
    <t>Base scenario but changing selected averages to volum weighted 6 for all blocks. Details at "C:\Users\joranias\Documents\GitHub\DMI_IBNP\ARM Results\Scenario 3\Unified_Claims_Liability_Summary_3.xlsx"</t>
  </si>
  <si>
    <t xml:space="preserve">Scenario 4: </t>
  </si>
  <si>
    <t xml:space="preserve">Base scenario but changing selected averages to volum weighted 12 for all blocks. Details at </t>
  </si>
  <si>
    <t xml:space="preserve">Scenario 5: </t>
  </si>
  <si>
    <t xml:space="preserve">Scenario 6: </t>
  </si>
  <si>
    <t>Scenario 1 with no thresholds for Large Claims (i.e. no exclusions)</t>
  </si>
  <si>
    <t>ARM replication process. Change the formula for pattern calculation and standard thresholds have been define for each Block. Details at "C:\Users\joranias\Documents\GitHub\DMI_IBNP\Process Results\Unified_Claims_Liability_Summary_0.xlsx"</t>
  </si>
  <si>
    <t xml:space="preserve">Scenario 7: </t>
  </si>
  <si>
    <t>Scenario 2 with no thresholds for Large Claims (i.e. no exclusions)</t>
  </si>
  <si>
    <t xml:space="preserve">Scenario 8: </t>
  </si>
  <si>
    <t xml:space="preserve">Scenario 9: </t>
  </si>
  <si>
    <t xml:space="preserve">Scenario 10: </t>
  </si>
  <si>
    <t>Scenario 3 with no thresholds for Large Claims (i.e. no exclusions)</t>
  </si>
  <si>
    <t>Scenario 4 with no thresholds for Large Claims (i.e. no exclusions)</t>
  </si>
  <si>
    <t>Scenario 5 with no thresholds for Large Claims (i.e. no exclusions)</t>
  </si>
  <si>
    <t xml:space="preserve">Base scenario but changing selected averages to volum weighted All for all blocks. Details at </t>
  </si>
  <si>
    <t>Min Diff</t>
  </si>
  <si>
    <t>Max Diff</t>
  </si>
  <si>
    <t>Base Scenario with no thershold for Large Claims (i.e. no exclusions)</t>
  </si>
  <si>
    <t>Scenario 11:</t>
  </si>
  <si>
    <t>Scen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</si>
</sst>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b/>
      <sz val="9"/>
      <color theme="0"/>
      <name val="Arial Narrow"/>
      <family val="2"/>
    </font>
    <font>
      <b/>
      <u/>
      <sz val="9"/>
      <color theme="1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2" xfId="0" applyFont="1" applyBorder="1"/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0" borderId="0" xfId="0" applyFon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3" borderId="6" xfId="0" applyFill="1" applyBorder="1"/>
    <xf numFmtId="0" fontId="0" fillId="0" borderId="9" xfId="0" applyBorder="1"/>
    <xf numFmtId="0" fontId="3" fillId="2" borderId="3" xfId="0" applyFont="1" applyFill="1" applyBorder="1" applyAlignment="1">
      <alignment horizontal="center"/>
    </xf>
    <xf numFmtId="164" fontId="0" fillId="4" borderId="6" xfId="0" applyNumberFormat="1" applyFill="1" applyBorder="1"/>
    <xf numFmtId="164" fontId="0" fillId="4" borderId="9" xfId="0" applyNumberFormat="1" applyFill="1" applyBorder="1"/>
    <xf numFmtId="164" fontId="2" fillId="4" borderId="10" xfId="0" applyNumberFormat="1" applyFont="1" applyFill="1" applyBorder="1"/>
    <xf numFmtId="10" fontId="0" fillId="0" borderId="0" xfId="1" applyNumberFormat="1" applyFont="1"/>
    <xf numFmtId="10" fontId="2" fillId="0" borderId="11" xfId="1" applyNumberFormat="1" applyFont="1" applyBorder="1"/>
    <xf numFmtId="10" fontId="2" fillId="0" borderId="12" xfId="1" applyNumberFormat="1" applyFont="1" applyBorder="1"/>
    <xf numFmtId="10" fontId="6" fillId="0" borderId="0" xfId="1" applyNumberFormat="1" applyFont="1" applyBorder="1"/>
    <xf numFmtId="10" fontId="6" fillId="0" borderId="8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4" xfId="1" applyNumberFormat="1" applyFont="1" applyBorder="1"/>
    <xf numFmtId="10" fontId="6" fillId="0" borderId="5" xfId="1" applyNumberFormat="1" applyFont="1" applyBorder="1"/>
    <xf numFmtId="164" fontId="0" fillId="4" borderId="3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0" borderId="7" xfId="0" applyNumberFormat="1" applyBorder="1"/>
    <xf numFmtId="0" fontId="4" fillId="5" borderId="3" xfId="0" applyFont="1" applyFill="1" applyBorder="1"/>
    <xf numFmtId="0" fontId="4" fillId="5" borderId="9" xfId="0" applyFont="1" applyFill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10" fontId="2" fillId="0" borderId="5" xfId="1" applyNumberFormat="1" applyFont="1" applyBorder="1"/>
    <xf numFmtId="10" fontId="2" fillId="0" borderId="7" xfId="1" applyNumberFormat="1" applyFont="1" applyBorder="1"/>
    <xf numFmtId="10" fontId="0" fillId="0" borderId="0" xfId="1" applyNumberFormat="1" applyFont="1" applyBorder="1"/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2" borderId="9" xfId="0" applyFont="1" applyFill="1" applyBorder="1" applyAlignment="1">
      <alignment horizontal="center"/>
    </xf>
    <xf numFmtId="0" fontId="0" fillId="0" borderId="1" xfId="0" applyBorder="1"/>
    <xf numFmtId="0" fontId="0" fillId="0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Claims_Liability_Summary_8.xlsx" TargetMode="External"/><Relationship Id="rId1" Type="http://schemas.openxmlformats.org/officeDocument/2006/relationships/externalLinkPath" Target="Scenario%208/Unified_Claims_Liability_Summary_8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Claims_Liability_Summary_9.xlsx" TargetMode="External"/><Relationship Id="rId1" Type="http://schemas.openxmlformats.org/officeDocument/2006/relationships/externalLinkPath" Target="Scenario%209/Unified_Claims_Liability_Summary_9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Claims_Liability_Summary_10.xlsx" TargetMode="External"/><Relationship Id="rId1" Type="http://schemas.openxmlformats.org/officeDocument/2006/relationships/externalLinkPath" Target="Scenario%2010/Unified_Claims_Liability_Summary_1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1\Unified_Claims_Liability_Summary_11.xlsx" TargetMode="External"/><Relationship Id="rId1" Type="http://schemas.openxmlformats.org/officeDocument/2006/relationships/externalLinkPath" Target="Scenario%2011/Unified_Claims_Liability_Summary_11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Claims_Liability_Summary_0.xlsx" TargetMode="External"/><Relationship Id="rId1" Type="http://schemas.openxmlformats.org/officeDocument/2006/relationships/externalLinkPath" Target="/Users/joranias/Documents/GitHub/DMI_IBNP/Process%20Results/Unified_Claims_Liability_Summary_0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\Unified_Claims_Liability_Summary_1.xlsx" TargetMode="External"/><Relationship Id="rId1" Type="http://schemas.openxmlformats.org/officeDocument/2006/relationships/externalLinkPath" Target="Scenario%201/Unified_Claims_Liability_Summary_1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Claims_Liability_Summary_2.xlsx" TargetMode="External"/><Relationship Id="rId1" Type="http://schemas.openxmlformats.org/officeDocument/2006/relationships/externalLinkPath" Target="Scenario%202/Unified_Claims_Liability_Summary_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Claims_Liability_Summary_3.xlsx" TargetMode="External"/><Relationship Id="rId1" Type="http://schemas.openxmlformats.org/officeDocument/2006/relationships/externalLinkPath" Target="Scenario%203/Unified_Claims_Liability_Summary_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Claims_Liability_Summary_4.xlsx" TargetMode="External"/><Relationship Id="rId1" Type="http://schemas.openxmlformats.org/officeDocument/2006/relationships/externalLinkPath" Target="Scenario%204/Unified_Claims_Liability_Summary_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5\Unified_Claims_Liability_Summary_5.xlsx" TargetMode="External"/><Relationship Id="rId1" Type="http://schemas.openxmlformats.org/officeDocument/2006/relationships/externalLinkPath" Target="Scenario%205/Unified_Claims_Liability_Summary_5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Claims_Liability_Summary_6.xlsx" TargetMode="External"/><Relationship Id="rId1" Type="http://schemas.openxmlformats.org/officeDocument/2006/relationships/externalLinkPath" Target="Scenario%206/Unified_Claims_Liability_Summary_6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Claims_Liability_Summary_7.xlsx" TargetMode="External"/><Relationship Id="rId1" Type="http://schemas.openxmlformats.org/officeDocument/2006/relationships/externalLinkPath" Target="Scenario%207/Unified_Claims_Liability_Summary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8951.4787403208611</v>
          </cell>
        </row>
        <row r="3">
          <cell r="E3">
            <v>2855.2149869007885</v>
          </cell>
        </row>
        <row r="4">
          <cell r="E4">
            <v>43512.49859959969</v>
          </cell>
        </row>
        <row r="5">
          <cell r="E5">
            <v>91506.68971905233</v>
          </cell>
        </row>
        <row r="6">
          <cell r="E6">
            <v>32291.044460911045</v>
          </cell>
        </row>
        <row r="7">
          <cell r="E7">
            <v>47333.288370111593</v>
          </cell>
        </row>
        <row r="8">
          <cell r="E8">
            <v>161240.58199567779</v>
          </cell>
        </row>
        <row r="9">
          <cell r="E9">
            <v>165994.0481735252</v>
          </cell>
        </row>
        <row r="10">
          <cell r="E10">
            <v>62165.251409749886</v>
          </cell>
        </row>
        <row r="11">
          <cell r="E11">
            <v>101148.29243524194</v>
          </cell>
        </row>
        <row r="12">
          <cell r="E12">
            <v>19910.849357910673</v>
          </cell>
        </row>
        <row r="13">
          <cell r="E13">
            <v>12734.96513865765</v>
          </cell>
        </row>
        <row r="14">
          <cell r="E14">
            <v>0</v>
          </cell>
        </row>
        <row r="15">
          <cell r="E15">
            <v>58408.121295395365</v>
          </cell>
        </row>
        <row r="16">
          <cell r="E16">
            <v>896206.9342808174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8312.0163680851456</v>
          </cell>
        </row>
        <row r="3">
          <cell r="E3">
            <v>2977.5948984173037</v>
          </cell>
        </row>
        <row r="4">
          <cell r="E4">
            <v>47550.495692222852</v>
          </cell>
        </row>
        <row r="5">
          <cell r="E5">
            <v>102751.44058757921</v>
          </cell>
        </row>
        <row r="6">
          <cell r="E6">
            <v>39351.767657777513</v>
          </cell>
        </row>
        <row r="7">
          <cell r="E7">
            <v>50159.99427960343</v>
          </cell>
        </row>
        <row r="8">
          <cell r="E8">
            <v>159929.12083496025</v>
          </cell>
        </row>
        <row r="9">
          <cell r="E9">
            <v>167074.86450248223</v>
          </cell>
        </row>
        <row r="10">
          <cell r="E10">
            <v>72460.530278305436</v>
          </cell>
        </row>
        <row r="11">
          <cell r="E11">
            <v>122744.76139356775</v>
          </cell>
        </row>
        <row r="12">
          <cell r="E12">
            <v>18153.947288253847</v>
          </cell>
        </row>
        <row r="13">
          <cell r="E13">
            <v>12553.796366937073</v>
          </cell>
        </row>
        <row r="14">
          <cell r="E14">
            <v>0</v>
          </cell>
        </row>
        <row r="15">
          <cell r="E15">
            <v>60128.271845741947</v>
          </cell>
        </row>
        <row r="16">
          <cell r="E16">
            <v>896626.04356767435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8375.1700491473002</v>
          </cell>
        </row>
        <row r="3">
          <cell r="E3">
            <v>2959.2577066401072</v>
          </cell>
        </row>
        <row r="4">
          <cell r="E4">
            <v>46666.423136378922</v>
          </cell>
        </row>
        <row r="5">
          <cell r="E5">
            <v>100617.20198712607</v>
          </cell>
        </row>
        <row r="6">
          <cell r="E6">
            <v>40904.279868889702</v>
          </cell>
        </row>
        <row r="7">
          <cell r="E7">
            <v>50548.680018249979</v>
          </cell>
        </row>
        <row r="8">
          <cell r="E8">
            <v>159703.32160457998</v>
          </cell>
        </row>
        <row r="9">
          <cell r="E9">
            <v>169321.73694750291</v>
          </cell>
        </row>
        <row r="10">
          <cell r="E10">
            <v>83446.172815084734</v>
          </cell>
        </row>
        <row r="11">
          <cell r="E11">
            <v>115847.84231278527</v>
          </cell>
        </row>
        <row r="12">
          <cell r="E12">
            <v>17460.313210334527</v>
          </cell>
        </row>
        <row r="13">
          <cell r="E13">
            <v>12564.714889258365</v>
          </cell>
        </row>
        <row r="14">
          <cell r="E14">
            <v>0</v>
          </cell>
        </row>
        <row r="15">
          <cell r="E15">
            <v>56665.020723805035</v>
          </cell>
        </row>
        <row r="16">
          <cell r="E16">
            <v>880974.01929968188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8631.7475542030043</v>
          </cell>
        </row>
        <row r="3">
          <cell r="E3">
            <v>2852.5798682179311</v>
          </cell>
        </row>
        <row r="4">
          <cell r="E4">
            <v>49112.790852981903</v>
          </cell>
        </row>
        <row r="5">
          <cell r="E5">
            <v>88425.599779025026</v>
          </cell>
        </row>
        <row r="6">
          <cell r="E6">
            <v>33054.387942767222</v>
          </cell>
        </row>
        <row r="7">
          <cell r="E7">
            <v>45180.636489733821</v>
          </cell>
        </row>
        <row r="8">
          <cell r="E8">
            <v>167297.80469924136</v>
          </cell>
        </row>
        <row r="9">
          <cell r="E9">
            <v>163969.81611895896</v>
          </cell>
        </row>
        <row r="10">
          <cell r="E10">
            <v>62332.1531384915</v>
          </cell>
        </row>
        <row r="11">
          <cell r="E11">
            <v>127687.11006703801</v>
          </cell>
        </row>
        <row r="12">
          <cell r="E12">
            <v>22422.317885284912</v>
          </cell>
        </row>
        <row r="13">
          <cell r="E13">
            <v>13668.394487239271</v>
          </cell>
        </row>
        <row r="14">
          <cell r="E14">
            <v>0</v>
          </cell>
        </row>
        <row r="15">
          <cell r="E15">
            <v>15350221.860707244</v>
          </cell>
        </row>
        <row r="16">
          <cell r="E16">
            <v>880192.11819421395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17501.562486649938</v>
          </cell>
        </row>
        <row r="3">
          <cell r="E3">
            <v>2852.916491962827</v>
          </cell>
        </row>
        <row r="4">
          <cell r="E4">
            <v>51615.421111107549</v>
          </cell>
        </row>
        <row r="5">
          <cell r="E5">
            <v>104285.01900799405</v>
          </cell>
        </row>
        <row r="6">
          <cell r="E6">
            <v>32876.895190207528</v>
          </cell>
        </row>
        <row r="7">
          <cell r="E7">
            <v>46491.113182115987</v>
          </cell>
        </row>
        <row r="8">
          <cell r="E8">
            <v>166825.91489494129</v>
          </cell>
        </row>
        <row r="9">
          <cell r="E9">
            <v>163930.88528103699</v>
          </cell>
        </row>
        <row r="10">
          <cell r="E10">
            <v>59391.373075680858</v>
          </cell>
        </row>
        <row r="11">
          <cell r="E11">
            <v>127687.11006703801</v>
          </cell>
        </row>
        <row r="12">
          <cell r="E12">
            <v>22422.317885284912</v>
          </cell>
        </row>
        <row r="13">
          <cell r="E13">
            <v>15618.67887</v>
          </cell>
        </row>
        <row r="14">
          <cell r="E14">
            <v>0</v>
          </cell>
        </row>
        <row r="15">
          <cell r="E15">
            <v>76194.330534630906</v>
          </cell>
        </row>
        <row r="16">
          <cell r="E16">
            <v>836061.02126430592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6">
          <cell r="H36">
            <v>777303.67606529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8631.7475542030043</v>
          </cell>
        </row>
        <row r="3">
          <cell r="E3">
            <v>2852.5798682179311</v>
          </cell>
        </row>
        <row r="4">
          <cell r="E4">
            <v>51107.05403183819</v>
          </cell>
        </row>
        <row r="5">
          <cell r="E5">
            <v>95623.02013447904</v>
          </cell>
        </row>
        <row r="6">
          <cell r="E6">
            <v>33054.387942767222</v>
          </cell>
        </row>
        <row r="7">
          <cell r="E7">
            <v>45180.636489733821</v>
          </cell>
        </row>
        <row r="8">
          <cell r="E8">
            <v>167354.87895377618</v>
          </cell>
        </row>
        <row r="9">
          <cell r="E9">
            <v>163969.81611895896</v>
          </cell>
        </row>
        <row r="10">
          <cell r="E10">
            <v>55494.157013545853</v>
          </cell>
        </row>
        <row r="11">
          <cell r="E11">
            <v>122744.76139356775</v>
          </cell>
        </row>
        <row r="12">
          <cell r="E12">
            <v>18153.947288253847</v>
          </cell>
        </row>
        <row r="13">
          <cell r="E13">
            <v>13668.394487239271</v>
          </cell>
        </row>
        <row r="14">
          <cell r="E14">
            <v>0</v>
          </cell>
        </row>
        <row r="15">
          <cell r="E15">
            <v>74814.736524720734</v>
          </cell>
        </row>
        <row r="16">
          <cell r="E16">
            <v>835252.90149815672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7198.6229524797054</v>
          </cell>
        </row>
        <row r="3">
          <cell r="E3">
            <v>2851.7492499999998</v>
          </cell>
        </row>
        <row r="4">
          <cell r="E4">
            <v>57534.060208579409</v>
          </cell>
        </row>
        <row r="5">
          <cell r="E5">
            <v>92584.323901941927</v>
          </cell>
        </row>
        <row r="6">
          <cell r="E6">
            <v>33817.731424623373</v>
          </cell>
        </row>
        <row r="7">
          <cell r="E7">
            <v>43027.984609356041</v>
          </cell>
        </row>
        <row r="8">
          <cell r="E8">
            <v>173355.02740280496</v>
          </cell>
        </row>
        <row r="9">
          <cell r="E9">
            <v>161945.58406439269</v>
          </cell>
        </row>
        <row r="10">
          <cell r="E10">
            <v>55940.826715539908</v>
          </cell>
        </row>
        <row r="11">
          <cell r="E11">
            <v>79714.155756338223</v>
          </cell>
        </row>
        <row r="12">
          <cell r="E12">
            <v>29087.860133157519</v>
          </cell>
        </row>
        <row r="13">
          <cell r="E13">
            <v>14601.823835820895</v>
          </cell>
        </row>
        <row r="14">
          <cell r="E14">
            <v>0</v>
          </cell>
        </row>
        <row r="15">
          <cell r="E15">
            <v>109926.66201410079</v>
          </cell>
        </row>
        <row r="16">
          <cell r="E16">
            <v>859897.96364189219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8951.4787403208611</v>
          </cell>
        </row>
        <row r="3">
          <cell r="E3">
            <v>2855.2149869007885</v>
          </cell>
        </row>
        <row r="4">
          <cell r="E4">
            <v>44680.047855096978</v>
          </cell>
        </row>
        <row r="5">
          <cell r="E5">
            <v>98661.716367016154</v>
          </cell>
        </row>
        <row r="6">
          <cell r="E6">
            <v>32291.044460911045</v>
          </cell>
        </row>
        <row r="7">
          <cell r="E7">
            <v>47333.288370111593</v>
          </cell>
        </row>
        <row r="8">
          <cell r="E8">
            <v>161240.58199567779</v>
          </cell>
        </row>
        <row r="9">
          <cell r="E9">
            <v>165994.0481735252</v>
          </cell>
        </row>
        <row r="10">
          <cell r="E10">
            <v>55047.487311551798</v>
          </cell>
        </row>
        <row r="11">
          <cell r="E11">
            <v>101148.29243524194</v>
          </cell>
        </row>
        <row r="12">
          <cell r="E12">
            <v>19910.849357910673</v>
          </cell>
        </row>
        <row r="13">
          <cell r="E13">
            <v>12734.96513865765</v>
          </cell>
        </row>
        <row r="14">
          <cell r="E14">
            <v>0</v>
          </cell>
        </row>
        <row r="15">
          <cell r="E15">
            <v>58111.201309572411</v>
          </cell>
        </row>
        <row r="16">
          <cell r="E16">
            <v>810462.13758444064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8312.0163680851456</v>
          </cell>
        </row>
        <row r="3">
          <cell r="E3">
            <v>2977.5948984173037</v>
          </cell>
        </row>
        <row r="4">
          <cell r="E4">
            <v>45393.361785744666</v>
          </cell>
        </row>
        <row r="5">
          <cell r="E5">
            <v>97762.203352272205</v>
          </cell>
        </row>
        <row r="6">
          <cell r="E6">
            <v>39351.767657777513</v>
          </cell>
        </row>
        <row r="7">
          <cell r="E7">
            <v>50159.99427960343</v>
          </cell>
        </row>
        <row r="8">
          <cell r="E8">
            <v>159929.12083496025</v>
          </cell>
        </row>
        <row r="9">
          <cell r="E9">
            <v>167074.86450248223</v>
          </cell>
        </row>
        <row r="10">
          <cell r="E10">
            <v>62018.215861967998</v>
          </cell>
        </row>
        <row r="11">
          <cell r="E11">
            <v>122744.76139356775</v>
          </cell>
        </row>
        <row r="12">
          <cell r="E12">
            <v>18153.947288253847</v>
          </cell>
        </row>
        <row r="13">
          <cell r="E13">
            <v>12553.796366937073</v>
          </cell>
        </row>
        <row r="14">
          <cell r="E14">
            <v>0</v>
          </cell>
        </row>
        <row r="15">
          <cell r="E15">
            <v>59626.178769362312</v>
          </cell>
        </row>
        <row r="16">
          <cell r="E16">
            <v>807388.68120769958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8375.1700491473002</v>
          </cell>
        </row>
        <row r="3">
          <cell r="E3">
            <v>2959.2577066401072</v>
          </cell>
        </row>
        <row r="4">
          <cell r="E4">
            <v>44521.31006944285</v>
          </cell>
        </row>
        <row r="5">
          <cell r="E5">
            <v>98111.753524035434</v>
          </cell>
        </row>
        <row r="6">
          <cell r="E6">
            <v>40904.279868889702</v>
          </cell>
        </row>
        <row r="7">
          <cell r="E7">
            <v>50548.680018249979</v>
          </cell>
        </row>
        <row r="8">
          <cell r="E8">
            <v>159703.32160457998</v>
          </cell>
        </row>
        <row r="9">
          <cell r="E9">
            <v>169321.73694750291</v>
          </cell>
        </row>
        <row r="10">
          <cell r="E10">
            <v>66706.337923866988</v>
          </cell>
        </row>
        <row r="11">
          <cell r="E11">
            <v>115847.84231278527</v>
          </cell>
        </row>
        <row r="12">
          <cell r="E12">
            <v>17460.313210334527</v>
          </cell>
        </row>
        <row r="13">
          <cell r="E13">
            <v>12564.714889258365</v>
          </cell>
        </row>
        <row r="14">
          <cell r="E14">
            <v>0</v>
          </cell>
        </row>
        <row r="15">
          <cell r="E15">
            <v>56135.834379339605</v>
          </cell>
        </row>
        <row r="16">
          <cell r="E16">
            <v>810078.38166878873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8631.7475542030043</v>
          </cell>
        </row>
        <row r="3">
          <cell r="E3">
            <v>2852.5798682179311</v>
          </cell>
        </row>
        <row r="4">
          <cell r="E4">
            <v>49112.790852981903</v>
          </cell>
        </row>
        <row r="5">
          <cell r="E5">
            <v>88425.599779025026</v>
          </cell>
        </row>
        <row r="6">
          <cell r="E6">
            <v>33054.387942767222</v>
          </cell>
        </row>
        <row r="7">
          <cell r="E7">
            <v>45180.636489733821</v>
          </cell>
        </row>
        <row r="8">
          <cell r="E8">
            <v>167297.80469924136</v>
          </cell>
        </row>
        <row r="9">
          <cell r="E9">
            <v>163969.81611895896</v>
          </cell>
        </row>
        <row r="10">
          <cell r="E10">
            <v>62332.1531384915</v>
          </cell>
        </row>
        <row r="11">
          <cell r="E11">
            <v>122744.76139356775</v>
          </cell>
        </row>
        <row r="12">
          <cell r="E12">
            <v>18153.947288253847</v>
          </cell>
        </row>
        <row r="13">
          <cell r="E13">
            <v>13668.394487239271</v>
          </cell>
        </row>
        <row r="14">
          <cell r="E14">
            <v>0</v>
          </cell>
        </row>
        <row r="15">
          <cell r="E15">
            <v>75281.134751770049</v>
          </cell>
        </row>
        <row r="16">
          <cell r="E16">
            <v>880192.11819421395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7198.6229524797054</v>
          </cell>
        </row>
        <row r="3">
          <cell r="E3">
            <v>2851.7492499999998</v>
          </cell>
        </row>
        <row r="4">
          <cell r="E4">
            <v>54713.083106364065</v>
          </cell>
        </row>
        <row r="5">
          <cell r="E5">
            <v>85344.509838997721</v>
          </cell>
        </row>
        <row r="6">
          <cell r="E6">
            <v>33817.731424623373</v>
          </cell>
        </row>
        <row r="7">
          <cell r="E7">
            <v>43027.984609356041</v>
          </cell>
        </row>
        <row r="8">
          <cell r="E8">
            <v>173355.02740280496</v>
          </cell>
        </row>
        <row r="9">
          <cell r="E9">
            <v>161945.58406439269</v>
          </cell>
        </row>
        <row r="10">
          <cell r="E10">
            <v>62499.054867233113</v>
          </cell>
        </row>
        <row r="11">
          <cell r="E11">
            <v>79714.155756338223</v>
          </cell>
        </row>
        <row r="12">
          <cell r="E12">
            <v>29087.860133157519</v>
          </cell>
        </row>
        <row r="13">
          <cell r="E13">
            <v>14601.823835820895</v>
          </cell>
        </row>
        <row r="14">
          <cell r="E14">
            <v>0</v>
          </cell>
        </row>
        <row r="15">
          <cell r="E15">
            <v>110526.84363304604</v>
          </cell>
        </row>
        <row r="16">
          <cell r="E16">
            <v>864177.30210761027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AN35"/>
  <sheetViews>
    <sheetView tabSelected="1" workbookViewId="0">
      <selection activeCell="Q22" sqref="Q22"/>
    </sheetView>
  </sheetViews>
  <sheetFormatPr defaultRowHeight="11.5" x14ac:dyDescent="0.25"/>
  <cols>
    <col min="1" max="1" width="15.375" customWidth="1"/>
    <col min="2" max="2" width="11.25" customWidth="1"/>
    <col min="3" max="3" width="14.625" bestFit="1" customWidth="1"/>
    <col min="4" max="5" width="10.125" bestFit="1" customWidth="1"/>
    <col min="6" max="6" width="11.25" customWidth="1"/>
    <col min="7" max="7" width="10.25" customWidth="1"/>
    <col min="8" max="8" width="11.625" customWidth="1"/>
    <col min="9" max="9" width="10.125" bestFit="1" customWidth="1"/>
    <col min="10" max="10" width="10.25" customWidth="1"/>
    <col min="11" max="12" width="10.125" bestFit="1" customWidth="1"/>
    <col min="13" max="14" width="11.375" customWidth="1"/>
    <col min="15" max="15" width="7.875" bestFit="1" customWidth="1"/>
    <col min="16" max="16" width="14.625" bestFit="1" customWidth="1"/>
    <col min="17" max="17" width="9.25" bestFit="1" customWidth="1"/>
    <col min="18" max="26" width="10.75" bestFit="1" customWidth="1"/>
    <col min="27" max="27" width="11.125" bestFit="1" customWidth="1"/>
    <col min="28" max="28" width="10.125" bestFit="1" customWidth="1"/>
    <col min="29" max="29" width="14.75" bestFit="1" customWidth="1"/>
    <col min="30" max="30" width="8.25" bestFit="1" customWidth="1"/>
    <col min="31" max="31" width="9.125" bestFit="1" customWidth="1"/>
    <col min="32" max="32" width="10.25" bestFit="1" customWidth="1"/>
    <col min="33" max="39" width="9.125" bestFit="1" customWidth="1"/>
    <col min="40" max="40" width="9.875" bestFit="1" customWidth="1"/>
  </cols>
  <sheetData>
    <row r="1" spans="1:40" ht="12" x14ac:dyDescent="0.3">
      <c r="B1" s="45" t="s">
        <v>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5" t="s">
        <v>30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31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0" ht="12" x14ac:dyDescent="0.3">
      <c r="A2" s="9" t="s">
        <v>0</v>
      </c>
      <c r="B2" s="21" t="s">
        <v>22</v>
      </c>
      <c r="C2" s="35" t="s">
        <v>18</v>
      </c>
      <c r="D2" s="35" t="s">
        <v>19</v>
      </c>
      <c r="E2" s="35" t="s">
        <v>20</v>
      </c>
      <c r="F2" s="35" t="s">
        <v>21</v>
      </c>
      <c r="G2" s="35" t="s">
        <v>23</v>
      </c>
      <c r="H2" s="35" t="s">
        <v>24</v>
      </c>
      <c r="I2" s="35" t="s">
        <v>25</v>
      </c>
      <c r="J2" s="35" t="s">
        <v>26</v>
      </c>
      <c r="K2" s="35" t="s">
        <v>27</v>
      </c>
      <c r="L2" s="35" t="s">
        <v>28</v>
      </c>
      <c r="M2" s="35" t="s">
        <v>29</v>
      </c>
      <c r="N2" s="36" t="s">
        <v>61</v>
      </c>
      <c r="O2" s="10" t="s">
        <v>22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2" t="s">
        <v>29</v>
      </c>
      <c r="AA2" s="12" t="s">
        <v>61</v>
      </c>
      <c r="AB2" s="10" t="s">
        <v>22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23</v>
      </c>
      <c r="AH2" s="11" t="s">
        <v>24</v>
      </c>
      <c r="AI2" s="11" t="s">
        <v>25</v>
      </c>
      <c r="AJ2" s="11" t="s">
        <v>26</v>
      </c>
      <c r="AK2" s="11" t="s">
        <v>27</v>
      </c>
      <c r="AL2" s="11" t="s">
        <v>28</v>
      </c>
      <c r="AM2" s="11" t="s">
        <v>29</v>
      </c>
      <c r="AN2" s="12" t="s">
        <v>61</v>
      </c>
    </row>
    <row r="3" spans="1:40" x14ac:dyDescent="0.25">
      <c r="A3" s="18" t="s">
        <v>2</v>
      </c>
      <c r="B3" s="14">
        <f>+[1]Summary!$H$36</f>
        <v>10194.181693825194</v>
      </c>
      <c r="C3" s="15">
        <f>+[2]Summary!E2</f>
        <v>17501.562486649938</v>
      </c>
      <c r="D3" s="15">
        <f>+[3]Summary!E2</f>
        <v>8631.7475542030043</v>
      </c>
      <c r="E3" s="15">
        <f>+[4]Summary!E2</f>
        <v>7198.6229524797054</v>
      </c>
      <c r="F3" s="15">
        <f>+[5]Summary!E2</f>
        <v>8951.4787403208611</v>
      </c>
      <c r="G3" s="15">
        <f>+[6]Summary!E2</f>
        <v>8312.0163680851456</v>
      </c>
      <c r="H3" s="15">
        <f>+[7]Summary!E2</f>
        <v>8375.1700491473002</v>
      </c>
      <c r="I3" s="15">
        <f>+[8]Summary!E2</f>
        <v>8631.7475542030043</v>
      </c>
      <c r="J3" s="15">
        <f>+[9]Summary!E2</f>
        <v>7198.6229524797054</v>
      </c>
      <c r="K3" s="15">
        <f>+[10]Summary!E2</f>
        <v>8951.4787403208611</v>
      </c>
      <c r="L3" s="15">
        <f>+[11]Summary!E2</f>
        <v>8312.0163680851456</v>
      </c>
      <c r="M3" s="15">
        <f>+[12]Summary!E2</f>
        <v>8375.1700491473002</v>
      </c>
      <c r="N3" s="16">
        <f>+[13]Summary!E2</f>
        <v>8631.7475542030043</v>
      </c>
      <c r="O3" s="22"/>
      <c r="P3" s="2">
        <f t="shared" ref="P3:AA3" si="0">+C3-$B3</f>
        <v>7307.3807928247443</v>
      </c>
      <c r="Q3" s="2">
        <f t="shared" si="0"/>
        <v>-1562.4341396221898</v>
      </c>
      <c r="R3" s="2">
        <f t="shared" si="0"/>
        <v>-2995.5587413454887</v>
      </c>
      <c r="S3" s="2">
        <f t="shared" si="0"/>
        <v>-1242.702953504333</v>
      </c>
      <c r="T3" s="2">
        <f t="shared" si="0"/>
        <v>-1882.1653257400485</v>
      </c>
      <c r="U3" s="2">
        <f t="shared" si="0"/>
        <v>-1819.0116446778939</v>
      </c>
      <c r="V3" s="2">
        <f t="shared" si="0"/>
        <v>-1562.4341396221898</v>
      </c>
      <c r="W3" s="2">
        <f t="shared" si="0"/>
        <v>-2995.5587413454887</v>
      </c>
      <c r="X3" s="2">
        <f t="shared" si="0"/>
        <v>-1242.702953504333</v>
      </c>
      <c r="Y3" s="2">
        <f t="shared" si="0"/>
        <v>-1882.1653257400485</v>
      </c>
      <c r="Z3" s="2">
        <f t="shared" si="0"/>
        <v>-1819.0116446778939</v>
      </c>
      <c r="AA3" s="2">
        <f t="shared" si="0"/>
        <v>-1562.4341396221898</v>
      </c>
      <c r="AB3" s="34"/>
      <c r="AC3" s="32">
        <f>+P3/$B3</f>
        <v>0.71681877097118651</v>
      </c>
      <c r="AD3" s="32">
        <f t="shared" ref="AD3:AN17" si="1">+Q3/$B3</f>
        <v>-0.15326724464491204</v>
      </c>
      <c r="AE3" s="32">
        <f t="shared" si="1"/>
        <v>-0.29384984801280856</v>
      </c>
      <c r="AF3" s="32">
        <f t="shared" si="1"/>
        <v>-0.12190315915764591</v>
      </c>
      <c r="AG3" s="32">
        <f t="shared" si="1"/>
        <v>-0.18463133013217836</v>
      </c>
      <c r="AH3" s="32">
        <f t="shared" si="1"/>
        <v>-0.17843625896718154</v>
      </c>
      <c r="AI3" s="32">
        <f t="shared" si="1"/>
        <v>-0.15326724464491204</v>
      </c>
      <c r="AJ3" s="32">
        <f t="shared" si="1"/>
        <v>-0.29384984801280856</v>
      </c>
      <c r="AK3" s="32">
        <f t="shared" si="1"/>
        <v>-0.12190315915764591</v>
      </c>
      <c r="AL3" s="32">
        <f t="shared" si="1"/>
        <v>-0.18463133013217836</v>
      </c>
      <c r="AM3" s="32">
        <f t="shared" si="1"/>
        <v>-0.17843625896718154</v>
      </c>
      <c r="AN3" s="33">
        <f t="shared" si="1"/>
        <v>-0.15326724464491204</v>
      </c>
    </row>
    <row r="4" spans="1:40" x14ac:dyDescent="0.25">
      <c r="A4" s="18" t="s">
        <v>3</v>
      </c>
      <c r="B4" s="3">
        <f>+[14]Summary!$H$36</f>
        <v>2852.8990141421973</v>
      </c>
      <c r="C4" s="2">
        <f>+[2]Summary!E3</f>
        <v>2852.916491962827</v>
      </c>
      <c r="D4" s="2">
        <f>+[3]Summary!E3</f>
        <v>2852.5798682179311</v>
      </c>
      <c r="E4" s="2">
        <f>+[4]Summary!E3</f>
        <v>2851.7492499999998</v>
      </c>
      <c r="F4" s="2">
        <f>+[5]Summary!E3</f>
        <v>2855.2149869007885</v>
      </c>
      <c r="G4" s="2">
        <f>+[6]Summary!E3</f>
        <v>2977.5948984173037</v>
      </c>
      <c r="H4" s="2">
        <f>+[7]Summary!E3</f>
        <v>2959.2577066401072</v>
      </c>
      <c r="I4" s="2">
        <f>+[8]Summary!E3</f>
        <v>2852.5798682179311</v>
      </c>
      <c r="J4" s="2">
        <f>+[9]Summary!E3</f>
        <v>2851.7492499999998</v>
      </c>
      <c r="K4" s="2">
        <f>+[10]Summary!E3</f>
        <v>2855.2149869007885</v>
      </c>
      <c r="L4" s="2">
        <f>+[11]Summary!E3</f>
        <v>2977.5948984173037</v>
      </c>
      <c r="M4" s="2">
        <f>+[12]Summary!E3</f>
        <v>2959.2577066401072</v>
      </c>
      <c r="N4" s="17">
        <f>+[13]Summary!E3</f>
        <v>2852.5798682179311</v>
      </c>
      <c r="O4" s="22"/>
      <c r="P4" s="2">
        <f t="shared" ref="P4:P17" si="2">+C4-$B4</f>
        <v>1.7477820629665075E-2</v>
      </c>
      <c r="Q4" s="2">
        <f t="shared" ref="Q4:Q17" si="3">+D4-$B4</f>
        <v>-0.31914592426619492</v>
      </c>
      <c r="R4" s="2">
        <f t="shared" ref="R4:R17" si="4">+E4-$B4</f>
        <v>-1.1497641421974549</v>
      </c>
      <c r="S4" s="2">
        <f t="shared" ref="S4:S17" si="5">+F4-$B4</f>
        <v>2.3159727585912151</v>
      </c>
      <c r="T4" s="2">
        <f t="shared" ref="T4:T17" si="6">+G4-$B4</f>
        <v>124.69588427510644</v>
      </c>
      <c r="U4" s="2">
        <f t="shared" ref="U4:U17" si="7">+H4-$B4</f>
        <v>106.35869249790994</v>
      </c>
      <c r="V4" s="2">
        <f t="shared" ref="V4:V17" si="8">+I4-$B4</f>
        <v>-0.31914592426619492</v>
      </c>
      <c r="W4" s="2">
        <f t="shared" ref="W4:W17" si="9">+J4-$B4</f>
        <v>-1.1497641421974549</v>
      </c>
      <c r="X4" s="2">
        <f t="shared" ref="X4:X17" si="10">+K4-$B4</f>
        <v>2.3159727585912151</v>
      </c>
      <c r="Y4" s="2">
        <f t="shared" ref="Y4:Y17" si="11">+L4-$B4</f>
        <v>124.69588427510644</v>
      </c>
      <c r="Z4" s="2">
        <f t="shared" ref="Z4:AA17" si="12">+M4-$B4</f>
        <v>106.35869249790994</v>
      </c>
      <c r="AA4" s="2">
        <f t="shared" si="12"/>
        <v>-0.31914592426619492</v>
      </c>
      <c r="AB4" s="22"/>
      <c r="AC4" s="28">
        <f t="shared" ref="AC4:AC19" si="13">+P4/$B4</f>
        <v>6.1263369446395432E-6</v>
      </c>
      <c r="AD4" s="28">
        <f t="shared" si="1"/>
        <v>-1.1186723493686471E-4</v>
      </c>
      <c r="AE4" s="28">
        <f t="shared" si="1"/>
        <v>-4.0301606769041671E-4</v>
      </c>
      <c r="AF4" s="28">
        <f t="shared" si="1"/>
        <v>8.1179626306806944E-4</v>
      </c>
      <c r="AG4" s="28">
        <f t="shared" si="1"/>
        <v>4.370848167319364E-2</v>
      </c>
      <c r="AH4" s="28">
        <f t="shared" si="1"/>
        <v>3.7280917400397226E-2</v>
      </c>
      <c r="AI4" s="28">
        <f t="shared" si="1"/>
        <v>-1.1186723493686471E-4</v>
      </c>
      <c r="AJ4" s="28">
        <f t="shared" si="1"/>
        <v>-4.0301606769041671E-4</v>
      </c>
      <c r="AK4" s="28">
        <f t="shared" si="1"/>
        <v>8.1179626306806944E-4</v>
      </c>
      <c r="AL4" s="28">
        <f t="shared" si="1"/>
        <v>4.370848167319364E-2</v>
      </c>
      <c r="AM4" s="28">
        <f t="shared" si="1"/>
        <v>3.7280917400397226E-2</v>
      </c>
      <c r="AN4" s="29">
        <f t="shared" si="1"/>
        <v>-1.1186723493686471E-4</v>
      </c>
    </row>
    <row r="5" spans="1:40" x14ac:dyDescent="0.25">
      <c r="A5" s="18" t="s">
        <v>12</v>
      </c>
      <c r="B5" s="3">
        <f>+[15]Summary!$H$36</f>
        <v>46527.596958871203</v>
      </c>
      <c r="C5" s="2">
        <f>+[2]Summary!E4</f>
        <v>51615.421111107549</v>
      </c>
      <c r="D5" s="2">
        <f>+[3]Summary!E4</f>
        <v>51107.05403183819</v>
      </c>
      <c r="E5" s="2">
        <f>+[4]Summary!E4</f>
        <v>57534.060208579409</v>
      </c>
      <c r="F5" s="2">
        <f>+[5]Summary!E4</f>
        <v>44680.047855096978</v>
      </c>
      <c r="G5" s="2">
        <f>+[6]Summary!E4</f>
        <v>45393.361785744666</v>
      </c>
      <c r="H5" s="2">
        <f>+[7]Summary!E4</f>
        <v>44521.31006944285</v>
      </c>
      <c r="I5" s="2">
        <f>+[8]Summary!E4</f>
        <v>49112.790852981903</v>
      </c>
      <c r="J5" s="2">
        <f>+[9]Summary!E4</f>
        <v>54713.083106364065</v>
      </c>
      <c r="K5" s="2">
        <f>+[10]Summary!E4</f>
        <v>43512.49859959969</v>
      </c>
      <c r="L5" s="2">
        <f>+[11]Summary!E4</f>
        <v>47550.495692222852</v>
      </c>
      <c r="M5" s="2">
        <f>+[12]Summary!E4</f>
        <v>46666.423136378922</v>
      </c>
      <c r="N5" s="17">
        <f>+[13]Summary!E4</f>
        <v>49112.790852981903</v>
      </c>
      <c r="O5" s="22"/>
      <c r="P5" s="2">
        <f t="shared" si="2"/>
        <v>5087.824152236346</v>
      </c>
      <c r="Q5" s="2">
        <f t="shared" si="3"/>
        <v>4579.4570729669867</v>
      </c>
      <c r="R5" s="2">
        <f t="shared" si="4"/>
        <v>11006.463249708206</v>
      </c>
      <c r="S5" s="2">
        <f t="shared" si="5"/>
        <v>-1847.5491037742249</v>
      </c>
      <c r="T5" s="2">
        <f t="shared" si="6"/>
        <v>-1134.2351731265371</v>
      </c>
      <c r="U5" s="2">
        <f t="shared" si="7"/>
        <v>-2006.2868894283529</v>
      </c>
      <c r="V5" s="2">
        <f t="shared" si="8"/>
        <v>2585.1938941107001</v>
      </c>
      <c r="W5" s="2">
        <f t="shared" si="9"/>
        <v>8185.4861474928621</v>
      </c>
      <c r="X5" s="2">
        <f t="shared" si="10"/>
        <v>-3015.0983592715129</v>
      </c>
      <c r="Y5" s="2">
        <f t="shared" si="11"/>
        <v>1022.8987333516488</v>
      </c>
      <c r="Z5" s="2">
        <f t="shared" si="12"/>
        <v>138.82617750771897</v>
      </c>
      <c r="AA5" s="2">
        <f t="shared" si="12"/>
        <v>2585.1938941107001</v>
      </c>
      <c r="AB5" s="22"/>
      <c r="AC5" s="28">
        <f t="shared" si="13"/>
        <v>0.10935067540096274</v>
      </c>
      <c r="AD5" s="28">
        <f t="shared" si="1"/>
        <v>9.8424534519052628E-2</v>
      </c>
      <c r="AE5" s="28">
        <f t="shared" si="1"/>
        <v>0.23655774140748212</v>
      </c>
      <c r="AF5" s="28">
        <f t="shared" si="1"/>
        <v>-3.970867236937671E-2</v>
      </c>
      <c r="AG5" s="28">
        <f t="shared" si="1"/>
        <v>-2.437768651858728E-2</v>
      </c>
      <c r="AH5" s="28">
        <f t="shared" si="1"/>
        <v>-4.3120363409308277E-2</v>
      </c>
      <c r="AI5" s="28">
        <f t="shared" si="1"/>
        <v>5.556259216215105E-2</v>
      </c>
      <c r="AJ5" s="28">
        <f t="shared" si="1"/>
        <v>0.17592755015326819</v>
      </c>
      <c r="AK5" s="28">
        <f t="shared" si="1"/>
        <v>-6.4802365828967187E-2</v>
      </c>
      <c r="AL5" s="28">
        <f t="shared" si="1"/>
        <v>2.1984774632909931E-2</v>
      </c>
      <c r="AM5" s="28">
        <f t="shared" si="1"/>
        <v>2.9837383957404149E-3</v>
      </c>
      <c r="AN5" s="29">
        <f t="shared" si="1"/>
        <v>5.556259216215105E-2</v>
      </c>
    </row>
    <row r="6" spans="1:40" x14ac:dyDescent="0.25">
      <c r="A6" s="18" t="s">
        <v>4</v>
      </c>
      <c r="B6" s="3">
        <f>+[16]Summary!$H$36</f>
        <v>88593.393911147272</v>
      </c>
      <c r="C6" s="2">
        <f>+[2]Summary!E5</f>
        <v>104285.01900799405</v>
      </c>
      <c r="D6" s="2">
        <f>+[3]Summary!E5</f>
        <v>95623.02013447904</v>
      </c>
      <c r="E6" s="2">
        <f>+[4]Summary!E5</f>
        <v>92584.323901941927</v>
      </c>
      <c r="F6" s="2">
        <f>+[5]Summary!E5</f>
        <v>98661.716367016154</v>
      </c>
      <c r="G6" s="2">
        <f>+[6]Summary!E5</f>
        <v>97762.203352272205</v>
      </c>
      <c r="H6" s="2">
        <f>+[7]Summary!E5</f>
        <v>98111.753524035434</v>
      </c>
      <c r="I6" s="2">
        <f>+[8]Summary!E5</f>
        <v>88425.599779025026</v>
      </c>
      <c r="J6" s="2">
        <f>+[9]Summary!E5</f>
        <v>85344.509838997721</v>
      </c>
      <c r="K6" s="2">
        <f>+[10]Summary!E5</f>
        <v>91506.68971905233</v>
      </c>
      <c r="L6" s="2">
        <f>+[11]Summary!E5</f>
        <v>102751.44058757921</v>
      </c>
      <c r="M6" s="2">
        <f>+[12]Summary!E5</f>
        <v>100617.20198712607</v>
      </c>
      <c r="N6" s="17">
        <f>+[13]Summary!E5</f>
        <v>88425.599779025026</v>
      </c>
      <c r="O6" s="22"/>
      <c r="P6" s="2">
        <f t="shared" si="2"/>
        <v>15691.625096846779</v>
      </c>
      <c r="Q6" s="2">
        <f t="shared" si="3"/>
        <v>7029.6262233317684</v>
      </c>
      <c r="R6" s="2">
        <f t="shared" si="4"/>
        <v>3990.9299907946552</v>
      </c>
      <c r="S6" s="2">
        <f t="shared" si="5"/>
        <v>10068.322455868882</v>
      </c>
      <c r="T6" s="2">
        <f t="shared" si="6"/>
        <v>9168.8094411249331</v>
      </c>
      <c r="U6" s="2">
        <f t="shared" si="7"/>
        <v>9518.3596128881618</v>
      </c>
      <c r="V6" s="2">
        <f t="shared" si="8"/>
        <v>-167.79413212224608</v>
      </c>
      <c r="W6" s="2">
        <f t="shared" si="9"/>
        <v>-3248.8840721495508</v>
      </c>
      <c r="X6" s="2">
        <f t="shared" si="10"/>
        <v>2913.2958079050586</v>
      </c>
      <c r="Y6" s="2">
        <f t="shared" si="11"/>
        <v>14158.046676431943</v>
      </c>
      <c r="Z6" s="2">
        <f t="shared" si="12"/>
        <v>12023.808075978799</v>
      </c>
      <c r="AA6" s="2">
        <f t="shared" si="12"/>
        <v>-167.79413212224608</v>
      </c>
      <c r="AB6" s="22"/>
      <c r="AC6" s="28">
        <f t="shared" si="13"/>
        <v>0.17711958425008908</v>
      </c>
      <c r="AD6" s="28">
        <f t="shared" si="1"/>
        <v>7.9347069944989038E-2</v>
      </c>
      <c r="AE6" s="28">
        <f t="shared" si="1"/>
        <v>4.5047715349942091E-2</v>
      </c>
      <c r="AF6" s="28">
        <f t="shared" si="1"/>
        <v>0.11364642454003598</v>
      </c>
      <c r="AG6" s="28">
        <f t="shared" si="1"/>
        <v>0.10349315040713512</v>
      </c>
      <c r="AH6" s="28">
        <f t="shared" si="1"/>
        <v>0.10743870612332997</v>
      </c>
      <c r="AI6" s="28">
        <f t="shared" si="1"/>
        <v>-1.8939801797245898E-3</v>
      </c>
      <c r="AJ6" s="28">
        <f t="shared" si="1"/>
        <v>-3.6671854736798376E-2</v>
      </c>
      <c r="AK6" s="28">
        <f t="shared" si="1"/>
        <v>3.2883894377349197E-2</v>
      </c>
      <c r="AL6" s="28">
        <f t="shared" si="1"/>
        <v>0.15980928206262685</v>
      </c>
      <c r="AM6" s="28">
        <f t="shared" si="1"/>
        <v>0.13571901408402756</v>
      </c>
      <c r="AN6" s="29">
        <f t="shared" si="1"/>
        <v>-1.8939801797245898E-3</v>
      </c>
    </row>
    <row r="7" spans="1:40" x14ac:dyDescent="0.25">
      <c r="A7" s="18" t="s">
        <v>5</v>
      </c>
      <c r="B7" s="3">
        <f>+[17]Summary!$H$36</f>
        <v>32709.246771985087</v>
      </c>
      <c r="C7" s="2">
        <f>+[2]Summary!E6</f>
        <v>32876.895190207528</v>
      </c>
      <c r="D7" s="2">
        <f>+[3]Summary!E6</f>
        <v>33054.387942767222</v>
      </c>
      <c r="E7" s="2">
        <f>+[4]Summary!E6</f>
        <v>33817.731424623373</v>
      </c>
      <c r="F7" s="2">
        <f>+[5]Summary!E6</f>
        <v>32291.044460911045</v>
      </c>
      <c r="G7" s="2">
        <f>+[6]Summary!E6</f>
        <v>39351.767657777513</v>
      </c>
      <c r="H7" s="2">
        <f>+[7]Summary!E6</f>
        <v>40904.279868889702</v>
      </c>
      <c r="I7" s="2">
        <f>+[8]Summary!E6</f>
        <v>33054.387942767222</v>
      </c>
      <c r="J7" s="2">
        <f>+[9]Summary!E6</f>
        <v>33817.731424623373</v>
      </c>
      <c r="K7" s="2">
        <f>+[10]Summary!E6</f>
        <v>32291.044460911045</v>
      </c>
      <c r="L7" s="2">
        <f>+[11]Summary!E6</f>
        <v>39351.767657777513</v>
      </c>
      <c r="M7" s="2">
        <f>+[12]Summary!E6</f>
        <v>40904.279868889702</v>
      </c>
      <c r="N7" s="17">
        <f>+[13]Summary!E6</f>
        <v>33054.387942767222</v>
      </c>
      <c r="O7" s="22"/>
      <c r="P7" s="2">
        <f t="shared" si="2"/>
        <v>167.64841822244125</v>
      </c>
      <c r="Q7" s="2">
        <f t="shared" si="3"/>
        <v>345.1411707821353</v>
      </c>
      <c r="R7" s="2">
        <f t="shared" si="4"/>
        <v>1108.4846526382862</v>
      </c>
      <c r="S7" s="2">
        <f t="shared" si="5"/>
        <v>-418.20231107404106</v>
      </c>
      <c r="T7" s="2">
        <f t="shared" si="6"/>
        <v>6642.5208857924263</v>
      </c>
      <c r="U7" s="2">
        <f t="shared" si="7"/>
        <v>8195.0330969046154</v>
      </c>
      <c r="V7" s="2">
        <f t="shared" si="8"/>
        <v>345.1411707821353</v>
      </c>
      <c r="W7" s="2">
        <f t="shared" si="9"/>
        <v>1108.4846526382862</v>
      </c>
      <c r="X7" s="2">
        <f t="shared" si="10"/>
        <v>-418.20231107404106</v>
      </c>
      <c r="Y7" s="2">
        <f t="shared" si="11"/>
        <v>6642.5208857924263</v>
      </c>
      <c r="Z7" s="2">
        <f t="shared" si="12"/>
        <v>8195.0330969046154</v>
      </c>
      <c r="AA7" s="2">
        <f t="shared" si="12"/>
        <v>345.1411707821353</v>
      </c>
      <c r="AB7" s="22"/>
      <c r="AC7" s="28">
        <f t="shared" si="13"/>
        <v>5.1254135991303006E-3</v>
      </c>
      <c r="AD7" s="28">
        <f t="shared" si="1"/>
        <v>1.0551792072379449E-2</v>
      </c>
      <c r="AE7" s="28">
        <f t="shared" si="1"/>
        <v>3.388903022944828E-2</v>
      </c>
      <c r="AF7" s="28">
        <f t="shared" si="1"/>
        <v>-1.2785446084690162E-2</v>
      </c>
      <c r="AG7" s="28">
        <f t="shared" si="1"/>
        <v>0.20307776978470909</v>
      </c>
      <c r="AH7" s="28">
        <f t="shared" si="1"/>
        <v>0.25054178575348673</v>
      </c>
      <c r="AI7" s="28">
        <f t="shared" si="1"/>
        <v>1.0551792072379449E-2</v>
      </c>
      <c r="AJ7" s="28">
        <f t="shared" si="1"/>
        <v>3.388903022944828E-2</v>
      </c>
      <c r="AK7" s="28">
        <f t="shared" si="1"/>
        <v>-1.2785446084690162E-2</v>
      </c>
      <c r="AL7" s="28">
        <f t="shared" si="1"/>
        <v>0.20307776978470909</v>
      </c>
      <c r="AM7" s="28">
        <f t="shared" si="1"/>
        <v>0.25054178575348673</v>
      </c>
      <c r="AN7" s="29">
        <f t="shared" si="1"/>
        <v>1.0551792072379449E-2</v>
      </c>
    </row>
    <row r="8" spans="1:40" x14ac:dyDescent="0.25">
      <c r="A8" s="18" t="s">
        <v>6</v>
      </c>
      <c r="B8" s="3">
        <f>+[18]Summary!$H$36</f>
        <v>43941.36</v>
      </c>
      <c r="C8" s="2">
        <f>+[2]Summary!E7</f>
        <v>46491.113182115987</v>
      </c>
      <c r="D8" s="2">
        <f>+[3]Summary!E7</f>
        <v>45180.636489733821</v>
      </c>
      <c r="E8" s="2">
        <f>+[4]Summary!E7</f>
        <v>43027.984609356041</v>
      </c>
      <c r="F8" s="2">
        <f>+[5]Summary!E7</f>
        <v>47333.288370111593</v>
      </c>
      <c r="G8" s="2">
        <f>+[6]Summary!E7</f>
        <v>50159.99427960343</v>
      </c>
      <c r="H8" s="2">
        <f>+[7]Summary!E7</f>
        <v>50548.680018249979</v>
      </c>
      <c r="I8" s="2">
        <f>+[8]Summary!E7</f>
        <v>45180.636489733821</v>
      </c>
      <c r="J8" s="2">
        <f>+[9]Summary!E7</f>
        <v>43027.984609356041</v>
      </c>
      <c r="K8" s="2">
        <f>+[10]Summary!E7</f>
        <v>47333.288370111593</v>
      </c>
      <c r="L8" s="2">
        <f>+[11]Summary!E7</f>
        <v>50159.99427960343</v>
      </c>
      <c r="M8" s="2">
        <f>+[12]Summary!E7</f>
        <v>50548.680018249979</v>
      </c>
      <c r="N8" s="17">
        <f>+[13]Summary!E7</f>
        <v>45180.636489733821</v>
      </c>
      <c r="O8" s="22"/>
      <c r="P8" s="2">
        <f t="shared" si="2"/>
        <v>2549.7531821159864</v>
      </c>
      <c r="Q8" s="2">
        <f t="shared" si="3"/>
        <v>1239.2764897338202</v>
      </c>
      <c r="R8" s="2">
        <f t="shared" si="4"/>
        <v>-913.37539064395969</v>
      </c>
      <c r="S8" s="2">
        <f t="shared" si="5"/>
        <v>3391.9283701115928</v>
      </c>
      <c r="T8" s="2">
        <f t="shared" si="6"/>
        <v>6218.6342796034296</v>
      </c>
      <c r="U8" s="2">
        <f t="shared" si="7"/>
        <v>6607.3200182499786</v>
      </c>
      <c r="V8" s="2">
        <f t="shared" si="8"/>
        <v>1239.2764897338202</v>
      </c>
      <c r="W8" s="2">
        <f t="shared" si="9"/>
        <v>-913.37539064395969</v>
      </c>
      <c r="X8" s="2">
        <f t="shared" si="10"/>
        <v>3391.9283701115928</v>
      </c>
      <c r="Y8" s="2">
        <f t="shared" si="11"/>
        <v>6218.6342796034296</v>
      </c>
      <c r="Z8" s="2">
        <f t="shared" si="12"/>
        <v>6607.3200182499786</v>
      </c>
      <c r="AA8" s="2">
        <f t="shared" si="12"/>
        <v>1239.2764897338202</v>
      </c>
      <c r="AB8" s="22"/>
      <c r="AC8" s="28">
        <f t="shared" si="13"/>
        <v>5.8026269148610476E-2</v>
      </c>
      <c r="AD8" s="28">
        <f t="shared" si="1"/>
        <v>2.8202961622804123E-2</v>
      </c>
      <c r="AE8" s="28">
        <f t="shared" si="1"/>
        <v>-2.0786233986475604E-2</v>
      </c>
      <c r="AF8" s="28">
        <f t="shared" si="1"/>
        <v>7.7192157232083683E-2</v>
      </c>
      <c r="AG8" s="28">
        <f t="shared" si="1"/>
        <v>0.14152120643519978</v>
      </c>
      <c r="AH8" s="28">
        <f t="shared" si="1"/>
        <v>0.15036676193567924</v>
      </c>
      <c r="AI8" s="28">
        <f t="shared" si="1"/>
        <v>2.8202961622804123E-2</v>
      </c>
      <c r="AJ8" s="28">
        <f t="shared" si="1"/>
        <v>-2.0786233986475604E-2</v>
      </c>
      <c r="AK8" s="28">
        <f t="shared" si="1"/>
        <v>7.7192157232083683E-2</v>
      </c>
      <c r="AL8" s="28">
        <f t="shared" si="1"/>
        <v>0.14152120643519978</v>
      </c>
      <c r="AM8" s="28">
        <f t="shared" si="1"/>
        <v>0.15036676193567924</v>
      </c>
      <c r="AN8" s="29">
        <f t="shared" si="1"/>
        <v>2.8202961622804123E-2</v>
      </c>
    </row>
    <row r="9" spans="1:40" x14ac:dyDescent="0.25">
      <c r="A9" s="18" t="s">
        <v>7</v>
      </c>
      <c r="B9" s="3">
        <f>+[19]Summary!$H$36</f>
        <v>158653.1571364796</v>
      </c>
      <c r="C9" s="2">
        <f>+[2]Summary!E8</f>
        <v>166825.91489494129</v>
      </c>
      <c r="D9" s="2">
        <f>+[3]Summary!E8</f>
        <v>167354.87895377618</v>
      </c>
      <c r="E9" s="2">
        <f>+[4]Summary!E8</f>
        <v>173355.02740280496</v>
      </c>
      <c r="F9" s="2">
        <f>+[5]Summary!E8</f>
        <v>161240.58199567779</v>
      </c>
      <c r="G9" s="2">
        <f>+[6]Summary!E8</f>
        <v>159929.12083496025</v>
      </c>
      <c r="H9" s="2">
        <f>+[7]Summary!E8</f>
        <v>159703.32160457998</v>
      </c>
      <c r="I9" s="2">
        <f>+[8]Summary!E8</f>
        <v>167297.80469924136</v>
      </c>
      <c r="J9" s="2">
        <f>+[9]Summary!E8</f>
        <v>173355.02740280496</v>
      </c>
      <c r="K9" s="2">
        <f>+[10]Summary!E8</f>
        <v>161240.58199567779</v>
      </c>
      <c r="L9" s="2">
        <f>+[11]Summary!E8</f>
        <v>159929.12083496025</v>
      </c>
      <c r="M9" s="2">
        <f>+[12]Summary!E8</f>
        <v>159703.32160457998</v>
      </c>
      <c r="N9" s="17">
        <f>+[13]Summary!E8</f>
        <v>167297.80469924136</v>
      </c>
      <c r="O9" s="22"/>
      <c r="P9" s="2">
        <f t="shared" si="2"/>
        <v>8172.7577584616956</v>
      </c>
      <c r="Q9" s="2">
        <f t="shared" si="3"/>
        <v>8701.7218172965804</v>
      </c>
      <c r="R9" s="2">
        <f t="shared" si="4"/>
        <v>14701.870266325364</v>
      </c>
      <c r="S9" s="2">
        <f t="shared" si="5"/>
        <v>2587.4248591981886</v>
      </c>
      <c r="T9" s="2">
        <f t="shared" si="6"/>
        <v>1275.9636984806566</v>
      </c>
      <c r="U9" s="2">
        <f t="shared" si="7"/>
        <v>1050.1644681003818</v>
      </c>
      <c r="V9" s="2">
        <f t="shared" si="8"/>
        <v>8644.6475627617619</v>
      </c>
      <c r="W9" s="2">
        <f t="shared" si="9"/>
        <v>14701.870266325364</v>
      </c>
      <c r="X9" s="2">
        <f t="shared" si="10"/>
        <v>2587.4248591981886</v>
      </c>
      <c r="Y9" s="2">
        <f t="shared" si="11"/>
        <v>1275.9636984806566</v>
      </c>
      <c r="Z9" s="2">
        <f t="shared" si="12"/>
        <v>1050.1644681003818</v>
      </c>
      <c r="AA9" s="2">
        <f t="shared" si="12"/>
        <v>8644.6475627617619</v>
      </c>
      <c r="AB9" s="22"/>
      <c r="AC9" s="28">
        <f t="shared" si="13"/>
        <v>5.1513363528159557E-2</v>
      </c>
      <c r="AD9" s="28">
        <f t="shared" si="1"/>
        <v>5.4847454499824561E-2</v>
      </c>
      <c r="AE9" s="28">
        <f t="shared" si="1"/>
        <v>9.2666736241991357E-2</v>
      </c>
      <c r="AF9" s="28">
        <f t="shared" si="1"/>
        <v>1.6308688121298372E-2</v>
      </c>
      <c r="AG9" s="28">
        <f t="shared" si="1"/>
        <v>8.0424727847238694E-3</v>
      </c>
      <c r="AH9" s="28">
        <f t="shared" si="1"/>
        <v>6.6192472123135226E-3</v>
      </c>
      <c r="AI9" s="28">
        <f t="shared" si="1"/>
        <v>5.4487712181644776E-2</v>
      </c>
      <c r="AJ9" s="28">
        <f t="shared" si="1"/>
        <v>9.2666736241991357E-2</v>
      </c>
      <c r="AK9" s="28">
        <f t="shared" si="1"/>
        <v>1.6308688121298372E-2</v>
      </c>
      <c r="AL9" s="28">
        <f t="shared" si="1"/>
        <v>8.0424727847238694E-3</v>
      </c>
      <c r="AM9" s="28">
        <f t="shared" si="1"/>
        <v>6.6192472123135226E-3</v>
      </c>
      <c r="AN9" s="29">
        <f t="shared" si="1"/>
        <v>5.4487712181644776E-2</v>
      </c>
    </row>
    <row r="10" spans="1:40" x14ac:dyDescent="0.25">
      <c r="A10" s="18" t="s">
        <v>8</v>
      </c>
      <c r="B10" s="3">
        <f>+[20]Summary!$H$36</f>
        <v>167515.8389747378</v>
      </c>
      <c r="C10" s="2">
        <f>+[2]Summary!E9</f>
        <v>163930.88528103699</v>
      </c>
      <c r="D10" s="2">
        <f>+[3]Summary!E9</f>
        <v>163969.81611895896</v>
      </c>
      <c r="E10" s="2">
        <f>+[4]Summary!E9</f>
        <v>161945.58406439269</v>
      </c>
      <c r="F10" s="2">
        <f>+[5]Summary!E9</f>
        <v>165994.0481735252</v>
      </c>
      <c r="G10" s="2">
        <f>+[6]Summary!E9</f>
        <v>167074.86450248223</v>
      </c>
      <c r="H10" s="2">
        <f>+[7]Summary!E9</f>
        <v>169321.73694750291</v>
      </c>
      <c r="I10" s="2">
        <f>+[8]Summary!E9</f>
        <v>163969.81611895896</v>
      </c>
      <c r="J10" s="2">
        <f>+[9]Summary!E9</f>
        <v>161945.58406439269</v>
      </c>
      <c r="K10" s="2">
        <f>+[10]Summary!E9</f>
        <v>165994.0481735252</v>
      </c>
      <c r="L10" s="2">
        <f>+[11]Summary!E9</f>
        <v>167074.86450248223</v>
      </c>
      <c r="M10" s="2">
        <f>+[12]Summary!E9</f>
        <v>169321.73694750291</v>
      </c>
      <c r="N10" s="17">
        <f>+[13]Summary!E9</f>
        <v>163969.81611895896</v>
      </c>
      <c r="O10" s="22"/>
      <c r="P10" s="2">
        <f t="shared" si="2"/>
        <v>-3584.9536937008088</v>
      </c>
      <c r="Q10" s="2">
        <f t="shared" si="3"/>
        <v>-3546.0228557788359</v>
      </c>
      <c r="R10" s="2">
        <f t="shared" si="4"/>
        <v>-5570.254910345102</v>
      </c>
      <c r="S10" s="2">
        <f t="shared" si="5"/>
        <v>-1521.790801212599</v>
      </c>
      <c r="T10" s="2">
        <f t="shared" si="6"/>
        <v>-440.97447225556243</v>
      </c>
      <c r="U10" s="2">
        <f t="shared" si="7"/>
        <v>1805.8979727651167</v>
      </c>
      <c r="V10" s="2">
        <f t="shared" si="8"/>
        <v>-3546.0228557788359</v>
      </c>
      <c r="W10" s="2">
        <f t="shared" si="9"/>
        <v>-5570.254910345102</v>
      </c>
      <c r="X10" s="2">
        <f t="shared" si="10"/>
        <v>-1521.790801212599</v>
      </c>
      <c r="Y10" s="2">
        <f t="shared" si="11"/>
        <v>-440.97447225556243</v>
      </c>
      <c r="Z10" s="2">
        <f t="shared" si="12"/>
        <v>1805.8979727651167</v>
      </c>
      <c r="AA10" s="2">
        <f t="shared" si="12"/>
        <v>-3546.0228557788359</v>
      </c>
      <c r="AB10" s="22"/>
      <c r="AC10" s="28">
        <f t="shared" si="13"/>
        <v>-2.1400684948015197E-2</v>
      </c>
      <c r="AD10" s="28">
        <f t="shared" si="1"/>
        <v>-2.1168284011123233E-2</v>
      </c>
      <c r="AE10" s="28">
        <f t="shared" si="1"/>
        <v>-3.3252108841989106E-2</v>
      </c>
      <c r="AF10" s="28">
        <f t="shared" si="1"/>
        <v>-9.0844591802575307E-3</v>
      </c>
      <c r="AG10" s="28">
        <f t="shared" si="1"/>
        <v>-2.6324344906994944E-3</v>
      </c>
      <c r="AH10" s="28">
        <f t="shared" si="1"/>
        <v>1.0780461022778002E-2</v>
      </c>
      <c r="AI10" s="28">
        <f t="shared" si="1"/>
        <v>-2.1168284011123233E-2</v>
      </c>
      <c r="AJ10" s="28">
        <f t="shared" si="1"/>
        <v>-3.3252108841989106E-2</v>
      </c>
      <c r="AK10" s="28">
        <f t="shared" si="1"/>
        <v>-9.0844591802575307E-3</v>
      </c>
      <c r="AL10" s="28">
        <f t="shared" si="1"/>
        <v>-2.6324344906994944E-3</v>
      </c>
      <c r="AM10" s="28">
        <f t="shared" si="1"/>
        <v>1.0780461022778002E-2</v>
      </c>
      <c r="AN10" s="29">
        <f t="shared" si="1"/>
        <v>-2.1168284011123233E-2</v>
      </c>
    </row>
    <row r="11" spans="1:40" x14ac:dyDescent="0.25">
      <c r="A11" s="18" t="s">
        <v>9</v>
      </c>
      <c r="B11" s="3">
        <f>+[21]Summary!$H$36</f>
        <v>61403.00276625227</v>
      </c>
      <c r="C11" s="2">
        <f>+[2]Summary!E10</f>
        <v>59391.373075680858</v>
      </c>
      <c r="D11" s="2">
        <f>+[3]Summary!E10</f>
        <v>55494.157013545853</v>
      </c>
      <c r="E11" s="2">
        <f>+[4]Summary!E10</f>
        <v>55940.826715539908</v>
      </c>
      <c r="F11" s="2">
        <f>+[5]Summary!E10</f>
        <v>55047.487311551798</v>
      </c>
      <c r="G11" s="2">
        <f>+[6]Summary!E10</f>
        <v>62018.215861967998</v>
      </c>
      <c r="H11" s="2">
        <f>+[7]Summary!E10</f>
        <v>66706.337923866988</v>
      </c>
      <c r="I11" s="2">
        <f>+[8]Summary!E10</f>
        <v>62332.1531384915</v>
      </c>
      <c r="J11" s="2">
        <f>+[9]Summary!E10</f>
        <v>62499.054867233113</v>
      </c>
      <c r="K11" s="2">
        <f>+[10]Summary!E10</f>
        <v>62165.251409749886</v>
      </c>
      <c r="L11" s="2">
        <f>+[11]Summary!E10</f>
        <v>72460.530278305436</v>
      </c>
      <c r="M11" s="2">
        <f>+[12]Summary!E10</f>
        <v>83446.172815084734</v>
      </c>
      <c r="N11" s="17">
        <f>+[13]Summary!E10</f>
        <v>62332.1531384915</v>
      </c>
      <c r="O11" s="22"/>
      <c r="P11" s="2">
        <f t="shared" si="2"/>
        <v>-2011.6296905714116</v>
      </c>
      <c r="Q11" s="2">
        <f t="shared" si="3"/>
        <v>-5908.8457527064165</v>
      </c>
      <c r="R11" s="2">
        <f t="shared" si="4"/>
        <v>-5462.1760507123618</v>
      </c>
      <c r="S11" s="2">
        <f t="shared" si="5"/>
        <v>-6355.5154547004713</v>
      </c>
      <c r="T11" s="2">
        <f t="shared" si="6"/>
        <v>615.21309571572783</v>
      </c>
      <c r="U11" s="2">
        <f t="shared" si="7"/>
        <v>5303.3351576147179</v>
      </c>
      <c r="V11" s="2">
        <f t="shared" si="8"/>
        <v>929.15037223922991</v>
      </c>
      <c r="W11" s="2">
        <f t="shared" si="9"/>
        <v>1096.0521009808435</v>
      </c>
      <c r="X11" s="2">
        <f t="shared" si="10"/>
        <v>762.24864349761629</v>
      </c>
      <c r="Y11" s="2">
        <f t="shared" si="11"/>
        <v>11057.527512053166</v>
      </c>
      <c r="Z11" s="2">
        <f t="shared" si="12"/>
        <v>22043.170048832464</v>
      </c>
      <c r="AA11" s="2">
        <f t="shared" si="12"/>
        <v>929.15037223922991</v>
      </c>
      <c r="AB11" s="22"/>
      <c r="AC11" s="28">
        <f t="shared" si="13"/>
        <v>-3.2761096362489688E-2</v>
      </c>
      <c r="AD11" s="28">
        <f t="shared" si="1"/>
        <v>-9.6230566690689259E-2</v>
      </c>
      <c r="AE11" s="28">
        <f t="shared" si="1"/>
        <v>-8.8956171598083972E-2</v>
      </c>
      <c r="AF11" s="28">
        <f t="shared" si="1"/>
        <v>-0.10350496178329456</v>
      </c>
      <c r="AG11" s="28">
        <f t="shared" si="1"/>
        <v>1.0019267267070127E-2</v>
      </c>
      <c r="AH11" s="28">
        <f t="shared" si="1"/>
        <v>8.636931287877482E-2</v>
      </c>
      <c r="AI11" s="28">
        <f t="shared" si="1"/>
        <v>1.5132002188497215E-2</v>
      </c>
      <c r="AJ11" s="28">
        <f t="shared" si="1"/>
        <v>1.7850138455822312E-2</v>
      </c>
      <c r="AK11" s="28">
        <f t="shared" si="1"/>
        <v>1.2413865921172117E-2</v>
      </c>
      <c r="AL11" s="28">
        <f t="shared" si="1"/>
        <v>0.1800812177565117</v>
      </c>
      <c r="AM11" s="28">
        <f t="shared" si="1"/>
        <v>0.35899172769686793</v>
      </c>
      <c r="AN11" s="29">
        <f t="shared" si="1"/>
        <v>1.5132002188497215E-2</v>
      </c>
    </row>
    <row r="12" spans="1:40" x14ac:dyDescent="0.25">
      <c r="A12" s="50" t="s">
        <v>16</v>
      </c>
      <c r="B12" s="3">
        <f>+[25]Summary!$E$36</f>
        <v>628236.15</v>
      </c>
      <c r="C12" s="2">
        <f>+[2]Summary!E11</f>
        <v>127687.11006703801</v>
      </c>
      <c r="D12" s="2">
        <f>+[3]Summary!E11</f>
        <v>122744.76139356775</v>
      </c>
      <c r="E12" s="2">
        <f>+[4]Summary!E11</f>
        <v>79714.155756338223</v>
      </c>
      <c r="F12" s="2">
        <f>+[5]Summary!E11</f>
        <v>101148.29243524194</v>
      </c>
      <c r="G12" s="2">
        <f>+[6]Summary!E11</f>
        <v>122744.76139356775</v>
      </c>
      <c r="H12" s="2">
        <f>+[7]Summary!E11</f>
        <v>115847.84231278527</v>
      </c>
      <c r="I12" s="2">
        <f>+[8]Summary!E11</f>
        <v>122744.76139356775</v>
      </c>
      <c r="J12" s="2">
        <f>+[9]Summary!E11</f>
        <v>79714.155756338223</v>
      </c>
      <c r="K12" s="2">
        <f>+[10]Summary!E11</f>
        <v>101148.29243524194</v>
      </c>
      <c r="L12" s="2">
        <f>+[11]Summary!E11</f>
        <v>122744.76139356775</v>
      </c>
      <c r="M12" s="2">
        <f>+[12]Summary!E11</f>
        <v>115847.84231278527</v>
      </c>
      <c r="N12" s="17">
        <f>+[13]Summary!E11</f>
        <v>127687.11006703801</v>
      </c>
      <c r="O12" s="22"/>
      <c r="P12" s="2">
        <f t="shared" si="2"/>
        <v>-500549.03993296204</v>
      </c>
      <c r="Q12" s="2">
        <f t="shared" si="3"/>
        <v>-505491.38860643224</v>
      </c>
      <c r="R12" s="2">
        <f t="shared" si="4"/>
        <v>-548521.99424366176</v>
      </c>
      <c r="S12" s="2">
        <f t="shared" si="5"/>
        <v>-527087.85756475804</v>
      </c>
      <c r="T12" s="2">
        <f t="shared" si="6"/>
        <v>-505491.38860643224</v>
      </c>
      <c r="U12" s="2">
        <f t="shared" si="7"/>
        <v>-512388.30768721475</v>
      </c>
      <c r="V12" s="2">
        <f t="shared" si="8"/>
        <v>-505491.38860643224</v>
      </c>
      <c r="W12" s="2">
        <f t="shared" si="9"/>
        <v>-548521.99424366176</v>
      </c>
      <c r="X12" s="2">
        <f t="shared" si="10"/>
        <v>-527087.85756475804</v>
      </c>
      <c r="Y12" s="2">
        <f t="shared" si="11"/>
        <v>-505491.38860643224</v>
      </c>
      <c r="Z12" s="2">
        <f t="shared" si="12"/>
        <v>-512388.30768721475</v>
      </c>
      <c r="AA12" s="2">
        <f t="shared" si="12"/>
        <v>-500549.03993296204</v>
      </c>
      <c r="AB12" s="22"/>
      <c r="AC12" s="28">
        <f t="shared" si="13"/>
        <v>-0.79675300431686724</v>
      </c>
      <c r="AD12" s="28">
        <f t="shared" si="1"/>
        <v>-0.80462002800448884</v>
      </c>
      <c r="AE12" s="28">
        <f t="shared" si="1"/>
        <v>-0.87311434441278446</v>
      </c>
      <c r="AF12" s="28">
        <f t="shared" si="1"/>
        <v>-0.83899638307148994</v>
      </c>
      <c r="AG12" s="28">
        <f t="shared" si="1"/>
        <v>-0.80462002800448884</v>
      </c>
      <c r="AH12" s="28">
        <f t="shared" si="1"/>
        <v>-0.81559825503071537</v>
      </c>
      <c r="AI12" s="28">
        <f t="shared" si="1"/>
        <v>-0.80462002800448884</v>
      </c>
      <c r="AJ12" s="28">
        <f t="shared" si="1"/>
        <v>-0.87311434441278446</v>
      </c>
      <c r="AK12" s="28">
        <f t="shared" si="1"/>
        <v>-0.83899638307148994</v>
      </c>
      <c r="AL12" s="28">
        <f t="shared" si="1"/>
        <v>-0.80462002800448884</v>
      </c>
      <c r="AM12" s="28">
        <f t="shared" si="1"/>
        <v>-0.81559825503071537</v>
      </c>
      <c r="AN12" s="29">
        <f t="shared" si="1"/>
        <v>-0.79675300431686724</v>
      </c>
    </row>
    <row r="13" spans="1:40" x14ac:dyDescent="0.25">
      <c r="A13" s="50" t="s">
        <v>17</v>
      </c>
      <c r="B13" s="3">
        <f>+[26]Summary!$E$36</f>
        <v>21308.7</v>
      </c>
      <c r="C13" s="2">
        <f>+[2]Summary!E12</f>
        <v>22422.317885284912</v>
      </c>
      <c r="D13" s="2">
        <f>+[3]Summary!E12</f>
        <v>18153.947288253847</v>
      </c>
      <c r="E13" s="2">
        <f>+[4]Summary!E12</f>
        <v>29087.860133157519</v>
      </c>
      <c r="F13" s="2">
        <f>+[5]Summary!E12</f>
        <v>19910.849357910673</v>
      </c>
      <c r="G13" s="2">
        <f>+[6]Summary!E12</f>
        <v>18153.947288253847</v>
      </c>
      <c r="H13" s="2">
        <f>+[7]Summary!E12</f>
        <v>17460.313210334527</v>
      </c>
      <c r="I13" s="2">
        <f>+[8]Summary!E12</f>
        <v>18153.947288253847</v>
      </c>
      <c r="J13" s="2">
        <f>+[9]Summary!E12</f>
        <v>29087.860133157519</v>
      </c>
      <c r="K13" s="2">
        <f>+[10]Summary!E12</f>
        <v>19910.849357910673</v>
      </c>
      <c r="L13" s="2">
        <f>+[11]Summary!E12</f>
        <v>18153.947288253847</v>
      </c>
      <c r="M13" s="2">
        <f>+[12]Summary!E12</f>
        <v>17460.313210334527</v>
      </c>
      <c r="N13" s="17">
        <f>+[13]Summary!E12</f>
        <v>22422.317885284912</v>
      </c>
      <c r="O13" s="22"/>
      <c r="P13" s="2">
        <f t="shared" si="2"/>
        <v>1113.6178852849116</v>
      </c>
      <c r="Q13" s="2">
        <f t="shared" si="3"/>
        <v>-3154.7527117461541</v>
      </c>
      <c r="R13" s="2">
        <f t="shared" si="4"/>
        <v>7779.1601331575184</v>
      </c>
      <c r="S13" s="2">
        <f t="shared" si="5"/>
        <v>-1397.8506420893282</v>
      </c>
      <c r="T13" s="2">
        <f t="shared" si="6"/>
        <v>-3154.7527117461541</v>
      </c>
      <c r="U13" s="2">
        <f t="shared" si="7"/>
        <v>-3848.3867896654738</v>
      </c>
      <c r="V13" s="2">
        <f t="shared" si="8"/>
        <v>-3154.7527117461541</v>
      </c>
      <c r="W13" s="2">
        <f t="shared" si="9"/>
        <v>7779.1601331575184</v>
      </c>
      <c r="X13" s="2">
        <f t="shared" si="10"/>
        <v>-1397.8506420893282</v>
      </c>
      <c r="Y13" s="2">
        <f t="shared" si="11"/>
        <v>-3154.7527117461541</v>
      </c>
      <c r="Z13" s="2">
        <f t="shared" si="12"/>
        <v>-3848.3867896654738</v>
      </c>
      <c r="AA13" s="2">
        <f t="shared" si="12"/>
        <v>1113.6178852849116</v>
      </c>
      <c r="AB13" s="22"/>
      <c r="AC13" s="28">
        <f t="shared" si="13"/>
        <v>5.2261183708293399E-2</v>
      </c>
      <c r="AD13" s="28">
        <f t="shared" si="1"/>
        <v>-0.14804998482995932</v>
      </c>
      <c r="AE13" s="28">
        <f t="shared" si="1"/>
        <v>0.3650696726293729</v>
      </c>
      <c r="AF13" s="28">
        <f t="shared" si="1"/>
        <v>-6.5599996343715383E-2</v>
      </c>
      <c r="AG13" s="28">
        <f t="shared" si="1"/>
        <v>-0.14804998482995932</v>
      </c>
      <c r="AH13" s="28">
        <f t="shared" si="1"/>
        <v>-0.18060166925553758</v>
      </c>
      <c r="AI13" s="28">
        <f t="shared" si="1"/>
        <v>-0.14804998482995932</v>
      </c>
      <c r="AJ13" s="28">
        <f t="shared" si="1"/>
        <v>0.3650696726293729</v>
      </c>
      <c r="AK13" s="28">
        <f t="shared" si="1"/>
        <v>-6.5599996343715383E-2</v>
      </c>
      <c r="AL13" s="28">
        <f t="shared" si="1"/>
        <v>-0.14804998482995932</v>
      </c>
      <c r="AM13" s="28">
        <f t="shared" si="1"/>
        <v>-0.18060166925553758</v>
      </c>
      <c r="AN13" s="29">
        <f t="shared" si="1"/>
        <v>5.2261183708293399E-2</v>
      </c>
    </row>
    <row r="14" spans="1:40" x14ac:dyDescent="0.25">
      <c r="A14" s="18" t="s">
        <v>14</v>
      </c>
      <c r="B14" s="3">
        <f>+[22]Summary!$H$36</f>
        <v>22925.112714356808</v>
      </c>
      <c r="C14" s="2">
        <f>+[2]Summary!E13</f>
        <v>15618.67887</v>
      </c>
      <c r="D14" s="2">
        <f>+[3]Summary!E13</f>
        <v>13668.394487239271</v>
      </c>
      <c r="E14" s="2">
        <f>+[4]Summary!E13</f>
        <v>14601.823835820895</v>
      </c>
      <c r="F14" s="2">
        <f>+[5]Summary!E13</f>
        <v>12734.96513865765</v>
      </c>
      <c r="G14" s="2">
        <f>+[6]Summary!E13</f>
        <v>12553.796366937073</v>
      </c>
      <c r="H14" s="2">
        <f>+[7]Summary!E13</f>
        <v>12564.714889258365</v>
      </c>
      <c r="I14" s="2">
        <f>+[8]Summary!E13</f>
        <v>13668.394487239271</v>
      </c>
      <c r="J14" s="2">
        <f>+[9]Summary!E13</f>
        <v>14601.823835820895</v>
      </c>
      <c r="K14" s="2">
        <f>+[10]Summary!E13</f>
        <v>12734.96513865765</v>
      </c>
      <c r="L14" s="2">
        <f>+[11]Summary!E13</f>
        <v>12553.796366937073</v>
      </c>
      <c r="M14" s="2">
        <f>+[12]Summary!E13</f>
        <v>12564.714889258365</v>
      </c>
      <c r="N14" s="17">
        <f>+[13]Summary!E13</f>
        <v>13668.394487239271</v>
      </c>
      <c r="O14" s="22"/>
      <c r="P14" s="2">
        <f t="shared" si="2"/>
        <v>-7306.4338443568085</v>
      </c>
      <c r="Q14" s="2">
        <f t="shared" si="3"/>
        <v>-9256.718227117537</v>
      </c>
      <c r="R14" s="2">
        <f t="shared" si="4"/>
        <v>-8323.2888785359137</v>
      </c>
      <c r="S14" s="2">
        <f t="shared" si="5"/>
        <v>-10190.147575699159</v>
      </c>
      <c r="T14" s="2">
        <f t="shared" si="6"/>
        <v>-10371.316347419735</v>
      </c>
      <c r="U14" s="2">
        <f t="shared" si="7"/>
        <v>-10360.397825098444</v>
      </c>
      <c r="V14" s="2">
        <f t="shared" si="8"/>
        <v>-9256.718227117537</v>
      </c>
      <c r="W14" s="2">
        <f t="shared" si="9"/>
        <v>-8323.2888785359137</v>
      </c>
      <c r="X14" s="2">
        <f t="shared" si="10"/>
        <v>-10190.147575699159</v>
      </c>
      <c r="Y14" s="2">
        <f t="shared" si="11"/>
        <v>-10371.316347419735</v>
      </c>
      <c r="Z14" s="2">
        <f t="shared" si="12"/>
        <v>-10360.397825098444</v>
      </c>
      <c r="AA14" s="2">
        <f t="shared" si="12"/>
        <v>-9256.718227117537</v>
      </c>
      <c r="AB14" s="22"/>
      <c r="AC14" s="28">
        <f t="shared" si="13"/>
        <v>-0.31870874247790149</v>
      </c>
      <c r="AD14" s="28">
        <f t="shared" si="1"/>
        <v>-0.40378070731667698</v>
      </c>
      <c r="AE14" s="28">
        <f t="shared" si="1"/>
        <v>-0.36306425107883855</v>
      </c>
      <c r="AF14" s="28">
        <f t="shared" si="1"/>
        <v>-0.44449716355451541</v>
      </c>
      <c r="AG14" s="28">
        <f t="shared" si="1"/>
        <v>-0.45239979740316472</v>
      </c>
      <c r="AH14" s="28">
        <f t="shared" si="1"/>
        <v>-0.4519235283240402</v>
      </c>
      <c r="AI14" s="28">
        <f t="shared" si="1"/>
        <v>-0.40378070731667698</v>
      </c>
      <c r="AJ14" s="28">
        <f t="shared" si="1"/>
        <v>-0.36306425107883855</v>
      </c>
      <c r="AK14" s="28">
        <f t="shared" si="1"/>
        <v>-0.44449716355451541</v>
      </c>
      <c r="AL14" s="28">
        <f t="shared" si="1"/>
        <v>-0.45239979740316472</v>
      </c>
      <c r="AM14" s="28">
        <f t="shared" si="1"/>
        <v>-0.4519235283240402</v>
      </c>
      <c r="AN14" s="29">
        <f t="shared" si="1"/>
        <v>-0.40378070731667698</v>
      </c>
    </row>
    <row r="15" spans="1:40" hidden="1" x14ac:dyDescent="0.25">
      <c r="A15" s="19" t="s">
        <v>15</v>
      </c>
      <c r="B15" s="3"/>
      <c r="C15" s="2">
        <f>+[2]Summary!E14</f>
        <v>0</v>
      </c>
      <c r="D15" s="2">
        <f>+[3]Summary!E14</f>
        <v>0</v>
      </c>
      <c r="E15" s="2">
        <f>+[4]Summary!E14</f>
        <v>0</v>
      </c>
      <c r="F15" s="2">
        <f>+[5]Summary!E14</f>
        <v>0</v>
      </c>
      <c r="G15" s="2">
        <f>+[6]Summary!E14</f>
        <v>0</v>
      </c>
      <c r="H15" s="2">
        <f>+[7]Summary!E14</f>
        <v>0</v>
      </c>
      <c r="I15" s="2">
        <f>+[8]Summary!E14</f>
        <v>0</v>
      </c>
      <c r="J15" s="2">
        <f>+[9]Summary!E14</f>
        <v>0</v>
      </c>
      <c r="K15" s="2">
        <f>+[10]Summary!E14</f>
        <v>0</v>
      </c>
      <c r="L15" s="2">
        <f>+[11]Summary!E14</f>
        <v>0</v>
      </c>
      <c r="M15" s="2">
        <f>+[12]Summary!E14</f>
        <v>0</v>
      </c>
      <c r="N15" s="17">
        <f>+[13]Summary!E14</f>
        <v>0</v>
      </c>
      <c r="O15" s="22"/>
      <c r="P15" s="2">
        <f t="shared" si="2"/>
        <v>0</v>
      </c>
      <c r="Q15" s="2">
        <f t="shared" si="3"/>
        <v>0</v>
      </c>
      <c r="R15" s="2">
        <f t="shared" si="4"/>
        <v>0</v>
      </c>
      <c r="S15" s="2">
        <f t="shared" si="5"/>
        <v>0</v>
      </c>
      <c r="T15" s="2">
        <f t="shared" si="6"/>
        <v>0</v>
      </c>
      <c r="U15" s="2">
        <f t="shared" si="7"/>
        <v>0</v>
      </c>
      <c r="V15" s="2">
        <f t="shared" si="8"/>
        <v>0</v>
      </c>
      <c r="W15" s="2">
        <f t="shared" si="9"/>
        <v>0</v>
      </c>
      <c r="X15" s="2">
        <f t="shared" si="10"/>
        <v>0</v>
      </c>
      <c r="Y15" s="2">
        <f t="shared" si="11"/>
        <v>0</v>
      </c>
      <c r="Z15" s="2">
        <f t="shared" si="12"/>
        <v>0</v>
      </c>
      <c r="AA15" s="2">
        <f t="shared" si="12"/>
        <v>0</v>
      </c>
      <c r="AB15" s="22"/>
      <c r="AC15" s="28" t="e">
        <f t="shared" si="13"/>
        <v>#DIV/0!</v>
      </c>
      <c r="AD15" s="28" t="e">
        <f t="shared" si="1"/>
        <v>#DIV/0!</v>
      </c>
      <c r="AE15" s="28" t="e">
        <f t="shared" si="1"/>
        <v>#DIV/0!</v>
      </c>
      <c r="AF15" s="28" t="e">
        <f t="shared" si="1"/>
        <v>#DIV/0!</v>
      </c>
      <c r="AG15" s="28" t="e">
        <f t="shared" si="1"/>
        <v>#DIV/0!</v>
      </c>
      <c r="AH15" s="28" t="e">
        <f t="shared" si="1"/>
        <v>#DIV/0!</v>
      </c>
      <c r="AI15" s="28" t="e">
        <f t="shared" si="1"/>
        <v>#DIV/0!</v>
      </c>
      <c r="AJ15" s="28" t="e">
        <f t="shared" si="1"/>
        <v>#DIV/0!</v>
      </c>
      <c r="AK15" s="28" t="e">
        <f t="shared" si="1"/>
        <v>#DIV/0!</v>
      </c>
      <c r="AL15" s="28" t="e">
        <f t="shared" si="1"/>
        <v>#DIV/0!</v>
      </c>
      <c r="AM15" s="28" t="e">
        <f t="shared" si="1"/>
        <v>#DIV/0!</v>
      </c>
      <c r="AN15" s="29" t="e">
        <f t="shared" si="1"/>
        <v>#DIV/0!</v>
      </c>
    </row>
    <row r="16" spans="1:40" x14ac:dyDescent="0.25">
      <c r="A16" s="18" t="s">
        <v>10</v>
      </c>
      <c r="B16" s="3">
        <f>+[23]Summary!$L$36</f>
        <v>70721.566596096614</v>
      </c>
      <c r="C16" s="2">
        <f>+[2]Summary!E15</f>
        <v>76194.330534630906</v>
      </c>
      <c r="D16" s="2">
        <f>+[3]Summary!E15</f>
        <v>74814.736524720734</v>
      </c>
      <c r="E16" s="2">
        <f>+[4]Summary!E15</f>
        <v>109926.66201410079</v>
      </c>
      <c r="F16" s="2">
        <f>+[5]Summary!E15</f>
        <v>58111.201309572411</v>
      </c>
      <c r="G16" s="2">
        <f>+[6]Summary!E15</f>
        <v>59626.178769362312</v>
      </c>
      <c r="H16" s="2">
        <f>+[7]Summary!E15</f>
        <v>56135.834379339605</v>
      </c>
      <c r="I16" s="2">
        <f>+[8]Summary!E15</f>
        <v>75281.134751770049</v>
      </c>
      <c r="J16" s="2">
        <f>+[9]Summary!E15</f>
        <v>110526.84363304604</v>
      </c>
      <c r="K16" s="2">
        <f>+[10]Summary!E15</f>
        <v>58408.121295395365</v>
      </c>
      <c r="L16" s="2">
        <f>+[11]Summary!E15</f>
        <v>60128.271845741947</v>
      </c>
      <c r="M16" s="2">
        <f>+[12]Summary!E15</f>
        <v>56665.020723805035</v>
      </c>
      <c r="N16" s="17">
        <f>+[13]Summary!E15</f>
        <v>15350221.860707244</v>
      </c>
      <c r="O16" s="22"/>
      <c r="P16" s="2">
        <f t="shared" si="2"/>
        <v>5472.7639385342918</v>
      </c>
      <c r="Q16" s="2">
        <f t="shared" si="3"/>
        <v>4093.1699286241201</v>
      </c>
      <c r="R16" s="2">
        <f t="shared" si="4"/>
        <v>39205.095418004174</v>
      </c>
      <c r="S16" s="2">
        <f t="shared" si="5"/>
        <v>-12610.365286524204</v>
      </c>
      <c r="T16" s="2">
        <f t="shared" si="6"/>
        <v>-11095.387826734303</v>
      </c>
      <c r="U16" s="2">
        <f t="shared" si="7"/>
        <v>-14585.732216757009</v>
      </c>
      <c r="V16" s="2">
        <f t="shared" si="8"/>
        <v>4559.5681556734344</v>
      </c>
      <c r="W16" s="2">
        <f t="shared" si="9"/>
        <v>39805.277036949425</v>
      </c>
      <c r="X16" s="2">
        <f t="shared" si="10"/>
        <v>-12313.445300701249</v>
      </c>
      <c r="Y16" s="2">
        <f t="shared" si="11"/>
        <v>-10593.294750354667</v>
      </c>
      <c r="Z16" s="2">
        <f t="shared" si="12"/>
        <v>-14056.545872291579</v>
      </c>
      <c r="AA16" s="2">
        <f t="shared" si="12"/>
        <v>15279500.294111148</v>
      </c>
      <c r="AB16" s="22"/>
      <c r="AC16" s="28">
        <f t="shared" si="13"/>
        <v>7.738465367700656E-2</v>
      </c>
      <c r="AD16" s="28">
        <f t="shared" si="1"/>
        <v>5.7877251956265877E-2</v>
      </c>
      <c r="AE16" s="28">
        <f t="shared" si="1"/>
        <v>0.55435841292814414</v>
      </c>
      <c r="AF16" s="28">
        <f t="shared" si="1"/>
        <v>-0.17831003883927279</v>
      </c>
      <c r="AG16" s="28">
        <f t="shared" si="1"/>
        <v>-0.15688832078766052</v>
      </c>
      <c r="AH16" s="28">
        <f t="shared" si="1"/>
        <v>-0.20624164478791465</v>
      </c>
      <c r="AI16" s="28">
        <f t="shared" si="1"/>
        <v>6.4472103420925825E-2</v>
      </c>
      <c r="AJ16" s="28">
        <f t="shared" si="1"/>
        <v>0.56284495597056561</v>
      </c>
      <c r="AK16" s="28">
        <f t="shared" si="1"/>
        <v>-0.17411160263212938</v>
      </c>
      <c r="AL16" s="28">
        <f t="shared" si="1"/>
        <v>-0.14978874564324698</v>
      </c>
      <c r="AM16" s="28">
        <f t="shared" si="1"/>
        <v>-0.19875897196354544</v>
      </c>
      <c r="AN16" s="29">
        <f t="shared" si="1"/>
        <v>216.05149644626906</v>
      </c>
    </row>
    <row r="17" spans="1:40" x14ac:dyDescent="0.25">
      <c r="A17" s="20" t="s">
        <v>13</v>
      </c>
      <c r="B17" s="4">
        <f>+[24]Summary!$H$36</f>
        <v>777303.67606529</v>
      </c>
      <c r="C17" s="5">
        <f>+[2]Summary!E16</f>
        <v>836061.02126430592</v>
      </c>
      <c r="D17" s="5">
        <f>+[3]Summary!E16</f>
        <v>835252.90149815672</v>
      </c>
      <c r="E17" s="5">
        <f>+[4]Summary!E16</f>
        <v>859897.96364189219</v>
      </c>
      <c r="F17" s="5">
        <f>+[5]Summary!E16</f>
        <v>810462.13758444064</v>
      </c>
      <c r="G17" s="5">
        <f>+[6]Summary!E16</f>
        <v>807388.68120769958</v>
      </c>
      <c r="H17" s="5">
        <f>+[7]Summary!E16</f>
        <v>810078.38166878873</v>
      </c>
      <c r="I17" s="5">
        <f>+[8]Summary!E16</f>
        <v>880192.11819421395</v>
      </c>
      <c r="J17" s="5">
        <f>+[9]Summary!E16</f>
        <v>864177.30210761027</v>
      </c>
      <c r="K17" s="5">
        <f>+[10]Summary!E16</f>
        <v>896206.9342808174</v>
      </c>
      <c r="L17" s="5">
        <f>+[11]Summary!E16</f>
        <v>896626.04356767435</v>
      </c>
      <c r="M17" s="5">
        <f>+[12]Summary!E16</f>
        <v>880974.01929968188</v>
      </c>
      <c r="N17" s="37">
        <f>+[13]Summary!E16</f>
        <v>880192.11819421395</v>
      </c>
      <c r="O17" s="23"/>
      <c r="P17" s="5">
        <f t="shared" si="2"/>
        <v>58757.345199015923</v>
      </c>
      <c r="Q17" s="5">
        <f t="shared" si="3"/>
        <v>57949.225432866719</v>
      </c>
      <c r="R17" s="5">
        <f t="shared" si="4"/>
        <v>82594.28757660219</v>
      </c>
      <c r="S17" s="5">
        <f t="shared" si="5"/>
        <v>33158.461519150645</v>
      </c>
      <c r="T17" s="5">
        <f t="shared" si="6"/>
        <v>30085.005142409587</v>
      </c>
      <c r="U17" s="5">
        <f t="shared" si="7"/>
        <v>32774.705603498733</v>
      </c>
      <c r="V17" s="5">
        <f t="shared" si="8"/>
        <v>102888.44212892395</v>
      </c>
      <c r="W17" s="5">
        <f t="shared" si="9"/>
        <v>86873.626042320277</v>
      </c>
      <c r="X17" s="5">
        <f t="shared" si="10"/>
        <v>118903.2582155274</v>
      </c>
      <c r="Y17" s="5">
        <f t="shared" si="11"/>
        <v>119322.36750238435</v>
      </c>
      <c r="Z17" s="5">
        <f t="shared" si="12"/>
        <v>103670.34323439188</v>
      </c>
      <c r="AA17" s="5">
        <f t="shared" si="12"/>
        <v>102888.44212892395</v>
      </c>
      <c r="AB17" s="23"/>
      <c r="AC17" s="30">
        <f t="shared" si="13"/>
        <v>7.5591235456965181E-2</v>
      </c>
      <c r="AD17" s="30">
        <f t="shared" si="1"/>
        <v>7.4551590603823728E-2</v>
      </c>
      <c r="AE17" s="30">
        <f t="shared" si="1"/>
        <v>0.10625742566237992</v>
      </c>
      <c r="AF17" s="30">
        <f t="shared" si="1"/>
        <v>4.265831043923364E-2</v>
      </c>
      <c r="AG17" s="30">
        <f t="shared" si="1"/>
        <v>3.870431347333881E-2</v>
      </c>
      <c r="AH17" s="30">
        <f t="shared" si="1"/>
        <v>4.2164609035948784E-2</v>
      </c>
      <c r="AI17" s="30">
        <f t="shared" si="1"/>
        <v>0.13236582470540353</v>
      </c>
      <c r="AJ17" s="30">
        <f t="shared" si="1"/>
        <v>0.11176278810628355</v>
      </c>
      <c r="AK17" s="30">
        <f t="shared" si="1"/>
        <v>0.15296886130452322</v>
      </c>
      <c r="AL17" s="30">
        <f t="shared" si="1"/>
        <v>0.15350804476622829</v>
      </c>
      <c r="AM17" s="30">
        <f t="shared" si="1"/>
        <v>0.13337173929135521</v>
      </c>
      <c r="AN17" s="31">
        <f t="shared" si="1"/>
        <v>0.13236582470540353</v>
      </c>
    </row>
    <row r="18" spans="1:40" x14ac:dyDescent="0.25">
      <c r="C18" s="2"/>
      <c r="P18" s="2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44"/>
    </row>
    <row r="19" spans="1:40" x14ac:dyDescent="0.25">
      <c r="A19" s="8" t="s">
        <v>11</v>
      </c>
      <c r="B19" s="6">
        <f>+SUM(B3:B18)</f>
        <v>2132885.8826031839</v>
      </c>
      <c r="C19" s="7">
        <f>+SUM(C3:C18)</f>
        <v>1723754.5593429566</v>
      </c>
      <c r="D19" s="7">
        <f>+SUM(D3:D18)</f>
        <v>1687903.0192994587</v>
      </c>
      <c r="E19" s="7">
        <f>+SUM(E3:E18)</f>
        <v>1721484.3759110277</v>
      </c>
      <c r="F19" s="7">
        <f>+SUM(F3:F18)</f>
        <v>1619422.3540869355</v>
      </c>
      <c r="G19" s="7">
        <f>+SUM(G3:G18)</f>
        <v>1653446.5045671314</v>
      </c>
      <c r="H19" s="7">
        <f>+SUM(H3:H18)</f>
        <v>1653238.9341728617</v>
      </c>
      <c r="I19" s="7">
        <f>+SUM(I3:I18)</f>
        <v>1730897.8725586655</v>
      </c>
      <c r="J19" s="7">
        <f>+SUM(J3:J18)</f>
        <v>1722861.3329822249</v>
      </c>
      <c r="K19" s="7">
        <f>+SUM(K3:K18)</f>
        <v>1704259.2589638722</v>
      </c>
      <c r="L19" s="7">
        <f>+SUM(L3:L18)</f>
        <v>1760774.6455616085</v>
      </c>
      <c r="M19" s="7">
        <f>+SUM(M3:M18)</f>
        <v>1746054.1545694647</v>
      </c>
      <c r="N19" s="7">
        <f>+SUM(N3:N18)</f>
        <v>17015049.317784641</v>
      </c>
      <c r="O19" s="24"/>
      <c r="P19" s="7">
        <f>+SUM(P3:P17)</f>
        <v>-409131.32326022733</v>
      </c>
      <c r="Q19" s="7">
        <f>+SUM(Q3:Q17)</f>
        <v>-444982.86330372555</v>
      </c>
      <c r="R19" s="7">
        <f>+SUM(R3:R17)</f>
        <v>-411401.50669215643</v>
      </c>
      <c r="S19" s="7">
        <f>+SUM(S3:S17)</f>
        <v>-513463.52851624845</v>
      </c>
      <c r="T19" s="7">
        <f>+SUM(T3:T17)</f>
        <v>-479439.37803605269</v>
      </c>
      <c r="U19" s="7">
        <f>+SUM(U3:U17)</f>
        <v>-479646.94843032234</v>
      </c>
      <c r="V19" s="7">
        <f>+SUM(V3:V17)</f>
        <v>-401988.01004451845</v>
      </c>
      <c r="W19" s="7">
        <f>+SUM(W3:W17)</f>
        <v>-410024.54962095944</v>
      </c>
      <c r="X19" s="7">
        <f>+SUM(X3:X17)</f>
        <v>-428626.62363931176</v>
      </c>
      <c r="Y19" s="7">
        <f>+SUM(Y3:Y17)</f>
        <v>-372111.23704157566</v>
      </c>
      <c r="Z19" s="7">
        <f>+SUM(Z3:Z17)</f>
        <v>-386831.72803371924</v>
      </c>
      <c r="AA19" s="7">
        <f>+SUM(AA3:AA17)</f>
        <v>14882163.435181458</v>
      </c>
      <c r="AB19" s="24"/>
      <c r="AC19" s="26">
        <f t="shared" si="13"/>
        <v>-0.19182054070369822</v>
      </c>
      <c r="AD19" s="26">
        <f t="shared" ref="AD19" si="14">+Q19/$B19</f>
        <v>-0.20862947564762568</v>
      </c>
      <c r="AE19" s="26">
        <f t="shared" ref="AE19" si="15">+R19/$B19</f>
        <v>-0.19288491243143377</v>
      </c>
      <c r="AF19" s="26">
        <f t="shared" ref="AF19" si="16">+S19/$B19</f>
        <v>-0.24073652167905346</v>
      </c>
      <c r="AG19" s="26">
        <f t="shared" ref="AG19" si="17">+T19/$B19</f>
        <v>-0.22478435529372892</v>
      </c>
      <c r="AH19" s="26">
        <f t="shared" ref="AH19" si="18">+U19/$B19</f>
        <v>-0.22488167432798326</v>
      </c>
      <c r="AI19" s="26">
        <f t="shared" ref="AI19" si="19">+V19/$B19</f>
        <v>-0.18847141017872587</v>
      </c>
      <c r="AJ19" s="26">
        <f t="shared" ref="AJ19" si="20">+W19/$B19</f>
        <v>-0.1922393283978818</v>
      </c>
      <c r="AK19" s="26">
        <f t="shared" ref="AK19" si="21">+X19/$B19</f>
        <v>-0.20096087987425451</v>
      </c>
      <c r="AL19" s="26">
        <f t="shared" ref="AL19" si="22">+Y19/$B19</f>
        <v>-0.17446373482833244</v>
      </c>
      <c r="AM19" s="26">
        <f t="shared" ref="AM19:AN19" si="23">+Z19/$B19</f>
        <v>-0.18136541255624597</v>
      </c>
      <c r="AN19" s="27">
        <f t="shared" si="23"/>
        <v>6.9774775840411118</v>
      </c>
    </row>
    <row r="21" spans="1:40" x14ac:dyDescent="0.25">
      <c r="A21" s="13" t="s">
        <v>32</v>
      </c>
      <c r="P21" s="38" t="s">
        <v>57</v>
      </c>
      <c r="Q21" s="40">
        <f>+MIN(P19:Z19)</f>
        <v>-513463.52851624845</v>
      </c>
      <c r="AC21" s="38" t="s">
        <v>57</v>
      </c>
      <c r="AD21" s="42">
        <f>+MIN(AC19:AM19)</f>
        <v>-0.24073652167905346</v>
      </c>
    </row>
    <row r="22" spans="1:40" x14ac:dyDescent="0.25">
      <c r="P22" s="39" t="s">
        <v>58</v>
      </c>
      <c r="Q22" s="41">
        <f>+MAX(P19:Z19)</f>
        <v>-372111.23704157566</v>
      </c>
      <c r="AC22" s="39" t="s">
        <v>58</v>
      </c>
      <c r="AD22" s="43">
        <f>+MAX(AC19:AM19)</f>
        <v>-0.17446373482833244</v>
      </c>
    </row>
    <row r="23" spans="1:40" x14ac:dyDescent="0.25">
      <c r="A23" s="1" t="s">
        <v>34</v>
      </c>
      <c r="B23" t="s">
        <v>33</v>
      </c>
    </row>
    <row r="24" spans="1:40" x14ac:dyDescent="0.25">
      <c r="A24" s="1" t="s">
        <v>35</v>
      </c>
      <c r="B24" t="s">
        <v>47</v>
      </c>
    </row>
    <row r="25" spans="1:40" x14ac:dyDescent="0.25">
      <c r="A25" s="1" t="s">
        <v>36</v>
      </c>
      <c r="B25" t="s">
        <v>37</v>
      </c>
    </row>
    <row r="26" spans="1:40" x14ac:dyDescent="0.25">
      <c r="A26" s="1" t="s">
        <v>38</v>
      </c>
      <c r="B26" t="s">
        <v>39</v>
      </c>
    </row>
    <row r="27" spans="1:40" x14ac:dyDescent="0.25">
      <c r="A27" s="1" t="s">
        <v>40</v>
      </c>
      <c r="B27" t="s">
        <v>41</v>
      </c>
    </row>
    <row r="28" spans="1:40" x14ac:dyDescent="0.25">
      <c r="A28" s="1" t="s">
        <v>42</v>
      </c>
      <c r="B28" t="s">
        <v>43</v>
      </c>
    </row>
    <row r="29" spans="1:40" x14ac:dyDescent="0.25">
      <c r="A29" s="1" t="s">
        <v>44</v>
      </c>
      <c r="B29" t="s">
        <v>56</v>
      </c>
    </row>
    <row r="30" spans="1:40" x14ac:dyDescent="0.25">
      <c r="A30" s="1" t="s">
        <v>45</v>
      </c>
      <c r="B30" t="s">
        <v>46</v>
      </c>
    </row>
    <row r="31" spans="1:40" x14ac:dyDescent="0.25">
      <c r="A31" s="1" t="s">
        <v>48</v>
      </c>
      <c r="B31" t="s">
        <v>49</v>
      </c>
    </row>
    <row r="32" spans="1:40" x14ac:dyDescent="0.25">
      <c r="A32" s="1" t="s">
        <v>50</v>
      </c>
      <c r="B32" t="s">
        <v>53</v>
      </c>
    </row>
    <row r="33" spans="1:2" x14ac:dyDescent="0.25">
      <c r="A33" s="1" t="s">
        <v>51</v>
      </c>
      <c r="B33" t="s">
        <v>54</v>
      </c>
    </row>
    <row r="34" spans="1:2" x14ac:dyDescent="0.25">
      <c r="A34" s="1" t="s">
        <v>52</v>
      </c>
      <c r="B34" t="s">
        <v>55</v>
      </c>
    </row>
    <row r="35" spans="1:2" x14ac:dyDescent="0.25">
      <c r="A35" s="1" t="s">
        <v>60</v>
      </c>
      <c r="B35" t="s">
        <v>59</v>
      </c>
    </row>
  </sheetData>
  <mergeCells count="3">
    <mergeCell ref="B1:N1"/>
    <mergeCell ref="O1:AA1"/>
    <mergeCell ref="AB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