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13_ncr:1_{3A6AA293-C201-4601-AAFA-3A65D40562F1}" xr6:coauthVersionLast="47" xr6:coauthVersionMax="47" xr10:uidLastSave="{00000000-0000-0000-0000-000000000000}"/>
  <bookViews>
    <workbookView xWindow="-110" yWindow="-110" windowWidth="19420" windowHeight="1162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G16" i="1"/>
  <c r="C16" i="1"/>
  <c r="G15" i="1"/>
  <c r="C15" i="1"/>
  <c r="D15" i="1" s="1"/>
  <c r="D14" i="1"/>
  <c r="E14" i="1" s="1"/>
  <c r="H14" i="1" s="1"/>
  <c r="C14" i="1"/>
  <c r="G13" i="1"/>
  <c r="C13" i="1"/>
  <c r="E12" i="1"/>
  <c r="D12" i="1"/>
  <c r="E11" i="1"/>
  <c r="D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E15" i="1" l="1"/>
  <c r="G18" i="1"/>
  <c r="H15" i="1"/>
  <c r="I15" i="1" l="1"/>
  <c r="B7" i="1" l="1"/>
  <c r="B6" i="1"/>
  <c r="B4" i="1"/>
  <c r="B2" i="1"/>
  <c r="B10" i="1" l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B18" i="1"/>
  <c r="D2" i="1"/>
  <c r="E2" i="1" l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<sst xmlns="http://schemas.openxmlformats.org/spreadsheetml/2006/main" count="55" uniqueCount="41">
  <si>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</si>
  <si>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</si>
  <si>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</si>
  <si>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</si>
  <si>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</si>
  <si>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</si>
  <si>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</si>
  <si>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</si>
  <si>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</si>
  <si>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</si>
  <si>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</si>
  <si>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</si>
  <si>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</si>
  <si>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</si>
  <si>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</si>
  <si>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</si>
  <si>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</si>
  <si>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</si>
  <si>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</si>
  <si>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</si>
  <si>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</si>
  <si>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</si>
  <si>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</si>
  <si>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Average Simple12 &amp; Simple6</t>
  </si>
  <si>
    <t>Average Simple3 &amp; Simple6</t>
  </si>
  <si>
    <t>Difference</t>
  </si>
  <si>
    <t>Difference %</t>
  </si>
  <si>
    <t>Comment</t>
  </si>
  <si>
    <t>Simple12MS and Avergae 3, 6 and 12 NMS</t>
  </si>
  <si>
    <t>NA</t>
  </si>
  <si>
    <t>Threshold</t>
  </si>
  <si>
    <t>We are removing all 10k+ claims. Unified is only removing some</t>
  </si>
  <si>
    <t>No Exclusions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</si>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</sst>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Unified_IBNP_Split_USH.xlsx" TargetMode="External"/><Relationship Id="rId1" Type="http://schemas.openxmlformats.org/officeDocument/2006/relationships/externalLinkPath" Target="/Users/joranias/Documents/GitHub/DMI_IBNP/Unified_IBNP_Split_USH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16280.523243395292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43247.547146154408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155186.89757668957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152493.84677305765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55247.788907610098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14529.0036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L33">
            <v>70878.447008958989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777731.18257144734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2653.8758064770482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48014.345219634932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97009.320007436327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30583.158316472116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M18"/>
  <sheetViews>
    <sheetView tabSelected="1" workbookViewId="0">
      <selection activeCell="J3" sqref="J3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</cols>
  <sheetData>
    <row r="1" spans="1:13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25</v>
      </c>
      <c r="I1" s="2" t="s">
        <v>26</v>
      </c>
      <c r="J1" s="2" t="s">
        <v>27</v>
      </c>
      <c r="L1" s="2" t="s">
        <v>22</v>
      </c>
      <c r="M1" s="2" t="s">
        <v>30</v>
      </c>
    </row>
    <row r="2" spans="1:13" ht="34.5" x14ac:dyDescent="0.25">
      <c r="A2" t="s">
        <v>6</v>
      </c>
      <c r="B2" s="10">
        <f>+[1]Summary!$H$33</f>
        <v>16280.523243395292</v>
      </c>
      <c r="C2" s="4">
        <f>+[2]Summary!$H$35</f>
        <v>7.4999999999999997E-2</v>
      </c>
      <c r="D2" s="9">
        <f>+B2*C2</f>
        <v>1221.0392432546469</v>
      </c>
      <c r="E2" s="9">
        <f>+B2+D2</f>
        <v>17501.562486649938</v>
      </c>
      <c r="G2" s="10">
        <f>+[2]Summary!$H$36</f>
        <v>10194.181693825194</v>
      </c>
      <c r="H2" s="10">
        <f>+E2-G2</f>
        <v>7307.3807928247443</v>
      </c>
      <c r="I2" s="11">
        <f>+H2/G2</f>
        <v>0.71681877097118651</v>
      </c>
      <c r="J2" s="12" t="s">
        <v>40</v>
      </c>
      <c r="L2" t="s">
        <v>23</v>
      </c>
      <c r="M2" s="10">
        <v>10000</v>
      </c>
    </row>
    <row r="3" spans="1:13" x14ac:dyDescent="0.25">
      <c r="A3" t="s">
        <v>7</v>
      </c>
      <c r="B3" s="10">
        <f>+[3]Summary!$H$33</f>
        <v>2653.8758064770482</v>
      </c>
      <c r="C3" s="3">
        <f>+[4]Summary!$H$35</f>
        <v>7.4999999999999997E-2</v>
      </c>
      <c r="D3" s="9">
        <f t="shared" ref="D3:D16" si="0">+B3*C3</f>
        <v>199.0406854857786</v>
      </c>
      <c r="E3" s="9">
        <f t="shared" ref="E3:E16" si="1">+B3+D3</f>
        <v>2852.916491962827</v>
      </c>
      <c r="G3" s="10">
        <f>+[4]Summary!$H$36</f>
        <v>2852.8990141421973</v>
      </c>
      <c r="H3" s="10">
        <f t="shared" ref="H3:H16" si="2">+E3-G3</f>
        <v>1.7477820629665075E-2</v>
      </c>
      <c r="I3" s="11">
        <f t="shared" ref="I3:I16" si="3">+H3/G3</f>
        <v>6.1263369446395432E-6</v>
      </c>
      <c r="J3" s="12"/>
      <c r="L3" t="s">
        <v>24</v>
      </c>
      <c r="M3" s="10">
        <v>10000</v>
      </c>
    </row>
    <row r="4" spans="1:13" ht="23" x14ac:dyDescent="0.25">
      <c r="A4" t="s">
        <v>16</v>
      </c>
      <c r="B4" s="10">
        <f>+[5]Summary!$H$33</f>
        <v>48014.345219634932</v>
      </c>
      <c r="C4" s="3">
        <f>+[6]Summary!$H$35</f>
        <v>7.4999999999999997E-2</v>
      </c>
      <c r="D4" s="9">
        <f t="shared" si="0"/>
        <v>3601.0758914726198</v>
      </c>
      <c r="E4" s="9">
        <f t="shared" si="1"/>
        <v>51615.421111107549</v>
      </c>
      <c r="G4" s="10">
        <f>+[6]Summary!$H$36</f>
        <v>46527.596958871203</v>
      </c>
      <c r="H4" s="10">
        <f t="shared" si="2"/>
        <v>5087.824152236346</v>
      </c>
      <c r="I4" s="11">
        <f t="shared" si="3"/>
        <v>0.10935067540096274</v>
      </c>
      <c r="J4" s="12" t="s">
        <v>31</v>
      </c>
      <c r="L4" t="s">
        <v>24</v>
      </c>
      <c r="M4" s="10">
        <v>10000</v>
      </c>
    </row>
    <row r="5" spans="1:13" ht="34.5" x14ac:dyDescent="0.25">
      <c r="A5" t="s">
        <v>8</v>
      </c>
      <c r="B5" s="10">
        <f>+[7]Summary!$H$33</f>
        <v>97009.320007436327</v>
      </c>
      <c r="C5" s="3">
        <f>+[8]Summary!$H$35</f>
        <v>7.4999999999999997E-2</v>
      </c>
      <c r="D5" s="9">
        <f t="shared" si="0"/>
        <v>7275.6990005577245</v>
      </c>
      <c r="E5" s="9">
        <f t="shared" si="1"/>
        <v>104285.01900799405</v>
      </c>
      <c r="G5" s="10">
        <f>+[8]Summary!$H$36</f>
        <v>88593.393911147272</v>
      </c>
      <c r="H5" s="10">
        <f t="shared" si="2"/>
        <v>15691.625096846779</v>
      </c>
      <c r="I5" s="11">
        <f t="shared" si="3"/>
        <v>0.17711958425008908</v>
      </c>
      <c r="J5" s="12" t="s">
        <v>31</v>
      </c>
      <c r="L5" t="s">
        <v>24</v>
      </c>
      <c r="M5" s="10">
        <v>10000</v>
      </c>
    </row>
    <row r="6" spans="1:13" x14ac:dyDescent="0.25">
      <c r="A6" t="s">
        <v>9</v>
      </c>
      <c r="B6" s="10">
        <f>+[9]Summary!$H$33</f>
        <v>30583.158316472116</v>
      </c>
      <c r="C6" s="3">
        <f>+[10]Summary!$H$35</f>
        <v>7.4999999999999997E-2</v>
      </c>
      <c r="D6" s="9">
        <f t="shared" si="0"/>
        <v>2293.7368737354086</v>
      </c>
      <c r="E6" s="9">
        <f t="shared" si="1"/>
        <v>32876.895190207528</v>
      </c>
      <c r="G6" s="10">
        <f>+[10]Summary!$H$36</f>
        <v>32709.246771985087</v>
      </c>
      <c r="H6" s="10">
        <f t="shared" si="2"/>
        <v>167.64841822244125</v>
      </c>
      <c r="I6" s="11">
        <f t="shared" si="3"/>
        <v>5.1254135991303006E-3</v>
      </c>
      <c r="J6" s="12"/>
      <c r="L6" t="s">
        <v>24</v>
      </c>
      <c r="M6" s="10" t="s">
        <v>32</v>
      </c>
    </row>
    <row r="7" spans="1:13" ht="34.5" x14ac:dyDescent="0.25">
      <c r="A7" s="14" t="s">
        <v>10</v>
      </c>
      <c r="B7" s="10">
        <f>+[11]Summary!$H$33</f>
        <v>43247.547146154408</v>
      </c>
      <c r="C7" s="3">
        <f>+[12]Summary!$H$35</f>
        <v>7.4999999999999997E-2</v>
      </c>
      <c r="D7" s="9">
        <f t="shared" si="0"/>
        <v>3243.5660359615804</v>
      </c>
      <c r="E7" s="9">
        <f t="shared" si="1"/>
        <v>46491.113182115987</v>
      </c>
      <c r="G7" s="10">
        <f>+[12]Summary!$H$36</f>
        <v>43941.36</v>
      </c>
      <c r="H7" s="10">
        <f t="shared" si="2"/>
        <v>2549.7531821159864</v>
      </c>
      <c r="I7" s="11">
        <f t="shared" si="3"/>
        <v>5.8026269148610476E-2</v>
      </c>
      <c r="J7" s="12" t="s">
        <v>36</v>
      </c>
      <c r="L7" t="s">
        <v>24</v>
      </c>
      <c r="M7" s="10">
        <v>10000</v>
      </c>
    </row>
    <row r="8" spans="1:13" x14ac:dyDescent="0.25">
      <c r="A8" t="s">
        <v>11</v>
      </c>
      <c r="B8" s="10">
        <f>+[13]Summary!$H$33</f>
        <v>155186.89757668957</v>
      </c>
      <c r="C8" s="3">
        <f>+[14]Summary!$H$35</f>
        <v>7.4999999999999997E-2</v>
      </c>
      <c r="D8" s="9">
        <f t="shared" si="0"/>
        <v>11639.017318251717</v>
      </c>
      <c r="E8" s="9">
        <f t="shared" si="1"/>
        <v>166825.91489494129</v>
      </c>
      <c r="G8" s="10">
        <f>+[14]Summary!$H$36</f>
        <v>158653.1571364796</v>
      </c>
      <c r="H8" s="10">
        <f t="shared" si="2"/>
        <v>8172.7577584616956</v>
      </c>
      <c r="I8" s="11">
        <f t="shared" si="3"/>
        <v>5.1513363528159557E-2</v>
      </c>
      <c r="J8" s="12" t="s">
        <v>33</v>
      </c>
      <c r="L8" t="s">
        <v>24</v>
      </c>
      <c r="M8" s="10">
        <v>10000</v>
      </c>
    </row>
    <row r="9" spans="1:13" ht="57.5" x14ac:dyDescent="0.25">
      <c r="A9" t="s">
        <v>12</v>
      </c>
      <c r="B9" s="10">
        <f>+[15]Summary!$H$33</f>
        <v>152493.84677305765</v>
      </c>
      <c r="C9" s="3">
        <f>+[16]Summary!$H$35</f>
        <v>7.4999999999999997E-2</v>
      </c>
      <c r="D9" s="9">
        <f t="shared" si="0"/>
        <v>11437.038507979323</v>
      </c>
      <c r="E9" s="9">
        <f t="shared" si="1"/>
        <v>163930.88528103699</v>
      </c>
      <c r="G9" s="10">
        <f>+[16]Summary!$H$36</f>
        <v>167515.8389747378</v>
      </c>
      <c r="H9" s="10">
        <f t="shared" si="2"/>
        <v>-3584.9536937008088</v>
      </c>
      <c r="I9" s="11">
        <f t="shared" si="3"/>
        <v>-2.1400684948015197E-2</v>
      </c>
      <c r="J9" s="12" t="s">
        <v>34</v>
      </c>
      <c r="L9" t="s">
        <v>24</v>
      </c>
      <c r="M9" s="10" t="s">
        <v>32</v>
      </c>
    </row>
    <row r="10" spans="1:13" ht="69" x14ac:dyDescent="0.25">
      <c r="A10" t="s">
        <v>13</v>
      </c>
      <c r="B10" s="10">
        <f>+[17]Summary!$H$33</f>
        <v>55247.788907610098</v>
      </c>
      <c r="C10" s="3">
        <f>+[18]Summary!$H$35</f>
        <v>7.4999999999999997E-2</v>
      </c>
      <c r="D10" s="9">
        <f t="shared" si="0"/>
        <v>4143.5841680707572</v>
      </c>
      <c r="E10" s="9">
        <f t="shared" si="1"/>
        <v>59391.373075680858</v>
      </c>
      <c r="G10" s="10">
        <f>+[18]Summary!$H$36</f>
        <v>61403.00276625227</v>
      </c>
      <c r="H10" s="10">
        <f t="shared" si="2"/>
        <v>-2011.6296905714116</v>
      </c>
      <c r="I10" s="11">
        <f t="shared" si="3"/>
        <v>-3.2761096362489688E-2</v>
      </c>
      <c r="J10" s="12" t="s">
        <v>35</v>
      </c>
      <c r="L10" t="s">
        <v>24</v>
      </c>
      <c r="M10" s="10">
        <v>50000</v>
      </c>
    </row>
    <row r="11" spans="1:13" x14ac:dyDescent="0.25">
      <c r="A11" s="8" t="s">
        <v>20</v>
      </c>
      <c r="B11" s="10"/>
      <c r="C11" s="5">
        <v>0.05</v>
      </c>
      <c r="D11" s="9">
        <f t="shared" si="0"/>
        <v>0</v>
      </c>
      <c r="E11" s="9">
        <f t="shared" si="1"/>
        <v>0</v>
      </c>
      <c r="G11" s="10"/>
      <c r="H11" s="10"/>
      <c r="I11" s="11"/>
      <c r="J11" s="12" t="s">
        <v>29</v>
      </c>
      <c r="L11" s="8"/>
    </row>
    <row r="12" spans="1:13" x14ac:dyDescent="0.25">
      <c r="A12" s="8" t="s">
        <v>21</v>
      </c>
      <c r="B12" s="10"/>
      <c r="C12" s="5">
        <v>0.05</v>
      </c>
      <c r="D12" s="9">
        <f t="shared" si="0"/>
        <v>0</v>
      </c>
      <c r="E12" s="9">
        <f t="shared" si="1"/>
        <v>0</v>
      </c>
      <c r="G12" s="10"/>
      <c r="H12" s="10"/>
      <c r="I12" s="11"/>
      <c r="J12" s="12" t="s">
        <v>29</v>
      </c>
      <c r="L12" s="8"/>
    </row>
    <row r="13" spans="1:13" ht="23" x14ac:dyDescent="0.25">
      <c r="A13" s="14" t="s">
        <v>18</v>
      </c>
      <c r="B13" s="10">
        <f>+[19]Summary!$H$33</f>
        <v>14529.0036</v>
      </c>
      <c r="C13" s="3">
        <f>+[20]Summary!$H$35</f>
        <v>7.4999999999999997E-2</v>
      </c>
      <c r="D13" s="9">
        <f t="shared" si="0"/>
        <v>1089.67527</v>
      </c>
      <c r="E13" s="9">
        <f t="shared" si="1"/>
        <v>15618.67887</v>
      </c>
      <c r="G13" s="10">
        <f>+[20]Summary!$H$36</f>
        <v>22925.112714356808</v>
      </c>
      <c r="H13" s="10">
        <f t="shared" si="2"/>
        <v>-7306.4338443568085</v>
      </c>
      <c r="I13" s="11">
        <f t="shared" si="3"/>
        <v>-0.31870874247790149</v>
      </c>
      <c r="J13" s="12" t="s">
        <v>39</v>
      </c>
      <c r="L13" t="s">
        <v>24</v>
      </c>
      <c r="M13" s="10">
        <v>10000</v>
      </c>
    </row>
    <row r="14" spans="1:13" x14ac:dyDescent="0.25">
      <c r="A14" s="8" t="s">
        <v>19</v>
      </c>
      <c r="B14" s="10"/>
      <c r="C14" s="3">
        <f>+[21]Summary!$H$35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29</v>
      </c>
      <c r="L14" t="s">
        <v>24</v>
      </c>
      <c r="M14" s="10">
        <v>10000</v>
      </c>
    </row>
    <row r="15" spans="1:13" ht="69" x14ac:dyDescent="0.25">
      <c r="A15" t="s">
        <v>14</v>
      </c>
      <c r="B15" s="10">
        <f>+[22]Summary!$L$33</f>
        <v>70878.447008958989</v>
      </c>
      <c r="C15" s="3">
        <f>+[23]Summary!$L$35</f>
        <v>7.4999999999999997E-2</v>
      </c>
      <c r="D15" s="9">
        <f t="shared" si="0"/>
        <v>5315.883525671924</v>
      </c>
      <c r="E15" s="9">
        <f t="shared" si="1"/>
        <v>76194.330534630906</v>
      </c>
      <c r="G15" s="10">
        <f>+[23]Summary!$L$36</f>
        <v>70721.566596096614</v>
      </c>
      <c r="H15" s="10">
        <f t="shared" si="2"/>
        <v>5472.7639385342918</v>
      </c>
      <c r="I15" s="11">
        <f t="shared" si="3"/>
        <v>7.738465367700656E-2</v>
      </c>
      <c r="J15" s="12" t="s">
        <v>38</v>
      </c>
      <c r="L15" t="s">
        <v>28</v>
      </c>
      <c r="M15" s="10">
        <v>30000</v>
      </c>
    </row>
    <row r="16" spans="1:13" ht="46" x14ac:dyDescent="0.25">
      <c r="A16" t="s">
        <v>17</v>
      </c>
      <c r="B16" s="10">
        <f>+[24]Summary!$H$33</f>
        <v>777731.18257144734</v>
      </c>
      <c r="C16" s="3">
        <f>+[25]Summary!$H$35</f>
        <v>7.4999999999999997E-2</v>
      </c>
      <c r="D16" s="9">
        <f t="shared" si="0"/>
        <v>58329.838692858546</v>
      </c>
      <c r="E16" s="9">
        <f t="shared" si="1"/>
        <v>836061.02126430592</v>
      </c>
      <c r="G16" s="10">
        <f>+[25]Summary!$H$36</f>
        <v>777303.67606529</v>
      </c>
      <c r="H16" s="10">
        <f t="shared" si="2"/>
        <v>58757.345199015923</v>
      </c>
      <c r="I16" s="11">
        <f t="shared" si="3"/>
        <v>7.5591235456965181E-2</v>
      </c>
      <c r="J16" s="12" t="s">
        <v>37</v>
      </c>
      <c r="L16" t="s">
        <v>24</v>
      </c>
      <c r="M16" s="10">
        <v>10000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1463855.9361773338</v>
      </c>
      <c r="C18" s="6"/>
      <c r="D18" s="7">
        <f>+SUM(D2:D17)</f>
        <v>109789.19521330003</v>
      </c>
      <c r="E18" s="7">
        <f>+SUM(E2:E17)</f>
        <v>1573645.1313906338</v>
      </c>
      <c r="F18" s="6"/>
      <c r="G18" s="7">
        <f>+SUM(G2:G17)</f>
        <v>1483341.0326031842</v>
      </c>
      <c r="H18" s="7">
        <f>+SUM(H2:H17)</f>
        <v>90304.09878744981</v>
      </c>
      <c r="I18" s="11">
        <f>+H18/G18</f>
        <v>6.0878851729039639E-2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2024-09-09T12:42:43Z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