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Process Results\"/>
    </mc:Choice>
  </mc:AlternateContent>
  <xr:revisionPtr revIDLastSave="0" documentId="8_{B32FEF16-B029-495D-A6A7-1DB522EDE758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Completion Factors" sheetId="1" r:id="rId1"/>
    <sheet name="Summary" sheetId="2" r:id="rId2"/>
  </sheets>
  <externalReferences>
    <externalReference r:id="rId3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2" l="1"/>
  <c r="G34" i="2"/>
  <c r="O31" i="2"/>
  <c r="K31" i="2"/>
  <c r="L31" i="2" s="1"/>
  <c r="A31" i="2"/>
  <c r="R31" i="2" s="1"/>
  <c r="O30" i="2"/>
  <c r="K30" i="2"/>
  <c r="L30" i="2" s="1"/>
  <c r="A30" i="2"/>
  <c r="R30" i="2" s="1"/>
  <c r="O29" i="2"/>
  <c r="K29" i="2"/>
  <c r="L29" i="2" s="1"/>
  <c r="A29" i="2"/>
  <c r="R29" i="2" s="1"/>
  <c r="O28" i="2"/>
  <c r="K28" i="2"/>
  <c r="A28" i="2"/>
  <c r="R28" i="2" s="1"/>
  <c r="O27" i="2"/>
  <c r="K27" i="2"/>
  <c r="A27" i="2"/>
  <c r="R27" i="2" s="1"/>
  <c r="O26" i="2"/>
  <c r="K26" i="2"/>
  <c r="A26" i="2"/>
  <c r="R26" i="2" s="1"/>
  <c r="O25" i="2"/>
  <c r="K25" i="2"/>
  <c r="A25" i="2"/>
  <c r="R25" i="2" s="1"/>
  <c r="O24" i="2"/>
  <c r="K24" i="2"/>
  <c r="A24" i="2"/>
  <c r="R24" i="2" s="1"/>
  <c r="O23" i="2"/>
  <c r="K23" i="2"/>
  <c r="A23" i="2"/>
  <c r="R23" i="2" s="1"/>
  <c r="O22" i="2"/>
  <c r="K22" i="2"/>
  <c r="A22" i="2"/>
  <c r="R22" i="2" s="1"/>
  <c r="O21" i="2"/>
  <c r="K21" i="2"/>
  <c r="A21" i="2"/>
  <c r="R21" i="2" s="1"/>
  <c r="O20" i="2"/>
  <c r="K20" i="2"/>
  <c r="A20" i="2"/>
  <c r="R20" i="2" s="1"/>
  <c r="K19" i="2"/>
  <c r="A19" i="2"/>
  <c r="R19" i="2" s="1"/>
  <c r="K18" i="2"/>
  <c r="A18" i="2"/>
  <c r="R18" i="2" s="1"/>
  <c r="K17" i="2"/>
  <c r="A17" i="2"/>
  <c r="R17" i="2" s="1"/>
  <c r="K16" i="2"/>
  <c r="A16" i="2"/>
  <c r="R16" i="2" s="1"/>
  <c r="K15" i="2"/>
  <c r="A15" i="2"/>
  <c r="R15" i="2" s="1"/>
  <c r="K14" i="2"/>
  <c r="A14" i="2"/>
  <c r="R14" i="2" s="1"/>
  <c r="K13" i="2"/>
  <c r="A13" i="2"/>
  <c r="R13" i="2" s="1"/>
  <c r="K12" i="2"/>
  <c r="A12" i="2"/>
  <c r="R12" i="2" s="1"/>
  <c r="K11" i="2"/>
  <c r="A11" i="2"/>
  <c r="R11" i="2" s="1"/>
  <c r="K10" i="2"/>
  <c r="A10" i="2"/>
  <c r="R10" i="2" s="1"/>
  <c r="K9" i="2"/>
  <c r="A9" i="2"/>
  <c r="R9" i="2" s="1"/>
  <c r="K8" i="2"/>
  <c r="A8" i="2"/>
  <c r="R8" i="2" s="1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2" s="1"/>
  <c r="D8" i="2" s="1"/>
  <c r="J29" i="1"/>
  <c r="C9" i="2" s="1"/>
  <c r="D9" i="2" s="1"/>
  <c r="H29" i="1"/>
  <c r="D29" i="1"/>
  <c r="C29" i="1"/>
  <c r="B29" i="1"/>
  <c r="J28" i="1"/>
  <c r="C10" i="2" s="1"/>
  <c r="D10" i="2" s="1"/>
  <c r="H28" i="1"/>
  <c r="D28" i="1"/>
  <c r="C28" i="1"/>
  <c r="B28" i="1"/>
  <c r="J27" i="1"/>
  <c r="C11" i="2" s="1"/>
  <c r="D11" i="2" s="1"/>
  <c r="H27" i="1"/>
  <c r="D27" i="1"/>
  <c r="C27" i="1"/>
  <c r="B27" i="1"/>
  <c r="J26" i="1"/>
  <c r="C12" i="2" s="1"/>
  <c r="D12" i="2" s="1"/>
  <c r="H26" i="1"/>
  <c r="D26" i="1"/>
  <c r="C26" i="1"/>
  <c r="B26" i="1"/>
  <c r="J25" i="1"/>
  <c r="C13" i="2" s="1"/>
  <c r="D13" i="2" s="1"/>
  <c r="H25" i="1"/>
  <c r="D25" i="1"/>
  <c r="C25" i="1"/>
  <c r="B25" i="1"/>
  <c r="J24" i="1"/>
  <c r="C14" i="2" s="1"/>
  <c r="D14" i="2" s="1"/>
  <c r="H24" i="1"/>
  <c r="D24" i="1"/>
  <c r="C24" i="1"/>
  <c r="B24" i="1"/>
  <c r="J23" i="1"/>
  <c r="C15" i="2" s="1"/>
  <c r="D15" i="2" s="1"/>
  <c r="H23" i="1"/>
  <c r="D23" i="1"/>
  <c r="C23" i="1"/>
  <c r="B23" i="1"/>
  <c r="J22" i="1"/>
  <c r="C16" i="2" s="1"/>
  <c r="D16" i="2" s="1"/>
  <c r="H22" i="1"/>
  <c r="D22" i="1"/>
  <c r="C22" i="1"/>
  <c r="B22" i="1"/>
  <c r="J21" i="1"/>
  <c r="C17" i="2" s="1"/>
  <c r="D17" i="2" s="1"/>
  <c r="H21" i="1"/>
  <c r="D21" i="1"/>
  <c r="C21" i="1"/>
  <c r="B21" i="1"/>
  <c r="J20" i="1"/>
  <c r="C18" i="2" s="1"/>
  <c r="D18" i="2" s="1"/>
  <c r="H20" i="1"/>
  <c r="D20" i="1"/>
  <c r="C20" i="1"/>
  <c r="B20" i="1"/>
  <c r="J19" i="1"/>
  <c r="C19" i="2" s="1"/>
  <c r="D19" i="2" s="1"/>
  <c r="H19" i="1"/>
  <c r="D19" i="1"/>
  <c r="C19" i="1"/>
  <c r="B19" i="1"/>
  <c r="J18" i="1"/>
  <c r="C20" i="2" s="1"/>
  <c r="D20" i="2" s="1"/>
  <c r="H18" i="1"/>
  <c r="D18" i="1"/>
  <c r="C18" i="1"/>
  <c r="B18" i="1"/>
  <c r="J17" i="1"/>
  <c r="C21" i="2" s="1"/>
  <c r="D21" i="2" s="1"/>
  <c r="H17" i="1"/>
  <c r="D17" i="1"/>
  <c r="C17" i="1"/>
  <c r="B17" i="1"/>
  <c r="J16" i="1"/>
  <c r="C22" i="2" s="1"/>
  <c r="D22" i="2" s="1"/>
  <c r="H16" i="1"/>
  <c r="D16" i="1"/>
  <c r="C16" i="1"/>
  <c r="B16" i="1"/>
  <c r="J15" i="1"/>
  <c r="C23" i="2" s="1"/>
  <c r="D23" i="2" s="1"/>
  <c r="H15" i="1"/>
  <c r="D15" i="1"/>
  <c r="C15" i="1"/>
  <c r="B15" i="1"/>
  <c r="J14" i="1"/>
  <c r="C24" i="2" s="1"/>
  <c r="D24" i="2" s="1"/>
  <c r="H14" i="1"/>
  <c r="D14" i="1"/>
  <c r="C14" i="1"/>
  <c r="B14" i="1"/>
  <c r="J13" i="1"/>
  <c r="C25" i="2" s="1"/>
  <c r="D25" i="2" s="1"/>
  <c r="H13" i="1"/>
  <c r="D13" i="1"/>
  <c r="C13" i="1"/>
  <c r="B13" i="1"/>
  <c r="J12" i="1"/>
  <c r="C26" i="2" s="1"/>
  <c r="D26" i="2" s="1"/>
  <c r="H12" i="1"/>
  <c r="D12" i="1"/>
  <c r="C12" i="1"/>
  <c r="B12" i="1"/>
  <c r="J11" i="1"/>
  <c r="C27" i="2" s="1"/>
  <c r="D27" i="2" s="1"/>
  <c r="H11" i="1"/>
  <c r="D11" i="1"/>
  <c r="C11" i="1"/>
  <c r="B11" i="1"/>
  <c r="J10" i="1"/>
  <c r="C28" i="2" s="1"/>
  <c r="D28" i="2" s="1"/>
  <c r="H10" i="1"/>
  <c r="D10" i="1"/>
  <c r="C10" i="1"/>
  <c r="B10" i="1"/>
  <c r="J9" i="1"/>
  <c r="C29" i="2" s="1"/>
  <c r="D29" i="2" s="1"/>
  <c r="H9" i="1"/>
  <c r="D9" i="1"/>
  <c r="C9" i="1"/>
  <c r="B9" i="1"/>
  <c r="J8" i="1"/>
  <c r="C30" i="2" s="1"/>
  <c r="D30" i="2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2" s="1"/>
  <c r="D31" i="2" s="1"/>
  <c r="H7" i="1"/>
  <c r="D7" i="1"/>
  <c r="C7" i="1"/>
  <c r="B7" i="1"/>
  <c r="F31" i="2" l="1"/>
  <c r="G31" i="2" s="1"/>
  <c r="H31" i="2" s="1"/>
  <c r="E31" i="2"/>
  <c r="F30" i="2"/>
  <c r="G30" i="2" s="1"/>
  <c r="H30" i="2" s="1"/>
  <c r="E30" i="2"/>
  <c r="F29" i="2"/>
  <c r="G29" i="2" s="1"/>
  <c r="H29" i="2" s="1"/>
  <c r="E29" i="2"/>
  <c r="G28" i="2"/>
  <c r="E28" i="2"/>
  <c r="G27" i="2"/>
  <c r="E27" i="2"/>
  <c r="G26" i="2"/>
  <c r="E26" i="2"/>
  <c r="G25" i="2"/>
  <c r="E25" i="2"/>
  <c r="G24" i="2"/>
  <c r="E24" i="2"/>
  <c r="G23" i="2"/>
  <c r="E23" i="2"/>
  <c r="G22" i="2"/>
  <c r="E22" i="2"/>
  <c r="G21" i="2"/>
  <c r="E21" i="2"/>
  <c r="G20" i="2"/>
  <c r="E20" i="2"/>
  <c r="G19" i="2"/>
  <c r="E19" i="2"/>
  <c r="G18" i="2"/>
  <c r="E18" i="2"/>
  <c r="G17" i="2"/>
  <c r="E17" i="2"/>
  <c r="G16" i="2"/>
  <c r="E16" i="2"/>
  <c r="G15" i="2"/>
  <c r="E15" i="2"/>
  <c r="G14" i="2"/>
  <c r="E14" i="2"/>
  <c r="G13" i="2"/>
  <c r="E13" i="2"/>
  <c r="G12" i="2"/>
  <c r="E12" i="2"/>
  <c r="G11" i="2"/>
  <c r="E11" i="2"/>
  <c r="G10" i="2"/>
  <c r="E10" i="2"/>
  <c r="G9" i="2"/>
  <c r="E9" i="2"/>
  <c r="G8" i="2"/>
  <c r="E8" i="2"/>
  <c r="M19" i="2" l="1"/>
  <c r="J8" i="2"/>
  <c r="L8" i="2" s="1"/>
  <c r="H8" i="2"/>
  <c r="M20" i="2"/>
  <c r="J9" i="2"/>
  <c r="L9" i="2" s="1"/>
  <c r="H9" i="2"/>
  <c r="M21" i="2"/>
  <c r="J10" i="2"/>
  <c r="L10" i="2" s="1"/>
  <c r="H10" i="2"/>
  <c r="M22" i="2"/>
  <c r="J11" i="2"/>
  <c r="L11" i="2" s="1"/>
  <c r="H11" i="2"/>
  <c r="M23" i="2"/>
  <c r="J12" i="2"/>
  <c r="L12" i="2" s="1"/>
  <c r="H12" i="2"/>
  <c r="M24" i="2"/>
  <c r="J13" i="2"/>
  <c r="L13" i="2" s="1"/>
  <c r="H13" i="2"/>
  <c r="M25" i="2"/>
  <c r="J14" i="2"/>
  <c r="L14" i="2" s="1"/>
  <c r="H14" i="2"/>
  <c r="M26" i="2"/>
  <c r="J15" i="2"/>
  <c r="L15" i="2" s="1"/>
  <c r="H15" i="2"/>
  <c r="M27" i="2"/>
  <c r="J16" i="2"/>
  <c r="L16" i="2" s="1"/>
  <c r="H16" i="2"/>
  <c r="M28" i="2"/>
  <c r="J17" i="2"/>
  <c r="H17" i="2"/>
  <c r="M29" i="2"/>
  <c r="J18" i="2"/>
  <c r="H18" i="2"/>
  <c r="M30" i="2"/>
  <c r="J19" i="2"/>
  <c r="H19" i="2"/>
  <c r="J33" i="2"/>
  <c r="M31" i="2"/>
  <c r="J20" i="2"/>
  <c r="H20" i="2"/>
  <c r="J21" i="2"/>
  <c r="H21" i="2"/>
  <c r="J22" i="2"/>
  <c r="H22" i="2"/>
  <c r="J23" i="2"/>
  <c r="H23" i="2"/>
  <c r="J24" i="2"/>
  <c r="H24" i="2"/>
  <c r="J25" i="2"/>
  <c r="H25" i="2"/>
  <c r="J26" i="2"/>
  <c r="H26" i="2"/>
  <c r="J27" i="2"/>
  <c r="H27" i="2"/>
  <c r="J28" i="2"/>
  <c r="H28" i="2"/>
  <c r="N28" i="2" l="1"/>
  <c r="L28" i="2"/>
  <c r="N27" i="2"/>
  <c r="L27" i="2"/>
  <c r="N26" i="2"/>
  <c r="L26" i="2"/>
  <c r="N25" i="2"/>
  <c r="L25" i="2"/>
  <c r="N24" i="2"/>
  <c r="L24" i="2"/>
  <c r="N23" i="2"/>
  <c r="L23" i="2"/>
  <c r="N22" i="2"/>
  <c r="L22" i="2"/>
  <c r="N21" i="2"/>
  <c r="L21" i="2"/>
  <c r="N20" i="2"/>
  <c r="L20" i="2"/>
  <c r="N31" i="2"/>
  <c r="L19" i="2"/>
  <c r="N30" i="2"/>
  <c r="L18" i="2"/>
  <c r="N29" i="2"/>
  <c r="L17" i="2"/>
  <c r="H33" i="2"/>
  <c r="H36" i="2" s="1"/>
  <c r="J3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1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<sst xmlns="http://schemas.openxmlformats.org/spreadsheetml/2006/main" count="117" uniqueCount="55">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</sst>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6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tabSelected="1" workbookViewId="0">
      <selection activeCell="K3" sqref="K3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0.14075622286935938</v>
      </c>
      <c r="C7" s="4">
        <f t="shared" ref="C7:C29" si="1">+F7/F8</f>
        <v>1.2020093221112461E-3</v>
      </c>
      <c r="D7" s="4">
        <f t="shared" ref="D7:D29" si="2">+G7/G8</f>
        <v>1.2020093221112459E-3</v>
      </c>
      <c r="E7" s="5">
        <v>2.0250217773672549E-3</v>
      </c>
      <c r="F7" s="5">
        <v>-7.5711242435033911E-8</v>
      </c>
      <c r="G7" s="5">
        <v>1.8939522343958651E-7</v>
      </c>
      <c r="H7" s="4">
        <f t="shared" ref="H7:H29" si="3">+I7/I8</f>
        <v>1.1967914928211422E-3</v>
      </c>
      <c r="I7" s="5">
        <v>-1.51428146445284E-7</v>
      </c>
      <c r="J7" s="5">
        <f t="shared" ref="J7:J30" si="4">I7</f>
        <v>-1.51428146445284E-7</v>
      </c>
    </row>
    <row r="8" spans="1:10" ht="15.5" customHeight="1" x14ac:dyDescent="0.35">
      <c r="A8" s="3">
        <f t="shared" ref="A8:A29" si="5">1+A7</f>
        <v>1</v>
      </c>
      <c r="B8" s="4">
        <f t="shared" si="0"/>
        <v>0.85045616281378766</v>
      </c>
      <c r="C8" s="4">
        <f t="shared" si="1"/>
        <v>-4.3050043164103734E-2</v>
      </c>
      <c r="D8" s="4">
        <f t="shared" si="2"/>
        <v>-8.0254029233461754E-2</v>
      </c>
      <c r="E8" s="5">
        <v>1.43867300222083E-2</v>
      </c>
      <c r="F8" s="5">
        <v>-6.2987233994202607E-5</v>
      </c>
      <c r="G8" s="5">
        <v>1.5756551963085191E-4</v>
      </c>
      <c r="H8" s="4">
        <f t="shared" si="3"/>
        <v>-4.6979147819453303E-2</v>
      </c>
      <c r="I8" s="5">
        <v>-1.26528428179523E-4</v>
      </c>
      <c r="J8" s="5">
        <f t="shared" si="4"/>
        <v>-1.26528428179523E-4</v>
      </c>
    </row>
    <row r="9" spans="1:10" ht="15.5" customHeight="1" x14ac:dyDescent="0.35">
      <c r="A9" s="3">
        <f t="shared" si="5"/>
        <v>2</v>
      </c>
      <c r="B9" s="4">
        <f t="shared" si="0"/>
        <v>0.82434041597796137</v>
      </c>
      <c r="C9" s="4">
        <f t="shared" si="1"/>
        <v>0.23481046385991231</v>
      </c>
      <c r="D9" s="4">
        <f t="shared" si="2"/>
        <v>0.36003572144442025</v>
      </c>
      <c r="E9" s="5">
        <v>1.6916486294377479E-2</v>
      </c>
      <c r="F9" s="5">
        <v>1.4631166281088199E-3</v>
      </c>
      <c r="G9" s="5">
        <v>-1.963334690305559E-3</v>
      </c>
      <c r="H9" s="4">
        <f t="shared" si="3"/>
        <v>0.28174026312433681</v>
      </c>
      <c r="I9" s="5">
        <v>2.6932891304411789E-3</v>
      </c>
      <c r="J9" s="5">
        <f t="shared" si="4"/>
        <v>2.6932891304411789E-3</v>
      </c>
    </row>
    <row r="10" spans="1:10" ht="15.5" customHeight="1" x14ac:dyDescent="0.35">
      <c r="A10" s="3">
        <f t="shared" si="5"/>
        <v>3</v>
      </c>
      <c r="B10" s="4">
        <f t="shared" si="0"/>
        <v>0.89137763773878476</v>
      </c>
      <c r="C10" s="4">
        <f t="shared" si="1"/>
        <v>8.1800571355000028E-3</v>
      </c>
      <c r="D10" s="4">
        <f t="shared" si="2"/>
        <v>1.356010808305117E-2</v>
      </c>
      <c r="E10" s="5">
        <v>2.052123851565436E-2</v>
      </c>
      <c r="F10" s="5">
        <v>6.2310537786838746E-3</v>
      </c>
      <c r="G10" s="5">
        <v>-5.4531663759054098E-3</v>
      </c>
      <c r="H10" s="4">
        <f t="shared" si="3"/>
        <v>0.21389146165343154</v>
      </c>
      <c r="I10" s="5">
        <v>9.5594754564866154E-3</v>
      </c>
      <c r="J10" s="5">
        <f t="shared" si="4"/>
        <v>9.5594754564866154E-3</v>
      </c>
    </row>
    <row r="11" spans="1:10" ht="15.5" customHeight="1" x14ac:dyDescent="0.35">
      <c r="A11" s="3">
        <f t="shared" si="5"/>
        <v>4</v>
      </c>
      <c r="B11" s="4">
        <f t="shared" si="0"/>
        <v>0.73765377936675836</v>
      </c>
      <c r="C11" s="4">
        <f t="shared" si="1"/>
        <v>-39.705602348147025</v>
      </c>
      <c r="D11" s="4">
        <f t="shared" si="2"/>
        <v>2.5981531442909418</v>
      </c>
      <c r="E11" s="5">
        <v>2.302193553757071E-2</v>
      </c>
      <c r="F11" s="5">
        <v>0.76173719516483596</v>
      </c>
      <c r="G11" s="5">
        <v>-0.40214770726800791</v>
      </c>
      <c r="H11" s="4">
        <f t="shared" si="3"/>
        <v>-0.44880203754576298</v>
      </c>
      <c r="I11" s="5">
        <v>4.4693113893325198E-2</v>
      </c>
      <c r="J11" s="5">
        <f t="shared" si="4"/>
        <v>4.4693113893325198E-2</v>
      </c>
    </row>
    <row r="12" spans="1:10" ht="15.5" customHeight="1" x14ac:dyDescent="0.35">
      <c r="A12" s="3">
        <f t="shared" si="5"/>
        <v>5</v>
      </c>
      <c r="B12" s="4">
        <f t="shared" si="0"/>
        <v>0.84956635766284183</v>
      </c>
      <c r="C12" s="4">
        <f t="shared" si="1"/>
        <v>1.1662820415658934</v>
      </c>
      <c r="D12" s="4">
        <f t="shared" si="2"/>
        <v>1.0843257254942551</v>
      </c>
      <c r="E12" s="5">
        <v>3.120967611300518E-2</v>
      </c>
      <c r="F12" s="5">
        <v>-1.9184627612138079E-2</v>
      </c>
      <c r="G12" s="5">
        <v>-0.15478214136517249</v>
      </c>
      <c r="H12" s="4">
        <f t="shared" si="3"/>
        <v>1.6715666941945753</v>
      </c>
      <c r="I12" s="5">
        <v>-9.958313500029059E-2</v>
      </c>
      <c r="J12" s="5">
        <f t="shared" si="4"/>
        <v>-9.958313500029059E-2</v>
      </c>
    </row>
    <row r="13" spans="1:10" ht="15.5" customHeight="1" x14ac:dyDescent="0.35">
      <c r="A13" s="3">
        <f t="shared" si="5"/>
        <v>6</v>
      </c>
      <c r="B13" s="4">
        <f t="shared" si="0"/>
        <v>0.31255211413498946</v>
      </c>
      <c r="C13" s="4">
        <f t="shared" si="1"/>
        <v>0.50093937120011645</v>
      </c>
      <c r="D13" s="4">
        <f t="shared" si="2"/>
        <v>0.62588024706074008</v>
      </c>
      <c r="E13" s="5">
        <v>3.6736007530786693E-2</v>
      </c>
      <c r="F13" s="5">
        <v>-1.644938953735418E-2</v>
      </c>
      <c r="G13" s="5">
        <v>-0.14274506057173919</v>
      </c>
      <c r="H13" s="4">
        <f t="shared" si="3"/>
        <v>0.6536930424301437</v>
      </c>
      <c r="I13" s="5">
        <v>-5.9574730309085007E-2</v>
      </c>
      <c r="J13" s="5">
        <f t="shared" si="4"/>
        <v>-5.9574730309085007E-2</v>
      </c>
    </row>
    <row r="14" spans="1:10" ht="15.5" customHeight="1" x14ac:dyDescent="0.35">
      <c r="A14" s="3">
        <f t="shared" si="5"/>
        <v>7</v>
      </c>
      <c r="B14" s="4">
        <f t="shared" si="0"/>
        <v>1.0837709735088092</v>
      </c>
      <c r="C14" s="4">
        <f t="shared" si="1"/>
        <v>8.6970428379747874E-2</v>
      </c>
      <c r="D14" s="4">
        <f t="shared" si="2"/>
        <v>0.13700700848682834</v>
      </c>
      <c r="E14" s="5">
        <v>0.11753562324304299</v>
      </c>
      <c r="F14" s="5">
        <v>-3.2837086647723161E-2</v>
      </c>
      <c r="G14" s="5">
        <v>-0.22807088295580311</v>
      </c>
      <c r="H14" s="4">
        <f t="shared" si="3"/>
        <v>-0.29948283500177492</v>
      </c>
      <c r="I14" s="5">
        <v>-9.113563468200965E-2</v>
      </c>
      <c r="J14" s="5">
        <f t="shared" si="4"/>
        <v>-9.113563468200965E-2</v>
      </c>
    </row>
    <row r="15" spans="1:10" ht="15.5" customHeight="1" x14ac:dyDescent="0.35">
      <c r="A15" s="3">
        <f t="shared" si="5"/>
        <v>8</v>
      </c>
      <c r="B15" s="4">
        <f t="shared" si="0"/>
        <v>-2.7163220751693813</v>
      </c>
      <c r="C15" s="4">
        <f t="shared" si="1"/>
        <v>-0.87203593830717829</v>
      </c>
      <c r="D15" s="4">
        <f t="shared" si="2"/>
        <v>-2.3193184107260851</v>
      </c>
      <c r="E15" s="5">
        <v>0.108450610060639</v>
      </c>
      <c r="F15" s="5">
        <v>-0.3775661136719165</v>
      </c>
      <c r="G15" s="5">
        <v>-1.6646658114408031</v>
      </c>
      <c r="H15" s="4">
        <f t="shared" si="3"/>
        <v>-3.4595492545220567</v>
      </c>
      <c r="I15" s="5">
        <v>0.30431004395116512</v>
      </c>
      <c r="J15" s="5">
        <f t="shared" si="4"/>
        <v>0.30431004395116512</v>
      </c>
    </row>
    <row r="16" spans="1:10" ht="15.5" customHeight="1" x14ac:dyDescent="0.35">
      <c r="A16" s="3">
        <f t="shared" si="5"/>
        <v>9</v>
      </c>
      <c r="B16" s="4">
        <f t="shared" si="0"/>
        <v>0.43190915606466362</v>
      </c>
      <c r="C16" s="4">
        <f t="shared" si="1"/>
        <v>0.41590606979866818</v>
      </c>
      <c r="D16" s="4">
        <f t="shared" si="2"/>
        <v>0.53255419768860013</v>
      </c>
      <c r="E16" s="5">
        <v>-3.9925534255313359E-2</v>
      </c>
      <c r="F16" s="5">
        <v>0.43297081815786043</v>
      </c>
      <c r="G16" s="5">
        <v>0.7177392305180138</v>
      </c>
      <c r="H16" s="4">
        <f t="shared" si="3"/>
        <v>0.43353474933615582</v>
      </c>
      <c r="I16" s="5">
        <v>-8.7962338895274994E-2</v>
      </c>
      <c r="J16" s="5">
        <f t="shared" si="4"/>
        <v>-8.7962338895274994E-2</v>
      </c>
    </row>
    <row r="17" spans="1:10" ht="15.5" customHeight="1" x14ac:dyDescent="0.35">
      <c r="A17" s="3">
        <f t="shared" si="5"/>
        <v>10</v>
      </c>
      <c r="B17" s="4">
        <f t="shared" si="0"/>
        <v>0.40918297188457053</v>
      </c>
      <c r="C17" s="4">
        <f t="shared" si="1"/>
        <v>0.55622016400121044</v>
      </c>
      <c r="D17" s="4">
        <f t="shared" si="2"/>
        <v>0.63698636535907116</v>
      </c>
      <c r="E17" s="5">
        <v>-9.2439657031340813E-2</v>
      </c>
      <c r="F17" s="5">
        <v>1.0410302940936951</v>
      </c>
      <c r="G17" s="5">
        <v>1.347729928020766</v>
      </c>
      <c r="H17" s="4">
        <f t="shared" si="3"/>
        <v>0.39485427510109172</v>
      </c>
      <c r="I17" s="5">
        <v>-0.2028957056613481</v>
      </c>
      <c r="J17" s="5">
        <f t="shared" si="4"/>
        <v>-0.2028957056613481</v>
      </c>
    </row>
    <row r="18" spans="1:10" ht="15.5" customHeight="1" x14ac:dyDescent="0.35">
      <c r="A18" s="3">
        <f t="shared" si="5"/>
        <v>11</v>
      </c>
      <c r="B18" s="4">
        <f t="shared" si="0"/>
        <v>0.17231140113355342</v>
      </c>
      <c r="C18" s="4">
        <f t="shared" si="1"/>
        <v>0.25759466959436284</v>
      </c>
      <c r="D18" s="4">
        <f t="shared" si="2"/>
        <v>0.29396865195875244</v>
      </c>
      <c r="E18" s="5">
        <v>-0.22591276612903091</v>
      </c>
      <c r="F18" s="5">
        <v>1.8716155246961339</v>
      </c>
      <c r="G18" s="5">
        <v>2.1157908572517821</v>
      </c>
      <c r="H18" s="4">
        <f t="shared" si="3"/>
        <v>0.16060419642589321</v>
      </c>
      <c r="I18" s="5">
        <v>-0.51384958567158012</v>
      </c>
      <c r="J18" s="5">
        <f t="shared" si="4"/>
        <v>-0.51384958567158012</v>
      </c>
    </row>
    <row r="19" spans="1:10" ht="15.5" customHeight="1" x14ac:dyDescent="0.35">
      <c r="A19" s="3">
        <f t="shared" si="5"/>
        <v>12</v>
      </c>
      <c r="B19" s="4">
        <f t="shared" si="0"/>
        <v>-1.0905550680122862</v>
      </c>
      <c r="C19" s="4">
        <f t="shared" si="1"/>
        <v>5.933010786862285</v>
      </c>
      <c r="D19" s="4">
        <f t="shared" si="2"/>
        <v>5.9330107868622877</v>
      </c>
      <c r="E19" s="5">
        <v>-1.311072654756795</v>
      </c>
      <c r="F19" s="5">
        <v>7.2657385637807934</v>
      </c>
      <c r="G19" s="5">
        <v>7.1973349646432867</v>
      </c>
      <c r="H19" s="4">
        <f t="shared" si="3"/>
        <v>-2.6369735022110374</v>
      </c>
      <c r="I19" s="5">
        <v>-3.199477953296713</v>
      </c>
      <c r="J19" s="5">
        <f t="shared" si="4"/>
        <v>-3.199477953296713</v>
      </c>
    </row>
    <row r="20" spans="1:10" ht="15.5" customHeight="1" x14ac:dyDescent="0.35">
      <c r="A20" s="3">
        <f t="shared" si="5"/>
        <v>13</v>
      </c>
      <c r="B20" s="4">
        <f t="shared" si="0"/>
        <v>1</v>
      </c>
      <c r="C20" s="4">
        <f t="shared" si="1"/>
        <v>1.0570241064006649</v>
      </c>
      <c r="D20" s="4">
        <f t="shared" si="2"/>
        <v>1.0470727088079483</v>
      </c>
      <c r="E20" s="5">
        <v>1.202206741514152</v>
      </c>
      <c r="F20" s="5">
        <v>1.2246292522962581</v>
      </c>
      <c r="G20" s="5">
        <v>1.21309992905805</v>
      </c>
      <c r="H20" s="4">
        <f t="shared" si="3"/>
        <v>1.0282486189089608</v>
      </c>
      <c r="I20" s="5">
        <v>1.213314411621516</v>
      </c>
      <c r="J20" s="5">
        <f t="shared" si="4"/>
        <v>1.213314411621516</v>
      </c>
    </row>
    <row r="21" spans="1:10" ht="15.5" customHeight="1" x14ac:dyDescent="0.35">
      <c r="A21" s="3">
        <f t="shared" si="5"/>
        <v>14</v>
      </c>
      <c r="B21" s="4">
        <f t="shared" si="0"/>
        <v>1</v>
      </c>
      <c r="C21" s="4">
        <f t="shared" si="1"/>
        <v>1</v>
      </c>
      <c r="D21" s="4">
        <f t="shared" si="2"/>
        <v>1</v>
      </c>
      <c r="E21" s="5">
        <v>1.202206741514152</v>
      </c>
      <c r="F21" s="5">
        <v>1.1585632199688569</v>
      </c>
      <c r="G21" s="5">
        <v>1.1585632199688569</v>
      </c>
      <c r="H21" s="4">
        <f t="shared" si="3"/>
        <v>1</v>
      </c>
      <c r="I21" s="5">
        <v>1.179981562152665</v>
      </c>
      <c r="J21" s="5">
        <f t="shared" si="4"/>
        <v>1.179981562152665</v>
      </c>
    </row>
    <row r="22" spans="1:10" ht="15.5" customHeight="1" x14ac:dyDescent="0.35">
      <c r="A22" s="3">
        <f t="shared" si="5"/>
        <v>15</v>
      </c>
      <c r="B22" s="4">
        <f t="shared" si="0"/>
        <v>1.1506815365551426</v>
      </c>
      <c r="C22" s="4">
        <f t="shared" si="1"/>
        <v>1.1089085263912111</v>
      </c>
      <c r="D22" s="4">
        <f t="shared" si="2"/>
        <v>1.1089085263912111</v>
      </c>
      <c r="E22" s="5">
        <v>1.202206741514152</v>
      </c>
      <c r="F22" s="5">
        <v>1.1585632199688569</v>
      </c>
      <c r="G22" s="5">
        <v>1.1585632199688569</v>
      </c>
      <c r="H22" s="4">
        <f t="shared" si="3"/>
        <v>1.1294089029433234</v>
      </c>
      <c r="I22" s="5">
        <v>1.179981562152665</v>
      </c>
      <c r="J22" s="5">
        <f t="shared" si="4"/>
        <v>1.179981562152665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1</v>
      </c>
      <c r="D23" s="4">
        <f t="shared" si="2"/>
        <v>1</v>
      </c>
      <c r="E23" s="5">
        <v>1.0447779888024129</v>
      </c>
      <c r="F23" s="5">
        <v>1.0447779888024129</v>
      </c>
      <c r="G23" s="5">
        <v>1.0447779888024129</v>
      </c>
      <c r="H23" s="4">
        <f t="shared" si="3"/>
        <v>1</v>
      </c>
      <c r="I23" s="5">
        <v>1.0447779888024129</v>
      </c>
      <c r="J23" s="5">
        <f t="shared" si="4"/>
        <v>1.0447779888024129</v>
      </c>
    </row>
    <row r="24" spans="1:10" ht="15.5" customHeight="1" x14ac:dyDescent="0.35">
      <c r="A24" s="3">
        <f t="shared" si="5"/>
        <v>17</v>
      </c>
      <c r="B24" s="4">
        <f t="shared" si="0"/>
        <v>1</v>
      </c>
      <c r="C24" s="4">
        <f t="shared" si="1"/>
        <v>1</v>
      </c>
      <c r="D24" s="4">
        <f t="shared" si="2"/>
        <v>1</v>
      </c>
      <c r="E24" s="5">
        <v>1.0447779888024129</v>
      </c>
      <c r="F24" s="5">
        <v>1.0447779888024129</v>
      </c>
      <c r="G24" s="5">
        <v>1.0447779888024129</v>
      </c>
      <c r="H24" s="4">
        <f t="shared" si="3"/>
        <v>1</v>
      </c>
      <c r="I24" s="5">
        <v>1.0447779888024129</v>
      </c>
      <c r="J24" s="5">
        <f t="shared" si="4"/>
        <v>1.0447779888024129</v>
      </c>
    </row>
    <row r="25" spans="1:10" ht="15.5" customHeight="1" x14ac:dyDescent="0.35">
      <c r="A25" s="3">
        <f t="shared" si="5"/>
        <v>18</v>
      </c>
      <c r="B25" s="4">
        <f t="shared" si="0"/>
        <v>1.0762411347517731</v>
      </c>
      <c r="C25" s="4">
        <f t="shared" si="1"/>
        <v>1.0762411347517731</v>
      </c>
      <c r="D25" s="4">
        <f t="shared" si="2"/>
        <v>1.0762411347517731</v>
      </c>
      <c r="E25" s="5">
        <v>1.0447779888024129</v>
      </c>
      <c r="F25" s="5">
        <v>1.0447779888024129</v>
      </c>
      <c r="G25" s="5">
        <v>1.0447779888024129</v>
      </c>
      <c r="H25" s="4">
        <f t="shared" si="3"/>
        <v>1.0762411347517731</v>
      </c>
      <c r="I25" s="5">
        <v>1.0447779888024129</v>
      </c>
      <c r="J25" s="5">
        <f t="shared" si="4"/>
        <v>1.0447779888024129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0.97076570952975438</v>
      </c>
      <c r="F26" s="5">
        <v>0.97076570952975438</v>
      </c>
      <c r="G26" s="5">
        <v>0.97076570952975438</v>
      </c>
      <c r="H26" s="4">
        <f t="shared" si="3"/>
        <v>1</v>
      </c>
      <c r="I26" s="5">
        <v>0.97076570952975438</v>
      </c>
      <c r="J26" s="5">
        <f t="shared" si="4"/>
        <v>0.97076570952975438</v>
      </c>
    </row>
    <row r="27" spans="1:10" ht="15.5" customHeight="1" x14ac:dyDescent="0.35">
      <c r="A27" s="3">
        <f t="shared" si="5"/>
        <v>20</v>
      </c>
      <c r="B27" s="4">
        <f t="shared" si="0"/>
        <v>1</v>
      </c>
      <c r="C27" s="4">
        <f t="shared" si="1"/>
        <v>1</v>
      </c>
      <c r="D27" s="4">
        <f t="shared" si="2"/>
        <v>1</v>
      </c>
      <c r="E27" s="5">
        <v>0.97076570952975438</v>
      </c>
      <c r="F27" s="5">
        <v>0.97076570952975438</v>
      </c>
      <c r="G27" s="5">
        <v>0.97076570952975438</v>
      </c>
      <c r="H27" s="4">
        <f t="shared" si="3"/>
        <v>1</v>
      </c>
      <c r="I27" s="5">
        <v>0.97076570952975438</v>
      </c>
      <c r="J27" s="5">
        <f t="shared" si="4"/>
        <v>0.97076570952975438</v>
      </c>
    </row>
    <row r="28" spans="1:10" ht="15.5" customHeight="1" x14ac:dyDescent="0.35">
      <c r="A28" s="3">
        <f t="shared" si="5"/>
        <v>21</v>
      </c>
      <c r="B28" s="4">
        <f t="shared" si="0"/>
        <v>0.97076570952975438</v>
      </c>
      <c r="C28" s="4">
        <f t="shared" si="1"/>
        <v>0.97076570952975438</v>
      </c>
      <c r="D28" s="4">
        <f t="shared" si="2"/>
        <v>0.97076570952975438</v>
      </c>
      <c r="E28" s="5">
        <v>0.97076570952975438</v>
      </c>
      <c r="F28" s="5">
        <v>0.97076570952975438</v>
      </c>
      <c r="G28" s="5">
        <v>0.97076570952975438</v>
      </c>
      <c r="H28" s="4">
        <f t="shared" si="3"/>
        <v>0.97076570952975438</v>
      </c>
      <c r="I28" s="5">
        <v>0.97076570952975438</v>
      </c>
      <c r="J28" s="5">
        <f t="shared" si="4"/>
        <v>0.97076570952975438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>
        <v>1</v>
      </c>
      <c r="W38" s="4">
        <v>1.060229343050048</v>
      </c>
      <c r="X38" s="4">
        <v>1</v>
      </c>
    </row>
    <row r="39" spans="1:24" ht="15.5" customHeight="1" x14ac:dyDescent="0.35">
      <c r="A39" s="1">
        <f t="shared" ref="A39:A60" si="6">1+A38</f>
        <v>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>
        <v>1</v>
      </c>
      <c r="X39" s="4"/>
    </row>
    <row r="40" spans="1:24" ht="15.5" customHeight="1" x14ac:dyDescent="0.35">
      <c r="A40" s="1">
        <f t="shared" si="6"/>
        <v>2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4" ht="15.5" customHeight="1" x14ac:dyDescent="0.35">
      <c r="A41" s="1">
        <f t="shared" si="6"/>
        <v>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0.85831960461284995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>
        <v>1</v>
      </c>
      <c r="U42" s="4"/>
      <c r="V42" s="4"/>
    </row>
    <row r="43" spans="1:24" ht="15.5" customHeight="1" x14ac:dyDescent="0.35">
      <c r="A43" s="1">
        <f t="shared" si="6"/>
        <v>5</v>
      </c>
      <c r="B43" s="4"/>
      <c r="C43" s="4"/>
      <c r="D43" s="4"/>
      <c r="E43" s="4"/>
      <c r="F43" s="4"/>
      <c r="G43" s="4"/>
      <c r="H43" s="4"/>
      <c r="I43" s="4">
        <v>0.99999999999999989</v>
      </c>
      <c r="J43" s="4">
        <v>0.99999999999999989</v>
      </c>
      <c r="K43" s="4">
        <v>0.99999999999999989</v>
      </c>
      <c r="L43" s="4">
        <v>0.99999999999999989</v>
      </c>
      <c r="M43" s="4">
        <v>0.99999999999999989</v>
      </c>
      <c r="N43" s="4">
        <v>0.99999999999999989</v>
      </c>
      <c r="O43" s="4">
        <v>0.99999999999999989</v>
      </c>
      <c r="P43" s="4">
        <v>0.99999999999999989</v>
      </c>
      <c r="Q43" s="4">
        <v>0.99999999999999989</v>
      </c>
      <c r="R43" s="4">
        <v>0.99999999999999989</v>
      </c>
      <c r="S43" s="4">
        <v>0.99999999999999989</v>
      </c>
      <c r="U43" s="4"/>
      <c r="V43" s="4"/>
    </row>
    <row r="44" spans="1:24" ht="15.5" customHeight="1" x14ac:dyDescent="0.35">
      <c r="A44" s="1">
        <f t="shared" si="6"/>
        <v>6</v>
      </c>
      <c r="B44" s="4"/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0.67667092379736049</v>
      </c>
      <c r="O44" s="4">
        <v>0.73026108839257631</v>
      </c>
      <c r="P44" s="4">
        <v>1</v>
      </c>
      <c r="Q44" s="4">
        <v>0.60715054921387035</v>
      </c>
      <c r="R44" s="4">
        <v>1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/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>
        <v>1</v>
      </c>
      <c r="P46" s="4">
        <v>1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/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0.65756281407035166</v>
      </c>
      <c r="M47" s="4">
        <v>0.75973405678040573</v>
      </c>
      <c r="N47" s="4">
        <v>-2.8339284816174621</v>
      </c>
      <c r="O47" s="4">
        <v>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/>
      <c r="C48" s="4"/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-0.44708146247594599</v>
      </c>
      <c r="K48" s="4">
        <v>4.0760401721664277</v>
      </c>
      <c r="L48" s="4">
        <v>2.7613516367476238</v>
      </c>
      <c r="M48" s="4">
        <v>15.65060548119822</v>
      </c>
      <c r="N48" s="4">
        <v>1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/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0.75775000000000003</v>
      </c>
      <c r="J49" s="4">
        <v>-6.3289343451006266</v>
      </c>
      <c r="K49" s="4">
        <v>1.0573250621209751</v>
      </c>
      <c r="L49" s="4">
        <v>2.916250328687878</v>
      </c>
      <c r="M49" s="4">
        <v>1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/>
      <c r="C50" s="4"/>
      <c r="D50" s="4"/>
      <c r="E50" s="4"/>
      <c r="F50" s="4"/>
      <c r="G50" s="4">
        <v>1</v>
      </c>
      <c r="H50" s="4">
        <v>1</v>
      </c>
      <c r="I50" s="4">
        <v>64.463104325699746</v>
      </c>
      <c r="J50" s="4">
        <v>1.0606694560669461</v>
      </c>
      <c r="K50" s="4">
        <v>4.8335008001190882</v>
      </c>
      <c r="L50" s="4">
        <v>1.6540814283844441</v>
      </c>
      <c r="U50" s="4"/>
      <c r="V50" s="4"/>
    </row>
    <row r="51" spans="1:22" ht="15.5" customHeight="1" x14ac:dyDescent="0.35">
      <c r="A51" s="1">
        <f t="shared" si="6"/>
        <v>13</v>
      </c>
      <c r="B51" s="4"/>
      <c r="C51" s="4">
        <v>0.99999999999999989</v>
      </c>
      <c r="D51" s="4">
        <v>0.99999999999999989</v>
      </c>
      <c r="E51" s="4">
        <v>0.96603952998709497</v>
      </c>
      <c r="F51" s="4">
        <v>1</v>
      </c>
      <c r="G51" s="4">
        <v>0.95737537790902061</v>
      </c>
      <c r="H51" s="4">
        <v>0.37909804713557449</v>
      </c>
      <c r="I51" s="4">
        <v>0.65256275728468793</v>
      </c>
      <c r="J51" s="4">
        <v>-3.1651040249362992</v>
      </c>
      <c r="K51" s="4">
        <v>1.0550792149629129</v>
      </c>
      <c r="U51" s="4"/>
      <c r="V51" s="4"/>
    </row>
    <row r="52" spans="1:22" ht="15.5" customHeight="1" x14ac:dyDescent="0.35">
      <c r="A52" s="1">
        <f t="shared" si="6"/>
        <v>14</v>
      </c>
      <c r="B52" s="4"/>
      <c r="C52" s="4">
        <v>1</v>
      </c>
      <c r="D52" s="4">
        <v>1</v>
      </c>
      <c r="E52" s="4">
        <v>1</v>
      </c>
      <c r="F52" s="4">
        <v>1</v>
      </c>
      <c r="G52" s="4">
        <v>-0.34403546045749173</v>
      </c>
      <c r="H52" s="4">
        <v>6.4606896551724136</v>
      </c>
      <c r="I52" s="4">
        <v>1.05508597934943</v>
      </c>
      <c r="J52" s="4">
        <v>1</v>
      </c>
      <c r="V52" s="4"/>
    </row>
    <row r="53" spans="1:22" ht="15.5" customHeight="1" x14ac:dyDescent="0.35">
      <c r="A53" s="1">
        <f t="shared" si="6"/>
        <v>15</v>
      </c>
      <c r="B53" s="4"/>
      <c r="C53" s="4">
        <v>1</v>
      </c>
      <c r="D53" s="4">
        <v>1</v>
      </c>
      <c r="E53" s="4">
        <v>741.21739130434776</v>
      </c>
      <c r="F53" s="4">
        <v>-6.2180607695917418</v>
      </c>
      <c r="G53" s="4">
        <v>1.4262326011386199</v>
      </c>
      <c r="H53" s="4">
        <v>2.1109938917311828</v>
      </c>
      <c r="I53" s="4">
        <v>1.0604637828285679</v>
      </c>
    </row>
    <row r="54" spans="1:22" ht="15.5" customHeight="1" x14ac:dyDescent="0.35">
      <c r="A54" s="1">
        <f t="shared" si="6"/>
        <v>16</v>
      </c>
      <c r="B54" s="4"/>
      <c r="C54" s="4"/>
      <c r="D54" s="4">
        <v>18.596055514974431</v>
      </c>
      <c r="E54" s="4">
        <v>-12.0917589755676</v>
      </c>
      <c r="F54" s="4">
        <v>1.9686939629408251</v>
      </c>
      <c r="G54" s="4">
        <v>1.0488262074132011</v>
      </c>
      <c r="H54" s="4">
        <v>1.026715773807183</v>
      </c>
    </row>
    <row r="55" spans="1:22" ht="15.5" customHeight="1" x14ac:dyDescent="0.35">
      <c r="A55" s="1">
        <f t="shared" si="6"/>
        <v>17</v>
      </c>
      <c r="B55" s="4"/>
      <c r="C55" s="4">
        <v>-125.1664233576642</v>
      </c>
      <c r="D55" s="4">
        <v>2.3171952087148209</v>
      </c>
      <c r="E55" s="4">
        <v>1.20629020405287</v>
      </c>
      <c r="F55" s="4">
        <v>1.0818185042466679</v>
      </c>
      <c r="G55" s="4">
        <v>1.056154466245222</v>
      </c>
    </row>
    <row r="56" spans="1:22" ht="15.5" customHeight="1" x14ac:dyDescent="0.35">
      <c r="A56" s="1">
        <f t="shared" si="6"/>
        <v>18</v>
      </c>
      <c r="B56" s="4"/>
      <c r="C56" s="4">
        <v>5.4950025473576964</v>
      </c>
      <c r="D56" s="4">
        <v>1.578542614541488</v>
      </c>
      <c r="E56" s="4">
        <v>1.155611525695954</v>
      </c>
      <c r="F56" s="4">
        <v>1.016436125654208</v>
      </c>
    </row>
    <row r="57" spans="1:22" ht="15.5" customHeight="1" x14ac:dyDescent="0.35">
      <c r="A57" s="1">
        <f t="shared" si="6"/>
        <v>19</v>
      </c>
      <c r="B57" s="4">
        <v>3306.4477682811012</v>
      </c>
      <c r="C57" s="4">
        <v>1.2540289707051711</v>
      </c>
      <c r="D57" s="4">
        <v>1.0343148678598111</v>
      </c>
      <c r="E57" s="4">
        <v>1.0036751851155561</v>
      </c>
    </row>
    <row r="58" spans="1:22" ht="15.5" customHeight="1" x14ac:dyDescent="0.35">
      <c r="A58" s="1">
        <f t="shared" si="6"/>
        <v>20</v>
      </c>
      <c r="B58" s="4">
        <v>8.0764280718116126</v>
      </c>
      <c r="C58" s="4">
        <v>1.1078350710488409</v>
      </c>
      <c r="D58" s="4">
        <v>1.026415737559573</v>
      </c>
    </row>
    <row r="59" spans="1:22" ht="15.5" customHeight="1" x14ac:dyDescent="0.35">
      <c r="A59" s="1">
        <f t="shared" si="6"/>
        <v>21</v>
      </c>
      <c r="B59" s="4">
        <v>5.8634566431724942</v>
      </c>
      <c r="C59" s="4">
        <v>1.165654637250338</v>
      </c>
    </row>
    <row r="60" spans="1:22" ht="15.5" customHeight="1" x14ac:dyDescent="0.35">
      <c r="A60" s="1">
        <f t="shared" si="6"/>
        <v>22</v>
      </c>
      <c r="B60" s="4">
        <v>7.3735601817605421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AR54"/>
  <sheetViews>
    <sheetView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25</v>
      </c>
      <c r="E4" s="7" t="s">
        <v>26</v>
      </c>
      <c r="F4" s="7" t="s">
        <v>27</v>
      </c>
      <c r="G4" s="7" t="s">
        <v>28</v>
      </c>
      <c r="H4" s="8">
        <v>45382</v>
      </c>
      <c r="J4" s="33" t="s">
        <v>29</v>
      </c>
      <c r="K4" s="34"/>
      <c r="L4" s="34"/>
      <c r="M4" s="35"/>
    </row>
    <row r="5" spans="1:44" s="7" customFormat="1" x14ac:dyDescent="0.35">
      <c r="A5" s="7" t="s">
        <v>30</v>
      </c>
      <c r="B5" s="7" t="s">
        <v>31</v>
      </c>
      <c r="C5" s="7" t="s">
        <v>32</v>
      </c>
      <c r="D5" s="7" t="s">
        <v>33</v>
      </c>
      <c r="E5" s="7" t="s">
        <v>33</v>
      </c>
      <c r="F5" s="7" t="s">
        <v>34</v>
      </c>
      <c r="G5" s="7" t="s">
        <v>35</v>
      </c>
      <c r="H5" s="9" t="s">
        <v>33</v>
      </c>
      <c r="L5" s="7" t="s">
        <v>35</v>
      </c>
      <c r="M5" s="7" t="s">
        <v>36</v>
      </c>
    </row>
    <row r="6" spans="1:44" s="7" customFormat="1" x14ac:dyDescent="0.35">
      <c r="A6" s="7" t="s">
        <v>21</v>
      </c>
      <c r="B6" s="7" t="s">
        <v>37</v>
      </c>
      <c r="C6" s="7" t="s">
        <v>38</v>
      </c>
      <c r="D6" s="7" t="s">
        <v>39</v>
      </c>
      <c r="E6" s="7" t="s">
        <v>39</v>
      </c>
      <c r="F6" s="7" t="s">
        <v>39</v>
      </c>
      <c r="G6" s="7" t="s">
        <v>40</v>
      </c>
      <c r="H6" s="9" t="s">
        <v>39</v>
      </c>
      <c r="I6" s="7" t="s">
        <v>41</v>
      </c>
      <c r="J6" s="7" t="s">
        <v>35</v>
      </c>
      <c r="K6" s="7" t="s">
        <v>37</v>
      </c>
      <c r="L6" s="7" t="s">
        <v>42</v>
      </c>
      <c r="M6" s="7" t="s">
        <v>43</v>
      </c>
      <c r="S6" s="7" t="s">
        <v>44</v>
      </c>
      <c r="AR6" s="7" t="s">
        <v>45</v>
      </c>
    </row>
    <row r="7" spans="1:44" s="7" customFormat="1" x14ac:dyDescent="0.35">
      <c r="A7" s="7" t="s">
        <v>46</v>
      </c>
      <c r="B7" s="7" t="s">
        <v>47</v>
      </c>
      <c r="C7" s="7" t="s">
        <v>46</v>
      </c>
      <c r="D7" s="7" t="s">
        <v>17</v>
      </c>
      <c r="E7" s="7" t="s">
        <v>17</v>
      </c>
      <c r="F7" s="7" t="s">
        <v>17</v>
      </c>
      <c r="G7" s="7" t="s">
        <v>46</v>
      </c>
      <c r="H7" s="9" t="s">
        <v>17</v>
      </c>
      <c r="I7" s="7" t="s">
        <v>48</v>
      </c>
      <c r="J7" s="7" t="s">
        <v>48</v>
      </c>
      <c r="K7" s="7" t="s">
        <v>47</v>
      </c>
      <c r="L7" s="7" t="s">
        <v>48</v>
      </c>
      <c r="M7" s="7" t="s">
        <v>49</v>
      </c>
      <c r="R7" s="10" t="s">
        <v>50</v>
      </c>
      <c r="S7" s="11">
        <f>R8</f>
        <v>44652</v>
      </c>
      <c r="T7" s="11">
        <f>R9</f>
        <v>44682</v>
      </c>
      <c r="U7" s="11">
        <f>R10</f>
        <v>44713</v>
      </c>
      <c r="V7" s="11">
        <f>R11</f>
        <v>44743</v>
      </c>
      <c r="W7" s="11">
        <f>R12</f>
        <v>44774</v>
      </c>
      <c r="X7" s="11">
        <f>R13</f>
        <v>44805</v>
      </c>
      <c r="Y7" s="11">
        <f>R14</f>
        <v>44835</v>
      </c>
      <c r="Z7" s="11">
        <f>R15</f>
        <v>44866</v>
      </c>
      <c r="AA7" s="11">
        <f>R16</f>
        <v>44896</v>
      </c>
      <c r="AB7" s="11">
        <f>R17</f>
        <v>44927</v>
      </c>
      <c r="AC7" s="11">
        <f>R18</f>
        <v>44958</v>
      </c>
      <c r="AD7" s="11">
        <f>R19</f>
        <v>44986</v>
      </c>
      <c r="AE7" s="11">
        <f>R20</f>
        <v>45017</v>
      </c>
      <c r="AF7" s="11">
        <f>R21</f>
        <v>45047</v>
      </c>
      <c r="AG7" s="11">
        <f>R22</f>
        <v>45078</v>
      </c>
      <c r="AH7" s="11">
        <f>R23</f>
        <v>45108</v>
      </c>
      <c r="AI7" s="11">
        <f>R24</f>
        <v>45139</v>
      </c>
      <c r="AJ7" s="11">
        <f>R25</f>
        <v>45170</v>
      </c>
      <c r="AK7" s="11">
        <f>R26</f>
        <v>45200</v>
      </c>
      <c r="AL7" s="11">
        <f>R27</f>
        <v>45231</v>
      </c>
      <c r="AM7" s="11">
        <f>R28</f>
        <v>45261</v>
      </c>
      <c r="AN7" s="11">
        <f>R29</f>
        <v>45292</v>
      </c>
      <c r="AO7" s="11">
        <f>R30</f>
        <v>45323</v>
      </c>
      <c r="AP7" s="11">
        <f>R31</f>
        <v>45352</v>
      </c>
      <c r="AQ7" s="11" t="s">
        <v>26</v>
      </c>
      <c r="AR7" s="7" t="s">
        <v>26</v>
      </c>
    </row>
    <row r="8" spans="1:44" x14ac:dyDescent="0.35">
      <c r="A8" s="12">
        <f t="shared" ref="A8:A30" si="0">DATE(YEAR(A9),MONTH(A9)-1,1)</f>
        <v>44652</v>
      </c>
      <c r="B8" s="13">
        <v>98.93</v>
      </c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98.93</v>
      </c>
      <c r="H8" s="14">
        <f t="shared" ref="H8:H31" si="4">G8-B8</f>
        <v>0</v>
      </c>
      <c r="I8" s="13">
        <v>712.99666666666678</v>
      </c>
      <c r="J8" s="13">
        <f t="shared" ref="J8:J28" si="5">100*$G8/$I8</f>
        <v>13.875240183451066</v>
      </c>
      <c r="K8" s="13">
        <f t="shared" ref="K8:K31" si="6">100*(B8/I8)</f>
        <v>13.875240183451067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44652</v>
      </c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>
        <v>93.31</v>
      </c>
      <c r="AN8" s="17">
        <v>93.31</v>
      </c>
      <c r="AO8" s="17">
        <v>98.93</v>
      </c>
      <c r="AP8" s="17">
        <v>98.93</v>
      </c>
      <c r="AQ8" s="13"/>
      <c r="AR8" s="13"/>
    </row>
    <row r="9" spans="1:44" x14ac:dyDescent="0.35">
      <c r="A9" s="12">
        <f t="shared" si="0"/>
        <v>44682</v>
      </c>
      <c r="B9" s="13">
        <v>5.62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5.62</v>
      </c>
      <c r="H9" s="14">
        <f t="shared" si="4"/>
        <v>0</v>
      </c>
      <c r="I9" s="13">
        <v>712.99666666666678</v>
      </c>
      <c r="J9" s="13">
        <f t="shared" si="5"/>
        <v>0.78822247883346797</v>
      </c>
      <c r="K9" s="13">
        <f t="shared" si="6"/>
        <v>0.78822247883346808</v>
      </c>
      <c r="L9" s="13">
        <f t="shared" si="7"/>
        <v>0</v>
      </c>
      <c r="M9" s="13"/>
      <c r="N9" s="13"/>
      <c r="O9" s="13"/>
      <c r="P9" s="13"/>
      <c r="R9" s="16">
        <f t="shared" si="8"/>
        <v>44682</v>
      </c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>
        <v>5.62</v>
      </c>
      <c r="AO9" s="17">
        <v>5.62</v>
      </c>
      <c r="AP9" s="17"/>
      <c r="AQ9" s="13"/>
      <c r="AR9" s="13"/>
    </row>
    <row r="10" spans="1:44" x14ac:dyDescent="0.35">
      <c r="A10" s="12">
        <f t="shared" si="0"/>
        <v>44713</v>
      </c>
      <c r="B10" s="13">
        <v>24.26</v>
      </c>
      <c r="C10" s="13">
        <f>+'Completion Factors'!J28</f>
        <v>0.97076570952975438</v>
      </c>
      <c r="D10" s="13">
        <f t="shared" si="1"/>
        <v>0.73058193119708781</v>
      </c>
      <c r="E10" s="13">
        <f t="shared" si="2"/>
        <v>0.73058193119708781</v>
      </c>
      <c r="F10" s="13"/>
      <c r="G10" s="13">
        <f t="shared" si="3"/>
        <v>24.990581931197088</v>
      </c>
      <c r="H10" s="14">
        <f t="shared" si="4"/>
        <v>0.73058193119708648</v>
      </c>
      <c r="I10" s="13">
        <v>712.99666666666678</v>
      </c>
      <c r="J10" s="13">
        <f t="shared" si="5"/>
        <v>3.5050068393770544</v>
      </c>
      <c r="K10" s="13">
        <f t="shared" si="6"/>
        <v>3.4025404513345077</v>
      </c>
      <c r="L10" s="13">
        <f t="shared" si="7"/>
        <v>0.10246638804254671</v>
      </c>
      <c r="M10" s="13"/>
      <c r="N10" s="13"/>
      <c r="O10" s="13"/>
      <c r="P10" s="13"/>
      <c r="R10" s="16">
        <f t="shared" si="8"/>
        <v>44713</v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>
        <v>24.26</v>
      </c>
      <c r="AO10" s="17"/>
      <c r="AP10" s="17"/>
      <c r="AQ10" s="13"/>
      <c r="AR10" s="13"/>
    </row>
    <row r="11" spans="1:44" x14ac:dyDescent="0.35">
      <c r="A11" s="12">
        <f t="shared" si="0"/>
        <v>44743</v>
      </c>
      <c r="B11" s="13">
        <v>-5.21</v>
      </c>
      <c r="C11" s="13">
        <f>+'Completion Factors'!J27</f>
        <v>0.97076570952975438</v>
      </c>
      <c r="D11" s="13">
        <f t="shared" si="1"/>
        <v>0</v>
      </c>
      <c r="E11" s="13">
        <f t="shared" si="2"/>
        <v>0</v>
      </c>
      <c r="F11" s="13"/>
      <c r="G11" s="13">
        <f t="shared" si="3"/>
        <v>-5.21</v>
      </c>
      <c r="H11" s="14">
        <f t="shared" si="4"/>
        <v>0</v>
      </c>
      <c r="I11" s="13">
        <v>712.99666666666678</v>
      </c>
      <c r="J11" s="13">
        <f t="shared" si="5"/>
        <v>-0.73071870368725411</v>
      </c>
      <c r="K11" s="13">
        <f t="shared" si="6"/>
        <v>-0.73071870368725411</v>
      </c>
      <c r="L11" s="13">
        <f t="shared" si="7"/>
        <v>0</v>
      </c>
      <c r="M11" s="13"/>
      <c r="N11" s="13"/>
      <c r="O11" s="13"/>
      <c r="P11" s="13"/>
      <c r="R11" s="16">
        <f t="shared" si="8"/>
        <v>44743</v>
      </c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>
        <v>-6.07</v>
      </c>
      <c r="AG11" s="17">
        <v>-6.07</v>
      </c>
      <c r="AH11" s="17">
        <v>-6.07</v>
      </c>
      <c r="AI11" s="17">
        <v>-6.07</v>
      </c>
      <c r="AJ11" s="17">
        <v>-6.07</v>
      </c>
      <c r="AK11" s="17">
        <v>-6.07</v>
      </c>
      <c r="AL11" s="17">
        <v>-5.21</v>
      </c>
      <c r="AM11" s="17">
        <v>-5.21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44774</v>
      </c>
      <c r="B12" s="13">
        <v>0.43</v>
      </c>
      <c r="C12" s="13">
        <f>++'Completion Factors'!J26</f>
        <v>0.97076570952975438</v>
      </c>
      <c r="D12" s="13">
        <f t="shared" si="1"/>
        <v>1.2949308755760417E-2</v>
      </c>
      <c r="E12" s="13">
        <f t="shared" si="2"/>
        <v>1.2949308755760417E-2</v>
      </c>
      <c r="F12" s="13"/>
      <c r="G12" s="13">
        <f t="shared" si="3"/>
        <v>0.44294930875576038</v>
      </c>
      <c r="H12" s="14">
        <f t="shared" si="4"/>
        <v>1.2949308755760391E-2</v>
      </c>
      <c r="I12" s="13">
        <v>706.75666666666666</v>
      </c>
      <c r="J12" s="13">
        <f t="shared" si="5"/>
        <v>6.2673523950595028E-2</v>
      </c>
      <c r="K12" s="13">
        <f t="shared" si="6"/>
        <v>6.0841307946629439E-2</v>
      </c>
      <c r="L12" s="13">
        <f t="shared" si="7"/>
        <v>1.8322160039655894E-3</v>
      </c>
      <c r="M12" s="13"/>
      <c r="N12" s="13"/>
      <c r="O12" s="13"/>
      <c r="P12" s="13"/>
      <c r="R12" s="16">
        <f t="shared" si="8"/>
        <v>44774</v>
      </c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>
        <v>0.43</v>
      </c>
      <c r="AL12" s="17">
        <v>0.43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44805</v>
      </c>
      <c r="B13" s="13">
        <v>-95.92</v>
      </c>
      <c r="C13" s="13">
        <f>++'Completion Factors'!J25</f>
        <v>1.0447779888024129</v>
      </c>
      <c r="D13" s="13">
        <f t="shared" si="1"/>
        <v>4.1110214150383797</v>
      </c>
      <c r="E13" s="13">
        <f t="shared" si="2"/>
        <v>4.1110214150383797</v>
      </c>
      <c r="F13" s="13"/>
      <c r="G13" s="13">
        <f t="shared" si="3"/>
        <v>-91.808978584961622</v>
      </c>
      <c r="H13" s="14">
        <f t="shared" si="4"/>
        <v>4.1110214150383797</v>
      </c>
      <c r="I13" s="13">
        <v>706.25</v>
      </c>
      <c r="J13" s="13">
        <f t="shared" si="5"/>
        <v>-12.999501392560937</v>
      </c>
      <c r="K13" s="13">
        <f t="shared" si="6"/>
        <v>-13.581592920353982</v>
      </c>
      <c r="L13" s="13">
        <f t="shared" si="7"/>
        <v>0.58209152779304496</v>
      </c>
      <c r="M13" s="13"/>
      <c r="N13" s="13"/>
      <c r="O13" s="13"/>
      <c r="P13" s="13"/>
      <c r="R13" s="16">
        <f t="shared" si="8"/>
        <v>44805</v>
      </c>
      <c r="S13" s="17"/>
      <c r="T13" s="17"/>
      <c r="U13" s="17"/>
      <c r="V13" s="17"/>
      <c r="W13" s="17"/>
      <c r="X13" s="17"/>
      <c r="Y13" s="17"/>
      <c r="Z13" s="17">
        <v>-95.92</v>
      </c>
      <c r="AA13" s="17">
        <v>-95.92</v>
      </c>
      <c r="AB13" s="17">
        <v>-95.92</v>
      </c>
      <c r="AC13" s="17">
        <v>-95.92</v>
      </c>
      <c r="AD13" s="17">
        <v>-95.92</v>
      </c>
      <c r="AE13" s="17">
        <v>-95.92</v>
      </c>
      <c r="AF13" s="17">
        <v>-95.92</v>
      </c>
      <c r="AG13" s="17">
        <v>-95.92</v>
      </c>
      <c r="AH13" s="17">
        <v>-95.92</v>
      </c>
      <c r="AI13" s="17">
        <v>-95.92</v>
      </c>
      <c r="AJ13" s="17">
        <v>-95.92</v>
      </c>
      <c r="AK13" s="17">
        <v>-95.92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44835</v>
      </c>
      <c r="B14" s="13">
        <v>-28.189999999999991</v>
      </c>
      <c r="C14" s="13">
        <f>++'Completion Factors'!J24</f>
        <v>1.0447779888024129</v>
      </c>
      <c r="D14" s="13">
        <f t="shared" si="1"/>
        <v>1.2081911352161372</v>
      </c>
      <c r="E14" s="13">
        <f t="shared" si="2"/>
        <v>1.2081911352161372</v>
      </c>
      <c r="F14" s="13"/>
      <c r="G14" s="13">
        <f t="shared" si="3"/>
        <v>-26.981808864783854</v>
      </c>
      <c r="H14" s="14">
        <f t="shared" si="4"/>
        <v>1.2081911352161363</v>
      </c>
      <c r="I14" s="13">
        <v>705.17666666666673</v>
      </c>
      <c r="J14" s="13">
        <f t="shared" si="5"/>
        <v>-3.8262481077721211</v>
      </c>
      <c r="K14" s="13">
        <f t="shared" si="6"/>
        <v>-3.9975798026971945</v>
      </c>
      <c r="L14" s="13">
        <f t="shared" si="7"/>
        <v>0.17133169492507339</v>
      </c>
      <c r="M14" s="13"/>
      <c r="N14" s="13"/>
      <c r="O14" s="13"/>
      <c r="P14" s="13"/>
      <c r="R14" s="16">
        <f t="shared" si="8"/>
        <v>44835</v>
      </c>
      <c r="S14" s="17"/>
      <c r="T14" s="17">
        <v>-93.96</v>
      </c>
      <c r="U14" s="17">
        <v>-93.96</v>
      </c>
      <c r="V14" s="17">
        <v>-93.96</v>
      </c>
      <c r="W14" s="17">
        <v>-93.96</v>
      </c>
      <c r="X14" s="17">
        <v>-93.96</v>
      </c>
      <c r="Y14" s="17">
        <v>-93.96</v>
      </c>
      <c r="Z14" s="17">
        <v>-93.96</v>
      </c>
      <c r="AA14" s="17">
        <v>-93.96</v>
      </c>
      <c r="AB14" s="17">
        <v>-93.96</v>
      </c>
      <c r="AC14" s="17">
        <v>-93.96</v>
      </c>
      <c r="AD14" s="17">
        <v>-93.96</v>
      </c>
      <c r="AE14" s="17">
        <v>-93.96</v>
      </c>
      <c r="AF14" s="17">
        <v>-63.579999999999991</v>
      </c>
      <c r="AG14" s="17">
        <v>-46.429999999999993</v>
      </c>
      <c r="AH14" s="17">
        <v>-46.429999999999993</v>
      </c>
      <c r="AI14" s="17">
        <v>-28.189999999999991</v>
      </c>
      <c r="AJ14" s="17">
        <v>-28.189999999999991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44866</v>
      </c>
      <c r="B15" s="13">
        <v>-0.64</v>
      </c>
      <c r="C15" s="13">
        <f>++'Completion Factors'!J23</f>
        <v>1.0447779888024129</v>
      </c>
      <c r="D15" s="13">
        <f t="shared" si="1"/>
        <v>2.7429667489830722E-2</v>
      </c>
      <c r="E15" s="13">
        <f t="shared" si="2"/>
        <v>2.7429667489830722E-2</v>
      </c>
      <c r="F15" s="13"/>
      <c r="G15" s="13">
        <f t="shared" si="3"/>
        <v>-0.61257033251016924</v>
      </c>
      <c r="H15" s="14">
        <f t="shared" si="4"/>
        <v>2.7429667489830778E-2</v>
      </c>
      <c r="I15" s="13">
        <v>724.63666666666677</v>
      </c>
      <c r="J15" s="13">
        <f t="shared" si="5"/>
        <v>-8.4534824235157263E-2</v>
      </c>
      <c r="K15" s="13">
        <f t="shared" si="6"/>
        <v>-8.8320123648173085E-2</v>
      </c>
      <c r="L15" s="13">
        <f t="shared" si="7"/>
        <v>3.7852994130158218E-3</v>
      </c>
      <c r="M15" s="13"/>
      <c r="N15" s="13"/>
      <c r="O15" s="13"/>
      <c r="P15" s="13"/>
      <c r="R15" s="16">
        <f t="shared" si="8"/>
        <v>44866</v>
      </c>
      <c r="S15" s="17"/>
      <c r="T15" s="17">
        <v>-0.64</v>
      </c>
      <c r="U15" s="17">
        <v>-0.64</v>
      </c>
      <c r="V15" s="17">
        <v>-0.64</v>
      </c>
      <c r="W15" s="17">
        <v>-0.64</v>
      </c>
      <c r="X15" s="17">
        <v>-0.64</v>
      </c>
      <c r="Y15" s="17">
        <v>-0.64</v>
      </c>
      <c r="Z15" s="17">
        <v>-0.64</v>
      </c>
      <c r="AA15" s="17">
        <v>-0.64</v>
      </c>
      <c r="AB15" s="17">
        <v>-0.64</v>
      </c>
      <c r="AC15" s="17">
        <v>-0.64</v>
      </c>
      <c r="AD15" s="17">
        <v>-0.64</v>
      </c>
      <c r="AE15" s="17">
        <v>-0.64</v>
      </c>
      <c r="AF15" s="17">
        <v>-0.64</v>
      </c>
      <c r="AG15" s="17">
        <v>-0.64</v>
      </c>
      <c r="AH15" s="17">
        <v>-0.64</v>
      </c>
      <c r="AI15" s="17">
        <v>-0.64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44896</v>
      </c>
      <c r="B16" s="13">
        <v>14.33</v>
      </c>
      <c r="C16" s="13">
        <f>++'Completion Factors'!J22</f>
        <v>1.179981562152665</v>
      </c>
      <c r="D16" s="13">
        <f t="shared" si="1"/>
        <v>0</v>
      </c>
      <c r="E16" s="13">
        <f t="shared" si="2"/>
        <v>0</v>
      </c>
      <c r="F16" s="13"/>
      <c r="G16" s="13">
        <f t="shared" si="3"/>
        <v>14.33</v>
      </c>
      <c r="H16" s="14">
        <f t="shared" si="4"/>
        <v>0</v>
      </c>
      <c r="I16" s="13">
        <v>715.08333333333337</v>
      </c>
      <c r="J16" s="13">
        <f t="shared" si="5"/>
        <v>2.0039622421629182</v>
      </c>
      <c r="K16" s="13">
        <f t="shared" si="6"/>
        <v>2.0039622421629177</v>
      </c>
      <c r="L16" s="13">
        <f t="shared" si="7"/>
        <v>0</v>
      </c>
      <c r="M16" s="13"/>
      <c r="N16" s="13"/>
      <c r="O16" s="13"/>
      <c r="P16" s="13"/>
      <c r="R16" s="16">
        <f t="shared" si="8"/>
        <v>44896</v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>
        <v>14.33</v>
      </c>
      <c r="AG16" s="17">
        <v>14.33</v>
      </c>
      <c r="AH16" s="17">
        <v>14.33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44927</v>
      </c>
      <c r="B17" s="13">
        <v>563.47</v>
      </c>
      <c r="C17" s="13">
        <f>++'Completion Factors'!J21</f>
        <v>1.179981562152665</v>
      </c>
      <c r="D17" s="13">
        <f t="shared" si="1"/>
        <v>0</v>
      </c>
      <c r="E17" s="13">
        <f t="shared" si="2"/>
        <v>0</v>
      </c>
      <c r="F17" s="13"/>
      <c r="G17" s="13">
        <f t="shared" si="3"/>
        <v>563.47</v>
      </c>
      <c r="H17" s="14">
        <f t="shared" si="4"/>
        <v>0</v>
      </c>
      <c r="I17" s="13">
        <v>696.2166666666667</v>
      </c>
      <c r="J17" s="13">
        <f t="shared" si="5"/>
        <v>80.93313863021568</v>
      </c>
      <c r="K17" s="13">
        <f t="shared" si="6"/>
        <v>80.933138630215694</v>
      </c>
      <c r="L17" s="13">
        <f t="shared" si="7"/>
        <v>0</v>
      </c>
      <c r="M17" s="13"/>
      <c r="N17" s="13"/>
      <c r="O17" s="13"/>
      <c r="P17" s="13"/>
      <c r="R17" s="16">
        <f t="shared" si="8"/>
        <v>44927</v>
      </c>
      <c r="S17" s="17"/>
      <c r="T17" s="17">
        <v>-398</v>
      </c>
      <c r="U17" s="17">
        <v>-398</v>
      </c>
      <c r="V17" s="17">
        <v>-398</v>
      </c>
      <c r="W17" s="17">
        <v>-398</v>
      </c>
      <c r="X17" s="17">
        <v>-398</v>
      </c>
      <c r="Y17" s="17">
        <v>-398</v>
      </c>
      <c r="Z17" s="17">
        <v>-398</v>
      </c>
      <c r="AA17" s="17">
        <v>-398</v>
      </c>
      <c r="AB17" s="17">
        <v>-398</v>
      </c>
      <c r="AC17" s="17">
        <v>-398</v>
      </c>
      <c r="AD17" s="17">
        <v>-261.70999999999998</v>
      </c>
      <c r="AE17" s="17">
        <v>-198.83</v>
      </c>
      <c r="AF17" s="17">
        <v>563.47</v>
      </c>
      <c r="AG17" s="17">
        <v>563.47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44958</v>
      </c>
      <c r="B18" s="13">
        <v>1227.79</v>
      </c>
      <c r="C18" s="13">
        <f>++'Completion Factors'!J20</f>
        <v>1.213314411621516</v>
      </c>
      <c r="D18" s="13">
        <f t="shared" si="1"/>
        <v>0</v>
      </c>
      <c r="E18" s="13">
        <f t="shared" si="2"/>
        <v>0</v>
      </c>
      <c r="F18" s="13"/>
      <c r="G18" s="13">
        <f t="shared" si="3"/>
        <v>1227.79</v>
      </c>
      <c r="H18" s="14">
        <f t="shared" si="4"/>
        <v>0</v>
      </c>
      <c r="I18" s="13">
        <v>696.2166666666667</v>
      </c>
      <c r="J18" s="13">
        <f t="shared" si="5"/>
        <v>176.35171043496996</v>
      </c>
      <c r="K18" s="13">
        <f t="shared" si="6"/>
        <v>176.35171043496993</v>
      </c>
      <c r="L18" s="13">
        <f t="shared" si="7"/>
        <v>0</v>
      </c>
      <c r="M18" s="13"/>
      <c r="N18" s="13"/>
      <c r="O18" s="13"/>
      <c r="P18" s="13"/>
      <c r="R18" s="16">
        <f t="shared" si="8"/>
        <v>44958</v>
      </c>
      <c r="S18" s="17"/>
      <c r="T18" s="17"/>
      <c r="U18" s="17">
        <v>-15.59</v>
      </c>
      <c r="V18" s="17">
        <v>-15.59</v>
      </c>
      <c r="W18" s="17">
        <v>-15.59</v>
      </c>
      <c r="X18" s="17">
        <v>-15.59</v>
      </c>
      <c r="Y18" s="17">
        <v>-15.59</v>
      </c>
      <c r="Z18" s="17">
        <v>-15.59</v>
      </c>
      <c r="AA18" s="17">
        <v>-15.59</v>
      </c>
      <c r="AB18" s="17">
        <v>6.9699999999999989</v>
      </c>
      <c r="AC18" s="17">
        <v>28.41</v>
      </c>
      <c r="AD18" s="17">
        <v>78.449999999999989</v>
      </c>
      <c r="AE18" s="17">
        <v>1227.79</v>
      </c>
      <c r="AF18" s="17">
        <v>1227.79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44986</v>
      </c>
      <c r="B19" s="13">
        <v>1774.48</v>
      </c>
      <c r="C19" s="13">
        <f>++'Completion Factors'!J19</f>
        <v>-3.199477953296713</v>
      </c>
      <c r="D19" s="13">
        <f t="shared" si="1"/>
        <v>0</v>
      </c>
      <c r="E19" s="13">
        <f t="shared" si="2"/>
        <v>0</v>
      </c>
      <c r="F19" s="13"/>
      <c r="G19" s="13">
        <f t="shared" si="3"/>
        <v>1774.48</v>
      </c>
      <c r="H19" s="14">
        <f t="shared" si="4"/>
        <v>0</v>
      </c>
      <c r="I19" s="13">
        <v>677.66666666666663</v>
      </c>
      <c r="J19" s="13">
        <f t="shared" si="5"/>
        <v>261.85145105755043</v>
      </c>
      <c r="K19" s="13">
        <f t="shared" si="6"/>
        <v>261.85145105755043</v>
      </c>
      <c r="L19" s="13">
        <f t="shared" si="7"/>
        <v>0</v>
      </c>
      <c r="M19" s="13">
        <f t="shared" ref="M19:M31" si="9">SUM(G8:G19)/SUM(I8:I19)*100</f>
        <v>42.281183980850187</v>
      </c>
      <c r="N19" s="18"/>
      <c r="O19" s="13"/>
      <c r="P19" s="13"/>
      <c r="R19" s="16">
        <f t="shared" si="8"/>
        <v>44986</v>
      </c>
      <c r="S19" s="17"/>
      <c r="T19" s="17">
        <v>-120</v>
      </c>
      <c r="U19" s="17">
        <v>-120</v>
      </c>
      <c r="V19" s="17">
        <v>-120</v>
      </c>
      <c r="W19" s="17">
        <v>-120</v>
      </c>
      <c r="X19" s="17">
        <v>-120</v>
      </c>
      <c r="Y19" s="17">
        <v>-120</v>
      </c>
      <c r="Z19" s="17">
        <v>-120</v>
      </c>
      <c r="AA19" s="17">
        <v>-90.93</v>
      </c>
      <c r="AB19" s="17">
        <v>575.49</v>
      </c>
      <c r="AC19" s="17">
        <v>608.48</v>
      </c>
      <c r="AD19" s="17">
        <v>1774.48</v>
      </c>
      <c r="AE19" s="17">
        <v>1774.48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45017</v>
      </c>
      <c r="B20" s="13">
        <v>8593.35</v>
      </c>
      <c r="C20" s="13">
        <f>++'Completion Factors'!J18</f>
        <v>-0.51384958567158012</v>
      </c>
      <c r="D20" s="13">
        <f t="shared" si="1"/>
        <v>0</v>
      </c>
      <c r="E20" s="13">
        <f t="shared" si="2"/>
        <v>0</v>
      </c>
      <c r="F20" s="13"/>
      <c r="G20" s="13">
        <f t="shared" si="3"/>
        <v>8593.35</v>
      </c>
      <c r="H20" s="14">
        <f t="shared" si="4"/>
        <v>0</v>
      </c>
      <c r="I20" s="13">
        <v>678.2166666666667</v>
      </c>
      <c r="J20" s="13">
        <f t="shared" si="5"/>
        <v>1267.0508441255251</v>
      </c>
      <c r="K20" s="13">
        <f t="shared" si="6"/>
        <v>1267.0508441255254</v>
      </c>
      <c r="L20" s="13">
        <f t="shared" si="7"/>
        <v>0</v>
      </c>
      <c r="M20" s="13">
        <f t="shared" si="9"/>
        <v>143.03800821362285</v>
      </c>
      <c r="N20" s="18">
        <f t="shared" ref="N20:N31" si="10">J20/J8</f>
        <v>91.317399005224487</v>
      </c>
      <c r="O20" s="18">
        <f t="shared" ref="O20:O31" si="11">I20/I8</f>
        <v>0.95121996830279698</v>
      </c>
      <c r="P20" s="13"/>
      <c r="R20" s="16">
        <f t="shared" si="8"/>
        <v>45017</v>
      </c>
      <c r="S20" s="17"/>
      <c r="T20" s="17"/>
      <c r="U20" s="17"/>
      <c r="V20" s="17"/>
      <c r="W20" s="17"/>
      <c r="X20" s="17">
        <v>15.72</v>
      </c>
      <c r="Y20" s="17">
        <v>15.72</v>
      </c>
      <c r="Z20" s="17">
        <v>15.72</v>
      </c>
      <c r="AA20" s="17">
        <v>1013.36</v>
      </c>
      <c r="AB20" s="17">
        <v>1074.8399999999999</v>
      </c>
      <c r="AC20" s="17">
        <v>5195.24</v>
      </c>
      <c r="AD20" s="17">
        <v>8593.35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45047</v>
      </c>
      <c r="B21" s="13">
        <v>1349.9</v>
      </c>
      <c r="C21" s="13">
        <f>++'Completion Factors'!J17</f>
        <v>-0.2028957056613481</v>
      </c>
      <c r="D21" s="13">
        <f t="shared" si="1"/>
        <v>0</v>
      </c>
      <c r="E21" s="13">
        <f t="shared" si="2"/>
        <v>0</v>
      </c>
      <c r="F21" s="13"/>
      <c r="G21" s="13">
        <f t="shared" si="3"/>
        <v>1349.9</v>
      </c>
      <c r="H21" s="14">
        <f t="shared" si="4"/>
        <v>0</v>
      </c>
      <c r="I21" s="13">
        <v>678.2166666666667</v>
      </c>
      <c r="J21" s="13">
        <f t="shared" si="5"/>
        <v>199.03668935689183</v>
      </c>
      <c r="K21" s="13">
        <f t="shared" si="6"/>
        <v>199.03668935689186</v>
      </c>
      <c r="L21" s="13">
        <f t="shared" si="7"/>
        <v>0</v>
      </c>
      <c r="M21" s="13">
        <f t="shared" si="9"/>
        <v>159.61300639156019</v>
      </c>
      <c r="N21" s="18">
        <f t="shared" si="10"/>
        <v>252.51333817763827</v>
      </c>
      <c r="O21" s="18">
        <f t="shared" si="11"/>
        <v>0.95121996830279698</v>
      </c>
      <c r="P21" s="13"/>
      <c r="R21" s="16">
        <f t="shared" si="8"/>
        <v>45047</v>
      </c>
      <c r="S21" s="17"/>
      <c r="T21" s="17">
        <v>-1766.76</v>
      </c>
      <c r="U21" s="17">
        <v>-1766.76</v>
      </c>
      <c r="V21" s="17">
        <v>-1766.76</v>
      </c>
      <c r="W21" s="17">
        <v>-1706.76</v>
      </c>
      <c r="X21" s="17">
        <v>-1706.76</v>
      </c>
      <c r="Y21" s="17">
        <v>-1634.01</v>
      </c>
      <c r="Z21" s="17">
        <v>-619.45000000000005</v>
      </c>
      <c r="AA21" s="17">
        <v>-404.23</v>
      </c>
      <c r="AB21" s="17">
        <v>1279.43</v>
      </c>
      <c r="AC21" s="17">
        <v>1349.9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45078</v>
      </c>
      <c r="B22" s="13">
        <v>2174.4899999999998</v>
      </c>
      <c r="C22" s="13">
        <f>++'Completion Factors'!J16</f>
        <v>-8.7962338895274994E-2</v>
      </c>
      <c r="D22" s="13">
        <f t="shared" si="1"/>
        <v>0</v>
      </c>
      <c r="E22" s="13">
        <f t="shared" si="2"/>
        <v>0</v>
      </c>
      <c r="F22" s="13"/>
      <c r="G22" s="13">
        <f t="shared" si="3"/>
        <v>2174.4899999999998</v>
      </c>
      <c r="H22" s="14">
        <f t="shared" si="4"/>
        <v>0</v>
      </c>
      <c r="I22" s="13">
        <v>677.66666666666663</v>
      </c>
      <c r="J22" s="13">
        <f t="shared" si="5"/>
        <v>320.87899655681258</v>
      </c>
      <c r="K22" s="13">
        <f t="shared" si="6"/>
        <v>320.87899655681258</v>
      </c>
      <c r="L22" s="13">
        <f t="shared" si="7"/>
        <v>0</v>
      </c>
      <c r="M22" s="13">
        <f t="shared" si="9"/>
        <v>185.95168525183578</v>
      </c>
      <c r="N22" s="18">
        <f t="shared" si="10"/>
        <v>91.548750476573247</v>
      </c>
      <c r="O22" s="18">
        <f t="shared" si="11"/>
        <v>0.95044857619717693</v>
      </c>
      <c r="P22" s="13"/>
      <c r="R22" s="16">
        <f t="shared" si="8"/>
        <v>45078</v>
      </c>
      <c r="S22" s="17"/>
      <c r="T22" s="17">
        <v>-927.23</v>
      </c>
      <c r="U22" s="17">
        <v>-927.23</v>
      </c>
      <c r="V22" s="17">
        <v>-927.23</v>
      </c>
      <c r="W22" s="17">
        <v>-927.23</v>
      </c>
      <c r="X22" s="17">
        <v>-927.23</v>
      </c>
      <c r="Y22" s="17">
        <v>319</v>
      </c>
      <c r="Z22" s="17">
        <v>2060.96</v>
      </c>
      <c r="AA22" s="17">
        <v>2174.4899999999998</v>
      </c>
      <c r="AB22" s="17">
        <v>2174.4899999999998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45108</v>
      </c>
      <c r="B23" s="13">
        <v>6769.11</v>
      </c>
      <c r="C23" s="13">
        <f>++'Completion Factors'!J15</f>
        <v>0.30431004395116512</v>
      </c>
      <c r="D23" s="13">
        <f t="shared" si="1"/>
        <v>15475.012842972244</v>
      </c>
      <c r="E23" s="13">
        <f t="shared" si="2"/>
        <v>15475.012842972244</v>
      </c>
      <c r="F23" s="13"/>
      <c r="G23" s="13">
        <f t="shared" si="3"/>
        <v>22244.122842972243</v>
      </c>
      <c r="H23" s="14">
        <f t="shared" si="4"/>
        <v>15475.012842972243</v>
      </c>
      <c r="I23" s="13">
        <v>678.2166666666667</v>
      </c>
      <c r="J23" s="13">
        <f t="shared" si="5"/>
        <v>3279.7959614143329</v>
      </c>
      <c r="K23" s="13">
        <f t="shared" si="6"/>
        <v>998.07485316884959</v>
      </c>
      <c r="L23" s="13">
        <f t="shared" si="7"/>
        <v>2281.7211082454833</v>
      </c>
      <c r="M23" s="13">
        <f t="shared" si="9"/>
        <v>453.49545862147653</v>
      </c>
      <c r="N23" s="18">
        <f t="shared" si="10"/>
        <v>-4488.4521839447507</v>
      </c>
      <c r="O23" s="18">
        <f t="shared" si="11"/>
        <v>0.95121996830279698</v>
      </c>
      <c r="P23" s="13"/>
      <c r="R23" s="16">
        <f t="shared" si="8"/>
        <v>45108</v>
      </c>
      <c r="S23" s="17"/>
      <c r="T23" s="17">
        <v>-0.46</v>
      </c>
      <c r="U23" s="17">
        <v>-0.46</v>
      </c>
      <c r="V23" s="17">
        <v>-0.46</v>
      </c>
      <c r="W23" s="17">
        <v>-340.96</v>
      </c>
      <c r="X23" s="17">
        <v>2120.11</v>
      </c>
      <c r="Y23" s="17">
        <v>3023.77</v>
      </c>
      <c r="Z23" s="17">
        <v>6383.16</v>
      </c>
      <c r="AA23" s="17">
        <v>6769.11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45139</v>
      </c>
      <c r="B24" s="13">
        <v>6525.98</v>
      </c>
      <c r="C24" s="13">
        <f>++'Completion Factors'!J14</f>
        <v>-9.113563468200965E-2</v>
      </c>
      <c r="D24" s="13">
        <f t="shared" si="1"/>
        <v>0</v>
      </c>
      <c r="E24" s="13">
        <f t="shared" si="2"/>
        <v>0</v>
      </c>
      <c r="F24" s="19">
        <v>0</v>
      </c>
      <c r="G24" s="13">
        <f t="shared" si="3"/>
        <v>6525.98</v>
      </c>
      <c r="H24" s="14">
        <f t="shared" si="4"/>
        <v>0</v>
      </c>
      <c r="I24" s="13">
        <v>656.2166666666667</v>
      </c>
      <c r="J24" s="13">
        <f t="shared" si="5"/>
        <v>994.48556117136104</v>
      </c>
      <c r="K24" s="13">
        <f t="shared" si="6"/>
        <v>994.48556117136104</v>
      </c>
      <c r="L24" s="13">
        <f t="shared" si="7"/>
        <v>0</v>
      </c>
      <c r="M24" s="13">
        <f t="shared" si="9"/>
        <v>534.97812348687171</v>
      </c>
      <c r="N24" s="18">
        <f t="shared" si="10"/>
        <v>15867.714123675334</v>
      </c>
      <c r="O24" s="18">
        <f t="shared" si="11"/>
        <v>0.92849023945063602</v>
      </c>
      <c r="P24" s="13"/>
      <c r="R24" s="16">
        <f t="shared" si="8"/>
        <v>45139</v>
      </c>
      <c r="S24" s="17"/>
      <c r="T24" s="17"/>
      <c r="U24" s="17">
        <v>-13.69</v>
      </c>
      <c r="V24" s="17">
        <v>-254.58</v>
      </c>
      <c r="W24" s="17">
        <v>3078.32</v>
      </c>
      <c r="X24" s="17">
        <v>6060.27</v>
      </c>
      <c r="Y24" s="17">
        <v>6356.17</v>
      </c>
      <c r="Z24" s="17">
        <v>6525.98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45170</v>
      </c>
      <c r="B25" s="13">
        <v>5476.52</v>
      </c>
      <c r="C25" s="13">
        <f>++'Completion Factors'!J13</f>
        <v>-5.9574730309085007E-2</v>
      </c>
      <c r="D25" s="13">
        <f t="shared" si="1"/>
        <v>0</v>
      </c>
      <c r="E25" s="13">
        <f t="shared" si="2"/>
        <v>0</v>
      </c>
      <c r="F25" s="19">
        <v>0</v>
      </c>
      <c r="G25" s="13">
        <f t="shared" si="3"/>
        <v>5476.52</v>
      </c>
      <c r="H25" s="14">
        <f t="shared" si="4"/>
        <v>0</v>
      </c>
      <c r="I25" s="13">
        <v>656.2166666666667</v>
      </c>
      <c r="J25" s="13">
        <f t="shared" si="5"/>
        <v>834.55972366850381</v>
      </c>
      <c r="K25" s="13">
        <f t="shared" si="6"/>
        <v>834.55972366850369</v>
      </c>
      <c r="L25" s="13">
        <f t="shared" si="7"/>
        <v>0</v>
      </c>
      <c r="M25" s="13">
        <f t="shared" si="9"/>
        <v>605.80549964855243</v>
      </c>
      <c r="N25" s="18">
        <f t="shared" si="10"/>
        <v>-64.199364149927078</v>
      </c>
      <c r="O25" s="18">
        <f t="shared" si="11"/>
        <v>0.92915634218289089</v>
      </c>
      <c r="P25" s="13"/>
      <c r="R25" s="16">
        <f t="shared" si="8"/>
        <v>45170</v>
      </c>
      <c r="S25" s="17"/>
      <c r="T25" s="17">
        <v>-13.7</v>
      </c>
      <c r="U25" s="17">
        <v>1714.78</v>
      </c>
      <c r="V25" s="17">
        <v>3973.48</v>
      </c>
      <c r="W25" s="17">
        <v>4793.17</v>
      </c>
      <c r="X25" s="17">
        <v>5185.34</v>
      </c>
      <c r="Y25" s="17">
        <v>5476.52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45200</v>
      </c>
      <c r="B26" s="13">
        <v>21998.29</v>
      </c>
      <c r="C26" s="13">
        <f>++'Completion Factors'!J12</f>
        <v>-9.958313500029059E-2</v>
      </c>
      <c r="D26" s="13">
        <f t="shared" si="1"/>
        <v>0</v>
      </c>
      <c r="E26" s="13">
        <f t="shared" si="2"/>
        <v>0</v>
      </c>
      <c r="F26" s="19">
        <v>0</v>
      </c>
      <c r="G26" s="13">
        <f t="shared" si="3"/>
        <v>21998.29</v>
      </c>
      <c r="H26" s="14">
        <f t="shared" si="4"/>
        <v>0</v>
      </c>
      <c r="I26" s="13">
        <v>652.2166666666667</v>
      </c>
      <c r="J26" s="13">
        <f t="shared" si="5"/>
        <v>3372.8500242761861</v>
      </c>
      <c r="K26" s="13">
        <f t="shared" si="6"/>
        <v>3372.8500242761861</v>
      </c>
      <c r="L26" s="13">
        <f t="shared" si="7"/>
        <v>0</v>
      </c>
      <c r="M26" s="13">
        <f t="shared" si="9"/>
        <v>878.75882445501259</v>
      </c>
      <c r="N26" s="18">
        <f t="shared" si="10"/>
        <v>-881.50321915221241</v>
      </c>
      <c r="O26" s="18">
        <f t="shared" si="11"/>
        <v>0.92489825244737722</v>
      </c>
      <c r="P26" s="13"/>
      <c r="R26" s="16">
        <f t="shared" si="8"/>
        <v>45200</v>
      </c>
      <c r="S26" s="17"/>
      <c r="T26" s="17">
        <v>2159.1</v>
      </c>
      <c r="U26" s="17">
        <v>11864.26</v>
      </c>
      <c r="V26" s="17">
        <v>18728.240000000002</v>
      </c>
      <c r="W26" s="17">
        <v>21642.57</v>
      </c>
      <c r="X26" s="17">
        <v>21998.29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45231</v>
      </c>
      <c r="B27" s="13">
        <v>90651.199999999997</v>
      </c>
      <c r="C27" s="13">
        <f>++'Completion Factors'!J11</f>
        <v>4.4693113893325198E-2</v>
      </c>
      <c r="D27" s="13">
        <f t="shared" si="1"/>
        <v>1937652.3148629132</v>
      </c>
      <c r="E27" s="13">
        <f t="shared" si="2"/>
        <v>1937652.3148629132</v>
      </c>
      <c r="F27" s="19">
        <v>0</v>
      </c>
      <c r="G27" s="13">
        <f t="shared" si="3"/>
        <v>2028303.5148629132</v>
      </c>
      <c r="H27" s="14">
        <f t="shared" si="4"/>
        <v>1937652.3148629132</v>
      </c>
      <c r="I27" s="13">
        <v>652.2166666666667</v>
      </c>
      <c r="J27" s="13">
        <f t="shared" si="5"/>
        <v>310986.1520756773</v>
      </c>
      <c r="K27" s="13">
        <f t="shared" si="6"/>
        <v>13898.939513965195</v>
      </c>
      <c r="L27" s="13">
        <f t="shared" si="7"/>
        <v>297087.21256171208</v>
      </c>
      <c r="M27" s="13">
        <f t="shared" si="9"/>
        <v>25883.058086758279</v>
      </c>
      <c r="N27" s="18">
        <f t="shared" si="10"/>
        <v>-3678793.3835478537</v>
      </c>
      <c r="O27" s="18">
        <f t="shared" si="11"/>
        <v>0.90006026008436402</v>
      </c>
      <c r="P27" s="13"/>
      <c r="R27" s="16">
        <f t="shared" si="8"/>
        <v>45231</v>
      </c>
      <c r="S27" s="17">
        <v>21.06</v>
      </c>
      <c r="T27" s="17">
        <v>69633.789999999994</v>
      </c>
      <c r="U27" s="17">
        <v>87322.79</v>
      </c>
      <c r="V27" s="17">
        <v>90319.26</v>
      </c>
      <c r="W27" s="17">
        <v>90651.199999999997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45261</v>
      </c>
      <c r="B28" s="13">
        <v>133922.23999999999</v>
      </c>
      <c r="C28" s="13">
        <f>++'Completion Factors'!J10</f>
        <v>9.5594754564866154E-3</v>
      </c>
      <c r="D28" s="13">
        <f t="shared" si="1"/>
        <v>13875448.944600571</v>
      </c>
      <c r="E28" s="13">
        <f t="shared" si="2"/>
        <v>13875448.944600571</v>
      </c>
      <c r="F28" s="19">
        <v>0</v>
      </c>
      <c r="G28" s="13">
        <f t="shared" si="3"/>
        <v>14009371.184600571</v>
      </c>
      <c r="H28" s="14">
        <f t="shared" si="4"/>
        <v>13875448.944600571</v>
      </c>
      <c r="I28" s="13">
        <v>126316.48</v>
      </c>
      <c r="J28" s="13">
        <f t="shared" si="5"/>
        <v>11090.691558694931</v>
      </c>
      <c r="K28" s="13">
        <f t="shared" si="6"/>
        <v>106.0211937508075</v>
      </c>
      <c r="L28" s="13">
        <f t="shared" si="7"/>
        <v>10984.670364944122</v>
      </c>
      <c r="M28" s="13">
        <f t="shared" si="9"/>
        <v>12047.646957036497</v>
      </c>
      <c r="N28" s="18">
        <f t="shared" si="10"/>
        <v>5534.3814994859968</v>
      </c>
      <c r="O28" s="18">
        <f t="shared" si="11"/>
        <v>176.64581750378741</v>
      </c>
      <c r="P28" s="20"/>
      <c r="R28" s="16">
        <f t="shared" si="8"/>
        <v>45261</v>
      </c>
      <c r="S28" s="17">
        <v>14582.6</v>
      </c>
      <c r="T28" s="17">
        <v>117775.32</v>
      </c>
      <c r="U28" s="17">
        <v>130475.63</v>
      </c>
      <c r="V28" s="17">
        <v>133922.23999999999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45292</v>
      </c>
      <c r="B29" s="13">
        <v>141713.53</v>
      </c>
      <c r="C29" s="13">
        <f>++'Completion Factors'!J9</f>
        <v>2.6932891304411789E-3</v>
      </c>
      <c r="D29" s="13">
        <f t="shared" si="1"/>
        <v>52475559.676306807</v>
      </c>
      <c r="E29" s="13">
        <f t="shared" si="2"/>
        <v>52475559.676306807</v>
      </c>
      <c r="F29" s="13">
        <f>ROUND(+I29*J29/100,0)-D29-B29</f>
        <v>-52527688.206306808</v>
      </c>
      <c r="G29" s="13">
        <f t="shared" si="3"/>
        <v>89585</v>
      </c>
      <c r="H29" s="14">
        <f t="shared" si="4"/>
        <v>-52128.53</v>
      </c>
      <c r="I29" s="13">
        <v>119447.2241666667</v>
      </c>
      <c r="J29" s="19">
        <v>75</v>
      </c>
      <c r="K29" s="13">
        <f t="shared" si="6"/>
        <v>118.64112455410832</v>
      </c>
      <c r="L29" s="13">
        <f t="shared" si="7"/>
        <v>-43.641124554108316</v>
      </c>
      <c r="M29" s="13">
        <f t="shared" si="9"/>
        <v>6416.1412485447527</v>
      </c>
      <c r="N29" s="18">
        <f t="shared" si="10"/>
        <v>0.92669086198022976</v>
      </c>
      <c r="O29" s="18">
        <f t="shared" si="11"/>
        <v>171.56616594450963</v>
      </c>
      <c r="P29" s="13"/>
      <c r="R29" s="16">
        <f t="shared" si="8"/>
        <v>45292</v>
      </c>
      <c r="S29" s="17">
        <v>20734.22</v>
      </c>
      <c r="T29" s="17">
        <v>121574.2</v>
      </c>
      <c r="U29" s="17">
        <v>141713.53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45323</v>
      </c>
      <c r="B30" s="13">
        <v>89313.279999999999</v>
      </c>
      <c r="C30" s="13">
        <f>++'Completion Factors'!J8</f>
        <v>-1.26528428179523E-4</v>
      </c>
      <c r="D30" s="13">
        <f t="shared" si="1"/>
        <v>0</v>
      </c>
      <c r="E30" s="13">
        <f t="shared" si="2"/>
        <v>0</v>
      </c>
      <c r="F30" s="13">
        <f>ROUND(+I30*J30/100,0)-D30-B30</f>
        <v>-7955.2799999999988</v>
      </c>
      <c r="G30" s="13">
        <f t="shared" si="3"/>
        <v>81358</v>
      </c>
      <c r="H30" s="14">
        <f t="shared" si="4"/>
        <v>-7955.2799999999988</v>
      </c>
      <c r="I30" s="13">
        <v>116225.6425</v>
      </c>
      <c r="J30" s="19">
        <v>70</v>
      </c>
      <c r="K30" s="13">
        <f t="shared" si="6"/>
        <v>76.844728993431886</v>
      </c>
      <c r="L30" s="13">
        <f t="shared" si="7"/>
        <v>-6.844728993431886</v>
      </c>
      <c r="M30" s="13">
        <f t="shared" si="9"/>
        <v>4423.6204014499244</v>
      </c>
      <c r="N30" s="18">
        <f t="shared" si="10"/>
        <v>0.39693405767001416</v>
      </c>
      <c r="O30" s="18">
        <f t="shared" si="11"/>
        <v>166.93889713451273</v>
      </c>
      <c r="P30" s="13"/>
      <c r="R30" s="16">
        <f t="shared" si="8"/>
        <v>45323</v>
      </c>
      <c r="S30" s="17">
        <v>12112.64</v>
      </c>
      <c r="T30" s="17">
        <v>89313.279999999999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45352</v>
      </c>
      <c r="B31" s="13">
        <v>7881.53</v>
      </c>
      <c r="C31" s="13">
        <f>+'Completion Factors'!J7</f>
        <v>-1.51428146445284E-7</v>
      </c>
      <c r="D31" s="13">
        <f t="shared" si="1"/>
        <v>0</v>
      </c>
      <c r="E31" s="13">
        <f t="shared" si="2"/>
        <v>0</v>
      </c>
      <c r="F31" s="13">
        <f>ROUND(+I31*J31/100,0)-D31-B31</f>
        <v>72125.47</v>
      </c>
      <c r="G31" s="13">
        <f t="shared" si="3"/>
        <v>80007</v>
      </c>
      <c r="H31" s="14">
        <f t="shared" si="4"/>
        <v>72125.47</v>
      </c>
      <c r="I31" s="13">
        <v>114295.67999999999</v>
      </c>
      <c r="J31" s="19">
        <v>70</v>
      </c>
      <c r="K31" s="13">
        <f t="shared" si="6"/>
        <v>6.8957374416950854</v>
      </c>
      <c r="L31" s="13">
        <f t="shared" si="7"/>
        <v>63.104262558304917</v>
      </c>
      <c r="M31" s="13">
        <f t="shared" si="9"/>
        <v>3396.2842068772134</v>
      </c>
      <c r="N31" s="18">
        <f t="shared" si="10"/>
        <v>0.26732714184812828</v>
      </c>
      <c r="O31" s="18">
        <f t="shared" si="11"/>
        <v>168.6606197737334</v>
      </c>
      <c r="P31" s="13"/>
      <c r="R31" s="16">
        <f t="shared" si="8"/>
        <v>45352</v>
      </c>
      <c r="S31" s="17">
        <v>7881.53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51</v>
      </c>
      <c r="R32" t="s">
        <v>26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15840624.022479916</v>
      </c>
      <c r="I33" s="13"/>
      <c r="J33" s="22">
        <f>SUM(G20:G31)/SUM(I20:I31)</f>
        <v>33.962842068772133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52</v>
      </c>
      <c r="J35" s="23" t="s">
        <v>53</v>
      </c>
      <c r="K35" t="s">
        <v>54</v>
      </c>
    </row>
    <row r="36" spans="3:14" x14ac:dyDescent="0.35">
      <c r="C36" s="17"/>
      <c r="D36" s="13"/>
      <c r="F36" s="23"/>
      <c r="H36" s="25">
        <f>H33*(1+H35)</f>
        <v>17028670.82416591</v>
      </c>
      <c r="I36" s="26"/>
      <c r="J36" s="27" t="e">
        <f>(H36-I36)/I36</f>
        <v>#DIV/0!</v>
      </c>
      <c r="K36" s="27">
        <f>(VLOOKUP(DATE(YEAR(H4),MONTH(H4),DAY(1)),[1]Premium!$B$3:$D$200,3,FALSE)-VLOOKUP(DATE(YEAR(H4),MONTH(H4)-3,DAY(1)),[1]Premium!$B$3:$D$200,3,FALSE))/VLOOKUP(DATE(YEAR(H4),MONTH(H4),DAY(1)),[1]Premium!$B$3:$D$200,3,FALSE)</f>
        <v>-9.9892366423526058E-2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Completion Factors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2024-09-09T12:12:32Z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