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Moretti\OneDrive - ARM\Documents\GitHub\DMI_IBNP\Process Results\"/>
    </mc:Choice>
  </mc:AlternateContent>
  <xr:revisionPtr revIDLastSave="0" documentId="13_ncr:1_{63F125D9-C6D2-4DA4-A685-EC25BF1BCFAA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" i="1"/>
  <c r="D17" i="1" l="1"/>
  <c r="D7" i="1"/>
  <c r="D8" i="1" l="1"/>
  <c r="D18" i="1"/>
  <c r="D9" i="1" l="1"/>
  <c r="D10" i="1" s="1"/>
  <c r="D11" i="1" s="1"/>
  <c r="D12" i="1" s="1"/>
  <c r="D13" i="1" s="1"/>
  <c r="D19" i="1"/>
  <c r="B18" i="1"/>
  <c r="C18" i="1" s="1"/>
  <c r="B15" i="1" l="1"/>
  <c r="B14" i="1"/>
  <c r="B17" i="1"/>
  <c r="E18" i="1"/>
  <c r="F18" i="1" s="1"/>
  <c r="C15" i="1" l="1"/>
  <c r="E15" i="1"/>
  <c r="F15" i="1"/>
  <c r="C14" i="1"/>
  <c r="E14" i="1"/>
  <c r="F14" i="1"/>
  <c r="C17" i="1"/>
  <c r="E17" i="1"/>
  <c r="F17" i="1" s="1"/>
  <c r="B10" i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J26" i="1" l="1"/>
  <c r="I26" i="1"/>
  <c r="H26" i="1"/>
  <c r="G26" i="1"/>
  <c r="F26" i="1"/>
  <c r="E26" i="1"/>
  <c r="D26" i="1"/>
  <c r="C26" i="1"/>
  <c r="B26" i="1"/>
  <c r="A26" i="1" l="1"/>
  <c r="K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<sst xmlns="http://schemas.openxmlformats.org/spreadsheetml/2006/main" count="37" uniqueCount="37">
  <si>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</si>
  <si>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</si>
  <si>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</si>
  <si>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</si>
  <si>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</si>
  <si>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</si>
  <si>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</si>
  <si>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</si>
  <si>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</si>
  <si>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</si>
  <si>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</si>
  <si>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</si>
  <si>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</si>
  <si>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</si>
  <si>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</si>
  <si>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</si>
  <si>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</si>
  <si>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</si>
  <si>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</si>
  <si>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</si>
  <si>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</si>
  <si>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</si>
  <si>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</si>
  <si>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</si>
  <si>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</si>
  <si>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</si>
  <si>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</si>
  <si>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</si>
  <si>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</si>
  <si>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</si>
  <si>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</si>
  <si>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</si>
  <si>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</si>
  <si>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</si>
  <si>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</si>
  <si>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Claims Liability Reserves - December 2024</t>
  </si>
  <si>
    <t>* We don’t have premium data for this block. These are October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</si>
</sst>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0" fontId="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6553.5356449181727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165075.41370963273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7889.4301745302082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13655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106410.99448837007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49444.044508462743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388243.27028779039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4609.3267555524653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33266.902027718133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263700.23928064393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54572.110617554819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53775.272475281003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118365.06785229972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161593.12051305853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60707.860115003437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workbookViewId="0">
      <selection activeCell="I20" sqref="I20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8" ht="13.8" x14ac:dyDescent="0.3">
      <c r="A2" s="20" t="s">
        <v>35</v>
      </c>
      <c r="B2" s="20"/>
      <c r="C2" s="20"/>
      <c r="D2" s="20"/>
      <c r="E2" s="20"/>
      <c r="F2" s="20"/>
      <c r="G2" s="20"/>
      <c r="H2" s="20"/>
    </row>
    <row r="4" spans="1:8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3">
      <c r="A5" t="s">
        <v>5</v>
      </c>
      <c r="B5" s="8">
        <f>+[1]Summary!$H$33</f>
        <v>6553.5356449181727</v>
      </c>
      <c r="C5" s="8">
        <f t="shared" ref="C5:C19" si="0">+B5*$C$22</f>
        <v>327.67678224590867</v>
      </c>
      <c r="D5" s="4">
        <v>7.4999999999999997E-2</v>
      </c>
      <c r="E5" s="7">
        <f>+B5*D5</f>
        <v>491.51517336886292</v>
      </c>
      <c r="F5" s="7">
        <f>+B5+C5+E5</f>
        <v>7372.7276005329441</v>
      </c>
      <c r="H5" s="13">
        <v>45627</v>
      </c>
    </row>
    <row r="6" spans="1:8" x14ac:dyDescent="0.3">
      <c r="A6" t="s">
        <v>6</v>
      </c>
      <c r="B6" s="8">
        <f>+[2]Summary!$H$33</f>
        <v>4609.3267555524653</v>
      </c>
      <c r="C6" s="8">
        <f t="shared" si="0"/>
        <v>230.46633777762327</v>
      </c>
      <c r="D6" s="3">
        <f>+D5</f>
        <v>7.4999999999999997E-2</v>
      </c>
      <c r="E6" s="7">
        <f t="shared" ref="E6:E19" si="1">+B6*D6</f>
        <v>345.6995066664349</v>
      </c>
      <c r="F6" s="7">
        <f t="shared" ref="F6:F19" si="2">+B6+C6+E6</f>
        <v>5185.4925999965235</v>
      </c>
      <c r="H6" s="13">
        <v>45627</v>
      </c>
    </row>
    <row r="7" spans="1:8" x14ac:dyDescent="0.3">
      <c r="A7" t="s">
        <v>15</v>
      </c>
      <c r="B7" s="8">
        <f>+[3]Summary!$H$33</f>
        <v>33266.902027718133</v>
      </c>
      <c r="C7" s="8">
        <f t="shared" si="0"/>
        <v>1663.3451013859067</v>
      </c>
      <c r="D7" s="3">
        <f t="shared" ref="D7:D13" si="3">+D6</f>
        <v>7.4999999999999997E-2</v>
      </c>
      <c r="E7" s="7">
        <f t="shared" si="1"/>
        <v>2495.01765207886</v>
      </c>
      <c r="F7" s="7">
        <f t="shared" si="2"/>
        <v>37425.264781182901</v>
      </c>
      <c r="H7" s="13">
        <v>45627</v>
      </c>
    </row>
    <row r="8" spans="1:8" x14ac:dyDescent="0.3">
      <c r="A8" t="s">
        <v>7</v>
      </c>
      <c r="B8" s="8">
        <f>+[4]Summary!$H$33</f>
        <v>263700.23928064393</v>
      </c>
      <c r="C8" s="8">
        <f t="shared" si="0"/>
        <v>13185.011964032197</v>
      </c>
      <c r="D8" s="3">
        <f t="shared" si="3"/>
        <v>7.4999999999999997E-2</v>
      </c>
      <c r="E8" s="7">
        <f t="shared" si="1"/>
        <v>19777.517946048294</v>
      </c>
      <c r="F8" s="7">
        <f t="shared" si="2"/>
        <v>296662.76919072442</v>
      </c>
      <c r="H8" s="13">
        <v>45627</v>
      </c>
    </row>
    <row r="9" spans="1:8" x14ac:dyDescent="0.3">
      <c r="A9" t="s">
        <v>8</v>
      </c>
      <c r="B9" s="8">
        <f>+[5]Summary!$H$33</f>
        <v>54572.110617554819</v>
      </c>
      <c r="C9" s="8">
        <f t="shared" si="0"/>
        <v>2728.6055308777413</v>
      </c>
      <c r="D9" s="3">
        <f t="shared" si="3"/>
        <v>7.4999999999999997E-2</v>
      </c>
      <c r="E9" s="7">
        <f t="shared" si="1"/>
        <v>4092.9082963166111</v>
      </c>
      <c r="F9" s="7">
        <f t="shared" si="2"/>
        <v>61393.624444749177</v>
      </c>
      <c r="H9" s="13">
        <v>45627</v>
      </c>
    </row>
    <row r="10" spans="1:8" x14ac:dyDescent="0.3">
      <c r="A10" t="s">
        <v>9</v>
      </c>
      <c r="B10" s="8">
        <f>+[6]Summary!$H$33</f>
        <v>53775.272475281003</v>
      </c>
      <c r="C10" s="8">
        <f t="shared" si="0"/>
        <v>2688.7636237640504</v>
      </c>
      <c r="D10" s="3">
        <f t="shared" si="3"/>
        <v>7.4999999999999997E-2</v>
      </c>
      <c r="E10" s="7">
        <f t="shared" si="1"/>
        <v>4033.1454356460749</v>
      </c>
      <c r="F10" s="7">
        <f t="shared" si="2"/>
        <v>60497.181534691124</v>
      </c>
      <c r="H10" s="13">
        <v>45627</v>
      </c>
    </row>
    <row r="11" spans="1:8" x14ac:dyDescent="0.3">
      <c r="A11" t="s">
        <v>10</v>
      </c>
      <c r="B11" s="8">
        <f>+[7]Summary!$H$33</f>
        <v>118365.06785229972</v>
      </c>
      <c r="C11" s="8">
        <f t="shared" si="0"/>
        <v>5918.2533926149863</v>
      </c>
      <c r="D11" s="3">
        <f t="shared" si="3"/>
        <v>7.4999999999999997E-2</v>
      </c>
      <c r="E11" s="7">
        <f t="shared" si="1"/>
        <v>8877.3800889224785</v>
      </c>
      <c r="F11" s="7">
        <f t="shared" si="2"/>
        <v>133160.70133383718</v>
      </c>
      <c r="H11" s="13">
        <v>45627</v>
      </c>
    </row>
    <row r="12" spans="1:8" x14ac:dyDescent="0.3">
      <c r="A12" t="s">
        <v>11</v>
      </c>
      <c r="B12" s="8">
        <f>+[8]Summary!$H$33</f>
        <v>161593.12051305853</v>
      </c>
      <c r="C12" s="8">
        <f t="shared" si="0"/>
        <v>8079.6560256529265</v>
      </c>
      <c r="D12" s="3">
        <f t="shared" si="3"/>
        <v>7.4999999999999997E-2</v>
      </c>
      <c r="E12" s="19">
        <f t="shared" si="1"/>
        <v>12119.48403847939</v>
      </c>
      <c r="F12" s="19">
        <f t="shared" si="2"/>
        <v>181792.26057719084</v>
      </c>
      <c r="H12" s="13">
        <v>45627</v>
      </c>
    </row>
    <row r="13" spans="1:8" x14ac:dyDescent="0.3">
      <c r="A13" t="s">
        <v>12</v>
      </c>
      <c r="B13" s="8">
        <f>+[9]Summary!$H$33</f>
        <v>60707.860115003437</v>
      </c>
      <c r="C13" s="8">
        <f t="shared" si="0"/>
        <v>3035.3930057501721</v>
      </c>
      <c r="D13" s="3">
        <f t="shared" si="3"/>
        <v>7.4999999999999997E-2</v>
      </c>
      <c r="E13" s="19">
        <f t="shared" si="1"/>
        <v>4553.0895086252576</v>
      </c>
      <c r="F13" s="19">
        <f t="shared" si="2"/>
        <v>68296.342629378865</v>
      </c>
      <c r="H13" s="13">
        <v>45627</v>
      </c>
    </row>
    <row r="14" spans="1:8" x14ac:dyDescent="0.3">
      <c r="A14" t="s">
        <v>19</v>
      </c>
      <c r="B14" s="8">
        <f>+[10]Summary!$H$33</f>
        <v>165075.41370963273</v>
      </c>
      <c r="C14" s="8">
        <f t="shared" si="0"/>
        <v>8253.770685481637</v>
      </c>
      <c r="D14" s="3">
        <v>0.05</v>
      </c>
      <c r="E14" s="19">
        <f t="shared" si="1"/>
        <v>8253.770685481637</v>
      </c>
      <c r="F14" s="19">
        <f t="shared" si="2"/>
        <v>181582.955080596</v>
      </c>
      <c r="H14" s="13">
        <v>45627</v>
      </c>
    </row>
    <row r="15" spans="1:8" x14ac:dyDescent="0.3">
      <c r="A15" t="s">
        <v>20</v>
      </c>
      <c r="B15" s="8">
        <f>+[11]Summary!$H$33</f>
        <v>7889.4301745302082</v>
      </c>
      <c r="C15" s="8">
        <f t="shared" si="0"/>
        <v>394.47150872651042</v>
      </c>
      <c r="D15" s="3">
        <v>0.05</v>
      </c>
      <c r="E15" s="19">
        <f t="shared" si="1"/>
        <v>394.47150872651042</v>
      </c>
      <c r="F15" s="19">
        <f t="shared" si="2"/>
        <v>8678.3731919832298</v>
      </c>
      <c r="H15" s="13">
        <v>45627</v>
      </c>
    </row>
    <row r="16" spans="1:8" x14ac:dyDescent="0.3">
      <c r="A16" t="s">
        <v>17</v>
      </c>
      <c r="B16" s="8">
        <f>+[12]Summary!$H$33</f>
        <v>13655</v>
      </c>
      <c r="C16" s="8">
        <f t="shared" si="0"/>
        <v>682.75</v>
      </c>
      <c r="D16" s="3">
        <f>+D5</f>
        <v>7.4999999999999997E-2</v>
      </c>
      <c r="E16" s="19">
        <f t="shared" si="1"/>
        <v>1024.125</v>
      </c>
      <c r="F16" s="19">
        <f t="shared" si="2"/>
        <v>15361.875</v>
      </c>
      <c r="H16" s="13">
        <v>45627</v>
      </c>
    </row>
    <row r="17" spans="1:11" x14ac:dyDescent="0.3">
      <c r="A17" t="s">
        <v>18</v>
      </c>
      <c r="B17" s="8">
        <f>+[13]Summary!$H$33</f>
        <v>106410.99448837007</v>
      </c>
      <c r="C17" s="8">
        <f t="shared" si="0"/>
        <v>5320.5497244185035</v>
      </c>
      <c r="D17" s="3">
        <f t="shared" ref="D17:D19" si="4">+D6</f>
        <v>7.4999999999999997E-2</v>
      </c>
      <c r="E17" s="19">
        <f t="shared" si="1"/>
        <v>7980.8245866277548</v>
      </c>
      <c r="F17" s="19">
        <f t="shared" si="2"/>
        <v>119712.36879941633</v>
      </c>
      <c r="H17" s="13">
        <v>45627</v>
      </c>
    </row>
    <row r="18" spans="1:11" x14ac:dyDescent="0.3">
      <c r="A18" t="s">
        <v>13</v>
      </c>
      <c r="B18" s="8">
        <f>+[14]Summary!$L$33</f>
        <v>49444.044508462743</v>
      </c>
      <c r="C18" s="8">
        <f t="shared" si="0"/>
        <v>2472.2022254231374</v>
      </c>
      <c r="D18" s="3">
        <f t="shared" si="4"/>
        <v>7.4999999999999997E-2</v>
      </c>
      <c r="E18" s="19">
        <f t="shared" si="1"/>
        <v>3708.3033381347054</v>
      </c>
      <c r="F18" s="19">
        <f t="shared" si="2"/>
        <v>55624.550072020582</v>
      </c>
      <c r="H18" s="13">
        <v>45627</v>
      </c>
    </row>
    <row r="19" spans="1:11" x14ac:dyDescent="0.3">
      <c r="A19" s="9" t="s">
        <v>16</v>
      </c>
      <c r="B19" s="10">
        <f>+[15]Summary!$H$33</f>
        <v>388243.27028779039</v>
      </c>
      <c r="C19" s="10">
        <f t="shared" si="0"/>
        <v>19412.163514389522</v>
      </c>
      <c r="D19" s="11">
        <f t="shared" si="4"/>
        <v>7.4999999999999997E-2</v>
      </c>
      <c r="E19" s="12">
        <f t="shared" si="1"/>
        <v>29118.245271584277</v>
      </c>
      <c r="F19" s="12">
        <f t="shared" si="2"/>
        <v>436773.67907376419</v>
      </c>
      <c r="G19" s="9"/>
      <c r="H19" s="15">
        <v>45566</v>
      </c>
      <c r="I19" t="s">
        <v>36</v>
      </c>
    </row>
    <row r="20" spans="1:11" x14ac:dyDescent="0.3">
      <c r="B20" s="8"/>
      <c r="C20" s="8"/>
    </row>
    <row r="21" spans="1:11" x14ac:dyDescent="0.3">
      <c r="A21" s="5" t="s">
        <v>14</v>
      </c>
      <c r="B21" s="6">
        <f>+SUM(B5:B20)</f>
        <v>1487861.5884508165</v>
      </c>
      <c r="C21" s="6">
        <f>+SUM(C5:C20)</f>
        <v>74393.079422540817</v>
      </c>
      <c r="D21" s="5"/>
      <c r="E21" s="6">
        <f>+SUM(E5:E20)</f>
        <v>107265.49803670714</v>
      </c>
      <c r="F21" s="6">
        <f>+SUM(F5:F20)</f>
        <v>1669520.1659100645</v>
      </c>
    </row>
    <row r="22" spans="1:11" x14ac:dyDescent="0.3">
      <c r="C22" s="14">
        <v>0.05</v>
      </c>
    </row>
    <row r="24" spans="1:11" x14ac:dyDescent="0.3">
      <c r="A24" s="5" t="s">
        <v>23</v>
      </c>
    </row>
    <row r="25" spans="1:11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16" t="s">
        <v>33</v>
      </c>
      <c r="K25" s="17" t="s">
        <v>34</v>
      </c>
    </row>
    <row r="26" spans="1:11" x14ac:dyDescent="0.3">
      <c r="A26" s="7">
        <f>+'[16]XCH Allocation'!C4*(1+$D$19)+'[16]XCH Allocation'!C4*$C$22</f>
        <v>0</v>
      </c>
      <c r="B26" s="7">
        <f>+'[16]XCH Allocation'!D4*(1+$D$19)+'[16]XCH Allocation'!D4*$C$22</f>
        <v>0</v>
      </c>
      <c r="C26" s="7">
        <f>+'[16]XCH Allocation'!E4*(1+$D$19)+'[16]XCH Allocation'!E4*$C$22</f>
        <v>0</v>
      </c>
      <c r="D26" s="7">
        <f>+'[16]XCH Allocation'!F4*(1+$D$19)+'[16]XCH Allocation'!F4*$C$22</f>
        <v>0</v>
      </c>
      <c r="E26" s="7">
        <f>+'[16]XCH Allocation'!G4*(1+$D$19)+'[16]XCH Allocation'!G4*$C$22</f>
        <v>0</v>
      </c>
      <c r="F26" s="7">
        <f>+'[16]XCH Allocation'!H4*(1+$D$19)+'[16]XCH Allocation'!H4*$C$22</f>
        <v>0</v>
      </c>
      <c r="G26" s="7">
        <f>+'[16]XCH Allocation'!I4*(1+$D$19)+'[16]XCH Allocation'!I4*$C$22</f>
        <v>0</v>
      </c>
      <c r="H26" s="7">
        <f>+'[16]XCH Allocation'!J4*(1+$D$19)+'[16]XCH Allocation'!J4*$C$22</f>
        <v>0</v>
      </c>
      <c r="I26" s="7">
        <f>+'[16]XCH Allocation'!K4*(1+$D$19)+'[16]XCH Allocation'!K4*$C$22</f>
        <v>0</v>
      </c>
      <c r="J26" s="7">
        <f>+'[16]XCH Allocation'!L4*(1+$D$19)+'[16]XCH Allocation'!L4*$C$22</f>
        <v>0</v>
      </c>
      <c r="K26" s="18">
        <f>+SUM(A26:J26)-F19</f>
        <v>-436773.67907376419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2025-01-23T12:08:56Z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