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actrisk-my.sharepoint.com/personal/sofia_moretti_actrisk_com/Documents/Documents/GitHub/DMI_IBNP_v2/Process Results/"/>
    </mc:Choice>
  </mc:AlternateContent>
  <xr:revisionPtr revIDLastSave="41" documentId="13_ncr:1_{0A434581-9810-4B99-A2FA-0E9C7D02B64A}" xr6:coauthVersionLast="47" xr6:coauthVersionMax="47" xr10:uidLastSave="{9B91837D-AEF9-4F19-9AD4-C97B25D10344}"/>
  <bookViews>
    <workbookView xWindow="-108" yWindow="-108" windowWidth="23256" windowHeight="12576" xr2:uid="{9B94C235-4B85-4887-832D-FBC296CFB081}"/>
  </bookViews>
  <sheets>
    <sheet name="Claims Liability" sheetId="1" r:id="rId1"/>
  </sheets>
  <externalReferences>
    <externalReference r:id="rId2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17" i="1"/>
  <c r="B15" i="1"/>
  <c r="B14" i="1"/>
  <c r="B12" i="1"/>
  <c r="B9" i="1"/>
  <c r="B8" i="1"/>
  <c r="B7" i="1"/>
  <c r="B6" i="1" l="1"/>
  <c r="D16" i="1"/>
  <c r="D6" i="1"/>
  <c r="B18" i="1" l="1"/>
  <c r="D17" i="1"/>
  <c r="D7" i="1"/>
  <c r="D8" i="1" l="1"/>
  <c r="D18" i="1"/>
  <c r="D9" i="1" l="1"/>
  <c r="D10" i="1" s="1"/>
  <c r="D11" i="1" s="1"/>
  <c r="D12" i="1" s="1"/>
  <c r="D13" i="1" s="1"/>
  <c r="D19" i="1"/>
  <c r="C18" i="1"/>
  <c r="E18" i="1" l="1"/>
  <c r="F18" i="1" s="1"/>
  <c r="C15" i="1" l="1"/>
  <c r="E15" i="1"/>
  <c r="F15" i="1"/>
  <c r="C14" i="1"/>
  <c r="E14" i="1"/>
  <c r="F14" i="1"/>
  <c r="C17" i="1"/>
  <c r="E17" i="1"/>
  <c r="F17" i="1" s="1"/>
  <c r="C9" i="1"/>
  <c r="C7" i="1"/>
  <c r="B10" i="1" l="1"/>
  <c r="B5" i="1"/>
  <c r="C12" i="1"/>
  <c r="C8" i="1"/>
  <c r="C6" i="1"/>
  <c r="C19" i="1"/>
  <c r="E9" i="1"/>
  <c r="F9" i="1" s="1"/>
  <c r="E7" i="1"/>
  <c r="F7" i="1" s="1"/>
  <c r="E10" i="1" l="1"/>
  <c r="C10" i="1"/>
  <c r="E5" i="1"/>
  <c r="C5" i="1"/>
  <c r="B13" i="1"/>
  <c r="B16" i="1"/>
  <c r="B11" i="1"/>
  <c r="E19" i="1"/>
  <c r="E6" i="1"/>
  <c r="F6" i="1" s="1"/>
  <c r="E8" i="1"/>
  <c r="F8" i="1" s="1"/>
  <c r="E12" i="1"/>
  <c r="F12" i="1" s="1"/>
  <c r="F10" i="1" l="1"/>
  <c r="F5" i="1"/>
  <c r="E13" i="1"/>
  <c r="C13" i="1"/>
  <c r="E16" i="1"/>
  <c r="C16" i="1"/>
  <c r="E11" i="1"/>
  <c r="B21" i="1"/>
  <c r="C11" i="1"/>
  <c r="C21" i="1" s="1"/>
  <c r="F19" i="1"/>
  <c r="E21" i="1" l="1"/>
  <c r="F11" i="1"/>
  <c r="F13" i="1"/>
  <c r="F16" i="1"/>
  <c r="F26" i="1"/>
  <c r="F21" i="1" l="1"/>
  <c r="K26" i="1" l="1"/>
  <c r="J26" i="1"/>
  <c r="I26" i="1"/>
  <c r="H26" i="1"/>
  <c r="G26" i="1"/>
  <c r="E26" i="1"/>
  <c r="D26" i="1"/>
  <c r="C26" i="1"/>
  <c r="B26" i="1"/>
  <c r="L26" i="1" s="1"/>
  <c r="A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tc={FEE7276F-F39D-4233-9473-6D1FFD4DFD91}</author>
  </authors>
  <commentList>
    <comment ref="C22" authorId="0" shapeId="0" xr:uid="{FEE7276F-F39D-4233-9473-6D1FFD4DFD91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defined by Karl</t>
      </text>
    </comment>
  </commentList>
</comments>
</file>

<file path=xl/sharedStrings.xml><?xml version="1.0" encoding="utf-8"?>
<sst xmlns="http://schemas.openxmlformats.org/spreadsheetml/2006/main" count="41" uniqueCount="38">
  <si>
    <t>Company_Code</t>
  </si>
  <si>
    <t>Claim Liability</t>
  </si>
  <si>
    <t>LAE Percentage</t>
  </si>
  <si>
    <t>LAE Liability</t>
  </si>
  <si>
    <t>Claim_Liability_Total</t>
  </si>
  <si>
    <t>ASL</t>
  </si>
  <si>
    <t>AMH</t>
  </si>
  <si>
    <t>GTL</t>
  </si>
  <si>
    <t>NFL</t>
  </si>
  <si>
    <t>NSL</t>
  </si>
  <si>
    <t>PEN</t>
  </si>
  <si>
    <t>PHS</t>
  </si>
  <si>
    <t>PRT</t>
  </si>
  <si>
    <t>USH</t>
  </si>
  <si>
    <t>Total</t>
  </si>
  <si>
    <t>GBR</t>
  </si>
  <si>
    <t>XCH</t>
  </si>
  <si>
    <t>SLI</t>
  </si>
  <si>
    <t>ULI</t>
  </si>
  <si>
    <t>PLICA-NonMS</t>
  </si>
  <si>
    <t>PLICA-MS</t>
  </si>
  <si>
    <t>Load</t>
  </si>
  <si>
    <t>Valuation Month</t>
  </si>
  <si>
    <t>XCH Allocation</t>
  </si>
  <si>
    <t>TY 2020</t>
  </si>
  <si>
    <t>TY 2019</t>
  </si>
  <si>
    <t>TY 2021</t>
  </si>
  <si>
    <t>TY 2022</t>
  </si>
  <si>
    <t>TY 2023</t>
  </si>
  <si>
    <t>Pre-HCCUA 2019</t>
  </si>
  <si>
    <t>HCCUA 2022</t>
  </si>
  <si>
    <t>HCCUA 2023</t>
  </si>
  <si>
    <t>HCCUA 2020</t>
  </si>
  <si>
    <t>HCCUA 2021</t>
  </si>
  <si>
    <t>Check</t>
  </si>
  <si>
    <t>TY 2024</t>
  </si>
  <si>
    <t>* We don’t yet have premium data for this block. These are May numbers</t>
  </si>
  <si>
    <t>Claims Liability Reserves - Jun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</si>
</sst>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9"/>
      <color theme="1"/>
      <name val="Arial Narrow"/>
      <family val="2"/>
    </font>
    <font>
      <sz val="9"/>
      <color theme="1"/>
      <name val="Arial Narrow"/>
      <family val="2"/>
    </font>
    <font>
      <sz val="9"/>
      <color rgb="FFFF0000"/>
      <name val="Arial Narrow"/>
      <family val="2"/>
    </font>
    <font>
      <b/>
      <sz val="9"/>
      <color theme="1"/>
      <name val="Arial Narrow"/>
      <family val="2"/>
    </font>
    <font>
      <b/>
      <sz val="9"/>
      <color theme="0"/>
      <name val="Aptos Narrow"/>
      <family val="2"/>
    </font>
    <font>
      <sz val="9"/>
      <color theme="3"/>
      <name val="Arial Narrow"/>
      <family val="2"/>
    </font>
    <font>
      <b/>
      <sz val="10"/>
      <color theme="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4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0" fontId="0" fillId="0" borderId="0" xfId="0" applyNumberFormat="1"/>
    <xf numFmtId="10" fontId="5" fillId="0" borderId="0" xfId="0" applyNumberFormat="1" applyFont="1"/>
    <xf numFmtId="0" fontId="3" fillId="0" borderId="0" xfId="0" applyFont="1"/>
    <xf numFmtId="164" fontId="3" fillId="0" borderId="0" xfId="0" applyNumberFormat="1" applyFont="1"/>
    <xf numFmtId="164" fontId="0" fillId="0" borderId="0" xfId="2" applyNumberFormat="1" applyFont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10" fontId="0" fillId="3" borderId="0" xfId="0" applyNumberFormat="1" applyFill="1"/>
    <xf numFmtId="164" fontId="0" fillId="3" borderId="0" xfId="2" applyNumberFormat="1" applyFont="1" applyFill="1"/>
    <xf numFmtId="17" fontId="0" fillId="0" borderId="0" xfId="0" applyNumberFormat="1"/>
    <xf numFmtId="9" fontId="3" fillId="0" borderId="0" xfId="1" applyFont="1"/>
    <xf numFmtId="0" fontId="3" fillId="0" borderId="2" xfId="0" applyFont="1" applyBorder="1"/>
    <xf numFmtId="0" fontId="2" fillId="0" borderId="0" xfId="0" applyFont="1"/>
    <xf numFmtId="164" fontId="2" fillId="0" borderId="0" xfId="2" applyNumberFormat="1" applyFont="1"/>
    <xf numFmtId="164" fontId="0" fillId="0" borderId="0" xfId="2" applyNumberFormat="1" applyFont="1" applyFill="1"/>
    <xf numFmtId="17" fontId="0" fillId="3" borderId="0" xfId="0" applyNumberFormat="1" applyFill="1"/>
    <xf numFmtId="0" fontId="6" fillId="4" borderId="0" xfId="0" applyFont="1" applyFill="1" applyAlignment="1">
      <alignment horizontal="center"/>
    </xf>
    <xf numFmtId="0" fontId="0" fillId="0" borderId="0" xfId="0" applyFill="1"/>
    <xf numFmtId="164" fontId="0" fillId="0" borderId="0" xfId="0" applyNumberFormat="1" applyFill="1"/>
    <xf numFmtId="10" fontId="0" fillId="0" borderId="0" xfId="0" applyNumberFormat="1" applyFill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ctrisk-my.sharepoint.com/personal/sofia_moretti_actrisk_com/Documents/Documents/GitHub/DMI_IBNP_v2/Process%20Results/Unified_Claims_Liability_Summary_0.xlsx" TargetMode="External"/><Relationship Id="rId1" Type="http://schemas.openxmlformats.org/officeDocument/2006/relationships/externalLinkPath" Target="Unified_Claims_Liability_Summary_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XCH Allocation"/>
    </sheetNames>
    <sheetDataSet>
      <sheetData sheetId="0">
        <row r="2">
          <cell r="B2">
            <v>23491.995563699245</v>
          </cell>
        </row>
        <row r="3">
          <cell r="B3">
            <v>2723.1403435339134</v>
          </cell>
        </row>
        <row r="4">
          <cell r="B4">
            <v>66316.741576809363</v>
          </cell>
        </row>
        <row r="5">
          <cell r="B5">
            <v>242843.95758610716</v>
          </cell>
        </row>
        <row r="6">
          <cell r="B6">
            <v>45647.363297129654</v>
          </cell>
        </row>
        <row r="7">
          <cell r="B7">
            <v>52737.937858006539</v>
          </cell>
        </row>
        <row r="8">
          <cell r="B8">
            <v>77313.679947327677</v>
          </cell>
        </row>
        <row r="9">
          <cell r="B9">
            <v>96419.205398414633</v>
          </cell>
        </row>
        <row r="10">
          <cell r="B10">
            <v>66036.514801389232</v>
          </cell>
        </row>
        <row r="11">
          <cell r="B11">
            <v>198763.94594252511</v>
          </cell>
        </row>
        <row r="12">
          <cell r="B12">
            <v>7794.7526975402152</v>
          </cell>
        </row>
        <row r="13">
          <cell r="B13">
            <v>21148.367656214825</v>
          </cell>
        </row>
        <row r="14">
          <cell r="B14">
            <v>102492.40337272087</v>
          </cell>
        </row>
        <row r="15">
          <cell r="B15">
            <v>37312.660864339989</v>
          </cell>
        </row>
        <row r="16">
          <cell r="B16">
            <v>49779.154849274884</v>
          </cell>
        </row>
      </sheetData>
      <sheetData sheetId="1">
        <row r="4"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ulia Oranias" id="{FC6D6499-D49C-4EF0-B72D-3446266526EE}" userId="S::joranias@actrisk.com::f83fb233-9eca-431f-9d3a-a35e583d3cea" providerId="AD"/>
</personList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" dT="2024-10-10T15:17:37.29" personId="{FC6D6499-D49C-4EF0-B72D-3446266526EE}" id="{FEE7276F-F39D-4233-9473-6D1FFD4DFD91}">
    <text>To be defined by Karl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38D66-6A3A-466E-8973-92ABD33CCFF7}">
  <dimension ref="A2:M26"/>
  <sheetViews>
    <sheetView tabSelected="1" workbookViewId="0">
      <selection activeCell="A3" sqref="A3"/>
    </sheetView>
  </sheetViews>
  <sheetFormatPr defaultColWidth="9.140625" defaultRowHeight="13.2" x14ac:dyDescent="0.3"/>
  <cols>
    <col min="1" max="1" width="16.140625" bestFit="1" customWidth="1"/>
    <col min="2" max="2" width="15.85546875" customWidth="1"/>
    <col min="3" max="3" width="16.85546875" bestFit="1" customWidth="1"/>
    <col min="4" max="4" width="12.140625" customWidth="1"/>
    <col min="5" max="5" width="19.42578125" bestFit="1" customWidth="1"/>
    <col min="6" max="6" width="21.42578125" bestFit="1" customWidth="1"/>
    <col min="7" max="7" width="12.5703125" bestFit="1" customWidth="1"/>
    <col min="8" max="8" width="16.5703125" bestFit="1" customWidth="1"/>
    <col min="9" max="10" width="12.5703125" bestFit="1" customWidth="1"/>
    <col min="11" max="11" width="19.42578125" bestFit="1" customWidth="1"/>
    <col min="12" max="13" width="9.5703125" customWidth="1"/>
  </cols>
  <sheetData>
    <row r="2" spans="1:13" ht="13.8" x14ac:dyDescent="0.3">
      <c r="A2" s="20" t="s">
        <v>37</v>
      </c>
      <c r="B2" s="20"/>
      <c r="C2" s="20"/>
      <c r="D2" s="20"/>
      <c r="E2" s="20"/>
      <c r="F2" s="20"/>
      <c r="G2" s="20"/>
      <c r="H2" s="20"/>
    </row>
    <row r="4" spans="1:13" x14ac:dyDescent="0.3">
      <c r="A4" s="1" t="s">
        <v>0</v>
      </c>
      <c r="B4" s="1" t="s">
        <v>1</v>
      </c>
      <c r="C4" s="1" t="s">
        <v>21</v>
      </c>
      <c r="D4" s="1" t="s">
        <v>2</v>
      </c>
      <c r="E4" s="1" t="s">
        <v>3</v>
      </c>
      <c r="F4" s="1" t="s">
        <v>4</v>
      </c>
      <c r="H4" s="2" t="s">
        <v>22</v>
      </c>
    </row>
    <row r="5" spans="1:13" x14ac:dyDescent="0.3">
      <c r="A5" t="s">
        <v>5</v>
      </c>
      <c r="B5" s="8">
        <f>+[1]Summary!B2</f>
        <v>23491.995563699245</v>
      </c>
      <c r="C5" s="8">
        <f t="shared" ref="C5:C19" si="0">+B5*$C$22</f>
        <v>1174.5997781849624</v>
      </c>
      <c r="D5" s="4">
        <v>7.4999999999999997E-2</v>
      </c>
      <c r="E5" s="7">
        <f>+B5*D5</f>
        <v>1761.8996672774433</v>
      </c>
      <c r="F5" s="7">
        <f>+B5+C5+E5</f>
        <v>26428.495009161652</v>
      </c>
      <c r="H5" s="13">
        <v>45833</v>
      </c>
    </row>
    <row r="6" spans="1:13" s="21" customFormat="1" x14ac:dyDescent="0.3">
      <c r="A6" s="21" t="s">
        <v>6</v>
      </c>
      <c r="B6" s="22">
        <f>+[1]Summary!B3</f>
        <v>2723.1403435339134</v>
      </c>
      <c r="C6" s="22">
        <f t="shared" si="0"/>
        <v>136.15701717669569</v>
      </c>
      <c r="D6" s="23">
        <f>+D5</f>
        <v>7.4999999999999997E-2</v>
      </c>
      <c r="E6" s="18">
        <f t="shared" ref="E6:E19" si="1">+B6*D6</f>
        <v>204.23552576504349</v>
      </c>
      <c r="F6" s="18">
        <f t="shared" ref="F6:F19" si="2">+B6+C6+E6</f>
        <v>3063.5328864756525</v>
      </c>
      <c r="H6" s="13">
        <v>45833</v>
      </c>
    </row>
    <row r="7" spans="1:13" x14ac:dyDescent="0.3">
      <c r="A7" t="s">
        <v>15</v>
      </c>
      <c r="B7" s="8">
        <f>+[1]Summary!B4</f>
        <v>66316.741576809363</v>
      </c>
      <c r="C7" s="8">
        <f t="shared" si="0"/>
        <v>3315.8370788404682</v>
      </c>
      <c r="D7" s="3">
        <f t="shared" ref="D7:D13" si="3">+D6</f>
        <v>7.4999999999999997E-2</v>
      </c>
      <c r="E7" s="7">
        <f t="shared" si="1"/>
        <v>4973.7556182607022</v>
      </c>
      <c r="F7" s="7">
        <f t="shared" si="2"/>
        <v>74606.334273910543</v>
      </c>
      <c r="H7" s="13">
        <v>45833</v>
      </c>
    </row>
    <row r="8" spans="1:13" x14ac:dyDescent="0.3">
      <c r="A8" t="s">
        <v>7</v>
      </c>
      <c r="B8" s="8">
        <f>+[1]Summary!B5</f>
        <v>242843.95758610716</v>
      </c>
      <c r="C8" s="8">
        <f t="shared" si="0"/>
        <v>12142.197879305359</v>
      </c>
      <c r="D8" s="3">
        <f t="shared" si="3"/>
        <v>7.4999999999999997E-2</v>
      </c>
      <c r="E8" s="7">
        <f t="shared" si="1"/>
        <v>18213.296818958035</v>
      </c>
      <c r="F8" s="7">
        <f t="shared" si="2"/>
        <v>273199.45228437055</v>
      </c>
      <c r="H8" s="13">
        <v>45833</v>
      </c>
    </row>
    <row r="9" spans="1:13" x14ac:dyDescent="0.3">
      <c r="A9" t="s">
        <v>8</v>
      </c>
      <c r="B9" s="8">
        <f>+[1]Summary!B6</f>
        <v>45647.363297129654</v>
      </c>
      <c r="C9" s="8">
        <f t="shared" si="0"/>
        <v>2282.368164856483</v>
      </c>
      <c r="D9" s="3">
        <f t="shared" si="3"/>
        <v>7.4999999999999997E-2</v>
      </c>
      <c r="E9" s="7">
        <f t="shared" si="1"/>
        <v>3423.5522472847238</v>
      </c>
      <c r="F9" s="7">
        <f t="shared" si="2"/>
        <v>51353.283709270858</v>
      </c>
      <c r="H9" s="13">
        <v>45833</v>
      </c>
    </row>
    <row r="10" spans="1:13" x14ac:dyDescent="0.3">
      <c r="A10" t="s">
        <v>9</v>
      </c>
      <c r="B10" s="8">
        <f>+[1]Summary!B7</f>
        <v>52737.937858006539</v>
      </c>
      <c r="C10" s="8">
        <f t="shared" si="0"/>
        <v>2636.8968929003272</v>
      </c>
      <c r="D10" s="3">
        <f t="shared" si="3"/>
        <v>7.4999999999999997E-2</v>
      </c>
      <c r="E10" s="7">
        <f t="shared" si="1"/>
        <v>3955.3453393504901</v>
      </c>
      <c r="F10" s="7">
        <f t="shared" si="2"/>
        <v>59330.180090257352</v>
      </c>
      <c r="H10" s="13">
        <v>45833</v>
      </c>
    </row>
    <row r="11" spans="1:13" x14ac:dyDescent="0.3">
      <c r="A11" t="s">
        <v>10</v>
      </c>
      <c r="B11" s="8">
        <f>+[1]Summary!B8</f>
        <v>77313.679947327677</v>
      </c>
      <c r="C11" s="8">
        <f t="shared" si="0"/>
        <v>3865.6839973663841</v>
      </c>
      <c r="D11" s="3">
        <f t="shared" si="3"/>
        <v>7.4999999999999997E-2</v>
      </c>
      <c r="E11" s="7">
        <f t="shared" si="1"/>
        <v>5798.525996049576</v>
      </c>
      <c r="F11" s="7">
        <f t="shared" si="2"/>
        <v>86977.88994074364</v>
      </c>
      <c r="H11" s="13">
        <v>45833</v>
      </c>
    </row>
    <row r="12" spans="1:13" x14ac:dyDescent="0.3">
      <c r="A12" s="9" t="s">
        <v>11</v>
      </c>
      <c r="B12" s="10">
        <f>+[1]Summary!B9</f>
        <v>96419.205398414633</v>
      </c>
      <c r="C12" s="10">
        <f t="shared" si="0"/>
        <v>4820.9602699207317</v>
      </c>
      <c r="D12" s="11">
        <f t="shared" si="3"/>
        <v>7.4999999999999997E-2</v>
      </c>
      <c r="E12" s="12">
        <f t="shared" si="1"/>
        <v>7231.4404048810975</v>
      </c>
      <c r="F12" s="12">
        <f t="shared" si="2"/>
        <v>108471.60607321646</v>
      </c>
      <c r="G12" s="9"/>
      <c r="H12" s="19">
        <v>45778</v>
      </c>
      <c r="I12" s="9" t="s">
        <v>36</v>
      </c>
      <c r="J12" s="9"/>
      <c r="K12" s="9"/>
      <c r="L12" s="9"/>
      <c r="M12" s="9"/>
    </row>
    <row r="13" spans="1:13" x14ac:dyDescent="0.3">
      <c r="A13" t="s">
        <v>12</v>
      </c>
      <c r="B13" s="8">
        <f>+[1]Summary!B10</f>
        <v>66036.514801389232</v>
      </c>
      <c r="C13" s="8">
        <f t="shared" si="0"/>
        <v>3301.825740069462</v>
      </c>
      <c r="D13" s="3">
        <f t="shared" si="3"/>
        <v>7.4999999999999997E-2</v>
      </c>
      <c r="E13" s="18">
        <f t="shared" si="1"/>
        <v>4952.738610104192</v>
      </c>
      <c r="F13" s="18">
        <f t="shared" si="2"/>
        <v>74291.079151562881</v>
      </c>
      <c r="H13" s="13">
        <v>45833</v>
      </c>
    </row>
    <row r="14" spans="1:13" x14ac:dyDescent="0.3">
      <c r="A14" s="9" t="s">
        <v>19</v>
      </c>
      <c r="B14" s="10">
        <f>+[1]Summary!B11</f>
        <v>198763.94594252511</v>
      </c>
      <c r="C14" s="10">
        <f t="shared" si="0"/>
        <v>9938.1972971262567</v>
      </c>
      <c r="D14" s="11">
        <v>0.05</v>
      </c>
      <c r="E14" s="12">
        <f t="shared" si="1"/>
        <v>9938.1972971262567</v>
      </c>
      <c r="F14" s="12">
        <f t="shared" si="2"/>
        <v>218640.34053677763</v>
      </c>
      <c r="G14" s="9"/>
      <c r="H14" s="19">
        <v>45778</v>
      </c>
      <c r="I14" s="9" t="s">
        <v>36</v>
      </c>
      <c r="J14" s="9"/>
      <c r="K14" s="9"/>
      <c r="L14" s="9"/>
      <c r="M14" s="9"/>
    </row>
    <row r="15" spans="1:13" x14ac:dyDescent="0.3">
      <c r="A15" s="9" t="s">
        <v>20</v>
      </c>
      <c r="B15" s="10">
        <f>+[1]Summary!B12</f>
        <v>7794.7526975402152</v>
      </c>
      <c r="C15" s="10">
        <f t="shared" si="0"/>
        <v>389.73763487701081</v>
      </c>
      <c r="D15" s="11">
        <v>0.05</v>
      </c>
      <c r="E15" s="12">
        <f t="shared" si="1"/>
        <v>389.73763487701081</v>
      </c>
      <c r="F15" s="12">
        <f t="shared" si="2"/>
        <v>8574.2279672942368</v>
      </c>
      <c r="G15" s="9"/>
      <c r="H15" s="19">
        <v>45778</v>
      </c>
      <c r="I15" s="9" t="s">
        <v>36</v>
      </c>
      <c r="J15" s="9"/>
      <c r="K15" s="9"/>
      <c r="L15" s="9"/>
      <c r="M15" s="9"/>
    </row>
    <row r="16" spans="1:13" x14ac:dyDescent="0.3">
      <c r="A16" t="s">
        <v>17</v>
      </c>
      <c r="B16" s="8">
        <f>+[1]Summary!B13</f>
        <v>21148.367656214825</v>
      </c>
      <c r="C16" s="8">
        <f t="shared" si="0"/>
        <v>1057.4183828107414</v>
      </c>
      <c r="D16" s="3">
        <f>+D5</f>
        <v>7.4999999999999997E-2</v>
      </c>
      <c r="E16" s="18">
        <f t="shared" si="1"/>
        <v>1586.1275742161117</v>
      </c>
      <c r="F16" s="18">
        <f t="shared" si="2"/>
        <v>23791.913613241679</v>
      </c>
      <c r="H16" s="13">
        <v>45833</v>
      </c>
    </row>
    <row r="17" spans="1:13" x14ac:dyDescent="0.3">
      <c r="A17" t="s">
        <v>18</v>
      </c>
      <c r="B17" s="8">
        <f>+[1]Summary!B14</f>
        <v>102492.40337272087</v>
      </c>
      <c r="C17" s="8">
        <f t="shared" si="0"/>
        <v>5124.6201686360437</v>
      </c>
      <c r="D17" s="3">
        <f t="shared" ref="D17:D19" si="4">+D6</f>
        <v>7.4999999999999997E-2</v>
      </c>
      <c r="E17" s="18">
        <f t="shared" si="1"/>
        <v>7686.9302529540655</v>
      </c>
      <c r="F17" s="18">
        <f t="shared" si="2"/>
        <v>115303.95379431098</v>
      </c>
      <c r="H17" s="13">
        <v>45833</v>
      </c>
    </row>
    <row r="18" spans="1:13" s="21" customFormat="1" x14ac:dyDescent="0.3">
      <c r="A18" s="21" t="s">
        <v>13</v>
      </c>
      <c r="B18" s="22">
        <f>+[1]Summary!B15</f>
        <v>37312.660864339989</v>
      </c>
      <c r="C18" s="22">
        <f t="shared" si="0"/>
        <v>1865.6330432169996</v>
      </c>
      <c r="D18" s="23">
        <f t="shared" si="4"/>
        <v>7.4999999999999997E-2</v>
      </c>
      <c r="E18" s="18">
        <f t="shared" si="1"/>
        <v>2798.4495648254992</v>
      </c>
      <c r="F18" s="18">
        <f t="shared" si="2"/>
        <v>41976.743472382484</v>
      </c>
      <c r="H18" s="13">
        <v>45833</v>
      </c>
    </row>
    <row r="19" spans="1:13" x14ac:dyDescent="0.3">
      <c r="A19" s="9" t="s">
        <v>16</v>
      </c>
      <c r="B19" s="10">
        <f>+[1]Summary!B16</f>
        <v>49779.154849274884</v>
      </c>
      <c r="C19" s="10">
        <f t="shared" si="0"/>
        <v>2488.9577424637446</v>
      </c>
      <c r="D19" s="11">
        <f t="shared" si="4"/>
        <v>7.4999999999999997E-2</v>
      </c>
      <c r="E19" s="12">
        <f t="shared" si="1"/>
        <v>3733.436613695616</v>
      </c>
      <c r="F19" s="12">
        <f t="shared" si="2"/>
        <v>56001.549205434247</v>
      </c>
      <c r="G19" s="9"/>
      <c r="H19" s="19">
        <v>45778</v>
      </c>
      <c r="I19" s="9" t="s">
        <v>36</v>
      </c>
      <c r="J19" s="9"/>
      <c r="K19" s="9"/>
      <c r="L19" s="9"/>
      <c r="M19" s="9"/>
    </row>
    <row r="20" spans="1:13" x14ac:dyDescent="0.3">
      <c r="B20" s="8"/>
      <c r="C20" s="8"/>
    </row>
    <row r="21" spans="1:13" x14ac:dyDescent="0.3">
      <c r="A21" s="5" t="s">
        <v>14</v>
      </c>
      <c r="B21" s="6">
        <f>+SUM(B5:B20)</f>
        <v>1090821.8217550332</v>
      </c>
      <c r="C21" s="6">
        <f>+SUM(C5:C20)</f>
        <v>54541.091087751673</v>
      </c>
      <c r="D21" s="5"/>
      <c r="E21" s="6">
        <f>+SUM(E5:E20)</f>
        <v>76647.669165625877</v>
      </c>
      <c r="F21" s="6">
        <f>+SUM(F5:F20)</f>
        <v>1222010.5820084107</v>
      </c>
    </row>
    <row r="22" spans="1:13" x14ac:dyDescent="0.3">
      <c r="C22" s="14">
        <v>0.05</v>
      </c>
    </row>
    <row r="24" spans="1:13" x14ac:dyDescent="0.3">
      <c r="A24" s="5" t="s">
        <v>23</v>
      </c>
    </row>
    <row r="25" spans="1:13" x14ac:dyDescent="0.3">
      <c r="A25" s="5" t="s">
        <v>24</v>
      </c>
      <c r="B25" s="5" t="s">
        <v>25</v>
      </c>
      <c r="C25" s="5" t="s">
        <v>26</v>
      </c>
      <c r="D25" s="5" t="s">
        <v>27</v>
      </c>
      <c r="E25" s="5" t="s">
        <v>28</v>
      </c>
      <c r="F25" s="5" t="s">
        <v>35</v>
      </c>
      <c r="G25" s="5" t="s">
        <v>29</v>
      </c>
      <c r="H25" s="5" t="s">
        <v>30</v>
      </c>
      <c r="I25" s="5" t="s">
        <v>31</v>
      </c>
      <c r="J25" s="5" t="s">
        <v>32</v>
      </c>
      <c r="K25" s="15" t="s">
        <v>33</v>
      </c>
      <c r="L25" s="16" t="s">
        <v>34</v>
      </c>
    </row>
    <row r="26" spans="1:13" x14ac:dyDescent="0.3">
      <c r="A26" s="7">
        <f>+'[1]XCH Allocation'!C4*(1+$D$19)+'[1]XCH Allocation'!C4*$C$22</f>
        <v>0</v>
      </c>
      <c r="B26" s="7">
        <f>+'[1]XCH Allocation'!D4*(1+$D$19)+'[1]XCH Allocation'!D4*$C$22</f>
        <v>0</v>
      </c>
      <c r="C26" s="7">
        <f>+'[1]XCH Allocation'!E4*(1+$D$19)+'[1]XCH Allocation'!E4*$C$22</f>
        <v>0</v>
      </c>
      <c r="D26" s="7">
        <f>+'[1]XCH Allocation'!F4*(1+$D$19)+'[1]XCH Allocation'!F4*$C$22</f>
        <v>0</v>
      </c>
      <c r="E26" s="7">
        <f>+'[1]XCH Allocation'!G4*(1+$D$19)+'[1]XCH Allocation'!G4*$C$22</f>
        <v>0</v>
      </c>
      <c r="F26" s="7">
        <f>+'[1]XCH Allocation'!H4*(1+$D$19)+'[1]XCH Allocation'!H4*$C$22</f>
        <v>0</v>
      </c>
      <c r="G26" s="7">
        <f>+'[1]XCH Allocation'!I4*(1+$D$19)+'[1]XCH Allocation'!I4*$C$22</f>
        <v>0</v>
      </c>
      <c r="H26" s="7">
        <f>+'[1]XCH Allocation'!J4*(1+$D$19)+'[1]XCH Allocation'!J4*$C$22</f>
        <v>0</v>
      </c>
      <c r="I26" s="7">
        <f>+'[1]XCH Allocation'!K4*(1+$D$19)+'[1]XCH Allocation'!K4*$C$22</f>
        <v>0</v>
      </c>
      <c r="J26" s="7">
        <f>+'[1]XCH Allocation'!L4*(1+$D$19)+'[1]XCH Allocation'!L4*$C$22</f>
        <v>0</v>
      </c>
      <c r="K26" s="7">
        <f>+'[1]XCH Allocation'!M4*(1+$D$19)+'[1]XCH Allocation'!M4*$C$22</f>
        <v>0</v>
      </c>
      <c r="L26" s="17">
        <f>+SUM(B26:K26)-F19</f>
        <v>-56001.549205434247</v>
      </c>
    </row>
  </sheetData>
  <mergeCells count="1">
    <mergeCell ref="A2:H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Claims Liability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Sofia Moretti</cp:lastModifiedBy>
  <dcterms:created xsi:type="dcterms:W3CDTF">2024-08-16T11:17:23Z</dcterms:created>
  <dcterms:modified xsi:type="dcterms:W3CDTF">2025-07-02T12:32:12Z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{49AD73FB-2191-42B3-A351-5598DE080B02}</vt:lpwstr>
  </property>
</Properties>
</file>