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_v2/Process Results/"/>
    </mc:Choice>
  </mc:AlternateContent>
  <xr:revisionPtr revIDLastSave="10" documentId="11_468D1A151ABA31C2D87267CEED8E26028437FC3C" xr6:coauthVersionLast="47" xr6:coauthVersionMax="47" xr10:uidLastSave="{D567CB25-6E58-4DFD-B93C-1F5AB8CFF8EC}"/>
  <bookViews>
    <workbookView xWindow="-108" yWindow="-108" windowWidth="23256" windowHeight="12576" activeTab="3" xr2:uid="{00000000-000D-0000-FFFF-FFFF00000000}"/>
  </bookViews>
  <sheets>
    <sheet name="Completion Factors" sheetId="1" r:id="rId1"/>
    <sheet name="Plot Patterns" sheetId="2" r:id="rId2"/>
    <sheet name="Summary" sheetId="3" r:id="rId3"/>
    <sheet name="Summary - BF" sheetId="4" r:id="rId4"/>
  </sheets>
  <externalReferences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4" l="1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4" i="4"/>
  <c r="G34" i="4"/>
  <c r="O31" i="4"/>
  <c r="K31" i="4"/>
  <c r="L31" i="4" s="1"/>
  <c r="C31" i="4"/>
  <c r="O30" i="4"/>
  <c r="K30" i="4"/>
  <c r="L30" i="4" s="1"/>
  <c r="C30" i="4"/>
  <c r="O29" i="4"/>
  <c r="K29" i="4"/>
  <c r="L29" i="4" s="1"/>
  <c r="C29" i="4"/>
  <c r="O28" i="4"/>
  <c r="K28" i="4"/>
  <c r="C28" i="4"/>
  <c r="D28" i="4" s="1"/>
  <c r="O27" i="4"/>
  <c r="K27" i="4"/>
  <c r="C27" i="4"/>
  <c r="D27" i="4" s="1"/>
  <c r="O26" i="4"/>
  <c r="K26" i="4"/>
  <c r="C26" i="4"/>
  <c r="D26" i="4" s="1"/>
  <c r="O25" i="4"/>
  <c r="K25" i="4"/>
  <c r="C25" i="4"/>
  <c r="D25" i="4" s="1"/>
  <c r="O24" i="4"/>
  <c r="K24" i="4"/>
  <c r="C24" i="4"/>
  <c r="D24" i="4" s="1"/>
  <c r="O23" i="4"/>
  <c r="K23" i="4"/>
  <c r="C23" i="4"/>
  <c r="D23" i="4" s="1"/>
  <c r="O22" i="4"/>
  <c r="K22" i="4"/>
  <c r="C22" i="4"/>
  <c r="D22" i="4" s="1"/>
  <c r="O21" i="4"/>
  <c r="K21" i="4"/>
  <c r="C21" i="4"/>
  <c r="D21" i="4" s="1"/>
  <c r="O20" i="4"/>
  <c r="K20" i="4"/>
  <c r="C20" i="4"/>
  <c r="D20" i="4" s="1"/>
  <c r="K19" i="4"/>
  <c r="C19" i="4"/>
  <c r="D19" i="4" s="1"/>
  <c r="K18" i="4"/>
  <c r="C18" i="4"/>
  <c r="D18" i="4" s="1"/>
  <c r="K17" i="4"/>
  <c r="C17" i="4"/>
  <c r="D17" i="4" s="1"/>
  <c r="K16" i="4"/>
  <c r="C16" i="4"/>
  <c r="D16" i="4" s="1"/>
  <c r="K15" i="4"/>
  <c r="C15" i="4"/>
  <c r="D15" i="4" s="1"/>
  <c r="K14" i="4"/>
  <c r="C14" i="4"/>
  <c r="D14" i="4" s="1"/>
  <c r="K13" i="4"/>
  <c r="C13" i="4"/>
  <c r="D13" i="4" s="1"/>
  <c r="K12" i="4"/>
  <c r="C12" i="4"/>
  <c r="D12" i="4" s="1"/>
  <c r="K11" i="4"/>
  <c r="C11" i="4"/>
  <c r="D11" i="4" s="1"/>
  <c r="K10" i="4"/>
  <c r="C10" i="4"/>
  <c r="D10" i="4" s="1"/>
  <c r="K9" i="4"/>
  <c r="C9" i="4"/>
  <c r="D9" i="4" s="1"/>
  <c r="K8" i="4"/>
  <c r="C8" i="4"/>
  <c r="D8" i="4" s="1"/>
  <c r="G34" i="3"/>
  <c r="O31" i="3"/>
  <c r="K31" i="3"/>
  <c r="L31" i="3" s="1"/>
  <c r="A31" i="3"/>
  <c r="R31" i="3" s="1"/>
  <c r="AP7" i="3" s="1"/>
  <c r="O30" i="3"/>
  <c r="K30" i="3"/>
  <c r="L30" i="3" s="1"/>
  <c r="A30" i="3"/>
  <c r="R30" i="3" s="1"/>
  <c r="AO7" i="3" s="1"/>
  <c r="O29" i="3"/>
  <c r="K29" i="3"/>
  <c r="L29" i="3" s="1"/>
  <c r="A29" i="3"/>
  <c r="R29" i="3" s="1"/>
  <c r="AN7" i="3" s="1"/>
  <c r="O28" i="3"/>
  <c r="K28" i="3"/>
  <c r="A28" i="3"/>
  <c r="R28" i="3" s="1"/>
  <c r="AM7" i="3" s="1"/>
  <c r="O27" i="3"/>
  <c r="K27" i="3"/>
  <c r="A27" i="3"/>
  <c r="R27" i="3" s="1"/>
  <c r="AL7" i="3" s="1"/>
  <c r="O26" i="3"/>
  <c r="K26" i="3"/>
  <c r="A26" i="3"/>
  <c r="R26" i="3" s="1"/>
  <c r="AK7" i="3" s="1"/>
  <c r="O25" i="3"/>
  <c r="K25" i="3"/>
  <c r="A25" i="3"/>
  <c r="R25" i="3" s="1"/>
  <c r="AJ7" i="3" s="1"/>
  <c r="O24" i="3"/>
  <c r="K24" i="3"/>
  <c r="A24" i="3"/>
  <c r="R24" i="3" s="1"/>
  <c r="AI7" i="3" s="1"/>
  <c r="O23" i="3"/>
  <c r="K23" i="3"/>
  <c r="A23" i="3"/>
  <c r="R23" i="3" s="1"/>
  <c r="AH7" i="3" s="1"/>
  <c r="O22" i="3"/>
  <c r="K22" i="3"/>
  <c r="A22" i="3"/>
  <c r="R22" i="3" s="1"/>
  <c r="AG7" i="3" s="1"/>
  <c r="O21" i="3"/>
  <c r="K21" i="3"/>
  <c r="A21" i="3"/>
  <c r="R21" i="3" s="1"/>
  <c r="AF7" i="3" s="1"/>
  <c r="O20" i="3"/>
  <c r="K20" i="3"/>
  <c r="A20" i="3"/>
  <c r="R20" i="3" s="1"/>
  <c r="AE7" i="3" s="1"/>
  <c r="K19" i="3"/>
  <c r="A19" i="3"/>
  <c r="R19" i="3" s="1"/>
  <c r="AD7" i="3" s="1"/>
  <c r="K18" i="3"/>
  <c r="A18" i="3"/>
  <c r="R18" i="3" s="1"/>
  <c r="AC7" i="3" s="1"/>
  <c r="K17" i="3"/>
  <c r="A17" i="3"/>
  <c r="R17" i="3" s="1"/>
  <c r="AB7" i="3" s="1"/>
  <c r="K16" i="3"/>
  <c r="A16" i="3"/>
  <c r="R16" i="3" s="1"/>
  <c r="AA7" i="3" s="1"/>
  <c r="K15" i="3"/>
  <c r="A15" i="3"/>
  <c r="R15" i="3" s="1"/>
  <c r="Z7" i="3" s="1"/>
  <c r="K14" i="3"/>
  <c r="A14" i="3"/>
  <c r="R14" i="3" s="1"/>
  <c r="Y7" i="3" s="1"/>
  <c r="K13" i="3"/>
  <c r="A13" i="3"/>
  <c r="R13" i="3" s="1"/>
  <c r="X7" i="3" s="1"/>
  <c r="K12" i="3"/>
  <c r="A12" i="3"/>
  <c r="R12" i="3" s="1"/>
  <c r="W7" i="3" s="1"/>
  <c r="K11" i="3"/>
  <c r="A11" i="3"/>
  <c r="R11" i="3" s="1"/>
  <c r="V7" i="3" s="1"/>
  <c r="K10" i="3"/>
  <c r="A10" i="3"/>
  <c r="R10" i="3" s="1"/>
  <c r="U7" i="3" s="1"/>
  <c r="K9" i="3"/>
  <c r="A9" i="3"/>
  <c r="R9" i="3" s="1"/>
  <c r="T7" i="3" s="1"/>
  <c r="K8" i="3"/>
  <c r="A8" i="3"/>
  <c r="R8" i="3" s="1"/>
  <c r="S7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G31" i="4" l="1"/>
  <c r="H31" i="4" s="1"/>
  <c r="D31" i="4"/>
  <c r="G30" i="4"/>
  <c r="H30" i="4" s="1"/>
  <c r="D30" i="4"/>
  <c r="G29" i="4"/>
  <c r="H29" i="4" s="1"/>
  <c r="D29" i="4"/>
  <c r="E28" i="4"/>
  <c r="G28" i="4"/>
  <c r="E27" i="4"/>
  <c r="G27" i="4"/>
  <c r="E26" i="4"/>
  <c r="G26" i="4"/>
  <c r="E25" i="4"/>
  <c r="G25" i="4"/>
  <c r="E24" i="4"/>
  <c r="G24" i="4"/>
  <c r="E23" i="4"/>
  <c r="G23" i="4"/>
  <c r="E22" i="4"/>
  <c r="G22" i="4"/>
  <c r="E21" i="4"/>
  <c r="G21" i="4"/>
  <c r="E20" i="4"/>
  <c r="G20" i="4"/>
  <c r="E19" i="4"/>
  <c r="G19" i="4"/>
  <c r="E18" i="4"/>
  <c r="G18" i="4"/>
  <c r="E17" i="4"/>
  <c r="G17" i="4"/>
  <c r="E16" i="4"/>
  <c r="G16" i="4"/>
  <c r="E15" i="4"/>
  <c r="G15" i="4"/>
  <c r="E14" i="4"/>
  <c r="G14" i="4"/>
  <c r="E13" i="4"/>
  <c r="G13" i="4"/>
  <c r="E12" i="4"/>
  <c r="G12" i="4"/>
  <c r="E11" i="4"/>
  <c r="G11" i="4"/>
  <c r="E10" i="4"/>
  <c r="G10" i="4"/>
  <c r="E9" i="4"/>
  <c r="G9" i="4"/>
  <c r="E8" i="4"/>
  <c r="G8" i="4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F29" i="3"/>
  <c r="G29" i="3"/>
  <c r="H29" i="3" s="1"/>
  <c r="E30" i="3"/>
  <c r="F30" i="3"/>
  <c r="G30" i="3"/>
  <c r="H30" i="3" s="1"/>
  <c r="E31" i="3"/>
  <c r="F31" i="3"/>
  <c r="G31" i="3"/>
  <c r="H31" i="3" s="1"/>
  <c r="E31" i="4" l="1"/>
  <c r="F31" i="4"/>
  <c r="E30" i="4"/>
  <c r="F30" i="4"/>
  <c r="E29" i="4"/>
  <c r="F29" i="4"/>
  <c r="J28" i="4"/>
  <c r="J27" i="4"/>
  <c r="J26" i="4"/>
  <c r="J25" i="4"/>
  <c r="J24" i="4"/>
  <c r="J23" i="4"/>
  <c r="J22" i="4"/>
  <c r="J21" i="4"/>
  <c r="J20" i="4"/>
  <c r="M31" i="4"/>
  <c r="J33" i="4"/>
  <c r="J19" i="4"/>
  <c r="M30" i="4"/>
  <c r="J18" i="4"/>
  <c r="M29" i="4"/>
  <c r="J17" i="4"/>
  <c r="M28" i="4"/>
  <c r="J16" i="4"/>
  <c r="L16" i="4" s="1"/>
  <c r="M27" i="4"/>
  <c r="J15" i="4"/>
  <c r="L15" i="4" s="1"/>
  <c r="M26" i="4"/>
  <c r="H14" i="4"/>
  <c r="J14" i="4"/>
  <c r="L14" i="4" s="1"/>
  <c r="M25" i="4"/>
  <c r="H13" i="4"/>
  <c r="J13" i="4"/>
  <c r="L13" i="4" s="1"/>
  <c r="M24" i="4"/>
  <c r="H12" i="4"/>
  <c r="J12" i="4"/>
  <c r="L12" i="4" s="1"/>
  <c r="M23" i="4"/>
  <c r="H11" i="4"/>
  <c r="J11" i="4"/>
  <c r="L11" i="4" s="1"/>
  <c r="M22" i="4"/>
  <c r="H10" i="4"/>
  <c r="J10" i="4"/>
  <c r="L10" i="4" s="1"/>
  <c r="M21" i="4"/>
  <c r="H9" i="4"/>
  <c r="J9" i="4"/>
  <c r="L9" i="4" s="1"/>
  <c r="M20" i="4"/>
  <c r="H8" i="4"/>
  <c r="H33" i="4" s="1"/>
  <c r="H36" i="4" s="1"/>
  <c r="J8" i="4"/>
  <c r="L8" i="4" s="1"/>
  <c r="M19" i="4"/>
  <c r="H8" i="3"/>
  <c r="J8" i="3"/>
  <c r="L8" i="3" s="1"/>
  <c r="M19" i="3"/>
  <c r="H9" i="3"/>
  <c r="J9" i="3"/>
  <c r="L9" i="3" s="1"/>
  <c r="M20" i="3"/>
  <c r="H10" i="3"/>
  <c r="J10" i="3"/>
  <c r="L10" i="3" s="1"/>
  <c r="M21" i="3"/>
  <c r="H11" i="3"/>
  <c r="J11" i="3"/>
  <c r="L11" i="3" s="1"/>
  <c r="M22" i="3"/>
  <c r="H12" i="3"/>
  <c r="J12" i="3"/>
  <c r="L12" i="3" s="1"/>
  <c r="M23" i="3"/>
  <c r="H13" i="3"/>
  <c r="J13" i="3"/>
  <c r="L13" i="3" s="1"/>
  <c r="M24" i="3"/>
  <c r="H14" i="3"/>
  <c r="J14" i="3"/>
  <c r="L14" i="3" s="1"/>
  <c r="M25" i="3"/>
  <c r="H15" i="3"/>
  <c r="J15" i="3"/>
  <c r="L15" i="3" s="1"/>
  <c r="M26" i="3"/>
  <c r="H16" i="3"/>
  <c r="J16" i="3"/>
  <c r="L16" i="3" s="1"/>
  <c r="M27" i="3"/>
  <c r="H17" i="3"/>
  <c r="J17" i="3"/>
  <c r="M28" i="3"/>
  <c r="H18" i="3"/>
  <c r="J18" i="3"/>
  <c r="M29" i="3"/>
  <c r="H19" i="3"/>
  <c r="J19" i="3"/>
  <c r="M30" i="3"/>
  <c r="H20" i="3"/>
  <c r="J20" i="3"/>
  <c r="M31" i="3"/>
  <c r="J33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L28" i="4" l="1"/>
  <c r="N28" i="4"/>
  <c r="L27" i="4"/>
  <c r="N27" i="4"/>
  <c r="L26" i="4"/>
  <c r="N26" i="4"/>
  <c r="L25" i="4"/>
  <c r="N25" i="4"/>
  <c r="L24" i="4"/>
  <c r="N24" i="4"/>
  <c r="L23" i="4"/>
  <c r="N23" i="4"/>
  <c r="L22" i="4"/>
  <c r="N22" i="4"/>
  <c r="L21" i="4"/>
  <c r="N21" i="4"/>
  <c r="L20" i="4"/>
  <c r="N20" i="4"/>
  <c r="L19" i="4"/>
  <c r="N31" i="4"/>
  <c r="L18" i="4"/>
  <c r="N30" i="4"/>
  <c r="L17" i="4"/>
  <c r="N29" i="4"/>
  <c r="L17" i="3"/>
  <c r="N29" i="3"/>
  <c r="L18" i="3"/>
  <c r="N30" i="3"/>
  <c r="L19" i="3"/>
  <c r="N31" i="3"/>
  <c r="L20" i="3"/>
  <c r="N20" i="3"/>
  <c r="L21" i="3"/>
  <c r="N21" i="3"/>
  <c r="L22" i="3"/>
  <c r="N22" i="3"/>
  <c r="L23" i="3"/>
  <c r="N23" i="3"/>
  <c r="L24" i="3"/>
  <c r="N24" i="3"/>
  <c r="L25" i="3"/>
  <c r="N25" i="3"/>
  <c r="L26" i="3"/>
  <c r="N26" i="3"/>
  <c r="L27" i="3"/>
  <c r="N27" i="3"/>
  <c r="L28" i="3"/>
  <c r="N28" i="3"/>
  <c r="H33" i="3"/>
  <c r="H36" i="3" s="1"/>
  <c r="A31" i="4" l="1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39E75788-E729-4B94-9ECF-47FCC99F6253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<sst xmlns="http://schemas.openxmlformats.org/spreadsheetml/2006/main" count="176" uniqueCount="62">
  <si>
    <t>Paid Percentages</t>
  </si>
  <si>
    <t xml:space="preserve"> </t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</si>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</sst>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42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8" fontId="0" fillId="0" borderId="4" xfId="0" applyNumberFormat="1" applyBorder="1" applyAlignment="1">
      <alignment horizontal="center"/>
    </xf>
    <xf numFmtId="168" fontId="1" fillId="0" borderId="0" xfId="1" applyNumberFormat="1"/>
    <xf numFmtId="168" fontId="1" fillId="0" borderId="4" xfId="1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4.3916812652062702E-2</c:v>
                </c:pt>
                <c:pt idx="1">
                  <c:v>0.35796306487016638</c:v>
                </c:pt>
                <c:pt idx="2">
                  <c:v>0.48538484276397098</c:v>
                </c:pt>
                <c:pt idx="3">
                  <c:v>0.6446607813543519</c:v>
                </c:pt>
                <c:pt idx="4">
                  <c:v>0.79450936044103992</c:v>
                </c:pt>
                <c:pt idx="5">
                  <c:v>0.84897107518742854</c:v>
                </c:pt>
                <c:pt idx="6">
                  <c:v>0.88556868627139818</c:v>
                </c:pt>
                <c:pt idx="7">
                  <c:v>0.91808761884572787</c:v>
                </c:pt>
                <c:pt idx="8">
                  <c:v>0.94287629343669621</c:v>
                </c:pt>
                <c:pt idx="9">
                  <c:v>0.94695372210915552</c:v>
                </c:pt>
                <c:pt idx="10">
                  <c:v>0.94819737211380528</c:v>
                </c:pt>
                <c:pt idx="11">
                  <c:v>0.95986471031422915</c:v>
                </c:pt>
                <c:pt idx="12">
                  <c:v>0.96017886252465334</c:v>
                </c:pt>
                <c:pt idx="13">
                  <c:v>0.96142048325651619</c:v>
                </c:pt>
                <c:pt idx="14">
                  <c:v>0.9635927301408217</c:v>
                </c:pt>
                <c:pt idx="15">
                  <c:v>0.98001303278276986</c:v>
                </c:pt>
                <c:pt idx="16">
                  <c:v>0.9825032262410488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C-4AA1-922E-F1B5CE126B12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3.4349114150972151E-2</c:v>
                </c:pt>
                <c:pt idx="1">
                  <c:v>0.30441842032902461</c:v>
                </c:pt>
                <c:pt idx="2">
                  <c:v>0.43473822093224529</c:v>
                </c:pt>
                <c:pt idx="3">
                  <c:v>0.51417734542225935</c:v>
                </c:pt>
                <c:pt idx="4">
                  <c:v>0.75007605875333239</c:v>
                </c:pt>
                <c:pt idx="5">
                  <c:v>0.81425812288403832</c:v>
                </c:pt>
                <c:pt idx="6">
                  <c:v>0.87102462774670053</c:v>
                </c:pt>
                <c:pt idx="7">
                  <c:v>0.90773355526092181</c:v>
                </c:pt>
                <c:pt idx="8">
                  <c:v>0.94183713944075986</c:v>
                </c:pt>
                <c:pt idx="9">
                  <c:v>0.94646823780069589</c:v>
                </c:pt>
                <c:pt idx="10">
                  <c:v>0.94775767112051734</c:v>
                </c:pt>
                <c:pt idx="11">
                  <c:v>0.95986471031422915</c:v>
                </c:pt>
                <c:pt idx="12">
                  <c:v>0.96017886252465334</c:v>
                </c:pt>
                <c:pt idx="13">
                  <c:v>0.96142048325651619</c:v>
                </c:pt>
                <c:pt idx="14">
                  <c:v>0.9635927301408217</c:v>
                </c:pt>
                <c:pt idx="15">
                  <c:v>0.98001303278276986</c:v>
                </c:pt>
                <c:pt idx="16">
                  <c:v>0.9825032262410488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C-4AA1-922E-F1B5CE126B12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3.0252930942011719E-2</c:v>
                </c:pt>
                <c:pt idx="1">
                  <c:v>0.46831037196127712</c:v>
                </c:pt>
                <c:pt idx="2">
                  <c:v>0.56635342878759254</c:v>
                </c:pt>
                <c:pt idx="3">
                  <c:v>0.71881879438032881</c:v>
                </c:pt>
                <c:pt idx="4">
                  <c:v>0.78161453556529981</c:v>
                </c:pt>
                <c:pt idx="5">
                  <c:v>0.84385983265944631</c:v>
                </c:pt>
                <c:pt idx="6">
                  <c:v>0.89305480416005301</c:v>
                </c:pt>
                <c:pt idx="7">
                  <c:v>0.89305480416005301</c:v>
                </c:pt>
                <c:pt idx="8">
                  <c:v>0.91885638144162662</c:v>
                </c:pt>
                <c:pt idx="9">
                  <c:v>0.92895090363129318</c:v>
                </c:pt>
                <c:pt idx="10">
                  <c:v>0.92897778680021537</c:v>
                </c:pt>
                <c:pt idx="11">
                  <c:v>0.95369783789176077</c:v>
                </c:pt>
                <c:pt idx="12">
                  <c:v>0.95369783789176077</c:v>
                </c:pt>
                <c:pt idx="13">
                  <c:v>0.95529424323478862</c:v>
                </c:pt>
                <c:pt idx="14">
                  <c:v>0.95822841916066859</c:v>
                </c:pt>
                <c:pt idx="15">
                  <c:v>0.97843327795636048</c:v>
                </c:pt>
                <c:pt idx="16">
                  <c:v>0.98129898861423981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C-4AA1-922E-F1B5CE126B12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3.5460796647779451E-2</c:v>
                </c:pt>
                <c:pt idx="1">
                  <c:v>0.62657612000704399</c:v>
                </c:pt>
                <c:pt idx="2">
                  <c:v>0.73202650825159565</c:v>
                </c:pt>
                <c:pt idx="3">
                  <c:v>0.96108303973684317</c:v>
                </c:pt>
                <c:pt idx="4">
                  <c:v>0.96717655649614587</c:v>
                </c:pt>
                <c:pt idx="5">
                  <c:v>0.99142329129122675</c:v>
                </c:pt>
                <c:pt idx="6">
                  <c:v>0.99372603280133276</c:v>
                </c:pt>
                <c:pt idx="7">
                  <c:v>0.99372603280133276</c:v>
                </c:pt>
                <c:pt idx="8">
                  <c:v>0.99509798371810509</c:v>
                </c:pt>
                <c:pt idx="9">
                  <c:v>0.99715035718940759</c:v>
                </c:pt>
                <c:pt idx="10">
                  <c:v>0.99726701223687952</c:v>
                </c:pt>
                <c:pt idx="11">
                  <c:v>0.99726701223687952</c:v>
                </c:pt>
                <c:pt idx="12">
                  <c:v>0.99726701223687952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C-4AA1-922E-F1B5CE126B12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1.3901051412798659E-2</c:v>
                </c:pt>
                <c:pt idx="1">
                  <c:v>0.26944570459035488</c:v>
                </c:pt>
                <c:pt idx="2">
                  <c:v>0.441243155506641</c:v>
                </c:pt>
                <c:pt idx="3">
                  <c:v>0.54831367577998025</c:v>
                </c:pt>
                <c:pt idx="4">
                  <c:v>0.78028799665787985</c:v>
                </c:pt>
                <c:pt idx="5">
                  <c:v>0.85211919450987772</c:v>
                </c:pt>
                <c:pt idx="6">
                  <c:v>0.88993751929654774</c:v>
                </c:pt>
                <c:pt idx="7">
                  <c:v>0.92694515426618151</c:v>
                </c:pt>
                <c:pt idx="8">
                  <c:v>0.95186671692206504</c:v>
                </c:pt>
                <c:pt idx="9">
                  <c:v>0.95521415872646998</c:v>
                </c:pt>
                <c:pt idx="10">
                  <c:v>0.95667922184894616</c:v>
                </c:pt>
                <c:pt idx="11">
                  <c:v>0.96885364857231804</c:v>
                </c:pt>
                <c:pt idx="12">
                  <c:v>0.96941837308740253</c:v>
                </c:pt>
                <c:pt idx="13">
                  <c:v>0.97021205886863693</c:v>
                </c:pt>
                <c:pt idx="14">
                  <c:v>0.9724813688908972</c:v>
                </c:pt>
                <c:pt idx="15">
                  <c:v>0.99070431918860757</c:v>
                </c:pt>
                <c:pt idx="16">
                  <c:v>0.99289234826196371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C-4AA1-922E-F1B5CE126B12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1.019883844912633E-2</c:v>
                </c:pt>
                <c:pt idx="1">
                  <c:v>0.26179856681388602</c:v>
                </c:pt>
                <c:pt idx="2">
                  <c:v>0.45054281178124789</c:v>
                </c:pt>
                <c:pt idx="3">
                  <c:v>0.53903966785621249</c:v>
                </c:pt>
                <c:pt idx="4">
                  <c:v>0.7481912853326349</c:v>
                </c:pt>
                <c:pt idx="5">
                  <c:v>0.82540967874398141</c:v>
                </c:pt>
                <c:pt idx="6">
                  <c:v>0.87800258792006203</c:v>
                </c:pt>
                <c:pt idx="7">
                  <c:v>0.91734513815137009</c:v>
                </c:pt>
                <c:pt idx="8">
                  <c:v>0.94990099877552447</c:v>
                </c:pt>
                <c:pt idx="9">
                  <c:v>0.95407665994848412</c:v>
                </c:pt>
                <c:pt idx="10">
                  <c:v>0.95567848266992506</c:v>
                </c:pt>
                <c:pt idx="11">
                  <c:v>0.96885364857231804</c:v>
                </c:pt>
                <c:pt idx="12">
                  <c:v>0.96941837308740253</c:v>
                </c:pt>
                <c:pt idx="13">
                  <c:v>0.97021205886863693</c:v>
                </c:pt>
                <c:pt idx="14">
                  <c:v>0.9724813688908972</c:v>
                </c:pt>
                <c:pt idx="15">
                  <c:v>0.99070431918860757</c:v>
                </c:pt>
                <c:pt idx="16">
                  <c:v>0.99289234826196371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1C-4AA1-922E-F1B5CE126B12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8.9774942971694461E-3</c:v>
                </c:pt>
                <c:pt idx="1">
                  <c:v>0.37968513137195481</c:v>
                </c:pt>
                <c:pt idx="2">
                  <c:v>0.57619261138407973</c:v>
                </c:pt>
                <c:pt idx="3">
                  <c:v>0.71640839086852981</c:v>
                </c:pt>
                <c:pt idx="4">
                  <c:v>0.79806346803565675</c:v>
                </c:pt>
                <c:pt idx="5">
                  <c:v>0.87423926054687051</c:v>
                </c:pt>
                <c:pt idx="6">
                  <c:v>0.91007016257420925</c:v>
                </c:pt>
                <c:pt idx="7">
                  <c:v>0.91007016257420925</c:v>
                </c:pt>
                <c:pt idx="8">
                  <c:v>0.9252662784959772</c:v>
                </c:pt>
                <c:pt idx="9">
                  <c:v>0.93283963025820893</c:v>
                </c:pt>
                <c:pt idx="10">
                  <c:v>0.93289805763780542</c:v>
                </c:pt>
                <c:pt idx="11">
                  <c:v>0.95831368239285886</c:v>
                </c:pt>
                <c:pt idx="12">
                  <c:v>0.95831368239285886</c:v>
                </c:pt>
                <c:pt idx="13">
                  <c:v>0.95912042723262314</c:v>
                </c:pt>
                <c:pt idx="14">
                  <c:v>0.96177235244367165</c:v>
                </c:pt>
                <c:pt idx="15">
                  <c:v>0.98880576974648615</c:v>
                </c:pt>
                <c:pt idx="16">
                  <c:v>0.99171755109934501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1C-4AA1-922E-F1B5CE126B12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1.5104077181822681E-2</c:v>
                </c:pt>
                <c:pt idx="1">
                  <c:v>0.47463698917527358</c:v>
                </c:pt>
                <c:pt idx="2">
                  <c:v>0.73356334985806249</c:v>
                </c:pt>
                <c:pt idx="3">
                  <c:v>0.9535869032831753</c:v>
                </c:pt>
                <c:pt idx="4">
                  <c:v>0.95855389915939215</c:v>
                </c:pt>
                <c:pt idx="5">
                  <c:v>0.99396372211985429</c:v>
                </c:pt>
                <c:pt idx="6">
                  <c:v>0.99580240792567609</c:v>
                </c:pt>
                <c:pt idx="7">
                  <c:v>0.99580240792567609</c:v>
                </c:pt>
                <c:pt idx="8">
                  <c:v>0.99700113007947477</c:v>
                </c:pt>
                <c:pt idx="9">
                  <c:v>0.99819411250000667</c:v>
                </c:pt>
                <c:pt idx="10">
                  <c:v>0.99831915407077665</c:v>
                </c:pt>
                <c:pt idx="11">
                  <c:v>0.99831915407077665</c:v>
                </c:pt>
                <c:pt idx="12">
                  <c:v>0.99831915407077665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1C-4AA1-922E-F1B5CE126B12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3.2650500024310122E-2</c:v>
                </c:pt>
                <c:pt idx="1">
                  <c:v>0.53600459586461424</c:v>
                </c:pt>
                <c:pt idx="2">
                  <c:v>0.6386200388418154</c:v>
                </c:pt>
                <c:pt idx="3">
                  <c:v>0.82248204971580896</c:v>
                </c:pt>
                <c:pt idx="4">
                  <c:v>0.86455066982788531</c:v>
                </c:pt>
                <c:pt idx="5">
                  <c:v>0.91170924176838675</c:v>
                </c:pt>
                <c:pt idx="6">
                  <c:v>0.9407047074331748</c:v>
                </c:pt>
                <c:pt idx="7">
                  <c:v>0.9407047074331748</c:v>
                </c:pt>
                <c:pt idx="8">
                  <c:v>0.95545865580004907</c:v>
                </c:pt>
                <c:pt idx="9">
                  <c:v>0.96184322622028118</c:v>
                </c:pt>
                <c:pt idx="10">
                  <c:v>0.96191190480025646</c:v>
                </c:pt>
                <c:pt idx="11">
                  <c:v>0.97499592912540289</c:v>
                </c:pt>
                <c:pt idx="12">
                  <c:v>0.97499592912540289</c:v>
                </c:pt>
                <c:pt idx="13">
                  <c:v>0.97713604644421626</c:v>
                </c:pt>
                <c:pt idx="14">
                  <c:v>0.97866868827425368</c:v>
                </c:pt>
                <c:pt idx="15">
                  <c:v>0.98909909053596345</c:v>
                </c:pt>
                <c:pt idx="16">
                  <c:v>0.99056123710089794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1C-4AA1-922E-F1B5CE12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8.1509345340286981</c:v>
                </c:pt>
                <c:pt idx="1">
                  <c:v>1.3559634789137269</c:v>
                </c:pt>
                <c:pt idx="2">
                  <c:v>1.3281436183367441</c:v>
                </c:pt>
                <c:pt idx="3">
                  <c:v>1.2324456263212951</c:v>
                </c:pt>
                <c:pt idx="4">
                  <c:v>1.068547606180696</c:v>
                </c:pt>
                <c:pt idx="5">
                  <c:v>1.043108195501113</c:v>
                </c:pt>
                <c:pt idx="6">
                  <c:v>1.036720960303201</c:v>
                </c:pt>
                <c:pt idx="7">
                  <c:v>1.0270003364408009</c:v>
                </c:pt>
                <c:pt idx="8">
                  <c:v>1.0043244577266841</c:v>
                </c:pt>
                <c:pt idx="9">
                  <c:v>1.001313316559842</c:v>
                </c:pt>
                <c:pt idx="10">
                  <c:v>1.0123047569457131</c:v>
                </c:pt>
                <c:pt idx="11">
                  <c:v>1.000327288009496</c:v>
                </c:pt>
                <c:pt idx="12">
                  <c:v>1.00129311400232</c:v>
                </c:pt>
                <c:pt idx="13">
                  <c:v>1.0022594139839289</c:v>
                </c:pt>
                <c:pt idx="14">
                  <c:v>1.017040708307906</c:v>
                </c:pt>
                <c:pt idx="15">
                  <c:v>1.002540979941061</c:v>
                </c:pt>
                <c:pt idx="16">
                  <c:v>1.0178083626512779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AED-AAB3-C7E6A58573D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8.8624824206830066</c:v>
                </c:pt>
                <c:pt idx="1">
                  <c:v>1.4280943329985329</c:v>
                </c:pt>
                <c:pt idx="2">
                  <c:v>1.1827286414331499</c:v>
                </c:pt>
                <c:pt idx="3">
                  <c:v>1.4587886172568441</c:v>
                </c:pt>
                <c:pt idx="4">
                  <c:v>1.0855674079737729</c:v>
                </c:pt>
                <c:pt idx="5">
                  <c:v>1.069715613841959</c:v>
                </c:pt>
                <c:pt idx="6">
                  <c:v>1.0421445345456939</c:v>
                </c:pt>
                <c:pt idx="7">
                  <c:v>1.037570038016316</c:v>
                </c:pt>
                <c:pt idx="8">
                  <c:v>1.0049170904034279</c:v>
                </c:pt>
                <c:pt idx="9">
                  <c:v>1.0013623630126429</c:v>
                </c:pt>
                <c:pt idx="10">
                  <c:v>1.012774403798175</c:v>
                </c:pt>
                <c:pt idx="11">
                  <c:v>1.000327288009496</c:v>
                </c:pt>
                <c:pt idx="12">
                  <c:v>1.00129311400232</c:v>
                </c:pt>
                <c:pt idx="13">
                  <c:v>1.0022594139839289</c:v>
                </c:pt>
                <c:pt idx="14">
                  <c:v>1.017040708307906</c:v>
                </c:pt>
                <c:pt idx="15">
                  <c:v>1.002540979941061</c:v>
                </c:pt>
                <c:pt idx="16">
                  <c:v>1.0178083626512779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AED-AAB3-C7E6A58573D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15.479834759115599</c:v>
                </c:pt>
                <c:pt idx="1">
                  <c:v>1.2093548695402849</c:v>
                </c:pt>
                <c:pt idx="2">
                  <c:v>1.269205336884996</c:v>
                </c:pt>
                <c:pt idx="3">
                  <c:v>1.0873596262032981</c:v>
                </c:pt>
                <c:pt idx="4">
                  <c:v>1.079636821299808</c:v>
                </c:pt>
                <c:pt idx="5">
                  <c:v>1.058297562695415</c:v>
                </c:pt>
                <c:pt idx="6">
                  <c:v>1</c:v>
                </c:pt>
                <c:pt idx="7">
                  <c:v>1.0288913705647</c:v>
                </c:pt>
                <c:pt idx="8">
                  <c:v>1.010985962979142</c:v>
                </c:pt>
                <c:pt idx="9">
                  <c:v>1.00002893927851</c:v>
                </c:pt>
                <c:pt idx="10">
                  <c:v>1.026609948529223</c:v>
                </c:pt>
                <c:pt idx="11">
                  <c:v>1</c:v>
                </c:pt>
                <c:pt idx="12">
                  <c:v>1.00167391104352</c:v>
                </c:pt>
                <c:pt idx="13">
                  <c:v>1.00307148917379</c:v>
                </c:pt>
                <c:pt idx="14">
                  <c:v>1.021085639281488</c:v>
                </c:pt>
                <c:pt idx="15">
                  <c:v>1.0029288769325839</c:v>
                </c:pt>
                <c:pt idx="16">
                  <c:v>1.0190574041171381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4-4AED-AAB3-C7E6A58573D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17.66954437686837</c:v>
                </c:pt>
                <c:pt idx="1">
                  <c:v>1.1682962131454451</c:v>
                </c:pt>
                <c:pt idx="2">
                  <c:v>1.3129074273995029</c:v>
                </c:pt>
                <c:pt idx="3">
                  <c:v>1.006340260422212</c:v>
                </c:pt>
                <c:pt idx="4">
                  <c:v>1.0250696055774151</c:v>
                </c:pt>
                <c:pt idx="5">
                  <c:v>1.002322662308152</c:v>
                </c:pt>
                <c:pt idx="6">
                  <c:v>1</c:v>
                </c:pt>
                <c:pt idx="7">
                  <c:v>1.001380612836422</c:v>
                </c:pt>
                <c:pt idx="8">
                  <c:v>1.002062483800473</c:v>
                </c:pt>
                <c:pt idx="9">
                  <c:v>1.0001169884226899</c:v>
                </c:pt>
                <c:pt idx="10">
                  <c:v>1</c:v>
                </c:pt>
                <c:pt idx="11">
                  <c:v>1</c:v>
                </c:pt>
                <c:pt idx="12">
                  <c:v>1.002740477454469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4-4AED-AAB3-C7E6A58573D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19.383116901666661</c:v>
                </c:pt>
                <c:pt idx="1">
                  <c:v>1.637595804978498</c:v>
                </c:pt>
                <c:pt idx="2">
                  <c:v>1.242656501153881</c:v>
                </c:pt>
                <c:pt idx="3">
                  <c:v>1.4230686395846579</c:v>
                </c:pt>
                <c:pt idx="4">
                  <c:v>1.0920572893081331</c:v>
                </c:pt>
                <c:pt idx="5">
                  <c:v>1.0443814961924689</c:v>
                </c:pt>
                <c:pt idx="6">
                  <c:v>1.0415845316858721</c:v>
                </c:pt>
                <c:pt idx="7">
                  <c:v>1.0268856927955059</c:v>
                </c:pt>
                <c:pt idx="8">
                  <c:v>1.0035167127339311</c:v>
                </c:pt>
                <c:pt idx="9">
                  <c:v>1.001533753566247</c:v>
                </c:pt>
                <c:pt idx="10">
                  <c:v>1.012725714581574</c:v>
                </c:pt>
                <c:pt idx="11">
                  <c:v>1.000582879071485</c:v>
                </c:pt>
                <c:pt idx="12">
                  <c:v>1.0008187236834669</c:v>
                </c:pt>
                <c:pt idx="13">
                  <c:v>1.0023389835258349</c:v>
                </c:pt>
                <c:pt idx="14">
                  <c:v>1.0187386112275789</c:v>
                </c:pt>
                <c:pt idx="15">
                  <c:v>1.0022085591341201</c:v>
                </c:pt>
                <c:pt idx="16">
                  <c:v>1.007158532091095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4-4AED-AAB3-C7E6A58573D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25.669449331880799</c:v>
                </c:pt>
                <c:pt idx="1">
                  <c:v>1.720952170458371</c:v>
                </c:pt>
                <c:pt idx="2">
                  <c:v>1.1964227455435079</c:v>
                </c:pt>
                <c:pt idx="3">
                  <c:v>1.3880078405142779</c:v>
                </c:pt>
                <c:pt idx="4">
                  <c:v>1.1032067533064309</c:v>
                </c:pt>
                <c:pt idx="5">
                  <c:v>1.063717340043929</c:v>
                </c:pt>
                <c:pt idx="6">
                  <c:v>1.044809150647845</c:v>
                </c:pt>
                <c:pt idx="7">
                  <c:v>1.0354892169481169</c:v>
                </c:pt>
                <c:pt idx="8">
                  <c:v>1.004395890917414</c:v>
                </c:pt>
                <c:pt idx="9">
                  <c:v>1.001678924544205</c:v>
                </c:pt>
                <c:pt idx="10">
                  <c:v>1.013786190796705</c:v>
                </c:pt>
                <c:pt idx="11">
                  <c:v>1.000582879071485</c:v>
                </c:pt>
                <c:pt idx="12">
                  <c:v>1.0008187236834669</c:v>
                </c:pt>
                <c:pt idx="13">
                  <c:v>1.0023389835258349</c:v>
                </c:pt>
                <c:pt idx="14">
                  <c:v>1.0187386112275789</c:v>
                </c:pt>
                <c:pt idx="15">
                  <c:v>1.0022085591341201</c:v>
                </c:pt>
                <c:pt idx="16">
                  <c:v>1.007158532091095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84-4AED-AAB3-C7E6A58573D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42.292996108242292</c:v>
                </c:pt>
                <c:pt idx="1">
                  <c:v>1.517553793328869</c:v>
                </c:pt>
                <c:pt idx="2">
                  <c:v>1.243348798152125</c:v>
                </c:pt>
                <c:pt idx="3">
                  <c:v>1.1139783930617191</c:v>
                </c:pt>
                <c:pt idx="4">
                  <c:v>1.0954507950335231</c:v>
                </c:pt>
                <c:pt idx="5">
                  <c:v>1.0409852355577409</c:v>
                </c:pt>
                <c:pt idx="6">
                  <c:v>1</c:v>
                </c:pt>
                <c:pt idx="7">
                  <c:v>1.0166977410607381</c:v>
                </c:pt>
                <c:pt idx="8">
                  <c:v>1.00818505109096</c:v>
                </c:pt>
                <c:pt idx="9">
                  <c:v>1.000062633895153</c:v>
                </c:pt>
                <c:pt idx="10">
                  <c:v>1.027243732095882</c:v>
                </c:pt>
                <c:pt idx="11">
                  <c:v>1</c:v>
                </c:pt>
                <c:pt idx="12">
                  <c:v>1.000841837964527</c:v>
                </c:pt>
                <c:pt idx="13">
                  <c:v>1.002764955406799</c:v>
                </c:pt>
                <c:pt idx="14">
                  <c:v>1.0281079168413689</c:v>
                </c:pt>
                <c:pt idx="15">
                  <c:v>1.0029447455121601</c:v>
                </c:pt>
                <c:pt idx="16">
                  <c:v>1.008351620772945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84-4AED-AAB3-C7E6A58573D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31.42442821640806</c:v>
                </c:pt>
                <c:pt idx="1">
                  <c:v>1.545525036160156</c:v>
                </c:pt>
                <c:pt idx="2">
                  <c:v>1.2999380400720471</c:v>
                </c:pt>
                <c:pt idx="3">
                  <c:v>1.0052087500983029</c:v>
                </c:pt>
                <c:pt idx="4">
                  <c:v>1.036940878328819</c:v>
                </c:pt>
                <c:pt idx="5">
                  <c:v>1.0018498520266921</c:v>
                </c:pt>
                <c:pt idx="6">
                  <c:v>1</c:v>
                </c:pt>
                <c:pt idx="7">
                  <c:v>1.0012037751106619</c:v>
                </c:pt>
                <c:pt idx="8">
                  <c:v>1.001196570780654</c:v>
                </c:pt>
                <c:pt idx="9">
                  <c:v>1.000125267790307</c:v>
                </c:pt>
                <c:pt idx="10">
                  <c:v>1</c:v>
                </c:pt>
                <c:pt idx="11">
                  <c:v>1</c:v>
                </c:pt>
                <c:pt idx="12">
                  <c:v>1.0016836759290551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84-4AED-AAB3-C7E6A58573D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16.574689567991989</c:v>
                </c:pt>
                <c:pt idx="1">
                  <c:v>1.188825541342865</c:v>
                </c:pt>
                <c:pt idx="2">
                  <c:v>1.2910563821422489</c:v>
                </c:pt>
                <c:pt idx="3">
                  <c:v>1.0468499433127549</c:v>
                </c:pt>
                <c:pt idx="4">
                  <c:v>1.052353213438612</c:v>
                </c:pt>
                <c:pt idx="5">
                  <c:v>1.0303101125017839</c:v>
                </c:pt>
                <c:pt idx="6">
                  <c:v>1</c:v>
                </c:pt>
                <c:pt idx="7">
                  <c:v>1.0151359917005609</c:v>
                </c:pt>
                <c:pt idx="8">
                  <c:v>1.006524223389808</c:v>
                </c:pt>
                <c:pt idx="9">
                  <c:v>1.0000729638506001</c:v>
                </c:pt>
                <c:pt idx="10">
                  <c:v>1.013304974264611</c:v>
                </c:pt>
                <c:pt idx="11">
                  <c:v>1</c:v>
                </c:pt>
                <c:pt idx="12">
                  <c:v>1.0022071942489941</c:v>
                </c:pt>
                <c:pt idx="13">
                  <c:v>1.0015357445868951</c:v>
                </c:pt>
                <c:pt idx="14">
                  <c:v>1.010542819640744</c:v>
                </c:pt>
                <c:pt idx="15">
                  <c:v>1.0014644384662921</c:v>
                </c:pt>
                <c:pt idx="16">
                  <c:v>1.009528702058569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84-4AED-AAB3-C7E6A5857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1_Financial_Reporting\03_Stat\99_ARM_IBNP_Process\2025.05\Unified_IBNP_GTL_052025.xlsx" TargetMode="External"/><Relationship Id="rId1" Type="http://schemas.openxmlformats.org/officeDocument/2006/relationships/externalLinkPath" Target="file:///\\RDS02\Unified$\01_Financial_Reporting\03_Stat\99_ARM_IBNP_Process\2025.05\Unified_IBNP_GTL_05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vol all BF"/>
    </sheetNames>
    <sheetDataSet>
      <sheetData sheetId="0">
        <row r="7">
          <cell r="J7">
            <v>0.2356216713598184</v>
          </cell>
        </row>
        <row r="8">
          <cell r="J8">
            <v>0.2356216713598184</v>
          </cell>
        </row>
        <row r="9">
          <cell r="J9">
            <v>0.23660093662532089</v>
          </cell>
        </row>
        <row r="10">
          <cell r="J10">
            <v>0.27182561069641492</v>
          </cell>
        </row>
        <row r="11">
          <cell r="J11">
            <v>0.40165721638651902</v>
          </cell>
        </row>
        <row r="12">
          <cell r="J12">
            <v>0.44858612849481738</v>
          </cell>
        </row>
        <row r="13">
          <cell r="J13">
            <v>0.46648054270972189</v>
          </cell>
        </row>
        <row r="14">
          <cell r="J14">
            <v>0.59936875759519181</v>
          </cell>
        </row>
        <row r="15">
          <cell r="J15">
            <v>0.60950889411999576</v>
          </cell>
        </row>
        <row r="16">
          <cell r="J16">
            <v>0.68287319048420703</v>
          </cell>
        </row>
        <row r="17">
          <cell r="J17">
            <v>0.78980514870429519</v>
          </cell>
        </row>
        <row r="18">
          <cell r="J18">
            <v>0.77444357995981328</v>
          </cell>
        </row>
        <row r="19">
          <cell r="J19">
            <v>0.85981381709846338</v>
          </cell>
        </row>
        <row r="20">
          <cell r="J20">
            <v>0.93782451910237197</v>
          </cell>
        </row>
        <row r="21">
          <cell r="J21">
            <v>0.99830152600290178</v>
          </cell>
        </row>
        <row r="22">
          <cell r="J22">
            <v>0.99830152600290178</v>
          </cell>
        </row>
        <row r="23">
          <cell r="J23">
            <v>1</v>
          </cell>
        </row>
        <row r="24">
          <cell r="J24">
            <v>1</v>
          </cell>
        </row>
        <row r="25">
          <cell r="J25">
            <v>1</v>
          </cell>
        </row>
        <row r="26">
          <cell r="J26">
            <v>1</v>
          </cell>
        </row>
        <row r="27">
          <cell r="J27">
            <v>1</v>
          </cell>
        </row>
        <row r="28">
          <cell r="J28">
            <v>1</v>
          </cell>
        </row>
        <row r="29">
          <cell r="J29">
            <v>1</v>
          </cell>
        </row>
        <row r="30">
          <cell r="J30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4" x14ac:dyDescent="0.3"/>
  <cols>
    <col min="1" max="1" width="13.44140625" bestFit="1" customWidth="1"/>
    <col min="2" max="2" width="22" bestFit="1" customWidth="1"/>
    <col min="3" max="3" width="12.77734375" bestFit="1" customWidth="1"/>
    <col min="4" max="4" width="12.77734375" customWidth="1"/>
    <col min="5" max="5" width="12.77734375" bestFit="1" customWidth="1"/>
    <col min="6" max="7" width="12.77734375" customWidth="1"/>
    <col min="8" max="8" width="11.21875" customWidth="1"/>
    <col min="9" max="10" width="13.77734375" bestFit="1" customWidth="1"/>
    <col min="11" max="11" width="11.44140625" bestFit="1" customWidth="1"/>
    <col min="12" max="12" width="13.5546875" bestFit="1" customWidth="1"/>
    <col min="13" max="14" width="11.44140625" bestFit="1" customWidth="1"/>
    <col min="15" max="19" width="12.77734375" bestFit="1" customWidth="1"/>
    <col min="20" max="27" width="11.44140625" bestFit="1" customWidth="1"/>
  </cols>
  <sheetData>
    <row r="1" spans="1:10" ht="15.6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6" customHeight="1" x14ac:dyDescent="0.3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6" customHeight="1" x14ac:dyDescent="0.3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6" customHeight="1" x14ac:dyDescent="0.3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6" customHeight="1" x14ac:dyDescent="0.3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6" customHeight="1" x14ac:dyDescent="0.3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6" customHeight="1" x14ac:dyDescent="0.3">
      <c r="A7" s="3">
        <v>0</v>
      </c>
      <c r="B7" s="4">
        <f t="shared" ref="B7:B29" si="0">+E7/E8</f>
        <v>5.6594554939918232E-2</v>
      </c>
      <c r="C7" s="4">
        <f t="shared" ref="C7:C29" si="1">+F7/F8</f>
        <v>6.4600172777111206E-2</v>
      </c>
      <c r="D7" s="4">
        <f t="shared" ref="D7:D29" si="2">+G7/G8</f>
        <v>0.11283520265904604</v>
      </c>
      <c r="E7" s="5">
        <v>3.5460796647779451E-2</v>
      </c>
      <c r="F7" s="5">
        <v>3.0252930942011719E-2</v>
      </c>
      <c r="G7" s="5">
        <v>3.4349114150972151E-2</v>
      </c>
      <c r="H7" s="4">
        <f t="shared" ref="H7:H29" si="3">+I7/I8</f>
        <v>6.0914589681162153E-2</v>
      </c>
      <c r="I7" s="5">
        <v>3.2650500024310122E-2</v>
      </c>
      <c r="J7" s="5">
        <f t="shared" ref="J7:J30" si="4">I7</f>
        <v>3.2650500024310122E-2</v>
      </c>
    </row>
    <row r="8" spans="1:10" ht="15.6" customHeight="1" x14ac:dyDescent="0.3">
      <c r="A8" s="3">
        <f t="shared" ref="A8:A29" si="5">1+A7</f>
        <v>1</v>
      </c>
      <c r="B8" s="4">
        <f t="shared" si="0"/>
        <v>0.85594730920822248</v>
      </c>
      <c r="C8" s="4">
        <f t="shared" si="1"/>
        <v>0.82688714883178382</v>
      </c>
      <c r="D8" s="4">
        <f t="shared" si="2"/>
        <v>0.70023385493052559</v>
      </c>
      <c r="E8" s="5">
        <v>0.62657612000704399</v>
      </c>
      <c r="F8" s="5">
        <v>0.46831037196127712</v>
      </c>
      <c r="G8" s="5">
        <v>0.30441842032902461</v>
      </c>
      <c r="H8" s="4">
        <f t="shared" si="3"/>
        <v>0.83931690718114349</v>
      </c>
      <c r="I8" s="5">
        <v>0.53600459586461424</v>
      </c>
      <c r="J8" s="5">
        <f t="shared" si="4"/>
        <v>0.53600459586461424</v>
      </c>
    </row>
    <row r="9" spans="1:10" ht="15.6" customHeight="1" x14ac:dyDescent="0.3">
      <c r="A9" s="3">
        <f t="shared" si="5"/>
        <v>2</v>
      </c>
      <c r="B9" s="4">
        <f t="shared" si="0"/>
        <v>0.76166832415649943</v>
      </c>
      <c r="C9" s="4">
        <f t="shared" si="1"/>
        <v>0.78789457539967089</v>
      </c>
      <c r="D9" s="4">
        <f t="shared" si="2"/>
        <v>0.84550248042380005</v>
      </c>
      <c r="E9" s="5">
        <v>0.73202650825159565</v>
      </c>
      <c r="F9" s="5">
        <v>0.56635342878759254</v>
      </c>
      <c r="G9" s="5">
        <v>0.43473822093224529</v>
      </c>
      <c r="H9" s="4">
        <f t="shared" si="3"/>
        <v>0.77645468258240635</v>
      </c>
      <c r="I9" s="5">
        <v>0.6386200388418154</v>
      </c>
      <c r="J9" s="5">
        <f t="shared" si="4"/>
        <v>0.6386200388418154</v>
      </c>
    </row>
    <row r="10" spans="1:10" ht="15.6" customHeight="1" x14ac:dyDescent="0.3">
      <c r="A10" s="3">
        <f t="shared" si="5"/>
        <v>3</v>
      </c>
      <c r="B10" s="4">
        <f t="shared" si="0"/>
        <v>0.99369968521427143</v>
      </c>
      <c r="C10" s="4">
        <f t="shared" si="1"/>
        <v>0.91965893886613281</v>
      </c>
      <c r="D10" s="4">
        <f t="shared" si="2"/>
        <v>0.68550027616779341</v>
      </c>
      <c r="E10" s="5">
        <v>0.96108303973684317</v>
      </c>
      <c r="F10" s="5">
        <v>0.71881879438032881</v>
      </c>
      <c r="G10" s="5">
        <v>0.51417734542225935</v>
      </c>
      <c r="H10" s="4">
        <f t="shared" si="3"/>
        <v>0.95134048057535903</v>
      </c>
      <c r="I10" s="5">
        <v>0.82248204971580896</v>
      </c>
      <c r="J10" s="5">
        <f t="shared" si="4"/>
        <v>0.82248204971580896</v>
      </c>
    </row>
    <row r="11" spans="1:10" ht="15.6" customHeight="1" x14ac:dyDescent="0.3">
      <c r="A11" s="3">
        <f t="shared" si="5"/>
        <v>4</v>
      </c>
      <c r="B11" s="4">
        <f t="shared" si="0"/>
        <v>0.97554350900562159</v>
      </c>
      <c r="C11" s="4">
        <f t="shared" si="1"/>
        <v>0.92623739786502357</v>
      </c>
      <c r="D11" s="4">
        <f t="shared" si="2"/>
        <v>0.92117725039895448</v>
      </c>
      <c r="E11" s="5">
        <v>0.96717655649614587</v>
      </c>
      <c r="F11" s="5">
        <v>0.78161453556529981</v>
      </c>
      <c r="G11" s="5">
        <v>0.75007605875333239</v>
      </c>
      <c r="H11" s="4">
        <f t="shared" si="3"/>
        <v>0.94827454874864403</v>
      </c>
      <c r="I11" s="5">
        <v>0.86455066982788531</v>
      </c>
      <c r="J11" s="5">
        <f t="shared" si="4"/>
        <v>0.86455066982788531</v>
      </c>
    </row>
    <row r="12" spans="1:10" ht="15.6" customHeight="1" x14ac:dyDescent="0.3">
      <c r="A12" s="3">
        <f t="shared" si="5"/>
        <v>5</v>
      </c>
      <c r="B12" s="4">
        <f t="shared" si="0"/>
        <v>0.99768271995087565</v>
      </c>
      <c r="C12" s="4">
        <f t="shared" si="1"/>
        <v>0.94491382693263026</v>
      </c>
      <c r="D12" s="4">
        <f t="shared" si="2"/>
        <v>0.93482789917259346</v>
      </c>
      <c r="E12" s="5">
        <v>0.99142329129122675</v>
      </c>
      <c r="F12" s="5">
        <v>0.84385983265944631</v>
      </c>
      <c r="G12" s="5">
        <v>0.81425812288403832</v>
      </c>
      <c r="H12" s="4">
        <f t="shared" si="3"/>
        <v>0.9691768676868795</v>
      </c>
      <c r="I12" s="5">
        <v>0.91170924176838675</v>
      </c>
      <c r="J12" s="5">
        <f t="shared" si="4"/>
        <v>0.91170924176838675</v>
      </c>
    </row>
    <row r="13" spans="1:10" ht="15.6" customHeight="1" x14ac:dyDescent="0.3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0.95955979890633269</v>
      </c>
      <c r="E13" s="5">
        <v>0.99372603280133276</v>
      </c>
      <c r="F13" s="5">
        <v>0.89305480416005301</v>
      </c>
      <c r="G13" s="5">
        <v>0.87102462774670053</v>
      </c>
      <c r="H13" s="4">
        <f t="shared" si="3"/>
        <v>1</v>
      </c>
      <c r="I13" s="5">
        <v>0.9407047074331748</v>
      </c>
      <c r="J13" s="5">
        <f t="shared" si="4"/>
        <v>0.9407047074331748</v>
      </c>
    </row>
    <row r="14" spans="1:10" ht="15.6" customHeight="1" x14ac:dyDescent="0.3">
      <c r="A14" s="3">
        <f t="shared" si="5"/>
        <v>7</v>
      </c>
      <c r="B14" s="4">
        <f t="shared" si="0"/>
        <v>0.99862129062743532</v>
      </c>
      <c r="C14" s="4">
        <f t="shared" si="1"/>
        <v>0.9719199019534559</v>
      </c>
      <c r="D14" s="4">
        <f t="shared" si="2"/>
        <v>0.96379035955187753</v>
      </c>
      <c r="E14" s="5">
        <v>0.99372603280133276</v>
      </c>
      <c r="F14" s="5">
        <v>0.89305480416005301</v>
      </c>
      <c r="G14" s="5">
        <v>0.90773355526092181</v>
      </c>
      <c r="H14" s="4">
        <f t="shared" si="3"/>
        <v>0.98455825557986065</v>
      </c>
      <c r="I14" s="5">
        <v>0.9407047074331748</v>
      </c>
      <c r="J14" s="5">
        <f t="shared" si="4"/>
        <v>0.9407047074331748</v>
      </c>
    </row>
    <row r="15" spans="1:10" ht="15.6" customHeight="1" x14ac:dyDescent="0.3">
      <c r="A15" s="3">
        <f t="shared" si="5"/>
        <v>8</v>
      </c>
      <c r="B15" s="4">
        <f t="shared" si="0"/>
        <v>0.99794176128353662</v>
      </c>
      <c r="C15" s="4">
        <f t="shared" si="1"/>
        <v>0.98913341690049839</v>
      </c>
      <c r="D15" s="4">
        <f t="shared" si="2"/>
        <v>0.99510696907199203</v>
      </c>
      <c r="E15" s="5">
        <v>0.99509798371810509</v>
      </c>
      <c r="F15" s="5">
        <v>0.91885638144162662</v>
      </c>
      <c r="G15" s="5">
        <v>0.94183713944075986</v>
      </c>
      <c r="H15" s="4">
        <f t="shared" si="3"/>
        <v>0.99336215066428102</v>
      </c>
      <c r="I15" s="5">
        <v>0.95545865580004907</v>
      </c>
      <c r="J15" s="5">
        <f t="shared" si="4"/>
        <v>0.95545865580004907</v>
      </c>
    </row>
    <row r="16" spans="1:10" ht="15.6" customHeight="1" x14ac:dyDescent="0.3">
      <c r="A16" s="3">
        <f t="shared" si="5"/>
        <v>9</v>
      </c>
      <c r="B16" s="4">
        <f t="shared" si="0"/>
        <v>0.99988302526200057</v>
      </c>
      <c r="C16" s="4">
        <f t="shared" si="1"/>
        <v>0.99997106155894777</v>
      </c>
      <c r="D16" s="4">
        <f t="shared" si="2"/>
        <v>0.9986394904951843</v>
      </c>
      <c r="E16" s="5">
        <v>0.99715035718940759</v>
      </c>
      <c r="F16" s="5">
        <v>0.92895090363129318</v>
      </c>
      <c r="G16" s="5">
        <v>0.94646823780069589</v>
      </c>
      <c r="H16" s="4">
        <f t="shared" si="3"/>
        <v>0.99992860200644929</v>
      </c>
      <c r="I16" s="5">
        <v>0.96184322622028118</v>
      </c>
      <c r="J16" s="5">
        <f t="shared" si="4"/>
        <v>0.96184322622028118</v>
      </c>
    </row>
    <row r="17" spans="1:10" ht="15.6" customHeight="1" x14ac:dyDescent="0.3">
      <c r="A17" s="3">
        <f t="shared" si="5"/>
        <v>10</v>
      </c>
      <c r="B17" s="4">
        <f t="shared" si="0"/>
        <v>1</v>
      </c>
      <c r="C17" s="4">
        <f t="shared" si="1"/>
        <v>0.97407978700445474</v>
      </c>
      <c r="D17" s="4">
        <f t="shared" si="2"/>
        <v>0.9873867232917144</v>
      </c>
      <c r="E17" s="5">
        <v>0.99726701223687952</v>
      </c>
      <c r="F17" s="5">
        <v>0.92897778680021537</v>
      </c>
      <c r="G17" s="5">
        <v>0.94775767112051734</v>
      </c>
      <c r="H17" s="4">
        <f t="shared" si="3"/>
        <v>0.98658043184151223</v>
      </c>
      <c r="I17" s="5">
        <v>0.96191190480025646</v>
      </c>
      <c r="J17" s="5">
        <f t="shared" si="4"/>
        <v>0.96191190480025646</v>
      </c>
    </row>
    <row r="18" spans="1:10" ht="15.6" customHeight="1" x14ac:dyDescent="0.3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0.9996728190728984</v>
      </c>
      <c r="E18" s="5">
        <v>0.99726701223687952</v>
      </c>
      <c r="F18" s="5">
        <v>0.95369783789176077</v>
      </c>
      <c r="G18" s="5">
        <v>0.95986471031422915</v>
      </c>
      <c r="H18" s="4">
        <f t="shared" si="3"/>
        <v>1</v>
      </c>
      <c r="I18" s="5">
        <v>0.97499592912540289</v>
      </c>
      <c r="J18" s="5">
        <f t="shared" si="4"/>
        <v>0.97499592912540289</v>
      </c>
    </row>
    <row r="19" spans="1:10" ht="15.6" customHeight="1" x14ac:dyDescent="0.3">
      <c r="A19" s="3">
        <f t="shared" si="5"/>
        <v>12</v>
      </c>
      <c r="B19" s="4">
        <f t="shared" si="0"/>
        <v>0.99726701223687952</v>
      </c>
      <c r="C19" s="4">
        <f t="shared" si="1"/>
        <v>0.9983288862522377</v>
      </c>
      <c r="D19" s="4">
        <f t="shared" si="2"/>
        <v>0.99870855598202235</v>
      </c>
      <c r="E19" s="5">
        <v>0.99726701223687952</v>
      </c>
      <c r="F19" s="5">
        <v>0.95369783789176077</v>
      </c>
      <c r="G19" s="5">
        <v>0.96017886252465334</v>
      </c>
      <c r="H19" s="4">
        <f t="shared" si="3"/>
        <v>0.99780980619167492</v>
      </c>
      <c r="I19" s="5">
        <v>0.97499592912540289</v>
      </c>
      <c r="J19" s="5">
        <f t="shared" si="4"/>
        <v>0.97499592912540289</v>
      </c>
    </row>
    <row r="20" spans="1:10" ht="15.6" customHeight="1" x14ac:dyDescent="0.3">
      <c r="A20" s="3">
        <f t="shared" si="5"/>
        <v>13</v>
      </c>
      <c r="B20" s="4">
        <f t="shared" si="0"/>
        <v>1</v>
      </c>
      <c r="C20" s="4">
        <f t="shared" si="1"/>
        <v>0.99693791598411363</v>
      </c>
      <c r="D20" s="4">
        <f t="shared" si="2"/>
        <v>0.99774567945942472</v>
      </c>
      <c r="E20" s="5">
        <v>1</v>
      </c>
      <c r="F20" s="5">
        <v>0.95529424323478862</v>
      </c>
      <c r="G20" s="5">
        <v>0.96142048325651619</v>
      </c>
      <c r="H20" s="4">
        <f t="shared" si="3"/>
        <v>0.99843395231869525</v>
      </c>
      <c r="I20" s="5">
        <v>0.97713604644421626</v>
      </c>
      <c r="J20" s="5">
        <f t="shared" si="4"/>
        <v>0.97713604644421626</v>
      </c>
    </row>
    <row r="21" spans="1:10" ht="15.6" customHeight="1" x14ac:dyDescent="0.3">
      <c r="A21" s="3">
        <f t="shared" si="5"/>
        <v>14</v>
      </c>
      <c r="B21" s="4">
        <f t="shared" si="0"/>
        <v>1</v>
      </c>
      <c r="C21" s="4">
        <f t="shared" si="1"/>
        <v>0.97934978372986914</v>
      </c>
      <c r="D21" s="4">
        <f t="shared" si="2"/>
        <v>0.983244811964059</v>
      </c>
      <c r="E21" s="5">
        <v>1</v>
      </c>
      <c r="F21" s="5">
        <v>0.95822841916066859</v>
      </c>
      <c r="G21" s="5">
        <v>0.9635927301408217</v>
      </c>
      <c r="H21" s="4">
        <f t="shared" si="3"/>
        <v>0.98945464376470327</v>
      </c>
      <c r="I21" s="5">
        <v>0.97866868827425368</v>
      </c>
      <c r="J21" s="5">
        <f t="shared" si="4"/>
        <v>0.97866868827425368</v>
      </c>
    </row>
    <row r="22" spans="1:10" ht="15.6" customHeight="1" x14ac:dyDescent="0.3">
      <c r="A22" s="3">
        <f t="shared" si="5"/>
        <v>15</v>
      </c>
      <c r="B22" s="4">
        <f t="shared" si="0"/>
        <v>1</v>
      </c>
      <c r="C22" s="4">
        <f t="shared" si="1"/>
        <v>0.99707967633603067</v>
      </c>
      <c r="D22" s="4">
        <f t="shared" si="2"/>
        <v>0.99746546027354421</v>
      </c>
      <c r="E22" s="5">
        <v>1</v>
      </c>
      <c r="F22" s="5">
        <v>0.97843327795636048</v>
      </c>
      <c r="G22" s="5">
        <v>0.98001303278276986</v>
      </c>
      <c r="H22" s="4">
        <f t="shared" si="3"/>
        <v>0.99852392107608234</v>
      </c>
      <c r="I22" s="5">
        <v>0.98909909053596345</v>
      </c>
      <c r="J22" s="5">
        <f t="shared" si="4"/>
        <v>0.98909909053596345</v>
      </c>
    </row>
    <row r="23" spans="1:10" ht="15.6" customHeight="1" x14ac:dyDescent="0.3">
      <c r="A23" s="3">
        <f t="shared" si="5"/>
        <v>16</v>
      </c>
      <c r="B23" s="4">
        <f t="shared" si="0"/>
        <v>1</v>
      </c>
      <c r="C23" s="4">
        <f t="shared" si="1"/>
        <v>0.98129898861423981</v>
      </c>
      <c r="D23" s="4">
        <f t="shared" si="2"/>
        <v>0.9825032262410488</v>
      </c>
      <c r="E23" s="5">
        <v>1</v>
      </c>
      <c r="F23" s="5">
        <v>0.98129898861423981</v>
      </c>
      <c r="G23" s="5">
        <v>0.9825032262410488</v>
      </c>
      <c r="H23" s="4">
        <f t="shared" si="3"/>
        <v>0.99056123710089794</v>
      </c>
      <c r="I23" s="5">
        <v>0.99056123710089794</v>
      </c>
      <c r="J23" s="5">
        <f t="shared" si="4"/>
        <v>0.99056123710089794</v>
      </c>
    </row>
    <row r="24" spans="1:10" ht="15.6" customHeight="1" x14ac:dyDescent="0.3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6" customHeight="1" x14ac:dyDescent="0.3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6" customHeight="1" x14ac:dyDescent="0.3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6" customHeight="1" x14ac:dyDescent="0.3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6" customHeight="1" x14ac:dyDescent="0.3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6" customHeight="1" x14ac:dyDescent="0.3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6" customHeight="1" x14ac:dyDescent="0.3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6" customHeight="1" x14ac:dyDescent="0.3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6" customHeight="1" x14ac:dyDescent="0.3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6" customHeight="1" x14ac:dyDescent="0.3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6" customHeight="1" x14ac:dyDescent="0.3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6" customHeight="1" x14ac:dyDescent="0.3">
      <c r="A38" s="1">
        <v>0</v>
      </c>
      <c r="B38" s="4">
        <v>8.348055463964041</v>
      </c>
      <c r="C38" s="4">
        <v>1.1468775985365041</v>
      </c>
      <c r="D38" s="4">
        <v>1.063439152863725</v>
      </c>
      <c r="E38" s="4">
        <v>1</v>
      </c>
      <c r="F38" s="4">
        <v>1.002594201737536</v>
      </c>
      <c r="G38" s="4">
        <v>1.0010897375959471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6" customHeight="1" x14ac:dyDescent="0.3">
      <c r="A39" s="1">
        <f t="shared" ref="A39:A60" si="6">1+A38</f>
        <v>1</v>
      </c>
      <c r="B39" s="4">
        <v>5.5103125840418707</v>
      </c>
      <c r="C39" s="4">
        <v>1.0720238922072509</v>
      </c>
      <c r="D39" s="4">
        <v>1.295779161085284</v>
      </c>
      <c r="E39" s="4">
        <v>1.0054553095688861</v>
      </c>
      <c r="F39" s="4">
        <v>1.0302116793226259</v>
      </c>
      <c r="G39" s="4">
        <v>1</v>
      </c>
      <c r="H39" s="4">
        <v>1</v>
      </c>
      <c r="I39" s="4">
        <v>1</v>
      </c>
      <c r="J39" s="4">
        <v>1</v>
      </c>
      <c r="K39" s="4">
        <v>1.001325455396991</v>
      </c>
      <c r="L39" s="4">
        <v>0.99999999999999989</v>
      </c>
      <c r="M39" s="4">
        <v>0.99999999999999989</v>
      </c>
      <c r="N39" s="4">
        <v>0.99999999999999989</v>
      </c>
      <c r="O39" s="4">
        <v>0.99999999999999989</v>
      </c>
      <c r="P39" s="4">
        <v>0.99999999999999989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6" customHeight="1" x14ac:dyDescent="0.3">
      <c r="A40" s="1">
        <f t="shared" si="6"/>
        <v>2</v>
      </c>
      <c r="B40" s="4">
        <v>11.217178034483609</v>
      </c>
      <c r="C40" s="4">
        <v>1.193636057530425</v>
      </c>
      <c r="D40" s="4">
        <v>1.021796273806187</v>
      </c>
      <c r="E40" s="4">
        <v>1.016139672796504</v>
      </c>
      <c r="F40" s="4">
        <v>1.282577745002391</v>
      </c>
      <c r="G40" s="4">
        <v>1</v>
      </c>
      <c r="H40" s="4">
        <v>1</v>
      </c>
      <c r="I40" s="4">
        <v>1</v>
      </c>
      <c r="J40" s="4">
        <v>1</v>
      </c>
      <c r="K40" s="4">
        <v>1.0044237075511151</v>
      </c>
      <c r="L40" s="4">
        <v>1</v>
      </c>
      <c r="M40" s="4">
        <v>1.0069500744993209</v>
      </c>
      <c r="N40" s="4">
        <v>0.99999999999999989</v>
      </c>
      <c r="O40" s="4">
        <v>1.0068001028175551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6" customHeight="1" x14ac:dyDescent="0.3">
      <c r="A41" s="1">
        <f t="shared" si="6"/>
        <v>3</v>
      </c>
      <c r="B41" s="4">
        <v>22.623670132836448</v>
      </c>
      <c r="C41" s="4">
        <v>1.4646443848136239</v>
      </c>
      <c r="D41" s="4">
        <v>2.8713061933418289</v>
      </c>
      <c r="E41" s="4">
        <v>1.002369089634664</v>
      </c>
      <c r="F41" s="4">
        <v>1</v>
      </c>
      <c r="G41" s="4">
        <v>1</v>
      </c>
      <c r="H41" s="4">
        <v>1.001861169839469</v>
      </c>
      <c r="I41" s="4">
        <v>1.0043004813506879</v>
      </c>
      <c r="J41" s="4">
        <v>1</v>
      </c>
      <c r="K41" s="4">
        <v>1</v>
      </c>
      <c r="L41" s="4">
        <v>1</v>
      </c>
      <c r="M41" s="4">
        <v>1.000044474358496</v>
      </c>
      <c r="N41" s="4">
        <v>1</v>
      </c>
      <c r="O41" s="4">
        <v>1</v>
      </c>
      <c r="P41" s="4">
        <v>1</v>
      </c>
      <c r="Q41" s="4">
        <v>1</v>
      </c>
      <c r="R41" s="4">
        <v>1.0501097246376669</v>
      </c>
      <c r="S41" s="4">
        <v>1</v>
      </c>
      <c r="T41" s="4">
        <v>1</v>
      </c>
      <c r="U41" s="4">
        <v>1</v>
      </c>
      <c r="V41" s="4"/>
    </row>
    <row r="42" spans="1:24" ht="15.6" customHeight="1" x14ac:dyDescent="0.3">
      <c r="A42" s="1">
        <f t="shared" si="6"/>
        <v>4</v>
      </c>
      <c r="B42" s="4">
        <v>4.614351381509918</v>
      </c>
      <c r="C42" s="4">
        <v>1.7516905213501071</v>
      </c>
      <c r="D42" s="4">
        <v>1.010021171489061</v>
      </c>
      <c r="E42" s="4">
        <v>1</v>
      </c>
      <c r="F42" s="4">
        <v>1</v>
      </c>
      <c r="G42" s="4">
        <v>1</v>
      </c>
      <c r="H42" s="4">
        <v>1.1673660610462151</v>
      </c>
      <c r="I42" s="4">
        <v>1.142248742412314</v>
      </c>
      <c r="J42" s="4">
        <v>1.0003702428762671</v>
      </c>
      <c r="K42" s="4">
        <v>1</v>
      </c>
      <c r="L42" s="4">
        <v>1</v>
      </c>
      <c r="M42" s="4">
        <v>1</v>
      </c>
      <c r="N42" s="4">
        <v>1.003954932730968</v>
      </c>
      <c r="O42" s="4">
        <v>1</v>
      </c>
      <c r="P42" s="4">
        <v>1.1218670643595201</v>
      </c>
      <c r="Q42" s="4">
        <v>1.017668473072959</v>
      </c>
      <c r="R42" s="4">
        <v>1</v>
      </c>
      <c r="S42" s="4">
        <v>1</v>
      </c>
      <c r="T42" s="4">
        <v>1</v>
      </c>
      <c r="U42" s="4"/>
      <c r="V42" s="4"/>
    </row>
    <row r="43" spans="1:24" ht="15.6" customHeight="1" x14ac:dyDescent="0.3">
      <c r="A43" s="1">
        <f t="shared" si="6"/>
        <v>5</v>
      </c>
      <c r="B43" s="4"/>
      <c r="C43" s="4">
        <v>1.0390377882873201</v>
      </c>
      <c r="D43" s="4">
        <v>1</v>
      </c>
      <c r="E43" s="4">
        <v>1</v>
      </c>
      <c r="F43" s="4">
        <v>1</v>
      </c>
      <c r="G43" s="4">
        <v>1.0331691133413501</v>
      </c>
      <c r="H43" s="4">
        <v>1</v>
      </c>
      <c r="I43" s="4">
        <v>1</v>
      </c>
      <c r="J43" s="4">
        <v>1.0032701415869389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1.046780436688693</v>
      </c>
      <c r="Q43" s="4">
        <v>1</v>
      </c>
      <c r="R43" s="4">
        <v>1</v>
      </c>
      <c r="S43" s="4">
        <v>1</v>
      </c>
      <c r="U43" s="4"/>
      <c r="V43" s="4"/>
    </row>
    <row r="44" spans="1:24" ht="15.6" customHeight="1" x14ac:dyDescent="0.3">
      <c r="A44" s="1">
        <f t="shared" si="6"/>
        <v>6</v>
      </c>
      <c r="B44" s="4">
        <v>6.2356119213696886</v>
      </c>
      <c r="C44" s="4">
        <v>1.034293446795125</v>
      </c>
      <c r="D44" s="4">
        <v>1.2337151239694339</v>
      </c>
      <c r="E44" s="4">
        <v>1</v>
      </c>
      <c r="F44" s="4">
        <v>1.195223831114804</v>
      </c>
      <c r="G44" s="4">
        <v>1.254201591021433</v>
      </c>
      <c r="H44" s="4">
        <v>1.1156838852773121</v>
      </c>
      <c r="I44" s="4">
        <v>1.0012649775309239</v>
      </c>
      <c r="J44" s="4">
        <v>1</v>
      </c>
      <c r="K44" s="4">
        <v>1.0020673480835469</v>
      </c>
      <c r="L44" s="4">
        <v>1.001971896985163</v>
      </c>
      <c r="M44" s="4">
        <v>0.99999999999999989</v>
      </c>
      <c r="N44" s="4">
        <v>0.99999999999999989</v>
      </c>
      <c r="O44" s="4">
        <v>1.0165897324407951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6" customHeight="1" x14ac:dyDescent="0.3">
      <c r="A45" s="1">
        <f t="shared" si="6"/>
        <v>7</v>
      </c>
      <c r="B45" s="4">
        <v>1.6966496308915391</v>
      </c>
      <c r="C45" s="4">
        <v>3.398286364549167</v>
      </c>
      <c r="D45" s="4">
        <v>1</v>
      </c>
      <c r="E45" s="4">
        <v>4.7813146335217764</v>
      </c>
      <c r="F45" s="4">
        <v>1.3357310295674669</v>
      </c>
      <c r="G45" s="4">
        <v>1.017944273438897</v>
      </c>
      <c r="H45" s="4">
        <v>1.40461574820327</v>
      </c>
      <c r="I45" s="4">
        <v>1.1811059460508859</v>
      </c>
      <c r="J45" s="4">
        <v>1</v>
      </c>
      <c r="K45" s="4">
        <v>1.0132802355248809</v>
      </c>
      <c r="L45" s="4">
        <v>1.156421650840056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6" customHeight="1" x14ac:dyDescent="0.3">
      <c r="A46" s="1">
        <f t="shared" si="6"/>
        <v>8</v>
      </c>
      <c r="B46" s="4"/>
      <c r="C46" s="4"/>
      <c r="D46" s="4"/>
      <c r="E46" s="4">
        <v>1.345308939715451</v>
      </c>
      <c r="F46" s="4">
        <v>1.240527731821204</v>
      </c>
      <c r="G46" s="4">
        <v>1.0244421402297119</v>
      </c>
      <c r="H46" s="4">
        <v>1.0009846779530609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6" customHeight="1" x14ac:dyDescent="0.3">
      <c r="A47" s="1">
        <f t="shared" si="6"/>
        <v>9</v>
      </c>
      <c r="B47" s="4"/>
      <c r="C47" s="4"/>
      <c r="D47" s="4">
        <v>1.470192103509248</v>
      </c>
      <c r="E47" s="4">
        <v>3.8688381817505779</v>
      </c>
      <c r="F47" s="4">
        <v>1.065205683411407</v>
      </c>
      <c r="G47" s="4">
        <v>1.001344321560051</v>
      </c>
      <c r="H47" s="4">
        <v>1.0030204894953429</v>
      </c>
      <c r="I47" s="4">
        <v>1.001064491018854</v>
      </c>
      <c r="J47" s="4">
        <v>1</v>
      </c>
      <c r="K47" s="4">
        <v>1</v>
      </c>
      <c r="L47" s="4">
        <v>1.0070407417352389</v>
      </c>
      <c r="M47" s="4">
        <v>1</v>
      </c>
      <c r="N47" s="4">
        <v>1.005051027787164</v>
      </c>
      <c r="O47" s="4">
        <v>1</v>
      </c>
      <c r="Q47" s="4"/>
      <c r="R47" s="4"/>
      <c r="S47" s="4"/>
      <c r="T47" s="4"/>
      <c r="U47" s="4"/>
      <c r="V47" s="4"/>
    </row>
    <row r="48" spans="1:24" ht="15.6" customHeight="1" x14ac:dyDescent="0.3">
      <c r="A48" s="1">
        <f t="shared" si="6"/>
        <v>10</v>
      </c>
      <c r="B48" s="4"/>
      <c r="C48" s="4">
        <v>4.0443004517348538</v>
      </c>
      <c r="D48" s="4">
        <v>1.02529513465983</v>
      </c>
      <c r="E48" s="4">
        <v>1.162310476008356</v>
      </c>
      <c r="F48" s="4">
        <v>1.00686258135761</v>
      </c>
      <c r="G48" s="4">
        <v>1.1483426339930449</v>
      </c>
      <c r="H48" s="4">
        <v>1.0134050068451561</v>
      </c>
      <c r="I48" s="4">
        <v>1.075621849621458</v>
      </c>
      <c r="J48" s="4">
        <v>1.0455205942037971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6" customHeight="1" x14ac:dyDescent="0.3">
      <c r="A49" s="1">
        <f t="shared" si="6"/>
        <v>11</v>
      </c>
      <c r="B49" s="4">
        <v>3.1760217171800771</v>
      </c>
      <c r="C49" s="4">
        <v>1.644249060576527</v>
      </c>
      <c r="D49" s="4">
        <v>1.04524750623639</v>
      </c>
      <c r="E49" s="4">
        <v>1.51821920051431</v>
      </c>
      <c r="F49" s="4">
        <v>1</v>
      </c>
      <c r="G49" s="4">
        <v>1.072421706937567</v>
      </c>
      <c r="H49" s="4">
        <v>1</v>
      </c>
      <c r="I49" s="4">
        <v>1.0209532714109839</v>
      </c>
      <c r="J49" s="4">
        <v>1</v>
      </c>
      <c r="K49" s="4">
        <v>1.00037580337092</v>
      </c>
      <c r="L49" s="4">
        <v>1</v>
      </c>
      <c r="M49" s="4">
        <v>1</v>
      </c>
      <c r="T49" s="4"/>
      <c r="U49" s="4"/>
      <c r="V49" s="4"/>
    </row>
    <row r="50" spans="1:22" ht="15.6" customHeight="1" x14ac:dyDescent="0.3">
      <c r="A50" s="1">
        <f t="shared" si="6"/>
        <v>12</v>
      </c>
      <c r="B50" s="4">
        <v>2.4709291048394921</v>
      </c>
      <c r="C50" s="4">
        <v>1.1565974232418481</v>
      </c>
      <c r="D50" s="4">
        <v>1.077912106558073</v>
      </c>
      <c r="E50" s="4">
        <v>1.053682110292121</v>
      </c>
      <c r="F50" s="4">
        <v>1.017449243318344</v>
      </c>
      <c r="G50" s="4">
        <v>1.005396079582997</v>
      </c>
      <c r="H50" s="4">
        <v>0.99999999999999989</v>
      </c>
      <c r="I50" s="4">
        <v>0.99999999999999989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22" ht="15.6" customHeight="1" x14ac:dyDescent="0.3">
      <c r="A51" s="1">
        <f t="shared" si="6"/>
        <v>13</v>
      </c>
      <c r="B51" s="4">
        <v>4.1333755845972284</v>
      </c>
      <c r="C51" s="4">
        <v>1.9563486398604171</v>
      </c>
      <c r="D51" s="4">
        <v>1.001945872318345</v>
      </c>
      <c r="E51" s="4">
        <v>1.0238648195201949</v>
      </c>
      <c r="F51" s="4">
        <v>1.013488539351892</v>
      </c>
      <c r="G51" s="4">
        <v>1.2138905099148301</v>
      </c>
      <c r="H51" s="4">
        <v>1</v>
      </c>
      <c r="I51" s="4">
        <v>1.0015846316427379</v>
      </c>
      <c r="J51" s="4">
        <v>1.003589712341961</v>
      </c>
      <c r="K51" s="4">
        <v>1</v>
      </c>
      <c r="U51" s="4"/>
      <c r="V51" s="4"/>
    </row>
    <row r="52" spans="1:22" ht="15.6" customHeight="1" x14ac:dyDescent="0.3">
      <c r="A52" s="1">
        <f t="shared" si="6"/>
        <v>14</v>
      </c>
      <c r="B52" s="4">
        <v>10.381363892541801</v>
      </c>
      <c r="C52" s="4">
        <v>1.0410740137531671</v>
      </c>
      <c r="D52" s="4">
        <v>1.276387434327457</v>
      </c>
      <c r="E52" s="4">
        <v>1.3889507389665701</v>
      </c>
      <c r="F52" s="4">
        <v>1.0053558647331631</v>
      </c>
      <c r="G52" s="4">
        <v>1.0210752677685431</v>
      </c>
      <c r="H52" s="4">
        <v>1</v>
      </c>
      <c r="I52" s="4">
        <v>1</v>
      </c>
      <c r="J52" s="4">
        <v>1</v>
      </c>
      <c r="V52" s="4"/>
    </row>
    <row r="53" spans="1:22" ht="15.6" customHeight="1" x14ac:dyDescent="0.3">
      <c r="A53" s="1">
        <f t="shared" si="6"/>
        <v>15</v>
      </c>
      <c r="B53" s="4">
        <v>2.539378628728449</v>
      </c>
      <c r="C53" s="4">
        <v>1.7035336963604211</v>
      </c>
      <c r="D53" s="4">
        <v>1.1156251173941401</v>
      </c>
      <c r="E53" s="4">
        <v>1.2727795906622501</v>
      </c>
      <c r="F53" s="4">
        <v>1.443037731129625</v>
      </c>
      <c r="G53" s="4">
        <v>1</v>
      </c>
      <c r="H53" s="4">
        <v>1</v>
      </c>
      <c r="I53" s="4">
        <v>1.002026693689249</v>
      </c>
    </row>
    <row r="54" spans="1:22" ht="15.6" customHeight="1" x14ac:dyDescent="0.3">
      <c r="A54" s="1">
        <f t="shared" si="6"/>
        <v>16</v>
      </c>
      <c r="B54" s="4">
        <v>31.574346405228759</v>
      </c>
      <c r="C54" s="4">
        <v>1.598085233006443</v>
      </c>
      <c r="D54" s="4">
        <v>1.067365919055977</v>
      </c>
      <c r="E54" s="4">
        <v>1.0065137784465841</v>
      </c>
      <c r="F54" s="4">
        <v>1.010682549825775</v>
      </c>
      <c r="G54" s="4">
        <v>1</v>
      </c>
      <c r="H54" s="4">
        <v>1</v>
      </c>
    </row>
    <row r="55" spans="1:22" ht="15.6" customHeight="1" x14ac:dyDescent="0.3">
      <c r="A55" s="1">
        <f t="shared" si="6"/>
        <v>17</v>
      </c>
      <c r="B55" s="4">
        <v>147.61636914786121</v>
      </c>
      <c r="C55" s="4">
        <v>1.1063652107248221</v>
      </c>
      <c r="D55" s="4">
        <v>1.3772876322464891</v>
      </c>
      <c r="E55" s="4">
        <v>1.008046921910118</v>
      </c>
      <c r="F55" s="4">
        <v>0.99999999999999989</v>
      </c>
      <c r="G55" s="4">
        <v>1.005549556080076</v>
      </c>
    </row>
    <row r="56" spans="1:22" ht="15.6" customHeight="1" x14ac:dyDescent="0.3">
      <c r="A56" s="1">
        <f t="shared" si="6"/>
        <v>18</v>
      </c>
      <c r="B56" s="4">
        <v>4.3974415894333756</v>
      </c>
      <c r="C56" s="4">
        <v>1.7642972077614769</v>
      </c>
      <c r="D56" s="4">
        <v>1.031470294745652</v>
      </c>
      <c r="E56" s="4">
        <v>1</v>
      </c>
      <c r="F56" s="4">
        <v>1.100140085160682</v>
      </c>
    </row>
    <row r="57" spans="1:22" ht="15.6" customHeight="1" x14ac:dyDescent="0.3">
      <c r="A57" s="1">
        <f t="shared" si="6"/>
        <v>19</v>
      </c>
      <c r="B57" s="4">
        <v>7.4708812629349746</v>
      </c>
      <c r="C57" s="4">
        <v>1.1333762824332809</v>
      </c>
      <c r="D57" s="4">
        <v>1.5797994037248719</v>
      </c>
      <c r="E57" s="4">
        <v>1.007579328384792</v>
      </c>
    </row>
    <row r="58" spans="1:22" ht="15.6" customHeight="1" x14ac:dyDescent="0.3">
      <c r="A58" s="1">
        <f t="shared" si="6"/>
        <v>20</v>
      </c>
      <c r="B58" s="4">
        <v>3.8963054377169302</v>
      </c>
      <c r="C58" s="4">
        <v>2.4729152974526678</v>
      </c>
      <c r="D58" s="4">
        <v>1.2885444217456179</v>
      </c>
    </row>
    <row r="59" spans="1:22" ht="15.6" customHeight="1" x14ac:dyDescent="0.3">
      <c r="A59" s="1">
        <f t="shared" si="6"/>
        <v>21</v>
      </c>
      <c r="B59" s="4">
        <v>87.55001137483886</v>
      </c>
      <c r="C59" s="4">
        <v>1.030283528594518</v>
      </c>
    </row>
    <row r="60" spans="1:22" ht="15.6" customHeight="1" x14ac:dyDescent="0.3">
      <c r="A60" s="1">
        <f t="shared" si="6"/>
        <v>22</v>
      </c>
      <c r="B60" s="4">
        <v>2.826967836668385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4" x14ac:dyDescent="0.3"/>
  <cols>
    <col min="1" max="1" width="19.109375" bestFit="1" customWidth="1"/>
    <col min="2" max="10" width="11.77734375" bestFit="1" customWidth="1"/>
    <col min="11" max="11" width="8.77734375" customWidth="1"/>
    <col min="12" max="12" width="4.77734375" customWidth="1"/>
    <col min="13" max="13" width="11.6640625" customWidth="1"/>
    <col min="14" max="14" width="10.109375" bestFit="1" customWidth="1"/>
    <col min="15" max="15" width="9.77734375" bestFit="1" customWidth="1"/>
    <col min="16" max="17" width="8.77734375" bestFit="1" customWidth="1"/>
    <col min="18" max="18" width="9.5546875" bestFit="1" customWidth="1"/>
    <col min="19" max="19" width="9.21875" bestFit="1" customWidth="1"/>
    <col min="20" max="21" width="8.21875" bestFit="1" customWidth="1"/>
    <col min="22" max="22" width="8.5546875" bestFit="1" customWidth="1"/>
    <col min="23" max="23" width="9.5546875" bestFit="1" customWidth="1"/>
    <col min="24" max="24" width="9.21875" bestFit="1" customWidth="1"/>
    <col min="25" max="26" width="8.21875" bestFit="1" customWidth="1"/>
    <col min="27" max="27" width="8.5546875" bestFit="1" customWidth="1"/>
  </cols>
  <sheetData>
    <row r="1" spans="1:27" ht="28.8" customHeight="1" x14ac:dyDescent="0.3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">
      <c r="A2" s="31">
        <v>1</v>
      </c>
      <c r="B2" s="32">
        <v>4.3916812652062702E-2</v>
      </c>
      <c r="C2" s="32">
        <v>3.4349114150972151E-2</v>
      </c>
      <c r="D2" s="32">
        <v>3.0252930942011719E-2</v>
      </c>
      <c r="E2" s="32">
        <v>3.5460796647779451E-2</v>
      </c>
      <c r="F2" s="32">
        <v>1.3901051412798659E-2</v>
      </c>
      <c r="G2" s="32">
        <v>1.019883844912633E-2</v>
      </c>
      <c r="H2" s="32">
        <v>8.9774942971694461E-3</v>
      </c>
      <c r="I2" s="32">
        <v>1.5104077181822681E-2</v>
      </c>
      <c r="J2" s="32">
        <v>3.2650500024310122E-2</v>
      </c>
      <c r="M2" s="31">
        <v>1</v>
      </c>
      <c r="N2" s="17">
        <v>8.1509345340286981</v>
      </c>
      <c r="O2" s="17">
        <v>8.8624824206830066</v>
      </c>
      <c r="P2" s="17">
        <v>15.479834759115599</v>
      </c>
      <c r="Q2" s="17">
        <v>17.66954437686837</v>
      </c>
      <c r="R2" s="17">
        <v>19.383116901666661</v>
      </c>
      <c r="S2" s="17">
        <v>25.669449331880799</v>
      </c>
      <c r="T2" s="17">
        <v>42.292996108242292</v>
      </c>
      <c r="U2" s="17">
        <v>31.42442821640806</v>
      </c>
      <c r="V2" s="17">
        <v>16.574689567991989</v>
      </c>
    </row>
    <row r="3" spans="1:27" x14ac:dyDescent="0.3">
      <c r="A3">
        <f t="shared" ref="A3:A24" si="0">+A2+1</f>
        <v>2</v>
      </c>
      <c r="B3" s="32">
        <v>0.35796306487016638</v>
      </c>
      <c r="C3" s="32">
        <v>0.30441842032902461</v>
      </c>
      <c r="D3" s="32">
        <v>0.46831037196127712</v>
      </c>
      <c r="E3" s="32">
        <v>0.62657612000704399</v>
      </c>
      <c r="F3" s="32">
        <v>0.26944570459035488</v>
      </c>
      <c r="G3" s="32">
        <v>0.26179856681388602</v>
      </c>
      <c r="H3" s="32">
        <v>0.37968513137195481</v>
      </c>
      <c r="I3" s="32">
        <v>0.47463698917527358</v>
      </c>
      <c r="J3" s="32">
        <v>0.53600459586461424</v>
      </c>
      <c r="M3">
        <f t="shared" ref="M3:M24" si="1">+M2+1</f>
        <v>2</v>
      </c>
      <c r="N3" s="17">
        <v>1.3559634789137269</v>
      </c>
      <c r="O3" s="17">
        <v>1.4280943329985329</v>
      </c>
      <c r="P3" s="17">
        <v>1.2093548695402849</v>
      </c>
      <c r="Q3" s="17">
        <v>1.1682962131454451</v>
      </c>
      <c r="R3" s="17">
        <v>1.637595804978498</v>
      </c>
      <c r="S3" s="17">
        <v>1.720952170458371</v>
      </c>
      <c r="T3" s="17">
        <v>1.517553793328869</v>
      </c>
      <c r="U3" s="17">
        <v>1.545525036160156</v>
      </c>
      <c r="V3" s="17">
        <v>1.188825541342865</v>
      </c>
    </row>
    <row r="4" spans="1:27" x14ac:dyDescent="0.3">
      <c r="A4">
        <f t="shared" si="0"/>
        <v>3</v>
      </c>
      <c r="B4" s="32">
        <v>0.48538484276397098</v>
      </c>
      <c r="C4" s="32">
        <v>0.43473822093224529</v>
      </c>
      <c r="D4" s="32">
        <v>0.56635342878759254</v>
      </c>
      <c r="E4" s="32">
        <v>0.73202650825159565</v>
      </c>
      <c r="F4" s="32">
        <v>0.441243155506641</v>
      </c>
      <c r="G4" s="32">
        <v>0.45054281178124789</v>
      </c>
      <c r="H4" s="32">
        <v>0.57619261138407973</v>
      </c>
      <c r="I4" s="32">
        <v>0.73356334985806249</v>
      </c>
      <c r="J4" s="32">
        <v>0.6386200388418154</v>
      </c>
      <c r="M4">
        <f t="shared" si="1"/>
        <v>3</v>
      </c>
      <c r="N4" s="17">
        <v>1.3281436183367441</v>
      </c>
      <c r="O4" s="17">
        <v>1.1827286414331499</v>
      </c>
      <c r="P4" s="17">
        <v>1.269205336884996</v>
      </c>
      <c r="Q4" s="17">
        <v>1.3129074273995029</v>
      </c>
      <c r="R4" s="17">
        <v>1.242656501153881</v>
      </c>
      <c r="S4" s="17">
        <v>1.1964227455435079</v>
      </c>
      <c r="T4" s="17">
        <v>1.243348798152125</v>
      </c>
      <c r="U4" s="17">
        <v>1.2999380400720471</v>
      </c>
      <c r="V4" s="17">
        <v>1.2910563821422489</v>
      </c>
    </row>
    <row r="5" spans="1:27" x14ac:dyDescent="0.3">
      <c r="A5">
        <f t="shared" si="0"/>
        <v>4</v>
      </c>
      <c r="B5" s="32">
        <v>0.6446607813543519</v>
      </c>
      <c r="C5" s="32">
        <v>0.51417734542225935</v>
      </c>
      <c r="D5" s="32">
        <v>0.71881879438032881</v>
      </c>
      <c r="E5" s="32">
        <v>0.96108303973684317</v>
      </c>
      <c r="F5" s="32">
        <v>0.54831367577998025</v>
      </c>
      <c r="G5" s="32">
        <v>0.53903966785621249</v>
      </c>
      <c r="H5" s="32">
        <v>0.71640839086852981</v>
      </c>
      <c r="I5" s="32">
        <v>0.9535869032831753</v>
      </c>
      <c r="J5" s="32">
        <v>0.82248204971580896</v>
      </c>
      <c r="M5">
        <f t="shared" si="1"/>
        <v>4</v>
      </c>
      <c r="N5" s="17">
        <v>1.2324456263212951</v>
      </c>
      <c r="O5" s="17">
        <v>1.4587886172568441</v>
      </c>
      <c r="P5" s="17">
        <v>1.0873596262032981</v>
      </c>
      <c r="Q5" s="17">
        <v>1.006340260422212</v>
      </c>
      <c r="R5" s="17">
        <v>1.4230686395846579</v>
      </c>
      <c r="S5" s="17">
        <v>1.3880078405142779</v>
      </c>
      <c r="T5" s="17">
        <v>1.1139783930617191</v>
      </c>
      <c r="U5" s="17">
        <v>1.0052087500983029</v>
      </c>
      <c r="V5" s="17">
        <v>1.0468499433127549</v>
      </c>
    </row>
    <row r="6" spans="1:27" x14ac:dyDescent="0.3">
      <c r="A6">
        <f t="shared" si="0"/>
        <v>5</v>
      </c>
      <c r="B6" s="32">
        <v>0.79450936044103992</v>
      </c>
      <c r="C6" s="32">
        <v>0.75007605875333239</v>
      </c>
      <c r="D6" s="32">
        <v>0.78161453556529981</v>
      </c>
      <c r="E6" s="32">
        <v>0.96717655649614587</v>
      </c>
      <c r="F6" s="32">
        <v>0.78028799665787985</v>
      </c>
      <c r="G6" s="32">
        <v>0.7481912853326349</v>
      </c>
      <c r="H6" s="32">
        <v>0.79806346803565675</v>
      </c>
      <c r="I6" s="32">
        <v>0.95855389915939215</v>
      </c>
      <c r="J6" s="32">
        <v>0.86455066982788531</v>
      </c>
      <c r="M6">
        <f t="shared" si="1"/>
        <v>5</v>
      </c>
      <c r="N6" s="17">
        <v>1.068547606180696</v>
      </c>
      <c r="O6" s="17">
        <v>1.0855674079737729</v>
      </c>
      <c r="P6" s="17">
        <v>1.079636821299808</v>
      </c>
      <c r="Q6" s="17">
        <v>1.0250696055774151</v>
      </c>
      <c r="R6" s="17">
        <v>1.0920572893081331</v>
      </c>
      <c r="S6" s="17">
        <v>1.1032067533064309</v>
      </c>
      <c r="T6" s="17">
        <v>1.0954507950335231</v>
      </c>
      <c r="U6" s="17">
        <v>1.036940878328819</v>
      </c>
      <c r="V6" s="17">
        <v>1.052353213438612</v>
      </c>
    </row>
    <row r="7" spans="1:27" x14ac:dyDescent="0.3">
      <c r="A7">
        <f t="shared" si="0"/>
        <v>6</v>
      </c>
      <c r="B7" s="32">
        <v>0.84897107518742854</v>
      </c>
      <c r="C7" s="32">
        <v>0.81425812288403832</v>
      </c>
      <c r="D7" s="32">
        <v>0.84385983265944631</v>
      </c>
      <c r="E7" s="32">
        <v>0.99142329129122675</v>
      </c>
      <c r="F7" s="32">
        <v>0.85211919450987772</v>
      </c>
      <c r="G7" s="32">
        <v>0.82540967874398141</v>
      </c>
      <c r="H7" s="32">
        <v>0.87423926054687051</v>
      </c>
      <c r="I7" s="32">
        <v>0.99396372211985429</v>
      </c>
      <c r="J7" s="32">
        <v>0.91170924176838675</v>
      </c>
      <c r="M7">
        <f t="shared" si="1"/>
        <v>6</v>
      </c>
      <c r="N7" s="17">
        <v>1.043108195501113</v>
      </c>
      <c r="O7" s="17">
        <v>1.069715613841959</v>
      </c>
      <c r="P7" s="17">
        <v>1.058297562695415</v>
      </c>
      <c r="Q7" s="17">
        <v>1.002322662308152</v>
      </c>
      <c r="R7" s="17">
        <v>1.0443814961924689</v>
      </c>
      <c r="S7" s="17">
        <v>1.063717340043929</v>
      </c>
      <c r="T7" s="17">
        <v>1.0409852355577409</v>
      </c>
      <c r="U7" s="17">
        <v>1.0018498520266921</v>
      </c>
      <c r="V7" s="17">
        <v>1.0303101125017839</v>
      </c>
    </row>
    <row r="8" spans="1:27" x14ac:dyDescent="0.3">
      <c r="A8">
        <f t="shared" si="0"/>
        <v>7</v>
      </c>
      <c r="B8" s="32">
        <v>0.88556868627139818</v>
      </c>
      <c r="C8" s="32">
        <v>0.87102462774670053</v>
      </c>
      <c r="D8" s="32">
        <v>0.89305480416005301</v>
      </c>
      <c r="E8" s="32">
        <v>0.99372603280133276</v>
      </c>
      <c r="F8" s="32">
        <v>0.88993751929654774</v>
      </c>
      <c r="G8" s="32">
        <v>0.87800258792006203</v>
      </c>
      <c r="H8" s="32">
        <v>0.91007016257420925</v>
      </c>
      <c r="I8" s="32">
        <v>0.99580240792567609</v>
      </c>
      <c r="J8" s="32">
        <v>0.9407047074331748</v>
      </c>
      <c r="M8">
        <f t="shared" si="1"/>
        <v>7</v>
      </c>
      <c r="N8" s="17">
        <v>1.036720960303201</v>
      </c>
      <c r="O8" s="17">
        <v>1.0421445345456939</v>
      </c>
      <c r="P8" s="17">
        <v>1</v>
      </c>
      <c r="Q8" s="17">
        <v>1</v>
      </c>
      <c r="R8" s="17">
        <v>1.0415845316858721</v>
      </c>
      <c r="S8" s="17">
        <v>1.044809150647845</v>
      </c>
      <c r="T8" s="17">
        <v>1</v>
      </c>
      <c r="U8" s="17">
        <v>1</v>
      </c>
      <c r="V8" s="17">
        <v>1</v>
      </c>
    </row>
    <row r="9" spans="1:27" x14ac:dyDescent="0.3">
      <c r="A9">
        <f t="shared" si="0"/>
        <v>8</v>
      </c>
      <c r="B9" s="32">
        <v>0.91808761884572787</v>
      </c>
      <c r="C9" s="32">
        <v>0.90773355526092181</v>
      </c>
      <c r="D9" s="32">
        <v>0.89305480416005301</v>
      </c>
      <c r="E9" s="32">
        <v>0.99372603280133276</v>
      </c>
      <c r="F9" s="32">
        <v>0.92694515426618151</v>
      </c>
      <c r="G9" s="32">
        <v>0.91734513815137009</v>
      </c>
      <c r="H9" s="32">
        <v>0.91007016257420925</v>
      </c>
      <c r="I9" s="32">
        <v>0.99580240792567609</v>
      </c>
      <c r="J9" s="32">
        <v>0.9407047074331748</v>
      </c>
      <c r="M9">
        <f t="shared" si="1"/>
        <v>8</v>
      </c>
      <c r="N9" s="17">
        <v>1.0270003364408009</v>
      </c>
      <c r="O9" s="17">
        <v>1.037570038016316</v>
      </c>
      <c r="P9" s="17">
        <v>1.0288913705647</v>
      </c>
      <c r="Q9" s="17">
        <v>1.001380612836422</v>
      </c>
      <c r="R9" s="17">
        <v>1.0268856927955059</v>
      </c>
      <c r="S9" s="17">
        <v>1.0354892169481169</v>
      </c>
      <c r="T9" s="17">
        <v>1.0166977410607381</v>
      </c>
      <c r="U9" s="17">
        <v>1.0012037751106619</v>
      </c>
      <c r="V9" s="17">
        <v>1.0151359917005609</v>
      </c>
    </row>
    <row r="10" spans="1:27" x14ac:dyDescent="0.3">
      <c r="A10">
        <f t="shared" si="0"/>
        <v>9</v>
      </c>
      <c r="B10" s="32">
        <v>0.94287629343669621</v>
      </c>
      <c r="C10" s="32">
        <v>0.94183713944075986</v>
      </c>
      <c r="D10" s="32">
        <v>0.91885638144162662</v>
      </c>
      <c r="E10" s="32">
        <v>0.99509798371810509</v>
      </c>
      <c r="F10" s="32">
        <v>0.95186671692206504</v>
      </c>
      <c r="G10" s="32">
        <v>0.94990099877552447</v>
      </c>
      <c r="H10" s="32">
        <v>0.9252662784959772</v>
      </c>
      <c r="I10" s="32">
        <v>0.99700113007947477</v>
      </c>
      <c r="J10" s="32">
        <v>0.95545865580004907</v>
      </c>
      <c r="M10">
        <f t="shared" si="1"/>
        <v>9</v>
      </c>
      <c r="N10" s="17">
        <v>1.0043244577266841</v>
      </c>
      <c r="O10" s="17">
        <v>1.0049170904034279</v>
      </c>
      <c r="P10" s="17">
        <v>1.010985962979142</v>
      </c>
      <c r="Q10" s="17">
        <v>1.002062483800473</v>
      </c>
      <c r="R10" s="17">
        <v>1.0035167127339311</v>
      </c>
      <c r="S10" s="17">
        <v>1.004395890917414</v>
      </c>
      <c r="T10" s="17">
        <v>1.00818505109096</v>
      </c>
      <c r="U10" s="17">
        <v>1.001196570780654</v>
      </c>
      <c r="V10" s="17">
        <v>1.006524223389808</v>
      </c>
    </row>
    <row r="11" spans="1:27" x14ac:dyDescent="0.3">
      <c r="A11">
        <f t="shared" si="0"/>
        <v>10</v>
      </c>
      <c r="B11" s="32">
        <v>0.94695372210915552</v>
      </c>
      <c r="C11" s="32">
        <v>0.94646823780069589</v>
      </c>
      <c r="D11" s="32">
        <v>0.92895090363129318</v>
      </c>
      <c r="E11" s="32">
        <v>0.99715035718940759</v>
      </c>
      <c r="F11" s="32">
        <v>0.95521415872646998</v>
      </c>
      <c r="G11" s="32">
        <v>0.95407665994848412</v>
      </c>
      <c r="H11" s="32">
        <v>0.93283963025820893</v>
      </c>
      <c r="I11" s="32">
        <v>0.99819411250000667</v>
      </c>
      <c r="J11" s="32">
        <v>0.96184322622028118</v>
      </c>
      <c r="M11">
        <f t="shared" si="1"/>
        <v>10</v>
      </c>
      <c r="N11" s="17">
        <v>1.001313316559842</v>
      </c>
      <c r="O11" s="17">
        <v>1.0013623630126429</v>
      </c>
      <c r="P11" s="17">
        <v>1.00002893927851</v>
      </c>
      <c r="Q11" s="17">
        <v>1.0001169884226899</v>
      </c>
      <c r="R11" s="17">
        <v>1.001533753566247</v>
      </c>
      <c r="S11" s="17">
        <v>1.001678924544205</v>
      </c>
      <c r="T11" s="17">
        <v>1.000062633895153</v>
      </c>
      <c r="U11" s="17">
        <v>1.000125267790307</v>
      </c>
      <c r="V11" s="17">
        <v>1.0000729638506001</v>
      </c>
    </row>
    <row r="12" spans="1:27" x14ac:dyDescent="0.3">
      <c r="A12">
        <f t="shared" si="0"/>
        <v>11</v>
      </c>
      <c r="B12" s="32">
        <v>0.94819737211380528</v>
      </c>
      <c r="C12" s="32">
        <v>0.94775767112051734</v>
      </c>
      <c r="D12" s="32">
        <v>0.92897778680021537</v>
      </c>
      <c r="E12" s="32">
        <v>0.99726701223687952</v>
      </c>
      <c r="F12" s="32">
        <v>0.95667922184894616</v>
      </c>
      <c r="G12" s="32">
        <v>0.95567848266992506</v>
      </c>
      <c r="H12" s="32">
        <v>0.93289805763780542</v>
      </c>
      <c r="I12" s="32">
        <v>0.99831915407077665</v>
      </c>
      <c r="J12" s="32">
        <v>0.96191190480025646</v>
      </c>
      <c r="M12">
        <f t="shared" si="1"/>
        <v>11</v>
      </c>
      <c r="N12" s="17">
        <v>1.0123047569457131</v>
      </c>
      <c r="O12" s="17">
        <v>1.012774403798175</v>
      </c>
      <c r="P12" s="17">
        <v>1.026609948529223</v>
      </c>
      <c r="Q12" s="17">
        <v>1</v>
      </c>
      <c r="R12" s="17">
        <v>1.012725714581574</v>
      </c>
      <c r="S12" s="17">
        <v>1.013786190796705</v>
      </c>
      <c r="T12" s="17">
        <v>1.027243732095882</v>
      </c>
      <c r="U12" s="17">
        <v>1</v>
      </c>
      <c r="V12" s="17">
        <v>1.013304974264611</v>
      </c>
    </row>
    <row r="13" spans="1:27" x14ac:dyDescent="0.3">
      <c r="A13">
        <f t="shared" si="0"/>
        <v>12</v>
      </c>
      <c r="B13" s="32">
        <v>0.95986471031422915</v>
      </c>
      <c r="C13" s="32">
        <v>0.95986471031422915</v>
      </c>
      <c r="D13" s="32">
        <v>0.95369783789176077</v>
      </c>
      <c r="E13" s="32">
        <v>0.99726701223687952</v>
      </c>
      <c r="F13" s="32">
        <v>0.96885364857231804</v>
      </c>
      <c r="G13" s="32">
        <v>0.96885364857231804</v>
      </c>
      <c r="H13" s="32">
        <v>0.95831368239285886</v>
      </c>
      <c r="I13" s="32">
        <v>0.99831915407077665</v>
      </c>
      <c r="J13" s="32">
        <v>0.97499592912540289</v>
      </c>
      <c r="M13">
        <f t="shared" si="1"/>
        <v>12</v>
      </c>
      <c r="N13" s="17">
        <v>1.000327288009496</v>
      </c>
      <c r="O13" s="17">
        <v>1.000327288009496</v>
      </c>
      <c r="P13" s="17">
        <v>1</v>
      </c>
      <c r="Q13" s="17">
        <v>1</v>
      </c>
      <c r="R13" s="17">
        <v>1.000582879071485</v>
      </c>
      <c r="S13" s="17">
        <v>1.000582879071485</v>
      </c>
      <c r="T13" s="17">
        <v>1</v>
      </c>
      <c r="U13" s="17">
        <v>1</v>
      </c>
      <c r="V13" s="17">
        <v>1</v>
      </c>
    </row>
    <row r="14" spans="1:27" x14ac:dyDescent="0.3">
      <c r="A14">
        <f t="shared" si="0"/>
        <v>13</v>
      </c>
      <c r="B14" s="32">
        <v>0.96017886252465334</v>
      </c>
      <c r="C14" s="32">
        <v>0.96017886252465334</v>
      </c>
      <c r="D14" s="32">
        <v>0.95369783789176077</v>
      </c>
      <c r="E14" s="32">
        <v>0.99726701223687952</v>
      </c>
      <c r="F14" s="32">
        <v>0.96941837308740253</v>
      </c>
      <c r="G14" s="32">
        <v>0.96941837308740253</v>
      </c>
      <c r="H14" s="32">
        <v>0.95831368239285886</v>
      </c>
      <c r="I14" s="32">
        <v>0.99831915407077665</v>
      </c>
      <c r="J14" s="32">
        <v>0.97499592912540289</v>
      </c>
      <c r="M14">
        <f t="shared" si="1"/>
        <v>13</v>
      </c>
      <c r="N14" s="17">
        <v>1.00129311400232</v>
      </c>
      <c r="O14" s="17">
        <v>1.00129311400232</v>
      </c>
      <c r="P14" s="17">
        <v>1.00167391104352</v>
      </c>
      <c r="Q14" s="17">
        <v>1.002740477454469</v>
      </c>
      <c r="R14" s="17">
        <v>1.0008187236834669</v>
      </c>
      <c r="S14" s="17">
        <v>1.0008187236834669</v>
      </c>
      <c r="T14" s="17">
        <v>1.000841837964527</v>
      </c>
      <c r="U14" s="17">
        <v>1.0016836759290551</v>
      </c>
      <c r="V14" s="17">
        <v>1.0022071942489941</v>
      </c>
    </row>
    <row r="15" spans="1:27" x14ac:dyDescent="0.3">
      <c r="A15">
        <f t="shared" si="0"/>
        <v>14</v>
      </c>
      <c r="B15" s="32">
        <v>0.96142048325651619</v>
      </c>
      <c r="C15" s="32">
        <v>0.96142048325651619</v>
      </c>
      <c r="D15" s="32">
        <v>0.95529424323478862</v>
      </c>
      <c r="E15" s="32">
        <v>1</v>
      </c>
      <c r="F15" s="32">
        <v>0.97021205886863693</v>
      </c>
      <c r="G15" s="32">
        <v>0.97021205886863693</v>
      </c>
      <c r="H15" s="32">
        <v>0.95912042723262314</v>
      </c>
      <c r="I15" s="32">
        <v>1</v>
      </c>
      <c r="J15" s="32">
        <v>0.97713604644421626</v>
      </c>
      <c r="M15">
        <f t="shared" si="1"/>
        <v>14</v>
      </c>
      <c r="N15" s="17">
        <v>1.0022594139839289</v>
      </c>
      <c r="O15" s="17">
        <v>1.0022594139839289</v>
      </c>
      <c r="P15" s="17">
        <v>1.00307148917379</v>
      </c>
      <c r="Q15" s="17">
        <v>1</v>
      </c>
      <c r="R15" s="17">
        <v>1.0023389835258349</v>
      </c>
      <c r="S15" s="17">
        <v>1.0023389835258349</v>
      </c>
      <c r="T15" s="17">
        <v>1.002764955406799</v>
      </c>
      <c r="U15" s="17">
        <v>1</v>
      </c>
      <c r="V15" s="17">
        <v>1.0015357445868951</v>
      </c>
    </row>
    <row r="16" spans="1:27" x14ac:dyDescent="0.3">
      <c r="A16">
        <f t="shared" si="0"/>
        <v>15</v>
      </c>
      <c r="B16" s="32">
        <v>0.9635927301408217</v>
      </c>
      <c r="C16" s="32">
        <v>0.9635927301408217</v>
      </c>
      <c r="D16" s="32">
        <v>0.95822841916066859</v>
      </c>
      <c r="E16" s="32">
        <v>1</v>
      </c>
      <c r="F16" s="32">
        <v>0.9724813688908972</v>
      </c>
      <c r="G16" s="32">
        <v>0.9724813688908972</v>
      </c>
      <c r="H16" s="32">
        <v>0.96177235244367165</v>
      </c>
      <c r="I16" s="32">
        <v>1</v>
      </c>
      <c r="J16" s="32">
        <v>0.97866868827425368</v>
      </c>
      <c r="M16">
        <f t="shared" si="1"/>
        <v>15</v>
      </c>
      <c r="N16" s="17">
        <v>1.017040708307906</v>
      </c>
      <c r="O16" s="17">
        <v>1.017040708307906</v>
      </c>
      <c r="P16" s="17">
        <v>1.021085639281488</v>
      </c>
      <c r="Q16" s="17">
        <v>1</v>
      </c>
      <c r="R16" s="17">
        <v>1.0187386112275789</v>
      </c>
      <c r="S16" s="17">
        <v>1.0187386112275789</v>
      </c>
      <c r="T16" s="17">
        <v>1.0281079168413689</v>
      </c>
      <c r="U16" s="17">
        <v>1</v>
      </c>
      <c r="V16" s="17">
        <v>1.010542819640744</v>
      </c>
    </row>
    <row r="17" spans="1:22" x14ac:dyDescent="0.3">
      <c r="A17">
        <f t="shared" si="0"/>
        <v>16</v>
      </c>
      <c r="B17" s="32">
        <v>0.98001303278276986</v>
      </c>
      <c r="C17" s="32">
        <v>0.98001303278276986</v>
      </c>
      <c r="D17" s="32">
        <v>0.97843327795636048</v>
      </c>
      <c r="E17" s="32">
        <v>1</v>
      </c>
      <c r="F17" s="32">
        <v>0.99070431918860757</v>
      </c>
      <c r="G17" s="32">
        <v>0.99070431918860757</v>
      </c>
      <c r="H17" s="32">
        <v>0.98880576974648615</v>
      </c>
      <c r="I17" s="32">
        <v>1</v>
      </c>
      <c r="J17" s="32">
        <v>0.98909909053596345</v>
      </c>
      <c r="M17">
        <f t="shared" si="1"/>
        <v>16</v>
      </c>
      <c r="N17" s="17">
        <v>1.002540979941061</v>
      </c>
      <c r="O17" s="17">
        <v>1.002540979941061</v>
      </c>
      <c r="P17" s="17">
        <v>1.0029288769325839</v>
      </c>
      <c r="Q17" s="17">
        <v>1</v>
      </c>
      <c r="R17" s="17">
        <v>1.0022085591341201</v>
      </c>
      <c r="S17" s="17">
        <v>1.0022085591341201</v>
      </c>
      <c r="T17" s="17">
        <v>1.0029447455121601</v>
      </c>
      <c r="U17" s="17">
        <v>1</v>
      </c>
      <c r="V17" s="17">
        <v>1.0014644384662921</v>
      </c>
    </row>
    <row r="18" spans="1:22" x14ac:dyDescent="0.3">
      <c r="A18">
        <f t="shared" si="0"/>
        <v>17</v>
      </c>
      <c r="B18" s="32">
        <v>0.9825032262410488</v>
      </c>
      <c r="C18" s="32">
        <v>0.9825032262410488</v>
      </c>
      <c r="D18" s="32">
        <v>0.98129898861423981</v>
      </c>
      <c r="E18" s="32">
        <v>1</v>
      </c>
      <c r="F18" s="32">
        <v>0.99289234826196371</v>
      </c>
      <c r="G18" s="32">
        <v>0.99289234826196371</v>
      </c>
      <c r="H18" s="32">
        <v>0.99171755109934501</v>
      </c>
      <c r="I18" s="32">
        <v>1</v>
      </c>
      <c r="J18" s="32">
        <v>0.99056123710089794</v>
      </c>
      <c r="M18">
        <f t="shared" si="1"/>
        <v>17</v>
      </c>
      <c r="N18" s="17">
        <v>1.0178083626512779</v>
      </c>
      <c r="O18" s="17">
        <v>1.0178083626512779</v>
      </c>
      <c r="P18" s="17">
        <v>1.0190574041171381</v>
      </c>
      <c r="Q18" s="17">
        <v>1</v>
      </c>
      <c r="R18" s="17">
        <v>1.007158532091095</v>
      </c>
      <c r="S18" s="17">
        <v>1.007158532091095</v>
      </c>
      <c r="T18" s="17">
        <v>1.008351620772945</v>
      </c>
      <c r="U18" s="17">
        <v>1</v>
      </c>
      <c r="V18" s="17">
        <v>1.009528702058569</v>
      </c>
    </row>
    <row r="19" spans="1:22" x14ac:dyDescent="0.3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I8" sqref="I8:I31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  <col min="17" max="17" width="7.21875" customWidth="1"/>
    <col min="18" max="18" width="10.21875" customWidth="1"/>
    <col min="19" max="40" width="11.5546875" bestFit="1" customWidth="1"/>
    <col min="41" max="42" width="10.5546875" bestFit="1" customWidth="1"/>
    <col min="43" max="44" width="11.5546875" bestFit="1" customWidth="1"/>
    <col min="46" max="46" width="10.21875" bestFit="1" customWidth="1"/>
  </cols>
  <sheetData>
    <row r="4" spans="1:44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v>45838</v>
      </c>
      <c r="J4" s="36" t="s">
        <v>39</v>
      </c>
      <c r="K4" s="37"/>
      <c r="L4" s="37"/>
      <c r="M4" s="38"/>
    </row>
    <row r="5" spans="1:44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45108</v>
      </c>
      <c r="T7" s="11">
        <f>R9</f>
        <v>45139</v>
      </c>
      <c r="U7" s="11">
        <f>R10</f>
        <v>45170</v>
      </c>
      <c r="V7" s="11">
        <f>R11</f>
        <v>45200</v>
      </c>
      <c r="W7" s="11">
        <f>R12</f>
        <v>45231</v>
      </c>
      <c r="X7" s="11">
        <f>R13</f>
        <v>45261</v>
      </c>
      <c r="Y7" s="11">
        <f>R14</f>
        <v>45292</v>
      </c>
      <c r="Z7" s="11">
        <f>R15</f>
        <v>45323</v>
      </c>
      <c r="AA7" s="11">
        <f>R16</f>
        <v>45352</v>
      </c>
      <c r="AB7" s="11">
        <f>R17</f>
        <v>45383</v>
      </c>
      <c r="AC7" s="11">
        <f>R18</f>
        <v>45413</v>
      </c>
      <c r="AD7" s="11">
        <f>R19</f>
        <v>45444</v>
      </c>
      <c r="AE7" s="11">
        <f>R20</f>
        <v>45474</v>
      </c>
      <c r="AF7" s="11">
        <f>R21</f>
        <v>45505</v>
      </c>
      <c r="AG7" s="11">
        <f>R22</f>
        <v>45536</v>
      </c>
      <c r="AH7" s="11">
        <f>R23</f>
        <v>45566</v>
      </c>
      <c r="AI7" s="11">
        <f>R24</f>
        <v>45597</v>
      </c>
      <c r="AJ7" s="11">
        <f>R25</f>
        <v>45627</v>
      </c>
      <c r="AK7" s="11">
        <f>R26</f>
        <v>45658</v>
      </c>
      <c r="AL7" s="11">
        <f>R27</f>
        <v>45689</v>
      </c>
      <c r="AM7" s="11">
        <f>R28</f>
        <v>45717</v>
      </c>
      <c r="AN7" s="11">
        <f>R29</f>
        <v>45748</v>
      </c>
      <c r="AO7" s="11">
        <f>R30</f>
        <v>45778</v>
      </c>
      <c r="AP7" s="11">
        <f>R31</f>
        <v>45809</v>
      </c>
      <c r="AQ7" s="11" t="s">
        <v>36</v>
      </c>
      <c r="AR7" s="7" t="s">
        <v>36</v>
      </c>
    </row>
    <row r="8" spans="1:44" x14ac:dyDescent="0.3">
      <c r="A8" s="12">
        <f t="shared" ref="A8:A30" si="0">DATE(YEAR(A9),MONTH(A9)-1,1)</f>
        <v>45108</v>
      </c>
      <c r="B8" s="13">
        <v>5888.5599999999986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5888.5599999999986</v>
      </c>
      <c r="H8" s="14">
        <f t="shared" ref="H8:H31" si="4">G8-B8</f>
        <v>0</v>
      </c>
      <c r="I8" s="13">
        <v>19304.613333333331</v>
      </c>
      <c r="J8" s="13">
        <f t="shared" ref="J8:J28" si="5">100*$G8/$I8</f>
        <v>30.503382265793459</v>
      </c>
      <c r="K8" s="13">
        <f t="shared" ref="K8:K31" si="6">100*(B8/I8)</f>
        <v>30.503382265793462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45108</v>
      </c>
      <c r="S8" s="17">
        <v>576.23</v>
      </c>
      <c r="T8" s="17">
        <v>4810.3999999999996</v>
      </c>
      <c r="U8" s="17">
        <v>5516.94</v>
      </c>
      <c r="V8" s="17">
        <v>5866.9299999999994</v>
      </c>
      <c r="W8" s="17">
        <v>5866.9299999999994</v>
      </c>
      <c r="X8" s="17">
        <v>5882.15</v>
      </c>
      <c r="Y8" s="17">
        <v>5888.5599999999986</v>
      </c>
      <c r="Z8" s="17">
        <v>5888.5599999999986</v>
      </c>
      <c r="AA8" s="17">
        <v>5888.5599999999986</v>
      </c>
      <c r="AB8" s="17">
        <v>5888.5599999999986</v>
      </c>
      <c r="AC8" s="17">
        <v>5888.5599999999986</v>
      </c>
      <c r="AD8" s="17">
        <v>5888.5599999999986</v>
      </c>
      <c r="AE8" s="17">
        <v>5888.5599999999986</v>
      </c>
      <c r="AF8" s="17">
        <v>5888.5599999999986</v>
      </c>
      <c r="AG8" s="17">
        <v>5888.5599999999986</v>
      </c>
      <c r="AH8" s="17">
        <v>5888.5599999999986</v>
      </c>
      <c r="AI8" s="17">
        <v>5888.5599999999986</v>
      </c>
      <c r="AJ8" s="17">
        <v>5888.5599999999986</v>
      </c>
      <c r="AK8" s="17">
        <v>5888.5599999999986</v>
      </c>
      <c r="AL8" s="17">
        <v>5888.5599999999986</v>
      </c>
      <c r="AM8" s="17">
        <v>5888.5599999999986</v>
      </c>
      <c r="AN8" s="17">
        <v>5888.5599999999986</v>
      </c>
      <c r="AO8" s="17">
        <v>5888.5599999999986</v>
      </c>
      <c r="AP8" s="17">
        <v>5888.5599999999986</v>
      </c>
      <c r="AQ8" s="13"/>
      <c r="AR8" s="13"/>
    </row>
    <row r="9" spans="1:44" x14ac:dyDescent="0.3">
      <c r="A9" s="12">
        <f t="shared" si="0"/>
        <v>45139</v>
      </c>
      <c r="B9" s="13">
        <v>7675.4499999999989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7675.4499999999989</v>
      </c>
      <c r="H9" s="14">
        <f t="shared" si="4"/>
        <v>0</v>
      </c>
      <c r="I9" s="13">
        <v>18995.066666666669</v>
      </c>
      <c r="J9" s="13">
        <f t="shared" si="5"/>
        <v>40.407597060289326</v>
      </c>
      <c r="K9" s="13">
        <f t="shared" si="6"/>
        <v>40.407597060289326</v>
      </c>
      <c r="L9" s="13">
        <f t="shared" si="7"/>
        <v>0</v>
      </c>
      <c r="M9" s="13"/>
      <c r="N9" s="13"/>
      <c r="O9" s="13"/>
      <c r="P9" s="13"/>
      <c r="R9" s="16">
        <f t="shared" si="8"/>
        <v>45139</v>
      </c>
      <c r="S9" s="17">
        <v>966.78</v>
      </c>
      <c r="T9" s="17">
        <v>5327.2599999999993</v>
      </c>
      <c r="U9" s="17">
        <v>5710.9499999999989</v>
      </c>
      <c r="V9" s="17">
        <v>7400.1299999999992</v>
      </c>
      <c r="W9" s="17">
        <v>7440.4999999999991</v>
      </c>
      <c r="X9" s="17">
        <v>7665.2899999999991</v>
      </c>
      <c r="Y9" s="17">
        <v>7665.2899999999991</v>
      </c>
      <c r="Z9" s="17">
        <v>7665.2899999999991</v>
      </c>
      <c r="AA9" s="17">
        <v>7665.2899999999991</v>
      </c>
      <c r="AB9" s="17">
        <v>7665.2899999999991</v>
      </c>
      <c r="AC9" s="17">
        <v>7675.4499999999989</v>
      </c>
      <c r="AD9" s="17">
        <v>7675.4499999999989</v>
      </c>
      <c r="AE9" s="17">
        <v>7675.4499999999989</v>
      </c>
      <c r="AF9" s="17">
        <v>7675.4499999999989</v>
      </c>
      <c r="AG9" s="17">
        <v>7675.4499999999989</v>
      </c>
      <c r="AH9" s="17">
        <v>7675.4499999999989</v>
      </c>
      <c r="AI9" s="17">
        <v>7675.4499999999989</v>
      </c>
      <c r="AJ9" s="17">
        <v>7675.4499999999989</v>
      </c>
      <c r="AK9" s="17">
        <v>7675.4499999999989</v>
      </c>
      <c r="AL9" s="17">
        <v>7675.4499999999989</v>
      </c>
      <c r="AM9" s="17">
        <v>7675.4499999999989</v>
      </c>
      <c r="AN9" s="17">
        <v>7675.4499999999989</v>
      </c>
      <c r="AO9" s="17">
        <v>7675.4499999999989</v>
      </c>
      <c r="AP9" s="17"/>
      <c r="AQ9" s="13"/>
      <c r="AR9" s="13"/>
    </row>
    <row r="10" spans="1:44" x14ac:dyDescent="0.3">
      <c r="A10" s="12">
        <f t="shared" si="0"/>
        <v>45170</v>
      </c>
      <c r="B10" s="13">
        <v>7402.829999999999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7402.829999999999</v>
      </c>
      <c r="H10" s="14">
        <f t="shared" si="4"/>
        <v>0</v>
      </c>
      <c r="I10" s="13">
        <v>18959.854166666672</v>
      </c>
      <c r="J10" s="13">
        <f t="shared" si="5"/>
        <v>39.044762343240578</v>
      </c>
      <c r="K10" s="13">
        <f t="shared" si="6"/>
        <v>39.044762343240578</v>
      </c>
      <c r="L10" s="13">
        <f t="shared" si="7"/>
        <v>0</v>
      </c>
      <c r="M10" s="13"/>
      <c r="N10" s="13"/>
      <c r="O10" s="13"/>
      <c r="P10" s="13"/>
      <c r="R10" s="16">
        <f t="shared" si="8"/>
        <v>45170</v>
      </c>
      <c r="S10" s="17">
        <v>407.73</v>
      </c>
      <c r="T10" s="17">
        <v>4573.58</v>
      </c>
      <c r="U10" s="17">
        <v>5459.19</v>
      </c>
      <c r="V10" s="17">
        <v>5578.1799999999994</v>
      </c>
      <c r="W10" s="17">
        <v>5668.2099999999991</v>
      </c>
      <c r="X10" s="17">
        <v>7269.9199999999992</v>
      </c>
      <c r="Y10" s="17">
        <v>7269.9199999999992</v>
      </c>
      <c r="Z10" s="17">
        <v>7269.9199999999992</v>
      </c>
      <c r="AA10" s="17">
        <v>7269.9199999999992</v>
      </c>
      <c r="AB10" s="17">
        <v>7269.9199999999992</v>
      </c>
      <c r="AC10" s="17">
        <v>7302.079999999999</v>
      </c>
      <c r="AD10" s="17">
        <v>7302.079999999999</v>
      </c>
      <c r="AE10" s="17">
        <v>7352.829999999999</v>
      </c>
      <c r="AF10" s="17">
        <v>7352.829999999999</v>
      </c>
      <c r="AG10" s="17">
        <v>7402.829999999999</v>
      </c>
      <c r="AH10" s="17">
        <v>7402.829999999999</v>
      </c>
      <c r="AI10" s="17">
        <v>7402.829999999999</v>
      </c>
      <c r="AJ10" s="17">
        <v>7402.829999999999</v>
      </c>
      <c r="AK10" s="17">
        <v>7402.829999999999</v>
      </c>
      <c r="AL10" s="17">
        <v>7402.829999999999</v>
      </c>
      <c r="AM10" s="17">
        <v>7402.829999999999</v>
      </c>
      <c r="AN10" s="17">
        <v>7402.829999999999</v>
      </c>
      <c r="AO10" s="17"/>
      <c r="AP10" s="17"/>
      <c r="AQ10" s="13"/>
      <c r="AR10" s="13"/>
    </row>
    <row r="11" spans="1:44" x14ac:dyDescent="0.3">
      <c r="A11" s="12">
        <f t="shared" si="0"/>
        <v>45200</v>
      </c>
      <c r="B11" s="13">
        <v>33529.93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33529.93</v>
      </c>
      <c r="H11" s="14">
        <f t="shared" si="4"/>
        <v>0</v>
      </c>
      <c r="I11" s="13">
        <v>18674.728333333329</v>
      </c>
      <c r="J11" s="13">
        <f t="shared" si="5"/>
        <v>179.54708310348474</v>
      </c>
      <c r="K11" s="13">
        <f t="shared" si="6"/>
        <v>179.54708310348474</v>
      </c>
      <c r="L11" s="13">
        <f t="shared" si="7"/>
        <v>0</v>
      </c>
      <c r="M11" s="13"/>
      <c r="N11" s="13"/>
      <c r="O11" s="13"/>
      <c r="P11" s="13"/>
      <c r="R11" s="16">
        <f t="shared" si="8"/>
        <v>45200</v>
      </c>
      <c r="S11" s="17">
        <v>332.74</v>
      </c>
      <c r="T11" s="17">
        <v>7527.8</v>
      </c>
      <c r="U11" s="17">
        <v>11025.55</v>
      </c>
      <c r="V11" s="17">
        <v>31657.73</v>
      </c>
      <c r="W11" s="17">
        <v>31732.73</v>
      </c>
      <c r="X11" s="17">
        <v>31732.73</v>
      </c>
      <c r="Y11" s="17">
        <v>31732.73</v>
      </c>
      <c r="Z11" s="17">
        <v>31791.79</v>
      </c>
      <c r="AA11" s="17">
        <v>31928.51</v>
      </c>
      <c r="AB11" s="17">
        <v>31928.51</v>
      </c>
      <c r="AC11" s="17">
        <v>31928.51</v>
      </c>
      <c r="AD11" s="17">
        <v>31928.51</v>
      </c>
      <c r="AE11" s="17">
        <v>31929.93</v>
      </c>
      <c r="AF11" s="17">
        <v>31929.93</v>
      </c>
      <c r="AG11" s="17">
        <v>31929.93</v>
      </c>
      <c r="AH11" s="17">
        <v>31929.93</v>
      </c>
      <c r="AI11" s="17">
        <v>31929.93</v>
      </c>
      <c r="AJ11" s="17">
        <v>33529.93</v>
      </c>
      <c r="AK11" s="17">
        <v>33529.93</v>
      </c>
      <c r="AL11" s="17">
        <v>33529.93</v>
      </c>
      <c r="AM11" s="17">
        <v>33529.93</v>
      </c>
      <c r="AN11" s="17"/>
      <c r="AO11" s="17"/>
      <c r="AP11" s="17"/>
      <c r="AQ11" s="13"/>
      <c r="AR11" s="13"/>
    </row>
    <row r="12" spans="1:44" x14ac:dyDescent="0.3">
      <c r="A12" s="12">
        <f t="shared" si="0"/>
        <v>45231</v>
      </c>
      <c r="B12" s="13">
        <v>14989.3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14989.3</v>
      </c>
      <c r="H12" s="14">
        <f t="shared" si="4"/>
        <v>0</v>
      </c>
      <c r="I12" s="13">
        <v>18101.9375</v>
      </c>
      <c r="J12" s="13">
        <f t="shared" si="5"/>
        <v>82.804948365333814</v>
      </c>
      <c r="K12" s="13">
        <f t="shared" si="6"/>
        <v>82.804948365333814</v>
      </c>
      <c r="L12" s="13">
        <f t="shared" si="7"/>
        <v>0</v>
      </c>
      <c r="M12" s="13"/>
      <c r="N12" s="13"/>
      <c r="O12" s="13"/>
      <c r="P12" s="13"/>
      <c r="R12" s="16">
        <f t="shared" si="8"/>
        <v>45231</v>
      </c>
      <c r="S12" s="17">
        <v>1200.8599999999999</v>
      </c>
      <c r="T12" s="17">
        <v>5541.19</v>
      </c>
      <c r="U12" s="17">
        <v>9706.4500000000007</v>
      </c>
      <c r="V12" s="17">
        <v>9803.7200000000012</v>
      </c>
      <c r="W12" s="17">
        <v>9803.7200000000012</v>
      </c>
      <c r="X12" s="17">
        <v>9803.7200000000012</v>
      </c>
      <c r="Y12" s="17">
        <v>9803.7200000000012</v>
      </c>
      <c r="Z12" s="17">
        <v>11444.53</v>
      </c>
      <c r="AA12" s="17">
        <v>13072.5</v>
      </c>
      <c r="AB12" s="17">
        <v>13077.34</v>
      </c>
      <c r="AC12" s="17">
        <v>13077.34</v>
      </c>
      <c r="AD12" s="17">
        <v>13077.34</v>
      </c>
      <c r="AE12" s="17">
        <v>13077.34</v>
      </c>
      <c r="AF12" s="17">
        <v>13129.06</v>
      </c>
      <c r="AG12" s="17">
        <v>13129.06</v>
      </c>
      <c r="AH12" s="17">
        <v>14729.06</v>
      </c>
      <c r="AI12" s="17">
        <v>14989.3</v>
      </c>
      <c r="AJ12" s="17">
        <v>14989.3</v>
      </c>
      <c r="AK12" s="17">
        <v>14989.3</v>
      </c>
      <c r="AL12" s="17">
        <v>14989.3</v>
      </c>
      <c r="AM12" s="17"/>
      <c r="AN12" s="17"/>
      <c r="AO12" s="17"/>
      <c r="AP12" s="17"/>
      <c r="AQ12" s="13"/>
      <c r="AR12" s="13"/>
    </row>
    <row r="13" spans="1:44" x14ac:dyDescent="0.3">
      <c r="A13" s="12">
        <f t="shared" si="0"/>
        <v>45261</v>
      </c>
      <c r="B13" s="13">
        <v>5873.8200000000006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5873.8200000000006</v>
      </c>
      <c r="H13" s="14">
        <f t="shared" si="4"/>
        <v>0</v>
      </c>
      <c r="I13" s="13">
        <v>18045.39916666667</v>
      </c>
      <c r="J13" s="13">
        <f t="shared" si="5"/>
        <v>32.550235911933051</v>
      </c>
      <c r="K13" s="13">
        <f t="shared" si="6"/>
        <v>32.550235911933044</v>
      </c>
      <c r="L13" s="13">
        <f t="shared" si="7"/>
        <v>0</v>
      </c>
      <c r="M13" s="13"/>
      <c r="N13" s="13"/>
      <c r="O13" s="13"/>
      <c r="P13" s="13"/>
      <c r="R13" s="16">
        <f t="shared" si="8"/>
        <v>45261</v>
      </c>
      <c r="S13" s="17"/>
      <c r="T13" s="17">
        <v>5210.08</v>
      </c>
      <c r="U13" s="17">
        <v>5413.47</v>
      </c>
      <c r="V13" s="17">
        <v>5413.47</v>
      </c>
      <c r="W13" s="17">
        <v>5413.47</v>
      </c>
      <c r="X13" s="17">
        <v>5413.47</v>
      </c>
      <c r="Y13" s="17">
        <v>5593.0300000000007</v>
      </c>
      <c r="Z13" s="17">
        <v>5593.0300000000007</v>
      </c>
      <c r="AA13" s="17">
        <v>5593.0300000000007</v>
      </c>
      <c r="AB13" s="17">
        <v>5611.3200000000006</v>
      </c>
      <c r="AC13" s="17">
        <v>5611.3200000000006</v>
      </c>
      <c r="AD13" s="17">
        <v>5611.3200000000006</v>
      </c>
      <c r="AE13" s="17">
        <v>5611.3200000000006</v>
      </c>
      <c r="AF13" s="17">
        <v>5611.3200000000006</v>
      </c>
      <c r="AG13" s="17">
        <v>5611.3200000000006</v>
      </c>
      <c r="AH13" s="17">
        <v>5873.8200000000006</v>
      </c>
      <c r="AI13" s="17">
        <v>5873.8200000000006</v>
      </c>
      <c r="AJ13" s="17">
        <v>5873.8200000000006</v>
      </c>
      <c r="AK13" s="17">
        <v>5873.8200000000006</v>
      </c>
      <c r="AL13" s="17"/>
      <c r="AM13" s="17"/>
      <c r="AN13" s="17"/>
      <c r="AO13" s="17"/>
      <c r="AP13" s="17"/>
      <c r="AQ13" s="13"/>
      <c r="AR13" s="13"/>
    </row>
    <row r="14" spans="1:44" x14ac:dyDescent="0.3">
      <c r="A14" s="12">
        <f t="shared" si="0"/>
        <v>45292</v>
      </c>
      <c r="B14" s="13">
        <v>16085.54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16085.54</v>
      </c>
      <c r="H14" s="14">
        <f t="shared" si="4"/>
        <v>0</v>
      </c>
      <c r="I14" s="13">
        <v>17623.357499999998</v>
      </c>
      <c r="J14" s="13">
        <f t="shared" si="5"/>
        <v>91.273981135546961</v>
      </c>
      <c r="K14" s="13">
        <f t="shared" si="6"/>
        <v>91.273981135546961</v>
      </c>
      <c r="L14" s="13">
        <f t="shared" si="7"/>
        <v>0</v>
      </c>
      <c r="M14" s="13"/>
      <c r="N14" s="13"/>
      <c r="O14" s="13"/>
      <c r="P14" s="13"/>
      <c r="R14" s="16">
        <f t="shared" si="8"/>
        <v>45292</v>
      </c>
      <c r="S14" s="17">
        <v>1182.75</v>
      </c>
      <c r="T14" s="17">
        <v>7375.17</v>
      </c>
      <c r="U14" s="17">
        <v>7628.09</v>
      </c>
      <c r="V14" s="17">
        <v>9410.89</v>
      </c>
      <c r="W14" s="17">
        <v>9410.89</v>
      </c>
      <c r="X14" s="17">
        <v>11248.12</v>
      </c>
      <c r="Y14" s="17">
        <v>14107.41</v>
      </c>
      <c r="Z14" s="17">
        <v>15739.41</v>
      </c>
      <c r="AA14" s="17">
        <v>15759.32</v>
      </c>
      <c r="AB14" s="17">
        <v>15759.32</v>
      </c>
      <c r="AC14" s="17">
        <v>15791.9</v>
      </c>
      <c r="AD14" s="17">
        <v>15823.04</v>
      </c>
      <c r="AE14" s="17">
        <v>15823.04</v>
      </c>
      <c r="AF14" s="17">
        <v>15823.04</v>
      </c>
      <c r="AG14" s="17">
        <v>16085.54</v>
      </c>
      <c r="AH14" s="17">
        <v>16085.54</v>
      </c>
      <c r="AI14" s="17">
        <v>16085.54</v>
      </c>
      <c r="AJ14" s="17">
        <v>16085.54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">
      <c r="A15" s="12">
        <f t="shared" si="0"/>
        <v>45323</v>
      </c>
      <c r="B15" s="13">
        <v>12831.99</v>
      </c>
      <c r="C15" s="13">
        <f>++'Completion Factors'!J23</f>
        <v>0.99056123710089794</v>
      </c>
      <c r="D15" s="13">
        <f t="shared" si="1"/>
        <v>122.27220952853732</v>
      </c>
      <c r="E15" s="13">
        <f t="shared" si="2"/>
        <v>122.27220952853732</v>
      </c>
      <c r="F15" s="13"/>
      <c r="G15" s="13">
        <f t="shared" si="3"/>
        <v>12954.262209528537</v>
      </c>
      <c r="H15" s="14">
        <f t="shared" si="4"/>
        <v>122.27220952853713</v>
      </c>
      <c r="I15" s="13">
        <v>16908.89</v>
      </c>
      <c r="J15" s="13">
        <f t="shared" si="5"/>
        <v>76.612138404877783</v>
      </c>
      <c r="K15" s="13">
        <f t="shared" si="6"/>
        <v>75.889014595280941</v>
      </c>
      <c r="L15" s="13">
        <f t="shared" si="7"/>
        <v>0.72312380959684219</v>
      </c>
      <c r="M15" s="13"/>
      <c r="N15" s="13"/>
      <c r="O15" s="13"/>
      <c r="P15" s="13"/>
      <c r="R15" s="16">
        <f t="shared" si="8"/>
        <v>45323</v>
      </c>
      <c r="S15" s="17">
        <v>176.1</v>
      </c>
      <c r="T15" s="17">
        <v>298.77999999999997</v>
      </c>
      <c r="U15" s="17">
        <v>1015.34</v>
      </c>
      <c r="V15" s="17">
        <v>1015.34</v>
      </c>
      <c r="W15" s="17">
        <v>4854.66</v>
      </c>
      <c r="X15" s="17">
        <v>6484.52</v>
      </c>
      <c r="Y15" s="17">
        <v>6600.88</v>
      </c>
      <c r="Z15" s="17">
        <v>9271.7000000000007</v>
      </c>
      <c r="AA15" s="17">
        <v>10950.86</v>
      </c>
      <c r="AB15" s="17">
        <v>10950.86</v>
      </c>
      <c r="AC15" s="17">
        <v>11096.29</v>
      </c>
      <c r="AD15" s="17">
        <v>12831.99</v>
      </c>
      <c r="AE15" s="17">
        <v>12831.99</v>
      </c>
      <c r="AF15" s="17">
        <v>12831.99</v>
      </c>
      <c r="AG15" s="17">
        <v>12831.99</v>
      </c>
      <c r="AH15" s="17">
        <v>12831.99</v>
      </c>
      <c r="AI15" s="17">
        <v>12831.99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">
      <c r="A16" s="12">
        <f t="shared" si="0"/>
        <v>45352</v>
      </c>
      <c r="B16" s="13">
        <v>8742.42</v>
      </c>
      <c r="C16" s="13">
        <f>++'Completion Factors'!J22</f>
        <v>0.98909909053596345</v>
      </c>
      <c r="D16" s="13">
        <f t="shared" si="1"/>
        <v>96.350638503713284</v>
      </c>
      <c r="E16" s="13">
        <f t="shared" si="2"/>
        <v>96.350638503713284</v>
      </c>
      <c r="F16" s="13"/>
      <c r="G16" s="13">
        <f t="shared" si="3"/>
        <v>8838.7706385037127</v>
      </c>
      <c r="H16" s="14">
        <f t="shared" si="4"/>
        <v>96.350638503712617</v>
      </c>
      <c r="I16" s="13">
        <v>15826.14333333333</v>
      </c>
      <c r="J16" s="13">
        <f t="shared" si="5"/>
        <v>55.849175963718984</v>
      </c>
      <c r="K16" s="13">
        <f t="shared" si="6"/>
        <v>55.240369152897436</v>
      </c>
      <c r="L16" s="13">
        <f t="shared" si="7"/>
        <v>0.60880681082154808</v>
      </c>
      <c r="M16" s="13"/>
      <c r="N16" s="13"/>
      <c r="O16" s="13"/>
      <c r="P16" s="13"/>
      <c r="R16" s="16">
        <f t="shared" si="8"/>
        <v>45352</v>
      </c>
      <c r="S16" s="17"/>
      <c r="T16" s="17"/>
      <c r="U16" s="17"/>
      <c r="V16" s="17">
        <v>5108.4400000000014</v>
      </c>
      <c r="W16" s="17">
        <v>6872.43</v>
      </c>
      <c r="X16" s="17">
        <v>8525.44</v>
      </c>
      <c r="Y16" s="17">
        <v>8733.82</v>
      </c>
      <c r="Z16" s="17">
        <v>8742.42</v>
      </c>
      <c r="AA16" s="17">
        <v>8742.42</v>
      </c>
      <c r="AB16" s="17">
        <v>8742.42</v>
      </c>
      <c r="AC16" s="17">
        <v>8742.42</v>
      </c>
      <c r="AD16" s="17">
        <v>8742.42</v>
      </c>
      <c r="AE16" s="17">
        <v>8742.42</v>
      </c>
      <c r="AF16" s="17">
        <v>8742.42</v>
      </c>
      <c r="AG16" s="17">
        <v>8742.42</v>
      </c>
      <c r="AH16" s="17">
        <v>8742.42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">
      <c r="A17" s="12">
        <f t="shared" si="0"/>
        <v>45383</v>
      </c>
      <c r="B17" s="13">
        <v>29325.600000000009</v>
      </c>
      <c r="C17" s="13">
        <f>++'Completion Factors'!J21</f>
        <v>0.97866868827425368</v>
      </c>
      <c r="D17" s="13">
        <f t="shared" si="1"/>
        <v>639.1882387160282</v>
      </c>
      <c r="E17" s="13">
        <f t="shared" si="2"/>
        <v>639.1882387160282</v>
      </c>
      <c r="F17" s="13"/>
      <c r="G17" s="13">
        <f t="shared" si="3"/>
        <v>29964.788238716039</v>
      </c>
      <c r="H17" s="14">
        <f t="shared" si="4"/>
        <v>639.18823871602945</v>
      </c>
      <c r="I17" s="13">
        <v>15793.34833333333</v>
      </c>
      <c r="J17" s="13">
        <f t="shared" si="5"/>
        <v>189.73043338424043</v>
      </c>
      <c r="K17" s="13">
        <f t="shared" si="6"/>
        <v>185.68323436586024</v>
      </c>
      <c r="L17" s="13">
        <f t="shared" si="7"/>
        <v>4.0471990183801836</v>
      </c>
      <c r="M17" s="13"/>
      <c r="N17" s="13"/>
      <c r="O17" s="13"/>
      <c r="P17" s="13"/>
      <c r="R17" s="16">
        <f t="shared" si="8"/>
        <v>45383</v>
      </c>
      <c r="S17" s="17"/>
      <c r="T17" s="17"/>
      <c r="U17" s="17">
        <v>4756.29</v>
      </c>
      <c r="V17" s="17">
        <v>6992.66</v>
      </c>
      <c r="W17" s="17">
        <v>27053.47</v>
      </c>
      <c r="X17" s="17">
        <v>28817.51</v>
      </c>
      <c r="Y17" s="17">
        <v>28856.25</v>
      </c>
      <c r="Z17" s="17">
        <v>28943.41</v>
      </c>
      <c r="AA17" s="17">
        <v>28974.22</v>
      </c>
      <c r="AB17" s="17">
        <v>28974.22</v>
      </c>
      <c r="AC17" s="17">
        <v>28974.22</v>
      </c>
      <c r="AD17" s="17">
        <v>29178.22</v>
      </c>
      <c r="AE17" s="17">
        <v>29178.22</v>
      </c>
      <c r="AF17" s="17">
        <v>29325.600000000009</v>
      </c>
      <c r="AG17" s="17">
        <v>29325.600000000009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">
      <c r="A18" s="12">
        <f t="shared" si="0"/>
        <v>45413</v>
      </c>
      <c r="B18" s="13">
        <v>15858.31</v>
      </c>
      <c r="C18" s="13">
        <f>++'Completion Factors'!J20</f>
        <v>0.97713604644421626</v>
      </c>
      <c r="D18" s="13">
        <f t="shared" si="1"/>
        <v>371.06773886057965</v>
      </c>
      <c r="E18" s="13">
        <f t="shared" si="2"/>
        <v>371.06773886057965</v>
      </c>
      <c r="F18" s="13"/>
      <c r="G18" s="13">
        <f t="shared" si="3"/>
        <v>16229.377738860579</v>
      </c>
      <c r="H18" s="14">
        <f t="shared" si="4"/>
        <v>371.06773886057999</v>
      </c>
      <c r="I18" s="13">
        <v>15232.275</v>
      </c>
      <c r="J18" s="13">
        <f t="shared" si="5"/>
        <v>106.54598698395729</v>
      </c>
      <c r="K18" s="13">
        <f t="shared" si="6"/>
        <v>104.10992448600093</v>
      </c>
      <c r="L18" s="13">
        <f t="shared" si="7"/>
        <v>2.4360624979563568</v>
      </c>
      <c r="M18" s="13"/>
      <c r="N18" s="13"/>
      <c r="O18" s="13"/>
      <c r="P18" s="13"/>
      <c r="R18" s="16">
        <f t="shared" si="8"/>
        <v>45413</v>
      </c>
      <c r="S18" s="17"/>
      <c r="T18" s="17">
        <v>2497.04</v>
      </c>
      <c r="U18" s="17">
        <v>10098.780000000001</v>
      </c>
      <c r="V18" s="17">
        <v>10354.23</v>
      </c>
      <c r="W18" s="17">
        <v>12034.83</v>
      </c>
      <c r="X18" s="17">
        <v>12117.42</v>
      </c>
      <c r="Y18" s="17">
        <v>13914.95</v>
      </c>
      <c r="Z18" s="17">
        <v>14101.48</v>
      </c>
      <c r="AA18" s="17">
        <v>15167.86</v>
      </c>
      <c r="AB18" s="17">
        <v>15858.31</v>
      </c>
      <c r="AC18" s="17">
        <v>15858.31</v>
      </c>
      <c r="AD18" s="17">
        <v>15858.31</v>
      </c>
      <c r="AE18" s="17">
        <v>15858.31</v>
      </c>
      <c r="AF18" s="17">
        <v>15858.31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">
      <c r="A19" s="12">
        <f t="shared" si="0"/>
        <v>45444</v>
      </c>
      <c r="B19" s="13">
        <v>5483.6500000000005</v>
      </c>
      <c r="C19" s="13">
        <f>++'Completion Factors'!J19</f>
        <v>0.97499592912540289</v>
      </c>
      <c r="D19" s="13">
        <f t="shared" si="1"/>
        <v>140.62989306476263</v>
      </c>
      <c r="E19" s="13">
        <f t="shared" si="2"/>
        <v>140.62989306476263</v>
      </c>
      <c r="F19" s="13"/>
      <c r="G19" s="13">
        <f t="shared" si="3"/>
        <v>5624.2798930647632</v>
      </c>
      <c r="H19" s="14">
        <f t="shared" si="4"/>
        <v>140.62989306476265</v>
      </c>
      <c r="I19" s="13">
        <v>14555.64166666667</v>
      </c>
      <c r="J19" s="13">
        <f t="shared" si="5"/>
        <v>38.639862273778803</v>
      </c>
      <c r="K19" s="13">
        <f t="shared" si="6"/>
        <v>37.673708418900567</v>
      </c>
      <c r="L19" s="13">
        <f t="shared" si="7"/>
        <v>0.96615385487823602</v>
      </c>
      <c r="M19" s="13">
        <f t="shared" ref="M19:M31" si="9">SUM(G8:G19)/SUM(I8:I19)*100</f>
        <v>79.34617485058132</v>
      </c>
      <c r="N19" s="18"/>
      <c r="O19" s="13"/>
      <c r="P19" s="13"/>
      <c r="R19" s="16">
        <f t="shared" si="8"/>
        <v>45444</v>
      </c>
      <c r="S19" s="17">
        <v>604.13</v>
      </c>
      <c r="T19" s="17">
        <v>1918.73</v>
      </c>
      <c r="U19" s="17">
        <v>3154.87</v>
      </c>
      <c r="V19" s="17">
        <v>3297.62</v>
      </c>
      <c r="W19" s="17">
        <v>5006.51</v>
      </c>
      <c r="X19" s="17">
        <v>5006.51</v>
      </c>
      <c r="Y19" s="17">
        <v>5369.09</v>
      </c>
      <c r="Z19" s="17">
        <v>5369.09</v>
      </c>
      <c r="AA19" s="17">
        <v>5481.59</v>
      </c>
      <c r="AB19" s="17">
        <v>5481.59</v>
      </c>
      <c r="AC19" s="17">
        <v>5483.6500000000005</v>
      </c>
      <c r="AD19" s="17">
        <v>5483.6500000000005</v>
      </c>
      <c r="AE19" s="17">
        <v>5483.6500000000005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">
      <c r="A20" s="12">
        <f t="shared" si="0"/>
        <v>45474</v>
      </c>
      <c r="B20" s="13">
        <v>2738.8999999999992</v>
      </c>
      <c r="C20" s="13">
        <f>++'Completion Factors'!J18</f>
        <v>0.97499592912540289</v>
      </c>
      <c r="D20" s="13">
        <f t="shared" si="1"/>
        <v>70.239934006561001</v>
      </c>
      <c r="E20" s="13">
        <f t="shared" si="2"/>
        <v>70.239934006561001</v>
      </c>
      <c r="F20" s="13"/>
      <c r="G20" s="13">
        <f t="shared" si="3"/>
        <v>2809.13993400656</v>
      </c>
      <c r="H20" s="14">
        <f t="shared" si="4"/>
        <v>70.239934006560816</v>
      </c>
      <c r="I20" s="13">
        <v>13979.56583333333</v>
      </c>
      <c r="J20" s="13">
        <f t="shared" si="5"/>
        <v>20.094615008059517</v>
      </c>
      <c r="K20" s="13">
        <f t="shared" si="6"/>
        <v>19.592167830200257</v>
      </c>
      <c r="L20" s="13">
        <f t="shared" si="7"/>
        <v>0.50244717785925985</v>
      </c>
      <c r="M20" s="13">
        <f t="shared" si="9"/>
        <v>79.911455004741612</v>
      </c>
      <c r="N20" s="18">
        <f t="shared" ref="N20:N31" si="10">J20/J8</f>
        <v>0.65876678307223824</v>
      </c>
      <c r="O20" s="18">
        <f t="shared" ref="O20:O31" si="11">I20/I8</f>
        <v>0.72415673870011033</v>
      </c>
      <c r="P20" s="13"/>
      <c r="R20" s="16">
        <f t="shared" si="8"/>
        <v>45474</v>
      </c>
      <c r="S20" s="17">
        <v>824.88</v>
      </c>
      <c r="T20" s="17">
        <v>2038.22</v>
      </c>
      <c r="U20" s="17">
        <v>2357.4</v>
      </c>
      <c r="V20" s="17">
        <v>2541.0700000000002</v>
      </c>
      <c r="W20" s="17">
        <v>2677.48</v>
      </c>
      <c r="X20" s="17">
        <v>2724.1999999999989</v>
      </c>
      <c r="Y20" s="17">
        <v>2738.8999999999992</v>
      </c>
      <c r="Z20" s="17">
        <v>2738.8999999999992</v>
      </c>
      <c r="AA20" s="17">
        <v>2738.8999999999992</v>
      </c>
      <c r="AB20" s="17">
        <v>2738.8999999999992</v>
      </c>
      <c r="AC20" s="17">
        <v>2738.8999999999992</v>
      </c>
      <c r="AD20" s="17">
        <v>2738.8999999999992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">
      <c r="A21" s="12">
        <f t="shared" si="0"/>
        <v>45505</v>
      </c>
      <c r="B21" s="13">
        <v>9388.0899999999983</v>
      </c>
      <c r="C21" s="13">
        <f>++'Completion Factors'!J17</f>
        <v>0.96191190480025646</v>
      </c>
      <c r="D21" s="13">
        <f t="shared" si="1"/>
        <v>371.73307023163568</v>
      </c>
      <c r="E21" s="13">
        <f t="shared" si="2"/>
        <v>371.73307023163568</v>
      </c>
      <c r="F21" s="13"/>
      <c r="G21" s="13">
        <f t="shared" si="3"/>
        <v>9759.8230702316341</v>
      </c>
      <c r="H21" s="14">
        <f t="shared" si="4"/>
        <v>371.73307023163579</v>
      </c>
      <c r="I21" s="13">
        <v>13938.71416666667</v>
      </c>
      <c r="J21" s="13">
        <f t="shared" si="5"/>
        <v>70.019536619607834</v>
      </c>
      <c r="K21" s="13">
        <f t="shared" si="6"/>
        <v>67.352625842998279</v>
      </c>
      <c r="L21" s="13">
        <f t="shared" si="7"/>
        <v>2.666910776609555</v>
      </c>
      <c r="M21" s="13">
        <f t="shared" si="9"/>
        <v>83.010515122525163</v>
      </c>
      <c r="N21" s="18">
        <f t="shared" si="10"/>
        <v>1.7328309950016731</v>
      </c>
      <c r="O21" s="18">
        <f t="shared" si="11"/>
        <v>0.73380706744909219</v>
      </c>
      <c r="P21" s="13"/>
      <c r="R21" s="16">
        <f t="shared" si="8"/>
        <v>45505</v>
      </c>
      <c r="S21" s="17">
        <v>915.16000000000008</v>
      </c>
      <c r="T21" s="17">
        <v>3782.7</v>
      </c>
      <c r="U21" s="17">
        <v>7400.28</v>
      </c>
      <c r="V21" s="17">
        <v>7414.6799999999994</v>
      </c>
      <c r="W21" s="17">
        <v>7591.6299999999992</v>
      </c>
      <c r="X21" s="17">
        <v>7694.0299999999988</v>
      </c>
      <c r="Y21" s="17">
        <v>9339.7099999999991</v>
      </c>
      <c r="Z21" s="17">
        <v>9339.7099999999991</v>
      </c>
      <c r="AA21" s="17">
        <v>9354.5099999999984</v>
      </c>
      <c r="AB21" s="17">
        <v>9388.0899999999983</v>
      </c>
      <c r="AC21" s="17">
        <v>9388.0899999999983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">
      <c r="A22" s="12">
        <f t="shared" si="0"/>
        <v>45536</v>
      </c>
      <c r="B22" s="13">
        <v>4187.9299999999994</v>
      </c>
      <c r="C22" s="13">
        <f>++'Completion Factors'!J16</f>
        <v>0.96184322622028118</v>
      </c>
      <c r="D22" s="13">
        <f t="shared" si="1"/>
        <v>166.13715547309073</v>
      </c>
      <c r="E22" s="13">
        <f t="shared" si="2"/>
        <v>166.13715547309073</v>
      </c>
      <c r="F22" s="13"/>
      <c r="G22" s="13">
        <f t="shared" si="3"/>
        <v>4354.0671554730898</v>
      </c>
      <c r="H22" s="14">
        <f t="shared" si="4"/>
        <v>166.13715547309039</v>
      </c>
      <c r="I22" s="13">
        <v>13913.1975</v>
      </c>
      <c r="J22" s="13">
        <f t="shared" si="5"/>
        <v>31.294511239943869</v>
      </c>
      <c r="K22" s="13">
        <f t="shared" si="6"/>
        <v>30.100413654014467</v>
      </c>
      <c r="L22" s="13">
        <f t="shared" si="7"/>
        <v>1.1940975859294021</v>
      </c>
      <c r="M22" s="13">
        <f t="shared" si="9"/>
        <v>83.602692240309139</v>
      </c>
      <c r="N22" s="18">
        <f t="shared" si="10"/>
        <v>0.80150343763999299</v>
      </c>
      <c r="O22" s="18">
        <f t="shared" si="11"/>
        <v>0.73382407784869985</v>
      </c>
      <c r="P22" s="13"/>
      <c r="R22" s="16">
        <f t="shared" si="8"/>
        <v>45536</v>
      </c>
      <c r="S22" s="17">
        <v>212.92</v>
      </c>
      <c r="T22" s="17">
        <v>2210.4</v>
      </c>
      <c r="U22" s="17">
        <v>2301.19</v>
      </c>
      <c r="V22" s="17">
        <v>2937.21</v>
      </c>
      <c r="W22" s="17">
        <v>4079.64</v>
      </c>
      <c r="X22" s="17">
        <v>4101.49</v>
      </c>
      <c r="Y22" s="17">
        <v>4187.9299999999994</v>
      </c>
      <c r="Z22" s="17">
        <v>4187.9299999999994</v>
      </c>
      <c r="AA22" s="17">
        <v>4187.9299999999994</v>
      </c>
      <c r="AB22" s="17">
        <v>4187.9299999999994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">
      <c r="A23" s="12">
        <f t="shared" si="0"/>
        <v>45566</v>
      </c>
      <c r="B23" s="13">
        <v>6012.08</v>
      </c>
      <c r="C23" s="13">
        <f>++'Completion Factors'!J15</f>
        <v>0.95545865580004907</v>
      </c>
      <c r="D23" s="13">
        <f t="shared" si="1"/>
        <v>280.26971445814337</v>
      </c>
      <c r="E23" s="13">
        <f t="shared" si="2"/>
        <v>280.26971445814337</v>
      </c>
      <c r="F23" s="13"/>
      <c r="G23" s="13">
        <f t="shared" si="3"/>
        <v>6292.3497144581434</v>
      </c>
      <c r="H23" s="14">
        <f t="shared" si="4"/>
        <v>280.26971445814343</v>
      </c>
      <c r="I23" s="13">
        <v>13879.35666666667</v>
      </c>
      <c r="J23" s="13">
        <f t="shared" si="5"/>
        <v>45.336032970246762</v>
      </c>
      <c r="K23" s="13">
        <f t="shared" si="6"/>
        <v>43.316705121058675</v>
      </c>
      <c r="L23" s="13">
        <f t="shared" si="7"/>
        <v>2.0193278491880875</v>
      </c>
      <c r="M23" s="13">
        <f t="shared" si="9"/>
        <v>71.233794856576822</v>
      </c>
      <c r="N23" s="18">
        <f t="shared" si="10"/>
        <v>0.25250219712072203</v>
      </c>
      <c r="O23" s="18">
        <f t="shared" si="11"/>
        <v>0.74321598788094856</v>
      </c>
      <c r="P23" s="13"/>
      <c r="R23" s="16">
        <f t="shared" si="8"/>
        <v>45566</v>
      </c>
      <c r="S23" s="17">
        <v>676.89</v>
      </c>
      <c r="T23" s="17">
        <v>1718.88</v>
      </c>
      <c r="U23" s="17">
        <v>2928.17</v>
      </c>
      <c r="V23" s="17">
        <v>3266.74</v>
      </c>
      <c r="W23" s="17">
        <v>4157.84</v>
      </c>
      <c r="X23" s="17">
        <v>5999.92</v>
      </c>
      <c r="Y23" s="17">
        <v>5999.92</v>
      </c>
      <c r="Z23" s="17">
        <v>5999.92</v>
      </c>
      <c r="AA23" s="17">
        <v>6012.08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">
      <c r="A24" s="12">
        <f t="shared" si="0"/>
        <v>45597</v>
      </c>
      <c r="B24" s="13">
        <v>3353</v>
      </c>
      <c r="C24" s="13">
        <f>++'Completion Factors'!J14</f>
        <v>0.9407047074331748</v>
      </c>
      <c r="D24" s="13">
        <f t="shared" si="1"/>
        <v>211.3491241253179</v>
      </c>
      <c r="E24" s="13">
        <f t="shared" si="2"/>
        <v>211.3491241253179</v>
      </c>
      <c r="F24" s="19">
        <v>0</v>
      </c>
      <c r="G24" s="13">
        <f t="shared" si="3"/>
        <v>3564.3491241253178</v>
      </c>
      <c r="H24" s="14">
        <f t="shared" si="4"/>
        <v>211.34912412531776</v>
      </c>
      <c r="I24" s="13">
        <v>13527.49666666667</v>
      </c>
      <c r="J24" s="13">
        <f t="shared" si="5"/>
        <v>26.348918886879417</v>
      </c>
      <c r="K24" s="13">
        <f t="shared" si="6"/>
        <v>24.786552032662357</v>
      </c>
      <c r="L24" s="13">
        <f t="shared" si="7"/>
        <v>1.5623668542170606</v>
      </c>
      <c r="M24" s="13">
        <f t="shared" si="9"/>
        <v>66.77672020986607</v>
      </c>
      <c r="N24" s="18">
        <f t="shared" si="10"/>
        <v>0.31820464123265318</v>
      </c>
      <c r="O24" s="18">
        <f t="shared" si="11"/>
        <v>0.74729551279616724</v>
      </c>
      <c r="P24" s="13"/>
      <c r="R24" s="16">
        <f t="shared" si="8"/>
        <v>45597</v>
      </c>
      <c r="S24" s="17">
        <v>61.2</v>
      </c>
      <c r="T24" s="17">
        <v>1932.35</v>
      </c>
      <c r="U24" s="17">
        <v>3088.06</v>
      </c>
      <c r="V24" s="17">
        <v>3296.0900000000011</v>
      </c>
      <c r="W24" s="17">
        <v>3317.56</v>
      </c>
      <c r="X24" s="17">
        <v>3353</v>
      </c>
      <c r="Y24" s="17">
        <v>3353</v>
      </c>
      <c r="Z24" s="17">
        <v>3353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">
      <c r="A25" s="12">
        <f t="shared" si="0"/>
        <v>45627</v>
      </c>
      <c r="B25" s="13">
        <v>6769.4299999999994</v>
      </c>
      <c r="C25" s="13">
        <f>++'Completion Factors'!J13</f>
        <v>0.9407047074331748</v>
      </c>
      <c r="D25" s="13">
        <f t="shared" si="1"/>
        <v>426.69642151137805</v>
      </c>
      <c r="E25" s="13">
        <f t="shared" si="2"/>
        <v>426.69642151137805</v>
      </c>
      <c r="F25" s="19">
        <v>0</v>
      </c>
      <c r="G25" s="13">
        <f t="shared" si="3"/>
        <v>7196.126421511377</v>
      </c>
      <c r="H25" s="14">
        <f t="shared" si="4"/>
        <v>426.69642151137759</v>
      </c>
      <c r="I25" s="13">
        <v>13282.21333333333</v>
      </c>
      <c r="J25" s="13">
        <f t="shared" si="5"/>
        <v>54.178669178967503</v>
      </c>
      <c r="K25" s="13">
        <f t="shared" si="6"/>
        <v>50.966129139119396</v>
      </c>
      <c r="L25" s="13">
        <f t="shared" si="7"/>
        <v>3.2125400398481077</v>
      </c>
      <c r="M25" s="13">
        <f t="shared" si="9"/>
        <v>69.299975086030258</v>
      </c>
      <c r="N25" s="18">
        <f t="shared" si="10"/>
        <v>1.6644631800995759</v>
      </c>
      <c r="O25" s="18">
        <f t="shared" si="11"/>
        <v>0.73604430750792904</v>
      </c>
      <c r="P25" s="13"/>
      <c r="R25" s="16">
        <f t="shared" si="8"/>
        <v>45627</v>
      </c>
      <c r="S25" s="17">
        <v>29.69</v>
      </c>
      <c r="T25" s="17">
        <v>4382.7299999999996</v>
      </c>
      <c r="U25" s="17">
        <v>4848.8999999999996</v>
      </c>
      <c r="V25" s="17">
        <v>6678.33</v>
      </c>
      <c r="W25" s="17">
        <v>6732.07</v>
      </c>
      <c r="X25" s="17">
        <v>6732.07</v>
      </c>
      <c r="Y25" s="17">
        <v>6769.4299999999994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">
      <c r="A26" s="12">
        <f t="shared" si="0"/>
        <v>45658</v>
      </c>
      <c r="B26" s="13">
        <v>3172.76</v>
      </c>
      <c r="C26" s="13">
        <f>++'Completion Factors'!J12</f>
        <v>0.91170924176838675</v>
      </c>
      <c r="D26" s="13">
        <f t="shared" si="1"/>
        <v>307.25298511133997</v>
      </c>
      <c r="E26" s="13">
        <f t="shared" si="2"/>
        <v>307.25298511133997</v>
      </c>
      <c r="F26" s="19">
        <v>0</v>
      </c>
      <c r="G26" s="13">
        <f t="shared" si="3"/>
        <v>3480.0129851113402</v>
      </c>
      <c r="H26" s="14">
        <f t="shared" si="4"/>
        <v>307.25298511133997</v>
      </c>
      <c r="I26" s="13">
        <v>12966.775</v>
      </c>
      <c r="J26" s="13">
        <f t="shared" si="5"/>
        <v>26.837922190454758</v>
      </c>
      <c r="K26" s="13">
        <f t="shared" si="6"/>
        <v>24.468381690898472</v>
      </c>
      <c r="L26" s="13">
        <f t="shared" si="7"/>
        <v>2.3695404995562868</v>
      </c>
      <c r="M26" s="13">
        <f t="shared" si="9"/>
        <v>63.903932910712356</v>
      </c>
      <c r="N26" s="18">
        <f t="shared" si="10"/>
        <v>0.29403694082981813</v>
      </c>
      <c r="O26" s="18">
        <f t="shared" si="11"/>
        <v>0.73577211379840657</v>
      </c>
      <c r="P26" s="13"/>
      <c r="R26" s="16">
        <f t="shared" si="8"/>
        <v>45658</v>
      </c>
      <c r="S26" s="17">
        <v>360.38</v>
      </c>
      <c r="T26" s="17">
        <v>1584.75</v>
      </c>
      <c r="U26" s="17">
        <v>2795.97</v>
      </c>
      <c r="V26" s="17">
        <v>2883.96</v>
      </c>
      <c r="W26" s="17">
        <v>2883.96</v>
      </c>
      <c r="X26" s="17">
        <v>3172.76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">
      <c r="A27" s="12">
        <f t="shared" si="0"/>
        <v>45689</v>
      </c>
      <c r="B27" s="13">
        <v>5600.67</v>
      </c>
      <c r="C27" s="13">
        <f>++'Completion Factors'!J11</f>
        <v>0.86455066982788531</v>
      </c>
      <c r="D27" s="13">
        <f t="shared" si="1"/>
        <v>877.45811378074688</v>
      </c>
      <c r="E27" s="13">
        <f t="shared" si="2"/>
        <v>877.45811378074688</v>
      </c>
      <c r="F27" s="19">
        <v>0</v>
      </c>
      <c r="G27" s="13">
        <f t="shared" si="3"/>
        <v>6478.1281137807473</v>
      </c>
      <c r="H27" s="14">
        <f t="shared" si="4"/>
        <v>877.45811378074723</v>
      </c>
      <c r="I27" s="13">
        <v>12969.308333333331</v>
      </c>
      <c r="J27" s="13">
        <f t="shared" si="5"/>
        <v>49.949680794702481</v>
      </c>
      <c r="K27" s="13">
        <f t="shared" si="6"/>
        <v>43.184029988749089</v>
      </c>
      <c r="L27" s="13">
        <f t="shared" si="7"/>
        <v>6.765650805953392</v>
      </c>
      <c r="M27" s="13">
        <f t="shared" si="9"/>
        <v>61.573488769845206</v>
      </c>
      <c r="N27" s="18">
        <f t="shared" si="10"/>
        <v>0.65198128958011514</v>
      </c>
      <c r="O27" s="18">
        <f t="shared" si="11"/>
        <v>0.76701121914763959</v>
      </c>
      <c r="P27" s="13"/>
      <c r="R27" s="16">
        <f t="shared" si="8"/>
        <v>45689</v>
      </c>
      <c r="S27" s="17">
        <v>415.54</v>
      </c>
      <c r="T27" s="17">
        <v>3104.45</v>
      </c>
      <c r="U27" s="17">
        <v>3518.51</v>
      </c>
      <c r="V27" s="17">
        <v>5558.54</v>
      </c>
      <c r="W27" s="17">
        <v>5600.67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">
      <c r="A28" s="12">
        <f t="shared" si="0"/>
        <v>45717</v>
      </c>
      <c r="B28" s="13">
        <v>8048.3</v>
      </c>
      <c r="C28" s="13">
        <f>++'Completion Factors'!J10</f>
        <v>0.82248204971580896</v>
      </c>
      <c r="D28" s="13">
        <f t="shared" si="1"/>
        <v>1737.0807299270759</v>
      </c>
      <c r="E28" s="13">
        <f t="shared" si="2"/>
        <v>1737.0807299270759</v>
      </c>
      <c r="F28" s="19">
        <v>0</v>
      </c>
      <c r="G28" s="13">
        <f t="shared" si="3"/>
        <v>9785.3807299270757</v>
      </c>
      <c r="H28" s="14">
        <f t="shared" si="4"/>
        <v>1737.0807299270755</v>
      </c>
      <c r="I28" s="13">
        <v>12603.90916666667</v>
      </c>
      <c r="J28" s="13">
        <f t="shared" si="5"/>
        <v>77.6376646366692</v>
      </c>
      <c r="K28" s="13">
        <f t="shared" si="6"/>
        <v>63.855585545516256</v>
      </c>
      <c r="L28" s="13">
        <f t="shared" si="7"/>
        <v>13.782079091152944</v>
      </c>
      <c r="M28" s="13">
        <f t="shared" si="9"/>
        <v>63.33214239388375</v>
      </c>
      <c r="N28" s="18">
        <f t="shared" si="10"/>
        <v>1.3901308890771202</v>
      </c>
      <c r="O28" s="18">
        <f t="shared" si="11"/>
        <v>0.79639801695211954</v>
      </c>
      <c r="P28" s="20"/>
      <c r="R28" s="16">
        <f t="shared" si="8"/>
        <v>45717</v>
      </c>
      <c r="S28" s="17">
        <v>648.25</v>
      </c>
      <c r="T28" s="17">
        <v>2525.7800000000002</v>
      </c>
      <c r="U28" s="17">
        <v>6246.04</v>
      </c>
      <c r="V28" s="17">
        <v>8048.3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">
      <c r="A29" s="12">
        <f t="shared" si="0"/>
        <v>45748</v>
      </c>
      <c r="B29" s="13">
        <v>23789.7</v>
      </c>
      <c r="C29" s="13">
        <f>++'Completion Factors'!J9</f>
        <v>0.6386200388418154</v>
      </c>
      <c r="D29" s="13">
        <f t="shared" si="1"/>
        <v>13462.028027739902</v>
      </c>
      <c r="E29" s="13">
        <f t="shared" si="2"/>
        <v>13462.028027739902</v>
      </c>
      <c r="F29" s="13">
        <f>ROUND(+I29*J29/100,0)-D29-B29</f>
        <v>-27183.728027739904</v>
      </c>
      <c r="G29" s="13">
        <f t="shared" si="3"/>
        <v>10068</v>
      </c>
      <c r="H29" s="14">
        <f t="shared" si="4"/>
        <v>-13721.7</v>
      </c>
      <c r="I29" s="13">
        <v>12585.07916666667</v>
      </c>
      <c r="J29" s="19">
        <v>80</v>
      </c>
      <c r="K29" s="13">
        <f t="shared" si="6"/>
        <v>189.0309920577244</v>
      </c>
      <c r="L29" s="13">
        <f t="shared" si="7"/>
        <v>-109.0309920577244</v>
      </c>
      <c r="M29" s="13">
        <f t="shared" si="9"/>
        <v>52.401140433375026</v>
      </c>
      <c r="N29" s="18">
        <f t="shared" si="10"/>
        <v>0.42165085786730216</v>
      </c>
      <c r="O29" s="18">
        <f t="shared" si="11"/>
        <v>0.79685946900219318</v>
      </c>
      <c r="P29" s="13"/>
      <c r="R29" s="16">
        <f t="shared" si="8"/>
        <v>45748</v>
      </c>
      <c r="S29" s="17">
        <v>263.74</v>
      </c>
      <c r="T29" s="17">
        <v>23090.44</v>
      </c>
      <c r="U29" s="17">
        <v>23789.7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">
      <c r="A30" s="12">
        <f t="shared" si="0"/>
        <v>45778</v>
      </c>
      <c r="B30" s="13">
        <v>1809.74</v>
      </c>
      <c r="C30" s="13">
        <f>++'Completion Factors'!J8</f>
        <v>0.53600459586461424</v>
      </c>
      <c r="D30" s="13">
        <f t="shared" si="1"/>
        <v>1566.6116469122028</v>
      </c>
      <c r="E30" s="13">
        <f t="shared" si="2"/>
        <v>1566.6116469122028</v>
      </c>
      <c r="F30" s="13">
        <f>ROUND(+I30*J30/100,0)-D30-B30</f>
        <v>6683.6483530877977</v>
      </c>
      <c r="G30" s="13">
        <f t="shared" si="3"/>
        <v>10060</v>
      </c>
      <c r="H30" s="14">
        <f t="shared" si="4"/>
        <v>8250.26</v>
      </c>
      <c r="I30" s="13">
        <v>12575.384166666659</v>
      </c>
      <c r="J30" s="19">
        <v>80</v>
      </c>
      <c r="K30" s="13">
        <f t="shared" si="6"/>
        <v>14.391130927014101</v>
      </c>
      <c r="L30" s="13">
        <f t="shared" si="7"/>
        <v>65.608869072985897</v>
      </c>
      <c r="M30" s="13">
        <f t="shared" si="9"/>
        <v>49.429852693686833</v>
      </c>
      <c r="N30" s="18">
        <f t="shared" si="10"/>
        <v>0.75084949010839475</v>
      </c>
      <c r="O30" s="18">
        <f t="shared" si="11"/>
        <v>0.82557491685691464</v>
      </c>
      <c r="P30" s="13"/>
      <c r="R30" s="16">
        <f t="shared" si="8"/>
        <v>45778</v>
      </c>
      <c r="S30" s="17">
        <v>640.16999999999996</v>
      </c>
      <c r="T30" s="17">
        <v>1809.74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">
      <c r="A31" s="12">
        <f>DATE(YEAR(H4),MONTH(H4),1)</f>
        <v>45809</v>
      </c>
      <c r="B31" s="13">
        <v>978.96</v>
      </c>
      <c r="C31" s="13">
        <f>+'Completion Factors'!J7</f>
        <v>3.2650500024310122E-2</v>
      </c>
      <c r="D31" s="13">
        <f t="shared" si="1"/>
        <v>29004.041769379015</v>
      </c>
      <c r="E31" s="13">
        <f t="shared" si="2"/>
        <v>29004.041769379015</v>
      </c>
      <c r="F31" s="13">
        <f>ROUND(+I31*J31/100,0)-D31-B31</f>
        <v>-20200.001769379014</v>
      </c>
      <c r="G31" s="13">
        <f t="shared" si="3"/>
        <v>9783</v>
      </c>
      <c r="H31" s="14">
        <f t="shared" si="4"/>
        <v>8804.0400000000009</v>
      </c>
      <c r="I31" s="13">
        <v>12228.949166666671</v>
      </c>
      <c r="J31" s="19">
        <v>80</v>
      </c>
      <c r="K31" s="13">
        <f t="shared" si="6"/>
        <v>8.0052667376230655</v>
      </c>
      <c r="L31" s="13">
        <f t="shared" si="7"/>
        <v>71.99473326237694</v>
      </c>
      <c r="M31" s="13">
        <f t="shared" si="9"/>
        <v>52.78031181989089</v>
      </c>
      <c r="N31" s="18">
        <f t="shared" si="10"/>
        <v>2.070400754360048</v>
      </c>
      <c r="O31" s="18">
        <f t="shared" si="11"/>
        <v>0.84015184261314491</v>
      </c>
      <c r="P31" s="13"/>
      <c r="R31" s="16">
        <f t="shared" si="8"/>
        <v>45809</v>
      </c>
      <c r="S31" s="17">
        <v>978.96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">
      <c r="C33" s="17"/>
      <c r="D33" s="13"/>
      <c r="E33" s="13"/>
      <c r="F33" s="13"/>
      <c r="G33" s="13"/>
      <c r="H33" s="14">
        <f>SUM(H8:H31)</f>
        <v>9150.3259672989116</v>
      </c>
      <c r="I33" s="13"/>
      <c r="J33" s="22">
        <f>SUM(G20:G31)/SUM(I20:I31)</f>
        <v>0.5278031181989089</v>
      </c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J35" s="23"/>
    </row>
    <row r="36" spans="3:14" x14ac:dyDescent="0.3">
      <c r="C36" s="17"/>
      <c r="D36" s="13"/>
      <c r="F36" s="23"/>
      <c r="H36" s="25">
        <f>H33*(1+H35)</f>
        <v>9836.6004148463289</v>
      </c>
      <c r="I36" s="26"/>
      <c r="J36" s="27"/>
      <c r="K36" s="27"/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CA6A-1B35-4C5B-849A-6CEC6175F711}">
  <dimension ref="A4:P54"/>
  <sheetViews>
    <sheetView tabSelected="1" topLeftCell="A2" zoomScale="80" zoomScaleNormal="80" workbookViewId="0">
      <selection activeCell="H33" sqref="H33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</cols>
  <sheetData>
    <row r="4" spans="1:16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f>+Summary!H4</f>
        <v>45838</v>
      </c>
      <c r="J4" s="36" t="s">
        <v>39</v>
      </c>
      <c r="K4" s="37"/>
      <c r="L4" s="37"/>
      <c r="M4" s="38"/>
    </row>
    <row r="5" spans="1:16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39" t="s">
        <v>43</v>
      </c>
      <c r="L5" s="7" t="s">
        <v>45</v>
      </c>
      <c r="M5" s="7" t="s">
        <v>46</v>
      </c>
    </row>
    <row r="6" spans="1:16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3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</row>
    <row r="7" spans="1:16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3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</row>
    <row r="8" spans="1:16" x14ac:dyDescent="0.3">
      <c r="A8" s="12">
        <f t="shared" ref="A8:A30" si="0">DATE(YEAR(A9),MONTH(A9)-1,1)</f>
        <v>45108</v>
      </c>
      <c r="B8" s="13">
        <v>5888.5599999999986</v>
      </c>
      <c r="C8" s="13">
        <f>+'[1]Completion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40">
        <f t="shared" ref="G8:G28" si="3">B8+D8+F8</f>
        <v>5888.5599999999986</v>
      </c>
      <c r="H8" s="41">
        <f t="shared" ref="H8:H31" si="4">G8-B8</f>
        <v>0</v>
      </c>
      <c r="I8" s="13">
        <v>19304.613333333331</v>
      </c>
      <c r="J8" s="13">
        <f t="shared" ref="J8:J28" si="5">100*$G8/$I8</f>
        <v>30.503382265793459</v>
      </c>
      <c r="K8" s="13">
        <f t="shared" ref="K8:K31" si="6">100*(B8/I8)</f>
        <v>30.503382265793462</v>
      </c>
      <c r="L8" s="13">
        <f t="shared" ref="L8:L31" si="7">J8-K8</f>
        <v>0</v>
      </c>
      <c r="M8" s="13"/>
      <c r="N8" s="13"/>
      <c r="O8" s="13"/>
      <c r="P8" s="15"/>
    </row>
    <row r="9" spans="1:16" x14ac:dyDescent="0.3">
      <c r="A9" s="12">
        <f t="shared" si="0"/>
        <v>45139</v>
      </c>
      <c r="B9" s="13">
        <v>7675.4499999999989</v>
      </c>
      <c r="C9" s="13">
        <f>+'[1]Completion Factors'!J29</f>
        <v>1</v>
      </c>
      <c r="D9" s="13">
        <f t="shared" si="1"/>
        <v>0</v>
      </c>
      <c r="E9" s="13">
        <f t="shared" si="2"/>
        <v>0</v>
      </c>
      <c r="F9" s="13"/>
      <c r="G9" s="40">
        <f t="shared" si="3"/>
        <v>7675.4499999999989</v>
      </c>
      <c r="H9" s="41">
        <f t="shared" si="4"/>
        <v>0</v>
      </c>
      <c r="I9" s="13">
        <v>18995.066666666669</v>
      </c>
      <c r="J9" s="13">
        <f t="shared" si="5"/>
        <v>40.407597060289326</v>
      </c>
      <c r="K9" s="13">
        <f t="shared" si="6"/>
        <v>40.407597060289326</v>
      </c>
      <c r="L9" s="13">
        <f t="shared" si="7"/>
        <v>0</v>
      </c>
      <c r="M9" s="13"/>
      <c r="N9" s="13"/>
      <c r="O9" s="13"/>
      <c r="P9" s="13"/>
    </row>
    <row r="10" spans="1:16" x14ac:dyDescent="0.3">
      <c r="A10" s="12">
        <f t="shared" si="0"/>
        <v>45170</v>
      </c>
      <c r="B10" s="13">
        <v>7402.829999999999</v>
      </c>
      <c r="C10" s="13">
        <f>+'[1]Completion Factors'!J28</f>
        <v>1</v>
      </c>
      <c r="D10" s="13">
        <f t="shared" si="1"/>
        <v>0</v>
      </c>
      <c r="E10" s="13">
        <f t="shared" si="2"/>
        <v>0</v>
      </c>
      <c r="F10" s="13"/>
      <c r="G10" s="40">
        <f t="shared" si="3"/>
        <v>7402.829999999999</v>
      </c>
      <c r="H10" s="41">
        <f t="shared" si="4"/>
        <v>0</v>
      </c>
      <c r="I10" s="13">
        <v>18959.854166666672</v>
      </c>
      <c r="J10" s="13">
        <f t="shared" si="5"/>
        <v>39.044762343240578</v>
      </c>
      <c r="K10" s="13">
        <f t="shared" si="6"/>
        <v>39.044762343240578</v>
      </c>
      <c r="L10" s="13">
        <f t="shared" si="7"/>
        <v>0</v>
      </c>
      <c r="M10" s="13"/>
      <c r="N10" s="13"/>
      <c r="O10" s="13"/>
      <c r="P10" s="13"/>
    </row>
    <row r="11" spans="1:16" x14ac:dyDescent="0.3">
      <c r="A11" s="12">
        <f t="shared" si="0"/>
        <v>45200</v>
      </c>
      <c r="B11" s="13">
        <v>33529.93</v>
      </c>
      <c r="C11" s="13">
        <f>+'[1]Completion Factors'!J27</f>
        <v>1</v>
      </c>
      <c r="D11" s="13">
        <f t="shared" si="1"/>
        <v>0</v>
      </c>
      <c r="E11" s="13">
        <f t="shared" si="2"/>
        <v>0</v>
      </c>
      <c r="F11" s="13"/>
      <c r="G11" s="40">
        <f t="shared" si="3"/>
        <v>33529.93</v>
      </c>
      <c r="H11" s="41">
        <f t="shared" si="4"/>
        <v>0</v>
      </c>
      <c r="I11" s="13">
        <v>18674.728333333329</v>
      </c>
      <c r="J11" s="13">
        <f t="shared" si="5"/>
        <v>179.54708310348474</v>
      </c>
      <c r="K11" s="13">
        <f t="shared" si="6"/>
        <v>179.54708310348474</v>
      </c>
      <c r="L11" s="13">
        <f t="shared" si="7"/>
        <v>0</v>
      </c>
      <c r="M11" s="13"/>
      <c r="N11" s="13"/>
      <c r="O11" s="13"/>
      <c r="P11" s="13"/>
    </row>
    <row r="12" spans="1:16" x14ac:dyDescent="0.3">
      <c r="A12" s="12">
        <f t="shared" si="0"/>
        <v>45231</v>
      </c>
      <c r="B12" s="13">
        <v>14989.3</v>
      </c>
      <c r="C12" s="13">
        <f>++'[1]Completion Factors'!J26</f>
        <v>1</v>
      </c>
      <c r="D12" s="13">
        <f t="shared" si="1"/>
        <v>0</v>
      </c>
      <c r="E12" s="13">
        <f t="shared" si="2"/>
        <v>0</v>
      </c>
      <c r="F12" s="13"/>
      <c r="G12" s="40">
        <f t="shared" si="3"/>
        <v>14989.3</v>
      </c>
      <c r="H12" s="41">
        <f t="shared" si="4"/>
        <v>0</v>
      </c>
      <c r="I12" s="13">
        <v>18101.9375</v>
      </c>
      <c r="J12" s="13">
        <f t="shared" si="5"/>
        <v>82.804948365333814</v>
      </c>
      <c r="K12" s="13">
        <f t="shared" si="6"/>
        <v>82.804948365333814</v>
      </c>
      <c r="L12" s="13">
        <f t="shared" si="7"/>
        <v>0</v>
      </c>
      <c r="M12" s="13"/>
      <c r="N12" s="13"/>
      <c r="O12" s="13"/>
      <c r="P12" s="13"/>
    </row>
    <row r="13" spans="1:16" x14ac:dyDescent="0.3">
      <c r="A13" s="12">
        <f t="shared" si="0"/>
        <v>45261</v>
      </c>
      <c r="B13" s="13">
        <v>5873.8200000000006</v>
      </c>
      <c r="C13" s="13">
        <f>++'[1]Completion Factors'!J25</f>
        <v>1</v>
      </c>
      <c r="D13" s="13">
        <f t="shared" si="1"/>
        <v>0</v>
      </c>
      <c r="E13" s="13">
        <f t="shared" si="2"/>
        <v>0</v>
      </c>
      <c r="F13" s="13"/>
      <c r="G13" s="40">
        <f t="shared" si="3"/>
        <v>5873.8200000000006</v>
      </c>
      <c r="H13" s="41">
        <f t="shared" si="4"/>
        <v>0</v>
      </c>
      <c r="I13" s="13">
        <v>18045.39916666667</v>
      </c>
      <c r="J13" s="13">
        <f t="shared" si="5"/>
        <v>32.550235911933051</v>
      </c>
      <c r="K13" s="13">
        <f t="shared" si="6"/>
        <v>32.550235911933044</v>
      </c>
      <c r="L13" s="13">
        <f t="shared" si="7"/>
        <v>0</v>
      </c>
      <c r="M13" s="13"/>
      <c r="N13" s="13"/>
      <c r="O13" s="13"/>
      <c r="P13" s="13"/>
    </row>
    <row r="14" spans="1:16" x14ac:dyDescent="0.3">
      <c r="A14" s="12">
        <f t="shared" si="0"/>
        <v>45292</v>
      </c>
      <c r="B14" s="13">
        <v>16085.54</v>
      </c>
      <c r="C14" s="13">
        <f>++'[1]Completion Factors'!J24</f>
        <v>1</v>
      </c>
      <c r="D14" s="13">
        <f t="shared" si="1"/>
        <v>0</v>
      </c>
      <c r="E14" s="13">
        <f t="shared" si="2"/>
        <v>0</v>
      </c>
      <c r="F14" s="13"/>
      <c r="G14" s="40">
        <f t="shared" si="3"/>
        <v>16085.54</v>
      </c>
      <c r="H14" s="41">
        <f t="shared" si="4"/>
        <v>0</v>
      </c>
      <c r="I14" s="13">
        <v>17623.357499999998</v>
      </c>
      <c r="J14" s="13">
        <f t="shared" si="5"/>
        <v>91.273981135546961</v>
      </c>
      <c r="K14" s="13">
        <f t="shared" si="6"/>
        <v>91.273981135546961</v>
      </c>
      <c r="L14" s="13">
        <f t="shared" si="7"/>
        <v>0</v>
      </c>
      <c r="M14" s="13"/>
      <c r="N14" s="13"/>
      <c r="O14" s="13"/>
      <c r="P14" s="13"/>
    </row>
    <row r="15" spans="1:16" x14ac:dyDescent="0.3">
      <c r="A15" s="12">
        <f t="shared" si="0"/>
        <v>45323</v>
      </c>
      <c r="B15" s="13">
        <v>12831.99</v>
      </c>
      <c r="C15" s="13">
        <f>++'[1]Completion Factors'!J23</f>
        <v>1</v>
      </c>
      <c r="D15" s="13">
        <f t="shared" si="1"/>
        <v>0</v>
      </c>
      <c r="E15" s="13">
        <f t="shared" si="2"/>
        <v>0</v>
      </c>
      <c r="F15" s="13"/>
      <c r="G15" s="40">
        <f t="shared" si="3"/>
        <v>12831.99</v>
      </c>
      <c r="H15" s="41">
        <f t="shared" si="4"/>
        <v>0</v>
      </c>
      <c r="I15" s="13">
        <v>16908.89</v>
      </c>
      <c r="J15" s="13">
        <f t="shared" si="5"/>
        <v>75.889014595280941</v>
      </c>
      <c r="K15" s="13">
        <f t="shared" si="6"/>
        <v>75.889014595280941</v>
      </c>
      <c r="L15" s="13">
        <f t="shared" si="7"/>
        <v>0</v>
      </c>
      <c r="M15" s="13"/>
      <c r="N15" s="13"/>
      <c r="O15" s="13"/>
      <c r="P15" s="13"/>
    </row>
    <row r="16" spans="1:16" x14ac:dyDescent="0.3">
      <c r="A16" s="12">
        <f t="shared" si="0"/>
        <v>45352</v>
      </c>
      <c r="B16" s="13">
        <v>8742.42</v>
      </c>
      <c r="C16" s="13">
        <f>++'[1]Completion Factors'!J22</f>
        <v>0.99830152600290178</v>
      </c>
      <c r="D16" s="13">
        <f t="shared" si="1"/>
        <v>14.874036205438134</v>
      </c>
      <c r="E16" s="13">
        <f t="shared" si="2"/>
        <v>14.874036205438134</v>
      </c>
      <c r="F16" s="13"/>
      <c r="G16" s="40">
        <f t="shared" si="3"/>
        <v>8757.2940362054378</v>
      </c>
      <c r="H16" s="41">
        <f t="shared" si="4"/>
        <v>14.874036205437733</v>
      </c>
      <c r="I16" s="13">
        <v>15826.14333333333</v>
      </c>
      <c r="J16" s="13">
        <f t="shared" si="5"/>
        <v>55.334353112805793</v>
      </c>
      <c r="K16" s="13">
        <f t="shared" si="6"/>
        <v>55.240369152897436</v>
      </c>
      <c r="L16" s="13">
        <f t="shared" si="7"/>
        <v>9.3983959908356951E-2</v>
      </c>
      <c r="M16" s="13"/>
      <c r="N16" s="13"/>
      <c r="O16" s="13"/>
      <c r="P16" s="13"/>
    </row>
    <row r="17" spans="1:16" x14ac:dyDescent="0.3">
      <c r="A17" s="12">
        <f t="shared" si="0"/>
        <v>45383</v>
      </c>
      <c r="B17" s="13">
        <v>29325.600000000009</v>
      </c>
      <c r="C17" s="13">
        <f>++'[1]Completion Factors'!J21</f>
        <v>0.99830152600290178</v>
      </c>
      <c r="D17" s="13">
        <f t="shared" si="1"/>
        <v>49.893511881858423</v>
      </c>
      <c r="E17" s="13">
        <f t="shared" si="2"/>
        <v>49.893511881858423</v>
      </c>
      <c r="F17" s="13"/>
      <c r="G17" s="40">
        <f t="shared" si="3"/>
        <v>29375.493511881868</v>
      </c>
      <c r="H17" s="41">
        <f t="shared" si="4"/>
        <v>49.893511881859013</v>
      </c>
      <c r="I17" s="13">
        <v>15793.34833333333</v>
      </c>
      <c r="J17" s="13">
        <f t="shared" si="5"/>
        <v>185.99914908406194</v>
      </c>
      <c r="K17" s="13">
        <f t="shared" si="6"/>
        <v>185.68323436586024</v>
      </c>
      <c r="L17" s="13">
        <f t="shared" si="7"/>
        <v>0.31591471820169659</v>
      </c>
      <c r="M17" s="13"/>
      <c r="N17" s="13"/>
      <c r="O17" s="13"/>
      <c r="P17" s="13"/>
    </row>
    <row r="18" spans="1:16" x14ac:dyDescent="0.3">
      <c r="A18" s="12">
        <f t="shared" si="0"/>
        <v>45413</v>
      </c>
      <c r="B18" s="13">
        <v>15858.31</v>
      </c>
      <c r="C18" s="13">
        <f>++'[1]Completion Factors'!J20</f>
        <v>0.93782451910237197</v>
      </c>
      <c r="D18" s="13">
        <f t="shared" si="1"/>
        <v>1051.3673191413254</v>
      </c>
      <c r="E18" s="13">
        <f t="shared" si="2"/>
        <v>1051.3673191413254</v>
      </c>
      <c r="F18" s="13"/>
      <c r="G18" s="40">
        <f t="shared" si="3"/>
        <v>16909.677319141323</v>
      </c>
      <c r="H18" s="41">
        <f t="shared" si="4"/>
        <v>1051.3673191413236</v>
      </c>
      <c r="I18" s="13">
        <v>15232.275</v>
      </c>
      <c r="J18" s="13">
        <f t="shared" si="5"/>
        <v>111.01215884784988</v>
      </c>
      <c r="K18" s="13">
        <f t="shared" si="6"/>
        <v>104.10992448600093</v>
      </c>
      <c r="L18" s="13">
        <f t="shared" si="7"/>
        <v>6.9022343618489401</v>
      </c>
      <c r="M18" s="13"/>
      <c r="N18" s="13"/>
      <c r="O18" s="13"/>
      <c r="P18" s="13"/>
    </row>
    <row r="19" spans="1:16" x14ac:dyDescent="0.3">
      <c r="A19" s="12">
        <f t="shared" si="0"/>
        <v>45444</v>
      </c>
      <c r="B19" s="13">
        <v>5483.6500000000005</v>
      </c>
      <c r="C19" s="13">
        <f>++'[1]Completion Factors'!J19</f>
        <v>0.85981381709846338</v>
      </c>
      <c r="D19" s="13">
        <f t="shared" si="1"/>
        <v>894.06793259287497</v>
      </c>
      <c r="E19" s="13">
        <f t="shared" si="2"/>
        <v>894.06793259287497</v>
      </c>
      <c r="F19" s="13"/>
      <c r="G19" s="40">
        <f t="shared" si="3"/>
        <v>6377.7179325928755</v>
      </c>
      <c r="H19" s="41">
        <f t="shared" si="4"/>
        <v>894.06793259287497</v>
      </c>
      <c r="I19" s="13">
        <v>14555.64166666667</v>
      </c>
      <c r="J19" s="13">
        <f t="shared" si="5"/>
        <v>43.81612352547981</v>
      </c>
      <c r="K19" s="13">
        <f t="shared" si="6"/>
        <v>37.673708418900567</v>
      </c>
      <c r="L19" s="13">
        <f t="shared" si="7"/>
        <v>6.1424151065792429</v>
      </c>
      <c r="M19" s="13">
        <f t="shared" ref="M19:M31" si="8">SUM(G8:G19)/SUM(I8:I19)*100</f>
        <v>79.654169377942409</v>
      </c>
      <c r="N19" s="18"/>
      <c r="O19" s="13"/>
      <c r="P19" s="13"/>
    </row>
    <row r="20" spans="1:16" x14ac:dyDescent="0.3">
      <c r="A20" s="12">
        <f t="shared" si="0"/>
        <v>45474</v>
      </c>
      <c r="B20" s="13">
        <v>2738.8999999999992</v>
      </c>
      <c r="C20" s="13">
        <f>++'[1]Completion Factors'!J18</f>
        <v>0.77444357995981328</v>
      </c>
      <c r="D20" s="13">
        <f t="shared" si="1"/>
        <v>797.70366084011505</v>
      </c>
      <c r="E20" s="13">
        <f t="shared" si="2"/>
        <v>797.70366084011505</v>
      </c>
      <c r="F20" s="13"/>
      <c r="G20" s="40">
        <f t="shared" si="3"/>
        <v>3536.6036608401141</v>
      </c>
      <c r="H20" s="41">
        <f t="shared" si="4"/>
        <v>797.70366084011494</v>
      </c>
      <c r="I20" s="13">
        <v>13979.56583333333</v>
      </c>
      <c r="J20" s="13">
        <f t="shared" si="5"/>
        <v>25.298379813823125</v>
      </c>
      <c r="K20" s="13">
        <f t="shared" si="6"/>
        <v>19.592167830200257</v>
      </c>
      <c r="L20" s="13">
        <f t="shared" si="7"/>
        <v>5.7062119836228682</v>
      </c>
      <c r="M20" s="13">
        <f t="shared" si="8"/>
        <v>80.586434485046595</v>
      </c>
      <c r="N20" s="18">
        <f t="shared" ref="N20:N31" si="9">J20/J8</f>
        <v>0.82936310450375095</v>
      </c>
      <c r="O20" s="18">
        <f t="shared" ref="O20:O31" si="10">I20/I8</f>
        <v>0.72415673870011033</v>
      </c>
      <c r="P20" s="13"/>
    </row>
    <row r="21" spans="1:16" x14ac:dyDescent="0.3">
      <c r="A21" s="12">
        <f t="shared" si="0"/>
        <v>45505</v>
      </c>
      <c r="B21" s="13">
        <v>9388.0899999999983</v>
      </c>
      <c r="C21" s="13">
        <f>++'[1]Completion Factors'!J17</f>
        <v>0.78980514870429519</v>
      </c>
      <c r="D21" s="13">
        <f t="shared" si="1"/>
        <v>2498.5000221105315</v>
      </c>
      <c r="E21" s="13">
        <f t="shared" si="2"/>
        <v>2498.5000221105315</v>
      </c>
      <c r="F21" s="13"/>
      <c r="G21" s="40">
        <f t="shared" si="3"/>
        <v>11886.590022110529</v>
      </c>
      <c r="H21" s="41">
        <f t="shared" si="4"/>
        <v>2498.5000221105311</v>
      </c>
      <c r="I21" s="13">
        <v>13938.71416666667</v>
      </c>
      <c r="J21" s="13">
        <f t="shared" si="5"/>
        <v>85.277521871682879</v>
      </c>
      <c r="K21" s="13">
        <f t="shared" si="6"/>
        <v>67.352625842998279</v>
      </c>
      <c r="L21" s="13">
        <f t="shared" si="7"/>
        <v>17.9248960286846</v>
      </c>
      <c r="M21" s="13">
        <f t="shared" si="8"/>
        <v>84.778845077968782</v>
      </c>
      <c r="N21" s="18">
        <f t="shared" si="9"/>
        <v>2.1104328907370142</v>
      </c>
      <c r="O21" s="18">
        <f t="shared" si="10"/>
        <v>0.73380706744909219</v>
      </c>
      <c r="P21" s="13"/>
    </row>
    <row r="22" spans="1:16" x14ac:dyDescent="0.3">
      <c r="A22" s="12">
        <f t="shared" si="0"/>
        <v>45536</v>
      </c>
      <c r="B22" s="13">
        <v>4187.9299999999994</v>
      </c>
      <c r="C22" s="13">
        <f>++'[1]Completion Factors'!J16</f>
        <v>0.68287319048420703</v>
      </c>
      <c r="D22" s="13">
        <f t="shared" si="1"/>
        <v>1944.8777575141751</v>
      </c>
      <c r="E22" s="13">
        <f t="shared" si="2"/>
        <v>1944.8777575141751</v>
      </c>
      <c r="F22" s="13"/>
      <c r="G22" s="40">
        <f t="shared" si="3"/>
        <v>6132.8077575141742</v>
      </c>
      <c r="H22" s="41">
        <f t="shared" si="4"/>
        <v>1944.8777575141748</v>
      </c>
      <c r="I22" s="13">
        <v>13913.1975</v>
      </c>
      <c r="J22" s="13">
        <f t="shared" si="5"/>
        <v>44.079067788078</v>
      </c>
      <c r="K22" s="13">
        <f t="shared" si="6"/>
        <v>30.100413654014467</v>
      </c>
      <c r="L22" s="13">
        <f t="shared" si="7"/>
        <v>13.978654134063532</v>
      </c>
      <c r="M22" s="13">
        <f t="shared" si="8"/>
        <v>86.340932950541273</v>
      </c>
      <c r="N22" s="18">
        <f t="shared" si="9"/>
        <v>1.1289367675126587</v>
      </c>
      <c r="O22" s="18">
        <f t="shared" si="10"/>
        <v>0.73382407784869985</v>
      </c>
      <c r="P22" s="13"/>
    </row>
    <row r="23" spans="1:16" x14ac:dyDescent="0.3">
      <c r="A23" s="12">
        <f t="shared" si="0"/>
        <v>45566</v>
      </c>
      <c r="B23" s="13">
        <v>6012.08</v>
      </c>
      <c r="C23" s="13">
        <f>++'[1]Completion Factors'!J15</f>
        <v>0.60950889411999576</v>
      </c>
      <c r="D23" s="13">
        <f t="shared" si="1"/>
        <v>3851.7301231979468</v>
      </c>
      <c r="E23" s="13">
        <f t="shared" si="2"/>
        <v>3851.7301231979468</v>
      </c>
      <c r="F23" s="13"/>
      <c r="G23" s="40">
        <f t="shared" si="3"/>
        <v>9863.8101231979472</v>
      </c>
      <c r="H23" s="41">
        <f t="shared" si="4"/>
        <v>3851.7301231979473</v>
      </c>
      <c r="I23" s="13">
        <v>13879.35666666667</v>
      </c>
      <c r="J23" s="13">
        <f t="shared" si="5"/>
        <v>71.068208419827897</v>
      </c>
      <c r="K23" s="13">
        <f t="shared" si="6"/>
        <v>43.316705121058675</v>
      </c>
      <c r="L23" s="13">
        <f t="shared" si="7"/>
        <v>27.751503298769222</v>
      </c>
      <c r="M23" s="13">
        <f t="shared" si="8"/>
        <v>75.943713990167723</v>
      </c>
      <c r="N23" s="18">
        <f t="shared" si="9"/>
        <v>0.39581934271171998</v>
      </c>
      <c r="O23" s="18">
        <f t="shared" si="10"/>
        <v>0.74321598788094856</v>
      </c>
      <c r="P23" s="13"/>
    </row>
    <row r="24" spans="1:16" x14ac:dyDescent="0.3">
      <c r="A24" s="12">
        <f t="shared" si="0"/>
        <v>45597</v>
      </c>
      <c r="B24" s="13">
        <v>3353</v>
      </c>
      <c r="C24" s="13">
        <f>++'[1]Completion Factors'!J14</f>
        <v>0.59936875759519181</v>
      </c>
      <c r="D24" s="13">
        <f t="shared" si="1"/>
        <v>2241.2188469299317</v>
      </c>
      <c r="E24" s="13">
        <f t="shared" si="2"/>
        <v>2241.2188469299317</v>
      </c>
      <c r="F24" s="19">
        <v>0</v>
      </c>
      <c r="G24" s="40">
        <f t="shared" si="3"/>
        <v>5594.2188469299317</v>
      </c>
      <c r="H24" s="41">
        <f t="shared" si="4"/>
        <v>2241.2188469299317</v>
      </c>
      <c r="I24" s="13">
        <v>13527.49666666667</v>
      </c>
      <c r="J24" s="13">
        <f t="shared" si="5"/>
        <v>41.354427835230887</v>
      </c>
      <c r="K24" s="13">
        <f t="shared" si="6"/>
        <v>24.786552032662357</v>
      </c>
      <c r="L24" s="13">
        <f t="shared" si="7"/>
        <v>16.56787580256853</v>
      </c>
      <c r="M24" s="13">
        <f t="shared" si="8"/>
        <v>72.712095459037656</v>
      </c>
      <c r="N24" s="18">
        <f t="shared" si="9"/>
        <v>0.49941976477994959</v>
      </c>
      <c r="O24" s="18">
        <f t="shared" si="10"/>
        <v>0.74729551279616724</v>
      </c>
      <c r="P24" s="13"/>
    </row>
    <row r="25" spans="1:16" x14ac:dyDescent="0.3">
      <c r="A25" s="12">
        <f t="shared" si="0"/>
        <v>45627</v>
      </c>
      <c r="B25" s="13">
        <v>6769.4299999999994</v>
      </c>
      <c r="C25" s="13">
        <f>++'[1]Completion Factors'!J13</f>
        <v>0.46648054270972189</v>
      </c>
      <c r="D25" s="13">
        <f t="shared" si="1"/>
        <v>7742.2792358821716</v>
      </c>
      <c r="E25" s="13">
        <f t="shared" si="2"/>
        <v>7742.2792358821716</v>
      </c>
      <c r="F25" s="19">
        <v>0</v>
      </c>
      <c r="G25" s="40">
        <f t="shared" si="3"/>
        <v>14511.709235882172</v>
      </c>
      <c r="H25" s="41">
        <f t="shared" si="4"/>
        <v>7742.2792358821725</v>
      </c>
      <c r="I25" s="13">
        <v>13282.21333333333</v>
      </c>
      <c r="J25" s="13">
        <f t="shared" si="5"/>
        <v>109.25670949331369</v>
      </c>
      <c r="K25" s="13">
        <f t="shared" si="6"/>
        <v>50.966129139119396</v>
      </c>
      <c r="L25" s="13">
        <f t="shared" si="7"/>
        <v>58.290580354194297</v>
      </c>
      <c r="M25" s="13">
        <f t="shared" si="8"/>
        <v>79.493047999664014</v>
      </c>
      <c r="N25" s="18">
        <f t="shared" si="9"/>
        <v>3.3565566095715984</v>
      </c>
      <c r="O25" s="18">
        <f t="shared" si="10"/>
        <v>0.73604430750792904</v>
      </c>
      <c r="P25" s="13"/>
    </row>
    <row r="26" spans="1:16" x14ac:dyDescent="0.3">
      <c r="A26" s="12">
        <f t="shared" si="0"/>
        <v>45658</v>
      </c>
      <c r="B26" s="13">
        <v>3172.76</v>
      </c>
      <c r="C26" s="13">
        <f>++'[1]Completion Factors'!J12</f>
        <v>0.44858612849481738</v>
      </c>
      <c r="D26" s="13">
        <f t="shared" si="1"/>
        <v>3900.0400677280327</v>
      </c>
      <c r="E26" s="13">
        <f t="shared" si="2"/>
        <v>3900.0400677280327</v>
      </c>
      <c r="F26" s="19">
        <v>0</v>
      </c>
      <c r="G26" s="40">
        <f t="shared" si="3"/>
        <v>7072.8000677280324</v>
      </c>
      <c r="H26" s="41">
        <f t="shared" si="4"/>
        <v>3900.0400677280322</v>
      </c>
      <c r="I26" s="13">
        <v>12966.775</v>
      </c>
      <c r="J26" s="13">
        <f t="shared" si="5"/>
        <v>54.545560231653845</v>
      </c>
      <c r="K26" s="13">
        <f t="shared" si="6"/>
        <v>24.468381690898472</v>
      </c>
      <c r="L26" s="13">
        <f t="shared" si="7"/>
        <v>30.077178540755373</v>
      </c>
      <c r="M26" s="13">
        <f t="shared" si="8"/>
        <v>76.437253967987402</v>
      </c>
      <c r="N26" s="18">
        <f t="shared" si="9"/>
        <v>0.59760251008061804</v>
      </c>
      <c r="O26" s="18">
        <f t="shared" si="10"/>
        <v>0.73577211379840657</v>
      </c>
      <c r="P26" s="13"/>
    </row>
    <row r="27" spans="1:16" x14ac:dyDescent="0.3">
      <c r="A27" s="12">
        <f t="shared" si="0"/>
        <v>45689</v>
      </c>
      <c r="B27" s="13">
        <v>5600.67</v>
      </c>
      <c r="C27" s="13">
        <f>++'[1]Completion Factors'!J11</f>
        <v>0.40165721638651902</v>
      </c>
      <c r="D27" s="13">
        <f t="shared" si="1"/>
        <v>8343.2348310547859</v>
      </c>
      <c r="E27" s="13">
        <f t="shared" si="2"/>
        <v>8343.2348310547859</v>
      </c>
      <c r="F27" s="19">
        <v>0</v>
      </c>
      <c r="G27" s="40">
        <f t="shared" si="3"/>
        <v>13943.904831054786</v>
      </c>
      <c r="H27" s="41">
        <f t="shared" si="4"/>
        <v>8343.2348310547859</v>
      </c>
      <c r="I27" s="13">
        <v>12969.308333333331</v>
      </c>
      <c r="J27" s="13">
        <f t="shared" si="5"/>
        <v>107.51463742454619</v>
      </c>
      <c r="K27" s="13">
        <f t="shared" si="6"/>
        <v>43.184029988749089</v>
      </c>
      <c r="L27" s="13">
        <f t="shared" si="7"/>
        <v>64.330607435797106</v>
      </c>
      <c r="M27" s="13">
        <f t="shared" si="8"/>
        <v>78.864620570136594</v>
      </c>
      <c r="N27" s="18">
        <f t="shared" si="9"/>
        <v>1.4167351888534319</v>
      </c>
      <c r="O27" s="18">
        <f t="shared" si="10"/>
        <v>0.76701121914763959</v>
      </c>
      <c r="P27" s="13"/>
    </row>
    <row r="28" spans="1:16" x14ac:dyDescent="0.3">
      <c r="A28" s="12">
        <f t="shared" si="0"/>
        <v>45717</v>
      </c>
      <c r="B28" s="13">
        <v>8048.3</v>
      </c>
      <c r="C28" s="13">
        <f>++'[1]Completion Factors'!J10</f>
        <v>0.27182561069641492</v>
      </c>
      <c r="D28" s="13">
        <f t="shared" si="1"/>
        <v>21560.02122985146</v>
      </c>
      <c r="E28" s="13">
        <f t="shared" si="2"/>
        <v>21560.02122985146</v>
      </c>
      <c r="F28" s="19">
        <v>0</v>
      </c>
      <c r="G28" s="40">
        <f t="shared" si="3"/>
        <v>29608.321229851459</v>
      </c>
      <c r="H28" s="41">
        <f t="shared" si="4"/>
        <v>21560.02122985146</v>
      </c>
      <c r="I28" s="13">
        <v>12603.90916666667</v>
      </c>
      <c r="J28" s="13">
        <f t="shared" si="5"/>
        <v>234.9137941120367</v>
      </c>
      <c r="K28" s="13">
        <f t="shared" si="6"/>
        <v>63.855585545516256</v>
      </c>
      <c r="L28" s="13">
        <f t="shared" si="7"/>
        <v>171.05820856652045</v>
      </c>
      <c r="M28" s="13">
        <f t="shared" si="8"/>
        <v>92.902052780489456</v>
      </c>
      <c r="N28" s="18">
        <f t="shared" si="9"/>
        <v>4.2453517733032209</v>
      </c>
      <c r="O28" s="18">
        <f t="shared" si="10"/>
        <v>0.79639801695211954</v>
      </c>
      <c r="P28" s="20"/>
    </row>
    <row r="29" spans="1:16" x14ac:dyDescent="0.3">
      <c r="A29" s="12">
        <f t="shared" si="0"/>
        <v>45748</v>
      </c>
      <c r="B29" s="13">
        <v>23789.7</v>
      </c>
      <c r="C29" s="13">
        <f>++'[1]Completion Factors'!J9</f>
        <v>0.23660093662532089</v>
      </c>
      <c r="D29" s="13">
        <f t="shared" si="1"/>
        <v>76758.084549446459</v>
      </c>
      <c r="E29" s="13">
        <f t="shared" si="2"/>
        <v>76758.084549446459</v>
      </c>
      <c r="F29" s="40">
        <f>ROUND(+I29*J29/100,0)-D29-B29</f>
        <v>-95513.784549446456</v>
      </c>
      <c r="G29" s="40">
        <f>+(J29/100*I29)*(1-C29)+B29</f>
        <v>27632.67505933181</v>
      </c>
      <c r="H29" s="41">
        <f t="shared" si="4"/>
        <v>3842.9750593318095</v>
      </c>
      <c r="I29" s="13">
        <v>12585.07916666667</v>
      </c>
      <c r="J29" s="19">
        <v>40</v>
      </c>
      <c r="K29" s="13">
        <f t="shared" si="6"/>
        <v>189.0309920577244</v>
      </c>
      <c r="L29" s="13">
        <f t="shared" si="7"/>
        <v>-149.0309920577244</v>
      </c>
      <c r="M29" s="13">
        <f t="shared" si="8"/>
        <v>93.659381734391104</v>
      </c>
      <c r="N29" s="18">
        <f t="shared" si="9"/>
        <v>0.21505474727694632</v>
      </c>
      <c r="O29" s="18">
        <f t="shared" si="10"/>
        <v>0.79685946900219318</v>
      </c>
      <c r="P29" s="13"/>
    </row>
    <row r="30" spans="1:16" x14ac:dyDescent="0.3">
      <c r="A30" s="12">
        <f t="shared" si="0"/>
        <v>45778</v>
      </c>
      <c r="B30" s="13">
        <v>1809.74</v>
      </c>
      <c r="C30" s="13">
        <f>++'[1]Completion Factors'!J8</f>
        <v>0.2356216713598184</v>
      </c>
      <c r="D30" s="13">
        <f t="shared" si="1"/>
        <v>5870.9626686282263</v>
      </c>
      <c r="E30" s="13">
        <f t="shared" si="2"/>
        <v>5870.9626686282263</v>
      </c>
      <c r="F30" s="40">
        <f>ROUND(+I30*J30/100,0)-D30-B30</f>
        <v>-2650.7026686282261</v>
      </c>
      <c r="G30" s="40">
        <f>+(J30/100*I30)*(1-C30)+B30</f>
        <v>5654.6804525299458</v>
      </c>
      <c r="H30" s="41">
        <f t="shared" si="4"/>
        <v>3844.940452529946</v>
      </c>
      <c r="I30" s="13">
        <v>12575.384166666659</v>
      </c>
      <c r="J30" s="19">
        <v>40</v>
      </c>
      <c r="K30" s="13">
        <f t="shared" si="6"/>
        <v>14.391130927014101</v>
      </c>
      <c r="L30" s="13">
        <f t="shared" si="7"/>
        <v>25.608869072985897</v>
      </c>
      <c r="M30" s="13">
        <f t="shared" si="8"/>
        <v>88.206743062581339</v>
      </c>
      <c r="N30" s="18">
        <f t="shared" si="9"/>
        <v>0.36032089110907994</v>
      </c>
      <c r="O30" s="18">
        <f t="shared" si="10"/>
        <v>0.82557491685691464</v>
      </c>
      <c r="P30" s="13"/>
    </row>
    <row r="31" spans="1:16" x14ac:dyDescent="0.3">
      <c r="A31" s="12">
        <f>DATE(YEAR(H4),MONTH(H4),1)</f>
        <v>45809</v>
      </c>
      <c r="B31" s="13">
        <v>978.96</v>
      </c>
      <c r="C31" s="13">
        <f>+'[1]Completion Factors'!J7</f>
        <v>0.2356216713598184</v>
      </c>
      <c r="D31" s="13">
        <f t="shared" si="1"/>
        <v>3175.8360947319993</v>
      </c>
      <c r="E31" s="13">
        <f t="shared" si="2"/>
        <v>3175.8360947319993</v>
      </c>
      <c r="F31" s="40">
        <f>ROUND(+I31*J31/100,0)-D31-B31</f>
        <v>737.20390526800065</v>
      </c>
      <c r="G31" s="40">
        <f>+(J31/100*I31)*(1-C31)+B31</f>
        <v>4717.977490016965</v>
      </c>
      <c r="H31" s="41">
        <f t="shared" si="4"/>
        <v>3739.017490016965</v>
      </c>
      <c r="I31" s="13">
        <v>12228.949166666671</v>
      </c>
      <c r="J31" s="19">
        <v>40</v>
      </c>
      <c r="K31" s="13">
        <f t="shared" si="6"/>
        <v>8.0052667376230655</v>
      </c>
      <c r="L31" s="13">
        <f t="shared" si="7"/>
        <v>31.994733262376933</v>
      </c>
      <c r="M31" s="13">
        <f t="shared" si="8"/>
        <v>88.454492736733982</v>
      </c>
      <c r="N31" s="18">
        <f t="shared" si="9"/>
        <v>0.91290595291341392</v>
      </c>
      <c r="O31" s="18">
        <f t="shared" si="10"/>
        <v>0.84015184261314491</v>
      </c>
      <c r="P31" s="13"/>
    </row>
    <row r="32" spans="1:16" x14ac:dyDescent="0.3">
      <c r="H32" s="21" t="s">
        <v>61</v>
      </c>
    </row>
    <row r="33" spans="3:14" x14ac:dyDescent="0.3">
      <c r="C33" s="17"/>
      <c r="D33" s="13"/>
      <c r="E33" s="13"/>
      <c r="F33" s="13"/>
      <c r="G33" s="13"/>
      <c r="H33" s="14">
        <f>SUM(H8:H31)</f>
        <v>66316.741576809363</v>
      </c>
      <c r="I33" s="13"/>
      <c r="J33" s="22">
        <f>SUM(G20:G31)/SUM(I20:I31)</f>
        <v>0.88454492736733981</v>
      </c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J35" s="23"/>
    </row>
    <row r="36" spans="3:14" x14ac:dyDescent="0.3">
      <c r="C36" s="17"/>
      <c r="D36" s="13"/>
      <c r="F36" s="23"/>
      <c r="H36" s="25">
        <f>H33*(1+H35)</f>
        <v>71290.497195070056</v>
      </c>
      <c r="I36" s="26"/>
      <c r="J36" s="27"/>
      <c r="K36" s="27"/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Completion Factors</vt:lpstr>
      <vt:lpstr>Plot Patterns</vt:lpstr>
      <vt:lpstr>Summary</vt:lpstr>
      <vt:lpstr>Summary -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2024-08-08T17:42:33Z</dcterms:created>
  <dcterms:modified xsi:type="dcterms:W3CDTF">2025-07-02T11:58:53Z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