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actrisk-my.sharepoint.com/personal/sofia_moretti_actrisk_com/Documents/Documents/GitHub/DMI_IBNP_v2/Process Results/"/>
    </mc:Choice>
  </mc:AlternateContent>
  <xr:revisionPtr revIDLastSave="7" documentId="11_5EC81E4D1ABA31C2207227E549DE27359416EA5B" xr6:coauthVersionLast="47" xr6:coauthVersionMax="47" xr10:uidLastSave="{D6DCD50E-770B-481F-81CD-D26210531A83}"/>
  <bookViews>
    <workbookView xWindow="-108" yWindow="-108" windowWidth="23256" windowHeight="12576" activeTab="3" xr2:uid="{00000000-000D-0000-FFFF-FFFF00000000}"/>
  </bookViews>
  <sheets>
    <sheet name="Completion Factors" sheetId="1" r:id="rId1"/>
    <sheet name="Plot Patterns" sheetId="2" r:id="rId2"/>
    <sheet name="Summary" sheetId="3" r:id="rId3"/>
    <sheet name="Summary - Vol All BF" sheetId="4" r:id="rId4"/>
  </sheets>
  <externalReferences>
    <externalReference r:id="rId5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4" l="1"/>
  <c r="O31" i="4"/>
  <c r="K31" i="4"/>
  <c r="L31" i="4" s="1"/>
  <c r="C31" i="4"/>
  <c r="O30" i="4"/>
  <c r="K30" i="4"/>
  <c r="L30" i="4" s="1"/>
  <c r="C30" i="4"/>
  <c r="O29" i="4"/>
  <c r="K29" i="4"/>
  <c r="L29" i="4" s="1"/>
  <c r="C29" i="4"/>
  <c r="O28" i="4"/>
  <c r="K28" i="4"/>
  <c r="C28" i="4"/>
  <c r="D28" i="4" s="1"/>
  <c r="O27" i="4"/>
  <c r="K27" i="4"/>
  <c r="C27" i="4"/>
  <c r="D27" i="4" s="1"/>
  <c r="O26" i="4"/>
  <c r="K26" i="4"/>
  <c r="C26" i="4"/>
  <c r="D26" i="4" s="1"/>
  <c r="O25" i="4"/>
  <c r="K25" i="4"/>
  <c r="C25" i="4"/>
  <c r="D25" i="4" s="1"/>
  <c r="O24" i="4"/>
  <c r="K24" i="4"/>
  <c r="C24" i="4"/>
  <c r="D24" i="4" s="1"/>
  <c r="O23" i="4"/>
  <c r="K23" i="4"/>
  <c r="C23" i="4"/>
  <c r="D23" i="4" s="1"/>
  <c r="O22" i="4"/>
  <c r="K22" i="4"/>
  <c r="C22" i="4"/>
  <c r="D22" i="4" s="1"/>
  <c r="O21" i="4"/>
  <c r="K21" i="4"/>
  <c r="C21" i="4"/>
  <c r="D21" i="4" s="1"/>
  <c r="O20" i="4"/>
  <c r="K20" i="4"/>
  <c r="C20" i="4"/>
  <c r="D20" i="4" s="1"/>
  <c r="K19" i="4"/>
  <c r="C19" i="4"/>
  <c r="D19" i="4" s="1"/>
  <c r="K18" i="4"/>
  <c r="C18" i="4"/>
  <c r="D18" i="4" s="1"/>
  <c r="K17" i="4"/>
  <c r="C17" i="4"/>
  <c r="D17" i="4" s="1"/>
  <c r="K16" i="4"/>
  <c r="C16" i="4"/>
  <c r="D16" i="4" s="1"/>
  <c r="K15" i="4"/>
  <c r="C15" i="4"/>
  <c r="D15" i="4" s="1"/>
  <c r="K14" i="4"/>
  <c r="C14" i="4"/>
  <c r="D14" i="4" s="1"/>
  <c r="K13" i="4"/>
  <c r="C13" i="4"/>
  <c r="D13" i="4" s="1"/>
  <c r="K12" i="4"/>
  <c r="C12" i="4"/>
  <c r="D12" i="4" s="1"/>
  <c r="K11" i="4"/>
  <c r="C11" i="4"/>
  <c r="D11" i="4" s="1"/>
  <c r="K10" i="4"/>
  <c r="C10" i="4"/>
  <c r="D10" i="4" s="1"/>
  <c r="K9" i="4"/>
  <c r="C9" i="4"/>
  <c r="D9" i="4" s="1"/>
  <c r="K8" i="4"/>
  <c r="C8" i="4"/>
  <c r="D8" i="4" s="1"/>
  <c r="H4" i="4"/>
  <c r="G34" i="3"/>
  <c r="O31" i="3"/>
  <c r="K31" i="3"/>
  <c r="L31" i="3" s="1"/>
  <c r="A31" i="3"/>
  <c r="R31" i="3" s="1"/>
  <c r="AP7" i="3" s="1"/>
  <c r="O30" i="3"/>
  <c r="K30" i="3"/>
  <c r="L30" i="3" s="1"/>
  <c r="A30" i="3"/>
  <c r="R30" i="3" s="1"/>
  <c r="AO7" i="3" s="1"/>
  <c r="O29" i="3"/>
  <c r="K29" i="3"/>
  <c r="L29" i="3" s="1"/>
  <c r="A29" i="3"/>
  <c r="R29" i="3" s="1"/>
  <c r="AN7" i="3" s="1"/>
  <c r="O28" i="3"/>
  <c r="K28" i="3"/>
  <c r="A28" i="3"/>
  <c r="R28" i="3" s="1"/>
  <c r="AM7" i="3" s="1"/>
  <c r="O27" i="3"/>
  <c r="K27" i="3"/>
  <c r="A27" i="3"/>
  <c r="R27" i="3" s="1"/>
  <c r="AL7" i="3" s="1"/>
  <c r="O26" i="3"/>
  <c r="K26" i="3"/>
  <c r="A26" i="3"/>
  <c r="R26" i="3" s="1"/>
  <c r="AK7" i="3" s="1"/>
  <c r="O25" i="3"/>
  <c r="K25" i="3"/>
  <c r="A25" i="3"/>
  <c r="R25" i="3" s="1"/>
  <c r="AJ7" i="3" s="1"/>
  <c r="O24" i="3"/>
  <c r="K24" i="3"/>
  <c r="A24" i="3"/>
  <c r="R24" i="3" s="1"/>
  <c r="AI7" i="3" s="1"/>
  <c r="O23" i="3"/>
  <c r="K23" i="3"/>
  <c r="A23" i="3"/>
  <c r="R23" i="3" s="1"/>
  <c r="AH7" i="3" s="1"/>
  <c r="O22" i="3"/>
  <c r="K22" i="3"/>
  <c r="A22" i="3"/>
  <c r="R22" i="3" s="1"/>
  <c r="AG7" i="3" s="1"/>
  <c r="O21" i="3"/>
  <c r="K21" i="3"/>
  <c r="A21" i="3"/>
  <c r="R21" i="3" s="1"/>
  <c r="AF7" i="3" s="1"/>
  <c r="O20" i="3"/>
  <c r="K20" i="3"/>
  <c r="A20" i="3"/>
  <c r="R20" i="3" s="1"/>
  <c r="AE7" i="3" s="1"/>
  <c r="K19" i="3"/>
  <c r="A19" i="3"/>
  <c r="R19" i="3" s="1"/>
  <c r="AD7" i="3" s="1"/>
  <c r="K18" i="3"/>
  <c r="A18" i="3"/>
  <c r="R18" i="3" s="1"/>
  <c r="AC7" i="3" s="1"/>
  <c r="K17" i="3"/>
  <c r="A17" i="3"/>
  <c r="R17" i="3" s="1"/>
  <c r="AB7" i="3" s="1"/>
  <c r="K16" i="3"/>
  <c r="A16" i="3"/>
  <c r="R16" i="3" s="1"/>
  <c r="AA7" i="3" s="1"/>
  <c r="K15" i="3"/>
  <c r="A15" i="3"/>
  <c r="R15" i="3" s="1"/>
  <c r="Z7" i="3" s="1"/>
  <c r="K14" i="3"/>
  <c r="A14" i="3"/>
  <c r="R14" i="3" s="1"/>
  <c r="Y7" i="3" s="1"/>
  <c r="K13" i="3"/>
  <c r="A13" i="3"/>
  <c r="R13" i="3" s="1"/>
  <c r="X7" i="3" s="1"/>
  <c r="K12" i="3"/>
  <c r="A12" i="3"/>
  <c r="R12" i="3" s="1"/>
  <c r="W7" i="3" s="1"/>
  <c r="K11" i="3"/>
  <c r="A11" i="3"/>
  <c r="R11" i="3" s="1"/>
  <c r="V7" i="3" s="1"/>
  <c r="K10" i="3"/>
  <c r="A10" i="3"/>
  <c r="R10" i="3" s="1"/>
  <c r="U7" i="3" s="1"/>
  <c r="K9" i="3"/>
  <c r="A9" i="3"/>
  <c r="R9" i="3" s="1"/>
  <c r="T7" i="3" s="1"/>
  <c r="K8" i="3"/>
  <c r="A8" i="3"/>
  <c r="R8" i="3" s="1"/>
  <c r="S7" i="3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G31" i="4" l="1"/>
  <c r="H31" i="4" s="1"/>
  <c r="D31" i="4"/>
  <c r="G30" i="4"/>
  <c r="H30" i="4" s="1"/>
  <c r="D30" i="4"/>
  <c r="G29" i="4"/>
  <c r="H29" i="4" s="1"/>
  <c r="D29" i="4"/>
  <c r="E28" i="4"/>
  <c r="G28" i="4"/>
  <c r="E27" i="4"/>
  <c r="G27" i="4"/>
  <c r="E26" i="4"/>
  <c r="G26" i="4"/>
  <c r="E25" i="4"/>
  <c r="G25" i="4"/>
  <c r="E24" i="4"/>
  <c r="G24" i="4"/>
  <c r="E23" i="4"/>
  <c r="G23" i="4"/>
  <c r="E22" i="4"/>
  <c r="G22" i="4"/>
  <c r="E21" i="4"/>
  <c r="G21" i="4"/>
  <c r="E20" i="4"/>
  <c r="G20" i="4"/>
  <c r="E19" i="4"/>
  <c r="G19" i="4"/>
  <c r="E18" i="4"/>
  <c r="G18" i="4"/>
  <c r="E17" i="4"/>
  <c r="G17" i="4"/>
  <c r="E16" i="4"/>
  <c r="G16" i="4"/>
  <c r="E15" i="4"/>
  <c r="G15" i="4"/>
  <c r="E14" i="4"/>
  <c r="G14" i="4"/>
  <c r="E13" i="4"/>
  <c r="G13" i="4"/>
  <c r="E12" i="4"/>
  <c r="G12" i="4"/>
  <c r="E11" i="4"/>
  <c r="G11" i="4"/>
  <c r="E10" i="4"/>
  <c r="G10" i="4"/>
  <c r="E9" i="4"/>
  <c r="G9" i="4"/>
  <c r="E8" i="4"/>
  <c r="G8" i="4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F29" i="3"/>
  <c r="G29" i="3"/>
  <c r="H29" i="3" s="1"/>
  <c r="E30" i="3"/>
  <c r="F30" i="3"/>
  <c r="G30" i="3"/>
  <c r="H30" i="3" s="1"/>
  <c r="E31" i="3"/>
  <c r="F31" i="3"/>
  <c r="G31" i="3"/>
  <c r="H31" i="3" s="1"/>
  <c r="E31" i="4" l="1"/>
  <c r="F31" i="4"/>
  <c r="E30" i="4"/>
  <c r="F30" i="4"/>
  <c r="E29" i="4"/>
  <c r="F29" i="4"/>
  <c r="H28" i="4"/>
  <c r="J28" i="4"/>
  <c r="H27" i="4"/>
  <c r="J27" i="4"/>
  <c r="H26" i="4"/>
  <c r="J26" i="4"/>
  <c r="H25" i="4"/>
  <c r="J25" i="4"/>
  <c r="H24" i="4"/>
  <c r="J24" i="4"/>
  <c r="H23" i="4"/>
  <c r="J23" i="4"/>
  <c r="H22" i="4"/>
  <c r="J22" i="4"/>
  <c r="H21" i="4"/>
  <c r="J21" i="4"/>
  <c r="H20" i="4"/>
  <c r="J20" i="4"/>
  <c r="M31" i="4"/>
  <c r="J33" i="4"/>
  <c r="H19" i="4"/>
  <c r="J19" i="4"/>
  <c r="M30" i="4"/>
  <c r="H18" i="4"/>
  <c r="J18" i="4"/>
  <c r="M29" i="4"/>
  <c r="H17" i="4"/>
  <c r="J17" i="4"/>
  <c r="M28" i="4"/>
  <c r="H16" i="4"/>
  <c r="J16" i="4"/>
  <c r="L16" i="4" s="1"/>
  <c r="M27" i="4"/>
  <c r="H15" i="4"/>
  <c r="J15" i="4"/>
  <c r="L15" i="4" s="1"/>
  <c r="M26" i="4"/>
  <c r="H14" i="4"/>
  <c r="J14" i="4"/>
  <c r="L14" i="4" s="1"/>
  <c r="M25" i="4"/>
  <c r="H13" i="4"/>
  <c r="J13" i="4"/>
  <c r="L13" i="4" s="1"/>
  <c r="M24" i="4"/>
  <c r="H12" i="4"/>
  <c r="J12" i="4"/>
  <c r="L12" i="4" s="1"/>
  <c r="M23" i="4"/>
  <c r="H11" i="4"/>
  <c r="J11" i="4"/>
  <c r="L11" i="4" s="1"/>
  <c r="M22" i="4"/>
  <c r="H10" i="4"/>
  <c r="J10" i="4"/>
  <c r="L10" i="4" s="1"/>
  <c r="M21" i="4"/>
  <c r="H9" i="4"/>
  <c r="J9" i="4"/>
  <c r="L9" i="4" s="1"/>
  <c r="M20" i="4"/>
  <c r="H8" i="4"/>
  <c r="H33" i="4" s="1"/>
  <c r="H36" i="4" s="1"/>
  <c r="J8" i="4"/>
  <c r="L8" i="4" s="1"/>
  <c r="M19" i="4"/>
  <c r="H8" i="3"/>
  <c r="J8" i="3"/>
  <c r="L8" i="3" s="1"/>
  <c r="M19" i="3"/>
  <c r="H9" i="3"/>
  <c r="J9" i="3"/>
  <c r="L9" i="3" s="1"/>
  <c r="M20" i="3"/>
  <c r="H10" i="3"/>
  <c r="J10" i="3"/>
  <c r="L10" i="3" s="1"/>
  <c r="M21" i="3"/>
  <c r="H11" i="3"/>
  <c r="J11" i="3"/>
  <c r="L11" i="3" s="1"/>
  <c r="M22" i="3"/>
  <c r="H12" i="3"/>
  <c r="J12" i="3"/>
  <c r="L12" i="3" s="1"/>
  <c r="M23" i="3"/>
  <c r="H13" i="3"/>
  <c r="J13" i="3"/>
  <c r="L13" i="3" s="1"/>
  <c r="M24" i="3"/>
  <c r="H14" i="3"/>
  <c r="J14" i="3"/>
  <c r="L14" i="3" s="1"/>
  <c r="M25" i="3"/>
  <c r="H15" i="3"/>
  <c r="J15" i="3"/>
  <c r="L15" i="3" s="1"/>
  <c r="M26" i="3"/>
  <c r="H16" i="3"/>
  <c r="J16" i="3"/>
  <c r="L16" i="3" s="1"/>
  <c r="M27" i="3"/>
  <c r="H17" i="3"/>
  <c r="J17" i="3"/>
  <c r="M28" i="3"/>
  <c r="H18" i="3"/>
  <c r="J18" i="3"/>
  <c r="M29" i="3"/>
  <c r="H19" i="3"/>
  <c r="J19" i="3"/>
  <c r="M30" i="3"/>
  <c r="H20" i="3"/>
  <c r="J20" i="3"/>
  <c r="M31" i="3"/>
  <c r="J33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L28" i="4" l="1"/>
  <c r="N28" i="4"/>
  <c r="L27" i="4"/>
  <c r="N27" i="4"/>
  <c r="L26" i="4"/>
  <c r="N26" i="4"/>
  <c r="L25" i="4"/>
  <c r="N25" i="4"/>
  <c r="L24" i="4"/>
  <c r="N24" i="4"/>
  <c r="L23" i="4"/>
  <c r="N23" i="4"/>
  <c r="L22" i="4"/>
  <c r="N22" i="4"/>
  <c r="L21" i="4"/>
  <c r="N21" i="4"/>
  <c r="L20" i="4"/>
  <c r="N20" i="4"/>
  <c r="L19" i="4"/>
  <c r="N31" i="4"/>
  <c r="L18" i="4"/>
  <c r="N30" i="4"/>
  <c r="L17" i="4"/>
  <c r="N29" i="4"/>
  <c r="L17" i="3"/>
  <c r="N29" i="3"/>
  <c r="L18" i="3"/>
  <c r="N30" i="3"/>
  <c r="L19" i="3"/>
  <c r="N31" i="3"/>
  <c r="L20" i="3"/>
  <c r="N20" i="3"/>
  <c r="L21" i="3"/>
  <c r="N21" i="3"/>
  <c r="L22" i="3"/>
  <c r="N22" i="3"/>
  <c r="L23" i="3"/>
  <c r="N23" i="3"/>
  <c r="L24" i="3"/>
  <c r="N24" i="3"/>
  <c r="L25" i="3"/>
  <c r="N25" i="3"/>
  <c r="L26" i="3"/>
  <c r="N26" i="3"/>
  <c r="L27" i="3"/>
  <c r="N27" i="3"/>
  <c r="L28" i="3"/>
  <c r="N28" i="3"/>
  <c r="H33" i="3"/>
  <c r="H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A2A3AE36-C2C1-4AA5-93F3-59B25C2D7C12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<sst xmlns="http://schemas.openxmlformats.org/spreadsheetml/2006/main" count="176" uniqueCount="62">
  <si>
    <t>Paid Percentages</t>
  </si>
  <si>
    <t xml:space="preserve"> </t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</si>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</sst>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42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68" fontId="0" fillId="0" borderId="4" xfId="0" applyNumberFormat="1" applyBorder="1" applyAlignment="1">
      <alignment horizontal="center"/>
    </xf>
    <xf numFmtId="168" fontId="1" fillId="0" borderId="0" xfId="1" applyNumberFormat="1"/>
    <xf numFmtId="168" fontId="1" fillId="0" borderId="4" xfId="1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0.23588732027886189</c:v>
                </c:pt>
                <c:pt idx="1">
                  <c:v>0.23814790709820099</c:v>
                </c:pt>
                <c:pt idx="2">
                  <c:v>0.30520321354517782</c:v>
                </c:pt>
                <c:pt idx="3">
                  <c:v>0.36145349052747489</c:v>
                </c:pt>
                <c:pt idx="4">
                  <c:v>0.49557662834081179</c:v>
                </c:pt>
                <c:pt idx="5">
                  <c:v>0.5368812705479501</c:v>
                </c:pt>
                <c:pt idx="6">
                  <c:v>0.56824001564506077</c:v>
                </c:pt>
                <c:pt idx="7">
                  <c:v>0.6419580747285808</c:v>
                </c:pt>
                <c:pt idx="8">
                  <c:v>0.65150442755298776</c:v>
                </c:pt>
                <c:pt idx="9">
                  <c:v>0.70351797358691559</c:v>
                </c:pt>
                <c:pt idx="10">
                  <c:v>0.78002388870225503</c:v>
                </c:pt>
                <c:pt idx="11">
                  <c:v>0.7705367077449885</c:v>
                </c:pt>
                <c:pt idx="12">
                  <c:v>0.88422836098808366</c:v>
                </c:pt>
                <c:pt idx="13">
                  <c:v>0.95114324200993206</c:v>
                </c:pt>
                <c:pt idx="14">
                  <c:v>0.9985239984684614</c:v>
                </c:pt>
                <c:pt idx="15">
                  <c:v>0.9985239984684614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D-4500-A650-FA35F948674D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0.28645316093654721</c:v>
                </c:pt>
                <c:pt idx="1">
                  <c:v>0.28645316093654721</c:v>
                </c:pt>
                <c:pt idx="2">
                  <c:v>0.28764136883822522</c:v>
                </c:pt>
                <c:pt idx="3">
                  <c:v>0.32331096085120758</c:v>
                </c:pt>
                <c:pt idx="4">
                  <c:v>0.45736844041120578</c:v>
                </c:pt>
                <c:pt idx="5">
                  <c:v>0.49137316395812869</c:v>
                </c:pt>
                <c:pt idx="6">
                  <c:v>0.52936219111668137</c:v>
                </c:pt>
                <c:pt idx="7">
                  <c:v>0.61870810320552971</c:v>
                </c:pt>
                <c:pt idx="8">
                  <c:v>0.62887894774039965</c:v>
                </c:pt>
                <c:pt idx="9">
                  <c:v>0.69142699070931324</c:v>
                </c:pt>
                <c:pt idx="10">
                  <c:v>0.78178494080649608</c:v>
                </c:pt>
                <c:pt idx="11">
                  <c:v>0.7705367077449885</c:v>
                </c:pt>
                <c:pt idx="12">
                  <c:v>0.88422836098808366</c:v>
                </c:pt>
                <c:pt idx="13">
                  <c:v>0.95114324200993206</c:v>
                </c:pt>
                <c:pt idx="14">
                  <c:v>0.9985239984684614</c:v>
                </c:pt>
                <c:pt idx="15">
                  <c:v>0.9985239984684614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D-4500-A650-FA35F948674D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0.3788544972389265</c:v>
                </c:pt>
                <c:pt idx="1">
                  <c:v>0.3788544972389265</c:v>
                </c:pt>
                <c:pt idx="2">
                  <c:v>0.38042598594491173</c:v>
                </c:pt>
                <c:pt idx="3">
                  <c:v>0.42661080780428329</c:v>
                </c:pt>
                <c:pt idx="4">
                  <c:v>0.62013467161688596</c:v>
                </c:pt>
                <c:pt idx="5">
                  <c:v>0.67925434631387582</c:v>
                </c:pt>
                <c:pt idx="6">
                  <c:v>0.68438885364415813</c:v>
                </c:pt>
                <c:pt idx="7">
                  <c:v>0.76501575829417623</c:v>
                </c:pt>
                <c:pt idx="8">
                  <c:v>0.71864668799229536</c:v>
                </c:pt>
                <c:pt idx="9">
                  <c:v>0.83533850911824103</c:v>
                </c:pt>
                <c:pt idx="10">
                  <c:v>0.8796555870835745</c:v>
                </c:pt>
                <c:pt idx="11">
                  <c:v>0.79405355266966215</c:v>
                </c:pt>
                <c:pt idx="12">
                  <c:v>0.86370440822179817</c:v>
                </c:pt>
                <c:pt idx="13">
                  <c:v>0.9223128024983156</c:v>
                </c:pt>
                <c:pt idx="14">
                  <c:v>0.99788588617102691</c:v>
                </c:pt>
                <c:pt idx="15">
                  <c:v>0.99788588617102691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D-4500-A650-FA35F948674D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0.66152180801794225</c:v>
                </c:pt>
                <c:pt idx="1">
                  <c:v>0.66152180801794225</c:v>
                </c:pt>
                <c:pt idx="2">
                  <c:v>0.67762506527251731</c:v>
                </c:pt>
                <c:pt idx="3">
                  <c:v>0.67762506527251731</c:v>
                </c:pt>
                <c:pt idx="4">
                  <c:v>0.84119246837306183</c:v>
                </c:pt>
                <c:pt idx="5">
                  <c:v>0.95975362966673405</c:v>
                </c:pt>
                <c:pt idx="6">
                  <c:v>0.96660750325171885</c:v>
                </c:pt>
                <c:pt idx="7">
                  <c:v>0.97463357604976275</c:v>
                </c:pt>
                <c:pt idx="8">
                  <c:v>0.99409188419856709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0D-4500-A650-FA35F948674D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6.3926366070977389E-5</c:v>
                </c:pt>
                <c:pt idx="1">
                  <c:v>6.5764249095517992E-5</c:v>
                </c:pt>
                <c:pt idx="2">
                  <c:v>9.7981968162166584E-4</c:v>
                </c:pt>
                <c:pt idx="3">
                  <c:v>1.3283883998228131E-3</c:v>
                </c:pt>
                <c:pt idx="4">
                  <c:v>1.676100634140475E-2</c:v>
                </c:pt>
                <c:pt idx="5">
                  <c:v>2.0929831961541481E-2</c:v>
                </c:pt>
                <c:pt idx="6">
                  <c:v>4.361337985731694E-2</c:v>
                </c:pt>
                <c:pt idx="7">
                  <c:v>6.1174992823376302E-2</c:v>
                </c:pt>
                <c:pt idx="8">
                  <c:v>9.6484909935865559E-2</c:v>
                </c:pt>
                <c:pt idx="9">
                  <c:v>0.10060071629809759</c:v>
                </c:pt>
                <c:pt idx="10">
                  <c:v>0.13106793870745251</c:v>
                </c:pt>
                <c:pt idx="11">
                  <c:v>0.13229887428558271</c:v>
                </c:pt>
                <c:pt idx="12">
                  <c:v>0.17852680247314581</c:v>
                </c:pt>
                <c:pt idx="13">
                  <c:v>0.21109186987641371</c:v>
                </c:pt>
                <c:pt idx="14">
                  <c:v>0.99824132667341281</c:v>
                </c:pt>
                <c:pt idx="15">
                  <c:v>0.99824132667341281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0D-4500-A650-FA35F948674D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6.6671824123316502E-4</c:v>
                </c:pt>
                <c:pt idx="1">
                  <c:v>6.6671824123316502E-4</c:v>
                </c:pt>
                <c:pt idx="2">
                  <c:v>6.7227422657677486E-4</c:v>
                </c:pt>
                <c:pt idx="3">
                  <c:v>9.5069826771871377E-4</c:v>
                </c:pt>
                <c:pt idx="4">
                  <c:v>1.137043042469069E-2</c:v>
                </c:pt>
                <c:pt idx="5">
                  <c:v>1.326350355198009E-2</c:v>
                </c:pt>
                <c:pt idx="6">
                  <c:v>3.4136101407135612E-2</c:v>
                </c:pt>
                <c:pt idx="7">
                  <c:v>5.2428931268964092E-2</c:v>
                </c:pt>
                <c:pt idx="8">
                  <c:v>9.2516470127772893E-2</c:v>
                </c:pt>
                <c:pt idx="9">
                  <c:v>9.7032734785297142E-2</c:v>
                </c:pt>
                <c:pt idx="10">
                  <c:v>0.1311419998355339</c:v>
                </c:pt>
                <c:pt idx="11">
                  <c:v>0.13229887428558271</c:v>
                </c:pt>
                <c:pt idx="12">
                  <c:v>0.17852680247314581</c:v>
                </c:pt>
                <c:pt idx="13">
                  <c:v>0.21109186987641371</c:v>
                </c:pt>
                <c:pt idx="14">
                  <c:v>0.99824132667341281</c:v>
                </c:pt>
                <c:pt idx="15">
                  <c:v>0.99824132667341281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0D-4500-A650-FA35F948674D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7.1299250626880928E-4</c:v>
                </c:pt>
                <c:pt idx="1">
                  <c:v>7.1299250626880928E-4</c:v>
                </c:pt>
                <c:pt idx="2">
                  <c:v>7.1893411048771626E-4</c:v>
                </c:pt>
                <c:pt idx="3">
                  <c:v>8.0002264550423552E-4</c:v>
                </c:pt>
                <c:pt idx="4">
                  <c:v>1.663247830552449E-2</c:v>
                </c:pt>
                <c:pt idx="5">
                  <c:v>1.8996686295938099E-2</c:v>
                </c:pt>
                <c:pt idx="6">
                  <c:v>1.911081020572733E-2</c:v>
                </c:pt>
                <c:pt idx="7">
                  <c:v>3.7002098499081898E-2</c:v>
                </c:pt>
                <c:pt idx="8">
                  <c:v>8.738240590855445E-2</c:v>
                </c:pt>
                <c:pt idx="9">
                  <c:v>9.486400038529072E-2</c:v>
                </c:pt>
                <c:pt idx="10">
                  <c:v>9.836776274104049E-2</c:v>
                </c:pt>
                <c:pt idx="11">
                  <c:v>8.643083320826489E-2</c:v>
                </c:pt>
                <c:pt idx="12">
                  <c:v>0.12219883531592469</c:v>
                </c:pt>
                <c:pt idx="13">
                  <c:v>0.13831118195491901</c:v>
                </c:pt>
                <c:pt idx="14">
                  <c:v>0.99765647606223018</c:v>
                </c:pt>
                <c:pt idx="15">
                  <c:v>0.99765647606223018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0D-4500-A650-FA35F948674D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0.37051695865191919</c:v>
                </c:pt>
                <c:pt idx="1">
                  <c:v>0.37051695865191919</c:v>
                </c:pt>
                <c:pt idx="2">
                  <c:v>0.3751484206350682</c:v>
                </c:pt>
                <c:pt idx="3">
                  <c:v>0.3751484206350682</c:v>
                </c:pt>
                <c:pt idx="4">
                  <c:v>0.75618315625849142</c:v>
                </c:pt>
                <c:pt idx="5">
                  <c:v>0.96367434179270883</c:v>
                </c:pt>
                <c:pt idx="6">
                  <c:v>0.97000036235129827</c:v>
                </c:pt>
                <c:pt idx="7">
                  <c:v>0.9759258379918071</c:v>
                </c:pt>
                <c:pt idx="8">
                  <c:v>0.99468327187195626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0D-4500-A650-FA35F948674D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0.32623724358361089</c:v>
                </c:pt>
                <c:pt idx="1">
                  <c:v>0.32623724358361089</c:v>
                </c:pt>
                <c:pt idx="2">
                  <c:v>0.32759047588651291</c:v>
                </c:pt>
                <c:pt idx="3">
                  <c:v>0.36784623662278532</c:v>
                </c:pt>
                <c:pt idx="4">
                  <c:v>0.52645792747359754</c:v>
                </c:pt>
                <c:pt idx="5">
                  <c:v>0.57023665401987045</c:v>
                </c:pt>
                <c:pt idx="6">
                  <c:v>0.59697511232592482</c:v>
                </c:pt>
                <c:pt idx="7">
                  <c:v>0.68412703127564067</c:v>
                </c:pt>
                <c:pt idx="8">
                  <c:v>0.67077280158159225</c:v>
                </c:pt>
                <c:pt idx="9">
                  <c:v>0.75660026591963969</c:v>
                </c:pt>
                <c:pt idx="10">
                  <c:v>0.82783762588429843</c:v>
                </c:pt>
                <c:pt idx="11">
                  <c:v>0.78211839320173249</c:v>
                </c:pt>
                <c:pt idx="12">
                  <c:v>0.87384589008576574</c:v>
                </c:pt>
                <c:pt idx="13">
                  <c:v>0.93650618778811934</c:v>
                </c:pt>
                <c:pt idx="14">
                  <c:v>0.99820484033985846</c:v>
                </c:pt>
                <c:pt idx="15">
                  <c:v>0.99820484033985846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0D-4500-A650-FA35F9486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1.0095833333333331</c:v>
                </c:pt>
                <c:pt idx="1">
                  <c:v>1.281570001030184</c:v>
                </c:pt>
                <c:pt idx="2">
                  <c:v>1.1843043404717319</c:v>
                </c:pt>
                <c:pt idx="3">
                  <c:v>1.371066102080267</c:v>
                </c:pt>
                <c:pt idx="4">
                  <c:v>1.0833466306621959</c:v>
                </c:pt>
                <c:pt idx="5">
                  <c:v>1.0584090874787</c:v>
                </c:pt>
                <c:pt idx="6">
                  <c:v>1.129730496012034</c:v>
                </c:pt>
                <c:pt idx="7">
                  <c:v>1.0148706795664859</c:v>
                </c:pt>
                <c:pt idx="8">
                  <c:v>1.079836059179655</c:v>
                </c:pt>
                <c:pt idx="9">
                  <c:v>1.1087476340160449</c:v>
                </c:pt>
                <c:pt idx="10">
                  <c:v>0.98783731999150615</c:v>
                </c:pt>
                <c:pt idx="11">
                  <c:v>1.1475486529069061</c:v>
                </c:pt>
                <c:pt idx="12">
                  <c:v>1.075676017615036</c:v>
                </c:pt>
                <c:pt idx="13">
                  <c:v>1.04981453304384</c:v>
                </c:pt>
                <c:pt idx="14">
                  <c:v>1</c:v>
                </c:pt>
                <c:pt idx="15">
                  <c:v>1.0014781833324009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A-4799-9A8C-0A41D39F8545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1</c:v>
                </c:pt>
                <c:pt idx="1">
                  <c:v>1.00414800066368</c:v>
                </c:pt>
                <c:pt idx="2">
                  <c:v>1.1240071696121141</c:v>
                </c:pt>
                <c:pt idx="3">
                  <c:v>1.414639451774397</c:v>
                </c:pt>
                <c:pt idx="4">
                  <c:v>1.0743486444240671</c:v>
                </c:pt>
                <c:pt idx="5">
                  <c:v>1.07731196969029</c:v>
                </c:pt>
                <c:pt idx="6">
                  <c:v>1.1687803050315599</c:v>
                </c:pt>
                <c:pt idx="7">
                  <c:v>1.0164388416479031</c:v>
                </c:pt>
                <c:pt idx="8">
                  <c:v>1.0994595910606531</c:v>
                </c:pt>
                <c:pt idx="9">
                  <c:v>1.130683284441192</c:v>
                </c:pt>
                <c:pt idx="10">
                  <c:v>0.98561211341586619</c:v>
                </c:pt>
                <c:pt idx="11">
                  <c:v>1.1475486529069061</c:v>
                </c:pt>
                <c:pt idx="12">
                  <c:v>1.075676017615036</c:v>
                </c:pt>
                <c:pt idx="13">
                  <c:v>1.04981453304384</c:v>
                </c:pt>
                <c:pt idx="14">
                  <c:v>1</c:v>
                </c:pt>
                <c:pt idx="15">
                  <c:v>1.0014781833324009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A-4799-9A8C-0A41D39F8545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1</c:v>
                </c:pt>
                <c:pt idx="1">
                  <c:v>1.00414800066368</c:v>
                </c:pt>
                <c:pt idx="2">
                  <c:v>1.121402910331313</c:v>
                </c:pt>
                <c:pt idx="3">
                  <c:v>1.453630944815129</c:v>
                </c:pt>
                <c:pt idx="4">
                  <c:v>1.0953336063968919</c:v>
                </c:pt>
                <c:pt idx="5">
                  <c:v>1.0075590349302079</c:v>
                </c:pt>
                <c:pt idx="6">
                  <c:v>1.1178086174558579</c:v>
                </c:pt>
                <c:pt idx="7">
                  <c:v>0.93938808475622237</c:v>
                </c:pt>
                <c:pt idx="8">
                  <c:v>1.1623771779314129</c:v>
                </c:pt>
                <c:pt idx="9">
                  <c:v>1.0530528372409329</c:v>
                </c:pt>
                <c:pt idx="10">
                  <c:v>0.9026868746463389</c:v>
                </c:pt>
                <c:pt idx="11">
                  <c:v>1.0877155644200129</c:v>
                </c:pt>
                <c:pt idx="12">
                  <c:v>1.06785700491813</c:v>
                </c:pt>
                <c:pt idx="13">
                  <c:v>1.081938669254078</c:v>
                </c:pt>
                <c:pt idx="14">
                  <c:v>1</c:v>
                </c:pt>
                <c:pt idx="15">
                  <c:v>1.0021185927752569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A-4799-9A8C-0A41D39F8545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1.0243427458617329</c:v>
                </c:pt>
                <c:pt idx="2">
                  <c:v>1</c:v>
                </c:pt>
                <c:pt idx="3">
                  <c:v>1.2413833423277569</c:v>
                </c:pt>
                <c:pt idx="4">
                  <c:v>1.1409441545797241</c:v>
                </c:pt>
                <c:pt idx="5">
                  <c:v>1.0071412843599921</c:v>
                </c:pt>
                <c:pt idx="6">
                  <c:v>1.008303342122882</c:v>
                </c:pt>
                <c:pt idx="7">
                  <c:v>1.0199647422651601</c:v>
                </c:pt>
                <c:pt idx="8">
                  <c:v>1.005943229087114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A-4799-9A8C-0A41D39F8545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1.0287500000000001</c:v>
                </c:pt>
                <c:pt idx="1">
                  <c:v>14.898971631205679</c:v>
                </c:pt>
                <c:pt idx="2">
                  <c:v>1.355747822522041</c:v>
                </c:pt>
                <c:pt idx="3">
                  <c:v>12.61754946342532</c:v>
                </c:pt>
                <c:pt idx="4">
                  <c:v>1.2487216778767321</c:v>
                </c:pt>
                <c:pt idx="5">
                  <c:v>2.0837902539043989</c:v>
                </c:pt>
                <c:pt idx="6">
                  <c:v>1.4026657191786771</c:v>
                </c:pt>
                <c:pt idx="7">
                  <c:v>1.5771952800131199</c:v>
                </c:pt>
                <c:pt idx="8">
                  <c:v>1.0426575136461009</c:v>
                </c:pt>
                <c:pt idx="9">
                  <c:v>1.302852937140877</c:v>
                </c:pt>
                <c:pt idx="10">
                  <c:v>1.009391584168251</c:v>
                </c:pt>
                <c:pt idx="11">
                  <c:v>1.3494204197669479</c:v>
                </c:pt>
                <c:pt idx="12">
                  <c:v>1.182409962829903</c:v>
                </c:pt>
                <c:pt idx="13">
                  <c:v>4.7289425559489597</c:v>
                </c:pt>
                <c:pt idx="14">
                  <c:v>1</c:v>
                </c:pt>
                <c:pt idx="15">
                  <c:v>1.0017617717074969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7A-4799-9A8C-0A41D39F8545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1</c:v>
                </c:pt>
                <c:pt idx="1">
                  <c:v>1.008333333333334</c:v>
                </c:pt>
                <c:pt idx="2">
                  <c:v>1.41415248441053</c:v>
                </c:pt>
                <c:pt idx="3">
                  <c:v>11.96008324699598</c:v>
                </c:pt>
                <c:pt idx="4">
                  <c:v>1.1664908940631331</c:v>
                </c:pt>
                <c:pt idx="5">
                  <c:v>2.5736866034947061</c:v>
                </c:pt>
                <c:pt idx="6">
                  <c:v>1.535879292238236</c:v>
                </c:pt>
                <c:pt idx="7">
                  <c:v>1.764607209961174</c:v>
                </c:pt>
                <c:pt idx="8">
                  <c:v>1.04881579086715</c:v>
                </c:pt>
                <c:pt idx="9">
                  <c:v>1.3515232784658679</c:v>
                </c:pt>
                <c:pt idx="10">
                  <c:v>1.0088215404027669</c:v>
                </c:pt>
                <c:pt idx="11">
                  <c:v>1.3494204197669479</c:v>
                </c:pt>
                <c:pt idx="12">
                  <c:v>1.182409962829903</c:v>
                </c:pt>
                <c:pt idx="13">
                  <c:v>4.7289425559489597</c:v>
                </c:pt>
                <c:pt idx="14">
                  <c:v>1</c:v>
                </c:pt>
                <c:pt idx="15">
                  <c:v>1.0017617717074969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7A-4799-9A8C-0A41D39F8545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</c:v>
                </c:pt>
                <c:pt idx="1">
                  <c:v>1.008333333333334</c:v>
                </c:pt>
                <c:pt idx="2">
                  <c:v>1.1127899397644521</c:v>
                </c:pt>
                <c:pt idx="3">
                  <c:v>20.790009381598729</c:v>
                </c:pt>
                <c:pt idx="4">
                  <c:v>1.142144059771798</c:v>
                </c:pt>
                <c:pt idx="5">
                  <c:v>1.006007569320847</c:v>
                </c:pt>
                <c:pt idx="6">
                  <c:v>1.9361868021687909</c:v>
                </c:pt>
                <c:pt idx="7">
                  <c:v>2.3615527079017591</c:v>
                </c:pt>
                <c:pt idx="8">
                  <c:v>1.0856190030355279</c:v>
                </c:pt>
                <c:pt idx="9">
                  <c:v>1.036934583630452</c:v>
                </c:pt>
                <c:pt idx="10">
                  <c:v>0.87864998450559118</c:v>
                </c:pt>
                <c:pt idx="11">
                  <c:v>1.413833822722417</c:v>
                </c:pt>
                <c:pt idx="12">
                  <c:v>1.13185352051301</c:v>
                </c:pt>
                <c:pt idx="13">
                  <c:v>7.2131295674084051</c:v>
                </c:pt>
                <c:pt idx="14">
                  <c:v>1</c:v>
                </c:pt>
                <c:pt idx="15">
                  <c:v>1.002349028943329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7A-4799-9A8C-0A41D39F8545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1.0125</c:v>
                </c:pt>
                <c:pt idx="2">
                  <c:v>1</c:v>
                </c:pt>
                <c:pt idx="3">
                  <c:v>2.0156906298003081</c:v>
                </c:pt>
                <c:pt idx="4">
                  <c:v>1.274392762939683</c:v>
                </c:pt>
                <c:pt idx="5">
                  <c:v>1.0065644796008799</c:v>
                </c:pt>
                <c:pt idx="6">
                  <c:v>1.0061087354917531</c:v>
                </c:pt>
                <c:pt idx="7">
                  <c:v>1.01922014270956</c:v>
                </c:pt>
                <c:pt idx="8">
                  <c:v>1.005345146820493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7A-4799-9A8C-0A41D39F8545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</c:v>
                </c:pt>
                <c:pt idx="1">
                  <c:v>1.00414800066368</c:v>
                </c:pt>
                <c:pt idx="2">
                  <c:v>1.122705039971714</c:v>
                </c:pt>
                <c:pt idx="3">
                  <c:v>1.434135198294763</c:v>
                </c:pt>
                <c:pt idx="4">
                  <c:v>1.0848411254104799</c:v>
                </c:pt>
                <c:pt idx="5">
                  <c:v>1.042435502310249</c:v>
                </c:pt>
                <c:pt idx="6">
                  <c:v>1.143294461243709</c:v>
                </c:pt>
                <c:pt idx="7">
                  <c:v>0.97791346320206252</c:v>
                </c:pt>
                <c:pt idx="8">
                  <c:v>1.1309183844960331</c:v>
                </c:pt>
                <c:pt idx="9">
                  <c:v>1.091868060841062</c:v>
                </c:pt>
                <c:pt idx="10">
                  <c:v>0.9441494940311026</c:v>
                </c:pt>
                <c:pt idx="11">
                  <c:v>1.11763210866346</c:v>
                </c:pt>
                <c:pt idx="12">
                  <c:v>1.0717665112665831</c:v>
                </c:pt>
                <c:pt idx="13">
                  <c:v>1.0658766011489591</c:v>
                </c:pt>
                <c:pt idx="14">
                  <c:v>1</c:v>
                </c:pt>
                <c:pt idx="15">
                  <c:v>1.001798388053829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7A-4799-9A8C-0A41D39F8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1_Financial_Reporting\03_Stat\99_ARM_IBNP_Process\2025.05\Unified_IBNP_GTL_052025.xlsx" TargetMode="External"/><Relationship Id="rId1" Type="http://schemas.openxmlformats.org/officeDocument/2006/relationships/externalLinkPath" Target="file:///\\RDS02\Unified$\01_Financial_Reporting\03_Stat\99_ARM_IBNP_Process\2025.05\Unified_IBNP_GTL_05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  <sheetName val="Summary - vol all BF"/>
    </sheetNames>
    <sheetDataSet>
      <sheetData sheetId="0">
        <row r="7">
          <cell r="J7">
            <v>0.2356216713598184</v>
          </cell>
        </row>
        <row r="8">
          <cell r="J8">
            <v>0.2356216713598184</v>
          </cell>
        </row>
        <row r="9">
          <cell r="J9">
            <v>0.23660093662532089</v>
          </cell>
        </row>
        <row r="10">
          <cell r="J10">
            <v>0.27182561069641492</v>
          </cell>
        </row>
        <row r="11">
          <cell r="J11">
            <v>0.40165721638651902</v>
          </cell>
        </row>
        <row r="12">
          <cell r="J12">
            <v>0.44858612849481738</v>
          </cell>
        </row>
        <row r="13">
          <cell r="J13">
            <v>0.46648054270972189</v>
          </cell>
        </row>
        <row r="14">
          <cell r="J14">
            <v>0.59936875759519181</v>
          </cell>
        </row>
        <row r="15">
          <cell r="J15">
            <v>0.60950889411999576</v>
          </cell>
        </row>
        <row r="16">
          <cell r="J16">
            <v>0.68287319048420703</v>
          </cell>
        </row>
        <row r="17">
          <cell r="J17">
            <v>0.78980514870429519</v>
          </cell>
        </row>
        <row r="18">
          <cell r="J18">
            <v>0.77444357995981328</v>
          </cell>
        </row>
        <row r="19">
          <cell r="J19">
            <v>0.85981381709846338</v>
          </cell>
        </row>
        <row r="20">
          <cell r="J20">
            <v>0.93782451910237197</v>
          </cell>
        </row>
        <row r="21">
          <cell r="J21">
            <v>0.99830152600290178</v>
          </cell>
        </row>
        <row r="22">
          <cell r="J22">
            <v>0.99830152600290178</v>
          </cell>
        </row>
        <row r="23">
          <cell r="J23">
            <v>1</v>
          </cell>
        </row>
        <row r="24">
          <cell r="J24">
            <v>1</v>
          </cell>
        </row>
        <row r="25">
          <cell r="J25">
            <v>1</v>
          </cell>
        </row>
        <row r="26">
          <cell r="J26">
            <v>1</v>
          </cell>
        </row>
        <row r="27">
          <cell r="J27">
            <v>1</v>
          </cell>
        </row>
        <row r="28">
          <cell r="J28">
            <v>1</v>
          </cell>
        </row>
        <row r="29">
          <cell r="J29">
            <v>1</v>
          </cell>
        </row>
        <row r="30">
          <cell r="J30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4" x14ac:dyDescent="0.3"/>
  <cols>
    <col min="1" max="1" width="13.44140625" bestFit="1" customWidth="1"/>
    <col min="2" max="2" width="22" bestFit="1" customWidth="1"/>
    <col min="3" max="3" width="12.77734375" bestFit="1" customWidth="1"/>
    <col min="4" max="4" width="12.77734375" customWidth="1"/>
    <col min="5" max="5" width="12.77734375" bestFit="1" customWidth="1"/>
    <col min="6" max="7" width="12.77734375" customWidth="1"/>
    <col min="8" max="8" width="11.21875" customWidth="1"/>
    <col min="9" max="10" width="13.77734375" bestFit="1" customWidth="1"/>
    <col min="11" max="11" width="11.44140625" bestFit="1" customWidth="1"/>
    <col min="12" max="12" width="13.5546875" bestFit="1" customWidth="1"/>
    <col min="13" max="14" width="11.44140625" bestFit="1" customWidth="1"/>
    <col min="15" max="19" width="12.77734375" bestFit="1" customWidth="1"/>
    <col min="20" max="27" width="11.44140625" bestFit="1" customWidth="1"/>
  </cols>
  <sheetData>
    <row r="1" spans="1:10" ht="15.6" customHeight="1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6" customHeight="1" x14ac:dyDescent="0.3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6" customHeight="1" x14ac:dyDescent="0.3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6" customHeight="1" x14ac:dyDescent="0.3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6" customHeight="1" x14ac:dyDescent="0.3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6" customHeight="1" x14ac:dyDescent="0.3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6" customHeight="1" x14ac:dyDescent="0.3">
      <c r="A7" s="3">
        <v>0</v>
      </c>
      <c r="B7" s="4">
        <f t="shared" ref="B7:B29" si="0">+E7/E8</f>
        <v>1</v>
      </c>
      <c r="C7" s="4">
        <f t="shared" ref="C7:C29" si="1">+F7/F8</f>
        <v>1</v>
      </c>
      <c r="D7" s="4">
        <f t="shared" ref="D7:D29" si="2">+G7/G8</f>
        <v>1</v>
      </c>
      <c r="E7" s="5">
        <v>0.66152180801794225</v>
      </c>
      <c r="F7" s="5">
        <v>0.3788544972389265</v>
      </c>
      <c r="G7" s="5">
        <v>0.28645316093654721</v>
      </c>
      <c r="H7" s="4">
        <f t="shared" ref="H7:H29" si="3">+I7/I8</f>
        <v>1</v>
      </c>
      <c r="I7" s="5">
        <v>0.32623724358361089</v>
      </c>
      <c r="J7" s="5">
        <f t="shared" ref="J7:J30" si="4">I7</f>
        <v>0.32623724358361089</v>
      </c>
    </row>
    <row r="8" spans="1:10" ht="15.6" customHeight="1" x14ac:dyDescent="0.3">
      <c r="A8" s="3">
        <f t="shared" ref="A8:A29" si="5">1+A7</f>
        <v>1</v>
      </c>
      <c r="B8" s="4">
        <f t="shared" si="0"/>
        <v>0.97623574144486691</v>
      </c>
      <c r="C8" s="4">
        <f t="shared" si="1"/>
        <v>0.99586913417052225</v>
      </c>
      <c r="D8" s="4">
        <f t="shared" si="2"/>
        <v>0.99586913417052236</v>
      </c>
      <c r="E8" s="5">
        <v>0.66152180801794225</v>
      </c>
      <c r="F8" s="5">
        <v>0.3788544972389265</v>
      </c>
      <c r="G8" s="5">
        <v>0.28645316093654721</v>
      </c>
      <c r="H8" s="4">
        <f t="shared" si="3"/>
        <v>0.99586913417052203</v>
      </c>
      <c r="I8" s="5">
        <v>0.32623724358361089</v>
      </c>
      <c r="J8" s="5">
        <f t="shared" si="4"/>
        <v>0.32623724358361089</v>
      </c>
    </row>
    <row r="9" spans="1:10" ht="15.6" customHeight="1" x14ac:dyDescent="0.3">
      <c r="A9" s="3">
        <f t="shared" si="5"/>
        <v>2</v>
      </c>
      <c r="B9" s="4">
        <f t="shared" si="0"/>
        <v>1</v>
      </c>
      <c r="C9" s="4">
        <f t="shared" si="1"/>
        <v>0.89174015047326272</v>
      </c>
      <c r="D9" s="4">
        <f t="shared" si="2"/>
        <v>0.88967404037564313</v>
      </c>
      <c r="E9" s="5">
        <v>0.67762506527251731</v>
      </c>
      <c r="F9" s="5">
        <v>0.38042598594491173</v>
      </c>
      <c r="G9" s="5">
        <v>0.28764136883822522</v>
      </c>
      <c r="H9" s="4">
        <f t="shared" si="3"/>
        <v>0.8905636194463683</v>
      </c>
      <c r="I9" s="5">
        <v>0.32759047588651291</v>
      </c>
      <c r="J9" s="5">
        <f t="shared" si="4"/>
        <v>0.32759047588651291</v>
      </c>
    </row>
    <row r="10" spans="1:10" ht="15.6" customHeight="1" x14ac:dyDescent="0.3">
      <c r="A10" s="3">
        <f t="shared" si="5"/>
        <v>3</v>
      </c>
      <c r="B10" s="4">
        <f t="shared" si="0"/>
        <v>0.80555293913068682</v>
      </c>
      <c r="C10" s="4">
        <f t="shared" si="1"/>
        <v>0.68793252067647637</v>
      </c>
      <c r="D10" s="4">
        <f t="shared" si="2"/>
        <v>0.70689390059473434</v>
      </c>
      <c r="E10" s="5">
        <v>0.67762506527251731</v>
      </c>
      <c r="F10" s="5">
        <v>0.42661080780428329</v>
      </c>
      <c r="G10" s="5">
        <v>0.32331096085120758</v>
      </c>
      <c r="H10" s="4">
        <f t="shared" si="3"/>
        <v>0.69871915195204881</v>
      </c>
      <c r="I10" s="5">
        <v>0.36784623662278532</v>
      </c>
      <c r="J10" s="5">
        <f t="shared" si="4"/>
        <v>0.36784623662278532</v>
      </c>
    </row>
    <row r="11" spans="1:10" ht="15.6" customHeight="1" x14ac:dyDescent="0.3">
      <c r="A11" s="3">
        <f t="shared" si="5"/>
        <v>4</v>
      </c>
      <c r="B11" s="4">
        <f t="shared" si="0"/>
        <v>0.87646708735569823</v>
      </c>
      <c r="C11" s="4">
        <f t="shared" si="1"/>
        <v>0.91296386247976791</v>
      </c>
      <c r="D11" s="4">
        <f t="shared" si="2"/>
        <v>0.93079653908445725</v>
      </c>
      <c r="E11" s="5">
        <v>0.84119246837306183</v>
      </c>
      <c r="F11" s="5">
        <v>0.62013467161688596</v>
      </c>
      <c r="G11" s="5">
        <v>0.45736844041120578</v>
      </c>
      <c r="H11" s="4">
        <f t="shared" si="3"/>
        <v>0.92322709135293957</v>
      </c>
      <c r="I11" s="5">
        <v>0.52645792747359754</v>
      </c>
      <c r="J11" s="5">
        <f t="shared" si="4"/>
        <v>0.52645792747359754</v>
      </c>
    </row>
    <row r="12" spans="1:10" ht="15.6" customHeight="1" x14ac:dyDescent="0.3">
      <c r="A12" s="3">
        <f t="shared" si="5"/>
        <v>5</v>
      </c>
      <c r="B12" s="4">
        <f t="shared" si="0"/>
        <v>0.9929093519738591</v>
      </c>
      <c r="C12" s="4">
        <f t="shared" si="1"/>
        <v>0.99249767540347467</v>
      </c>
      <c r="D12" s="4">
        <f t="shared" si="2"/>
        <v>0.92823622881261048</v>
      </c>
      <c r="E12" s="5">
        <v>0.95975362966673405</v>
      </c>
      <c r="F12" s="5">
        <v>0.67925434631387582</v>
      </c>
      <c r="G12" s="5">
        <v>0.49137316395812869</v>
      </c>
      <c r="H12" s="4">
        <f t="shared" si="3"/>
        <v>0.95521009543952939</v>
      </c>
      <c r="I12" s="5">
        <v>0.57023665401987045</v>
      </c>
      <c r="J12" s="5">
        <f t="shared" si="4"/>
        <v>0.57023665401987045</v>
      </c>
    </row>
    <row r="13" spans="1:10" ht="15.6" customHeight="1" x14ac:dyDescent="0.3">
      <c r="A13" s="3">
        <f t="shared" si="5"/>
        <v>6</v>
      </c>
      <c r="B13" s="4">
        <f t="shared" si="0"/>
        <v>0.99176503560386875</v>
      </c>
      <c r="C13" s="4">
        <f t="shared" si="1"/>
        <v>0.89460752438642688</v>
      </c>
      <c r="D13" s="4">
        <f t="shared" si="2"/>
        <v>0.85559278822121976</v>
      </c>
      <c r="E13" s="5">
        <v>0.96660750325171885</v>
      </c>
      <c r="F13" s="5">
        <v>0.68438885364415813</v>
      </c>
      <c r="G13" s="5">
        <v>0.52936219111668137</v>
      </c>
      <c r="H13" s="4">
        <f t="shared" si="3"/>
        <v>0.87260857272777226</v>
      </c>
      <c r="I13" s="5">
        <v>0.59697511232592482</v>
      </c>
      <c r="J13" s="5">
        <f t="shared" si="4"/>
        <v>0.59697511232592482</v>
      </c>
    </row>
    <row r="14" spans="1:10" ht="15.6" customHeight="1" x14ac:dyDescent="0.3">
      <c r="A14" s="3">
        <f t="shared" si="5"/>
        <v>7</v>
      </c>
      <c r="B14" s="4">
        <f t="shared" si="0"/>
        <v>0.98042604666821964</v>
      </c>
      <c r="C14" s="4">
        <f t="shared" si="1"/>
        <v>1.0645227635173877</v>
      </c>
      <c r="D14" s="4">
        <f t="shared" si="2"/>
        <v>0.98382702335415362</v>
      </c>
      <c r="E14" s="5">
        <v>0.97463357604976275</v>
      </c>
      <c r="F14" s="5">
        <v>0.76501575829417623</v>
      </c>
      <c r="G14" s="5">
        <v>0.61870810320552971</v>
      </c>
      <c r="H14" s="4">
        <f t="shared" si="3"/>
        <v>1.0199087226890551</v>
      </c>
      <c r="I14" s="5">
        <v>0.68412703127564067</v>
      </c>
      <c r="J14" s="5">
        <f t="shared" si="4"/>
        <v>0.68412703127564067</v>
      </c>
    </row>
    <row r="15" spans="1:10" ht="15.6" customHeight="1" x14ac:dyDescent="0.3">
      <c r="A15" s="3">
        <f t="shared" si="5"/>
        <v>8</v>
      </c>
      <c r="B15" s="4">
        <f t="shared" si="0"/>
        <v>0.99409188419856709</v>
      </c>
      <c r="C15" s="4">
        <f t="shared" si="1"/>
        <v>0.8603059480052917</v>
      </c>
      <c r="D15" s="4">
        <f t="shared" si="2"/>
        <v>0.90953774757223826</v>
      </c>
      <c r="E15" s="5">
        <v>0.99409188419856709</v>
      </c>
      <c r="F15" s="5">
        <v>0.71864668799229536</v>
      </c>
      <c r="G15" s="5">
        <v>0.62887894774039965</v>
      </c>
      <c r="H15" s="4">
        <f t="shared" si="3"/>
        <v>0.88656167833390187</v>
      </c>
      <c r="I15" s="5">
        <v>0.67077280158159225</v>
      </c>
      <c r="J15" s="5">
        <f t="shared" si="4"/>
        <v>0.67077280158159225</v>
      </c>
    </row>
    <row r="16" spans="1:10" ht="15.6" customHeight="1" x14ac:dyDescent="0.3">
      <c r="A16" s="3">
        <f t="shared" si="5"/>
        <v>9</v>
      </c>
      <c r="B16" s="4">
        <f t="shared" si="0"/>
        <v>1</v>
      </c>
      <c r="C16" s="4">
        <f t="shared" si="1"/>
        <v>0.94961996647771763</v>
      </c>
      <c r="D16" s="4">
        <f t="shared" si="2"/>
        <v>0.88442096364254752</v>
      </c>
      <c r="E16" s="5">
        <v>1</v>
      </c>
      <c r="F16" s="5">
        <v>0.83533850911824103</v>
      </c>
      <c r="G16" s="5">
        <v>0.69142699070931324</v>
      </c>
      <c r="H16" s="4">
        <f t="shared" si="3"/>
        <v>0.91394766589817322</v>
      </c>
      <c r="I16" s="5">
        <v>0.75660026591963969</v>
      </c>
      <c r="J16" s="5">
        <f t="shared" si="4"/>
        <v>0.75660026591963969</v>
      </c>
    </row>
    <row r="17" spans="1:10" ht="15.6" customHeight="1" x14ac:dyDescent="0.3">
      <c r="A17" s="3">
        <f t="shared" si="5"/>
        <v>10</v>
      </c>
      <c r="B17" s="4">
        <f t="shared" si="0"/>
        <v>1</v>
      </c>
      <c r="C17" s="4">
        <f t="shared" si="1"/>
        <v>1.1078038554529634</v>
      </c>
      <c r="D17" s="4">
        <f t="shared" si="2"/>
        <v>1.0145979197985597</v>
      </c>
      <c r="E17" s="5">
        <v>1</v>
      </c>
      <c r="F17" s="5">
        <v>0.8796555870835745</v>
      </c>
      <c r="G17" s="5">
        <v>0.78178494080649608</v>
      </c>
      <c r="H17" s="4">
        <f t="shared" si="3"/>
        <v>1.0584556418567355</v>
      </c>
      <c r="I17" s="5">
        <v>0.82783762588429843</v>
      </c>
      <c r="J17" s="5">
        <f t="shared" si="4"/>
        <v>0.82783762588429843</v>
      </c>
    </row>
    <row r="18" spans="1:10" ht="15.6" customHeight="1" x14ac:dyDescent="0.3">
      <c r="A18" s="3">
        <f t="shared" si="5"/>
        <v>11</v>
      </c>
      <c r="B18" s="4">
        <f t="shared" si="0"/>
        <v>1</v>
      </c>
      <c r="C18" s="4">
        <f t="shared" si="1"/>
        <v>0.91935799459964107</v>
      </c>
      <c r="D18" s="4">
        <f t="shared" si="2"/>
        <v>0.87142274749471949</v>
      </c>
      <c r="E18" s="5">
        <v>1</v>
      </c>
      <c r="F18" s="5">
        <v>0.79405355266966215</v>
      </c>
      <c r="G18" s="5">
        <v>0.7705367077449885</v>
      </c>
      <c r="H18" s="4">
        <f t="shared" si="3"/>
        <v>0.89503012152974659</v>
      </c>
      <c r="I18" s="5">
        <v>0.78211839320173249</v>
      </c>
      <c r="J18" s="5">
        <f t="shared" si="4"/>
        <v>0.78211839320173249</v>
      </c>
    </row>
    <row r="19" spans="1:10" ht="15.6" customHeight="1" x14ac:dyDescent="0.3">
      <c r="A19" s="3">
        <f t="shared" si="5"/>
        <v>12</v>
      </c>
      <c r="B19" s="4">
        <f t="shared" si="0"/>
        <v>1</v>
      </c>
      <c r="C19" s="4">
        <f t="shared" si="1"/>
        <v>0.93645497046364112</v>
      </c>
      <c r="D19" s="4">
        <f t="shared" si="2"/>
        <v>0.92964794568645037</v>
      </c>
      <c r="E19" s="5">
        <v>1</v>
      </c>
      <c r="F19" s="5">
        <v>0.86370440822179817</v>
      </c>
      <c r="G19" s="5">
        <v>0.88422836098808366</v>
      </c>
      <c r="H19" s="4">
        <f t="shared" si="3"/>
        <v>0.93309142158435987</v>
      </c>
      <c r="I19" s="5">
        <v>0.87384589008576574</v>
      </c>
      <c r="J19" s="5">
        <f t="shared" si="4"/>
        <v>0.87384589008576574</v>
      </c>
    </row>
    <row r="20" spans="1:10" ht="15.6" customHeight="1" x14ac:dyDescent="0.3">
      <c r="A20" s="3">
        <f t="shared" si="5"/>
        <v>13</v>
      </c>
      <c r="B20" s="4">
        <f t="shared" si="0"/>
        <v>1</v>
      </c>
      <c r="C20" s="4">
        <f t="shared" si="1"/>
        <v>0.92426680773821579</v>
      </c>
      <c r="D20" s="4">
        <f t="shared" si="2"/>
        <v>0.95254920609699711</v>
      </c>
      <c r="E20" s="5">
        <v>1</v>
      </c>
      <c r="F20" s="5">
        <v>0.9223128024983156</v>
      </c>
      <c r="G20" s="5">
        <v>0.95114324200993206</v>
      </c>
      <c r="H20" s="4">
        <f t="shared" si="3"/>
        <v>0.93819038932857446</v>
      </c>
      <c r="I20" s="5">
        <v>0.93650618778811934</v>
      </c>
      <c r="J20" s="5">
        <f t="shared" si="4"/>
        <v>0.93650618778811934</v>
      </c>
    </row>
    <row r="21" spans="1:10" ht="15.6" customHeight="1" x14ac:dyDescent="0.3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0.99788588617102691</v>
      </c>
      <c r="G21" s="5">
        <v>0.9985239984684614</v>
      </c>
      <c r="H21" s="4">
        <f t="shared" si="3"/>
        <v>1</v>
      </c>
      <c r="I21" s="5">
        <v>0.99820484033985846</v>
      </c>
      <c r="J21" s="5">
        <f t="shared" si="4"/>
        <v>0.99820484033985846</v>
      </c>
    </row>
    <row r="22" spans="1:10" ht="15.6" customHeight="1" x14ac:dyDescent="0.3">
      <c r="A22" s="3">
        <f t="shared" si="5"/>
        <v>15</v>
      </c>
      <c r="B22" s="4">
        <f t="shared" si="0"/>
        <v>1</v>
      </c>
      <c r="C22" s="4">
        <f t="shared" si="1"/>
        <v>0.99788588617102691</v>
      </c>
      <c r="D22" s="4">
        <f t="shared" si="2"/>
        <v>0.9985239984684614</v>
      </c>
      <c r="E22" s="5">
        <v>1</v>
      </c>
      <c r="F22" s="5">
        <v>0.99788588617102691</v>
      </c>
      <c r="G22" s="5">
        <v>0.9985239984684614</v>
      </c>
      <c r="H22" s="4">
        <f t="shared" si="3"/>
        <v>0.99820484033985846</v>
      </c>
      <c r="I22" s="5">
        <v>0.99820484033985846</v>
      </c>
      <c r="J22" s="5">
        <f t="shared" si="4"/>
        <v>0.99820484033985846</v>
      </c>
    </row>
    <row r="23" spans="1:10" ht="15.6" customHeight="1" x14ac:dyDescent="0.3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6" customHeight="1" x14ac:dyDescent="0.3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6" customHeight="1" x14ac:dyDescent="0.3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6" customHeight="1" x14ac:dyDescent="0.3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6" customHeight="1" x14ac:dyDescent="0.3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6" customHeight="1" x14ac:dyDescent="0.3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6" customHeight="1" x14ac:dyDescent="0.3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6" customHeight="1" x14ac:dyDescent="0.3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6" customHeight="1" x14ac:dyDescent="0.3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6" customHeight="1" x14ac:dyDescent="0.3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6" customHeight="1" x14ac:dyDescent="0.3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6" customHeight="1" x14ac:dyDescent="0.3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6" customHeight="1" x14ac:dyDescent="0.3">
      <c r="A38" s="1">
        <v>0</v>
      </c>
      <c r="B38" s="4"/>
      <c r="C38" s="4">
        <v>1</v>
      </c>
      <c r="D38" s="4">
        <v>1.709048723897912</v>
      </c>
      <c r="E38" s="4">
        <v>1.013032853651914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1.0162321093540609</v>
      </c>
      <c r="M38" s="4">
        <v>1.264133884662838</v>
      </c>
      <c r="N38" s="4">
        <v>0.91988386498595265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6" customHeight="1" x14ac:dyDescent="0.3">
      <c r="A39" s="1">
        <f t="shared" ref="A39:A60" si="6">1+A38</f>
        <v>1</v>
      </c>
      <c r="B39" s="4">
        <v>1.0575000000000001</v>
      </c>
      <c r="C39" s="4">
        <v>1.085106382978724</v>
      </c>
      <c r="D39" s="4">
        <v>1.4967320261437911</v>
      </c>
      <c r="E39" s="4">
        <v>1.62783114992722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1.021661778381858</v>
      </c>
      <c r="L39" s="4">
        <v>1</v>
      </c>
      <c r="M39" s="4">
        <v>1.026257176086224</v>
      </c>
      <c r="N39" s="4">
        <v>0.99999999999999989</v>
      </c>
      <c r="O39" s="4">
        <v>0.99999999999999989</v>
      </c>
      <c r="P39" s="4">
        <v>0.99999999999999989</v>
      </c>
      <c r="Q39" s="4">
        <v>0.99999999999999989</v>
      </c>
      <c r="R39" s="4">
        <v>0.99999999999999989</v>
      </c>
      <c r="S39" s="4">
        <v>0.99999999999999989</v>
      </c>
      <c r="T39" s="4">
        <v>0.99999999999999989</v>
      </c>
      <c r="U39" s="4">
        <v>0.99999999999999989</v>
      </c>
      <c r="V39" s="4">
        <v>0.99999999999999989</v>
      </c>
      <c r="W39" s="4">
        <v>0.99999999999999989</v>
      </c>
      <c r="X39" s="4"/>
    </row>
    <row r="40" spans="1:24" ht="15.6" customHeight="1" x14ac:dyDescent="0.3">
      <c r="A40" s="1">
        <f t="shared" si="6"/>
        <v>2</v>
      </c>
      <c r="B40" s="4"/>
      <c r="C40" s="4"/>
      <c r="D40" s="4">
        <v>1</v>
      </c>
      <c r="E40" s="4">
        <v>1</v>
      </c>
      <c r="F40" s="4">
        <v>1.555555555555556</v>
      </c>
      <c r="G40" s="4">
        <v>1</v>
      </c>
      <c r="H40" s="4">
        <v>1</v>
      </c>
      <c r="I40" s="4">
        <v>1</v>
      </c>
      <c r="J40" s="4">
        <v>1.0540732142857141</v>
      </c>
      <c r="K40" s="4">
        <v>1.182057359122181</v>
      </c>
      <c r="L40" s="4">
        <v>1.1074889716315111</v>
      </c>
      <c r="M40" s="4">
        <v>1</v>
      </c>
      <c r="N40" s="4">
        <v>2.2955046030649142</v>
      </c>
      <c r="O40" s="4">
        <v>1.004566359348803</v>
      </c>
      <c r="P40" s="4">
        <v>1</v>
      </c>
      <c r="Q40" s="4">
        <v>1.0140941736599729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6" customHeight="1" x14ac:dyDescent="0.3">
      <c r="A41" s="1">
        <f t="shared" si="6"/>
        <v>3</v>
      </c>
      <c r="B41" s="4"/>
      <c r="C41" s="4"/>
      <c r="D41" s="4"/>
      <c r="E41" s="4">
        <v>1</v>
      </c>
      <c r="F41" s="4">
        <v>1</v>
      </c>
      <c r="G41" s="4">
        <v>1</v>
      </c>
      <c r="H41" s="4">
        <v>1.0121</v>
      </c>
      <c r="I41" s="4">
        <v>1.059837960675823</v>
      </c>
      <c r="J41" s="4">
        <v>1</v>
      </c>
      <c r="K41" s="4">
        <v>1</v>
      </c>
      <c r="L41" s="4">
        <v>1.0233065028872099</v>
      </c>
      <c r="M41" s="4">
        <v>2.4196510401198181</v>
      </c>
      <c r="N41" s="4">
        <v>1</v>
      </c>
      <c r="O41" s="4">
        <v>1.00608179569037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6" customHeight="1" x14ac:dyDescent="0.3">
      <c r="A42" s="1">
        <f t="shared" si="6"/>
        <v>4</v>
      </c>
      <c r="B42" s="4"/>
      <c r="C42" s="4"/>
      <c r="D42" s="4"/>
      <c r="E42" s="4"/>
      <c r="F42" s="4"/>
      <c r="G42" s="4"/>
      <c r="H42" s="4"/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38.269806149070369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6" customHeight="1" x14ac:dyDescent="0.3">
      <c r="A43" s="1">
        <f t="shared" si="6"/>
        <v>5</v>
      </c>
      <c r="B43" s="4"/>
      <c r="C43" s="4"/>
      <c r="D43" s="4"/>
      <c r="E43" s="4">
        <v>2.290322580645161</v>
      </c>
      <c r="F43" s="4">
        <v>2.834647887323944</v>
      </c>
      <c r="G43" s="4">
        <v>1.0300914240286201</v>
      </c>
      <c r="H43" s="4">
        <v>1.1013910152703941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1.0879580197971239</v>
      </c>
      <c r="O43" s="4">
        <v>0.99999999999999989</v>
      </c>
      <c r="P43" s="4">
        <v>0.99999999999999989</v>
      </c>
      <c r="Q43" s="4">
        <v>0.99999999999999989</v>
      </c>
      <c r="R43" s="4">
        <v>0.99999999999999989</v>
      </c>
      <c r="S43" s="4">
        <v>0.99999999999999989</v>
      </c>
      <c r="U43" s="4"/>
      <c r="V43" s="4"/>
    </row>
    <row r="44" spans="1:24" ht="15.6" customHeight="1" x14ac:dyDescent="0.3">
      <c r="A44" s="1">
        <f t="shared" si="6"/>
        <v>6</v>
      </c>
      <c r="B44" s="4"/>
      <c r="C44" s="4">
        <v>111.07</v>
      </c>
      <c r="D44" s="4">
        <v>1.321779058251553</v>
      </c>
      <c r="E44" s="4">
        <v>1.0326769293644851</v>
      </c>
      <c r="F44" s="4">
        <v>1.006665246330487</v>
      </c>
      <c r="G44" s="4">
        <v>1</v>
      </c>
      <c r="H44" s="4">
        <v>1</v>
      </c>
      <c r="I44" s="4">
        <v>1</v>
      </c>
      <c r="J44" s="4">
        <v>1.072075472192628</v>
      </c>
      <c r="K44" s="4">
        <v>1</v>
      </c>
      <c r="L44" s="4">
        <v>1.7031631032809389</v>
      </c>
      <c r="M44" s="4">
        <v>0.58714282740955359</v>
      </c>
      <c r="N44" s="4">
        <v>1.7031631032809389</v>
      </c>
      <c r="O44" s="4">
        <v>1.008971255380062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6" customHeight="1" x14ac:dyDescent="0.3">
      <c r="A45" s="1">
        <f t="shared" si="6"/>
        <v>7</v>
      </c>
      <c r="B45" s="4"/>
      <c r="C45" s="4"/>
      <c r="D45" s="4">
        <v>1</v>
      </c>
      <c r="E45" s="4">
        <v>87.591111111111118</v>
      </c>
      <c r="F45" s="4">
        <v>1.152897300588593</v>
      </c>
      <c r="G45" s="4">
        <v>0.99999999999999989</v>
      </c>
      <c r="H45" s="4">
        <v>0.99999999999999989</v>
      </c>
      <c r="I45" s="4">
        <v>0.99999999999999989</v>
      </c>
      <c r="J45" s="4">
        <v>0.99999999999999989</v>
      </c>
      <c r="K45" s="4">
        <v>4.814614480685524</v>
      </c>
      <c r="L45" s="4">
        <v>0.27189990703354749</v>
      </c>
      <c r="M45" s="4">
        <v>3.6778239864444608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6" customHeight="1" x14ac:dyDescent="0.3">
      <c r="A46" s="1">
        <f t="shared" si="6"/>
        <v>8</v>
      </c>
      <c r="B46" s="4"/>
      <c r="C46" s="4">
        <v>2.0116666666666672</v>
      </c>
      <c r="D46" s="4">
        <v>1.0812851698425849</v>
      </c>
      <c r="E46" s="4">
        <v>1.2520609738082089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1.122686617071343</v>
      </c>
      <c r="L46" s="4">
        <v>1</v>
      </c>
      <c r="M46" s="4">
        <v>1.2180361224804841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6" customHeight="1" x14ac:dyDescent="0.3">
      <c r="A47" s="1">
        <f t="shared" si="6"/>
        <v>9</v>
      </c>
      <c r="B47" s="4"/>
      <c r="C47" s="4">
        <v>1</v>
      </c>
      <c r="D47" s="4">
        <v>1.6885714285714291</v>
      </c>
      <c r="E47" s="4">
        <v>1</v>
      </c>
      <c r="F47" s="4">
        <v>1</v>
      </c>
      <c r="G47" s="4">
        <v>18.087360406091371</v>
      </c>
      <c r="H47" s="4">
        <v>1</v>
      </c>
      <c r="I47" s="4">
        <v>2.0059702721235442</v>
      </c>
      <c r="J47" s="4">
        <v>0.98170505356506621</v>
      </c>
      <c r="K47" s="4">
        <v>1.0665058491894359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6" customHeight="1" x14ac:dyDescent="0.3">
      <c r="A48" s="1">
        <f t="shared" si="6"/>
        <v>10</v>
      </c>
      <c r="B48" s="4"/>
      <c r="C48" s="4"/>
      <c r="D48" s="4">
        <v>1</v>
      </c>
      <c r="E48" s="4">
        <v>1.2437054300816921</v>
      </c>
      <c r="F48" s="4">
        <v>1.038051489267821</v>
      </c>
      <c r="G48" s="4">
        <v>1.1871468164253109</v>
      </c>
      <c r="H48" s="4">
        <v>1.7120396785756951</v>
      </c>
      <c r="I48" s="4">
        <v>0.65964212701969027</v>
      </c>
      <c r="J48" s="4">
        <v>1.515973524186623</v>
      </c>
      <c r="K48" s="4">
        <v>1.0324150355219339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6" customHeight="1" x14ac:dyDescent="0.3">
      <c r="A49" s="1">
        <f t="shared" si="6"/>
        <v>11</v>
      </c>
      <c r="B49" s="4"/>
      <c r="C49" s="4"/>
      <c r="D49" s="4"/>
      <c r="E49" s="4"/>
      <c r="F49" s="4"/>
      <c r="G49" s="4"/>
      <c r="H49" s="4">
        <v>6.2779918296686477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6" customHeight="1" x14ac:dyDescent="0.3">
      <c r="A50" s="1">
        <f t="shared" si="6"/>
        <v>12</v>
      </c>
      <c r="B50" s="4"/>
      <c r="C50" s="4"/>
      <c r="D50" s="4">
        <v>2.9093499999999999</v>
      </c>
      <c r="E50" s="4">
        <v>1.137487754996821</v>
      </c>
      <c r="F50" s="4">
        <v>1.7875866862072609</v>
      </c>
      <c r="G50" s="4">
        <v>0.99999999999999989</v>
      </c>
      <c r="H50" s="4">
        <v>0.99999999999999989</v>
      </c>
      <c r="I50" s="4">
        <v>9.4520136922621791</v>
      </c>
      <c r="J50" s="4">
        <v>1</v>
      </c>
      <c r="K50" s="4">
        <v>1</v>
      </c>
      <c r="L50" s="4">
        <v>1</v>
      </c>
      <c r="U50" s="4"/>
      <c r="V50" s="4"/>
    </row>
    <row r="51" spans="1:22" ht="15.6" customHeight="1" x14ac:dyDescent="0.3">
      <c r="A51" s="1">
        <f t="shared" si="6"/>
        <v>13</v>
      </c>
      <c r="B51" s="4"/>
      <c r="C51" s="4"/>
      <c r="D51" s="4">
        <v>1.0919590965938351</v>
      </c>
      <c r="E51" s="4">
        <v>2.1876052684767231</v>
      </c>
      <c r="F51" s="4">
        <v>1</v>
      </c>
      <c r="G51" s="4">
        <v>1</v>
      </c>
      <c r="H51" s="4">
        <v>1.3208027768688371</v>
      </c>
      <c r="I51" s="4">
        <v>1</v>
      </c>
      <c r="J51" s="4">
        <v>1</v>
      </c>
      <c r="K51" s="4">
        <v>1</v>
      </c>
      <c r="U51" s="4"/>
      <c r="V51" s="4"/>
    </row>
    <row r="52" spans="1:22" ht="15.6" customHeight="1" x14ac:dyDescent="0.3">
      <c r="A52" s="1">
        <f t="shared" si="6"/>
        <v>14</v>
      </c>
      <c r="B52" s="4"/>
      <c r="C52" s="4"/>
      <c r="D52" s="4">
        <v>1.5863320754716981</v>
      </c>
      <c r="E52" s="4">
        <v>2.1894057253233989</v>
      </c>
      <c r="F52" s="4">
        <v>1</v>
      </c>
      <c r="G52" s="4">
        <v>1.016351977122443</v>
      </c>
      <c r="H52" s="4">
        <v>1</v>
      </c>
      <c r="I52" s="4">
        <v>1</v>
      </c>
      <c r="J52" s="4">
        <v>1.0160354404614791</v>
      </c>
      <c r="V52" s="4"/>
    </row>
    <row r="53" spans="1:22" ht="15.6" customHeight="1" x14ac:dyDescent="0.3">
      <c r="A53" s="1">
        <f t="shared" si="6"/>
        <v>15</v>
      </c>
      <c r="B53" s="4"/>
      <c r="C53" s="4"/>
      <c r="D53" s="4">
        <v>1</v>
      </c>
      <c r="E53" s="4">
        <v>115.4942857142857</v>
      </c>
      <c r="F53" s="4">
        <v>1.0296860698117409</v>
      </c>
      <c r="G53" s="4">
        <v>1</v>
      </c>
      <c r="H53" s="4">
        <v>1</v>
      </c>
      <c r="I53" s="4">
        <v>1.057660428128679</v>
      </c>
    </row>
    <row r="54" spans="1:22" ht="15.6" customHeight="1" x14ac:dyDescent="0.3">
      <c r="A54" s="1">
        <f t="shared" si="6"/>
        <v>16</v>
      </c>
      <c r="B54" s="4"/>
      <c r="C54" s="4"/>
      <c r="D54" s="4">
        <v>1.451159759057808</v>
      </c>
      <c r="E54" s="4">
        <v>1.0092929605823591</v>
      </c>
      <c r="F54" s="4">
        <v>1.0048338832195201</v>
      </c>
      <c r="G54" s="4">
        <v>1</v>
      </c>
      <c r="H54" s="4">
        <v>1.0183262064752601</v>
      </c>
    </row>
    <row r="55" spans="1:22" ht="15.6" customHeight="1" x14ac:dyDescent="0.3">
      <c r="A55" s="1">
        <f t="shared" si="6"/>
        <v>17</v>
      </c>
      <c r="B55" s="4"/>
      <c r="C55" s="4"/>
      <c r="D55" s="4"/>
      <c r="E55" s="4">
        <v>3.8732718894009222</v>
      </c>
      <c r="F55" s="4">
        <v>1.812433075550268</v>
      </c>
      <c r="G55" s="4">
        <v>1.0196934388026391</v>
      </c>
    </row>
    <row r="56" spans="1:22" ht="15.6" customHeight="1" x14ac:dyDescent="0.3">
      <c r="A56" s="1">
        <f t="shared" si="6"/>
        <v>18</v>
      </c>
      <c r="B56" s="4">
        <v>1</v>
      </c>
      <c r="C56" s="4">
        <v>1</v>
      </c>
      <c r="D56" s="4">
        <v>1</v>
      </c>
      <c r="E56" s="4">
        <v>1.0149999999999999</v>
      </c>
      <c r="F56" s="4">
        <v>1.005911330049261</v>
      </c>
    </row>
    <row r="57" spans="1:22" ht="15.6" customHeight="1" x14ac:dyDescent="0.3">
      <c r="A57" s="1">
        <f t="shared" si="6"/>
        <v>19</v>
      </c>
      <c r="B57" s="4"/>
      <c r="C57" s="4"/>
      <c r="D57" s="4"/>
      <c r="E57" s="4">
        <v>1.1588000000000001</v>
      </c>
    </row>
    <row r="58" spans="1:22" ht="15.6" customHeight="1" x14ac:dyDescent="0.3">
      <c r="A58" s="1">
        <f t="shared" si="6"/>
        <v>20</v>
      </c>
      <c r="B58" s="4"/>
      <c r="C58" s="4">
        <v>1.0249999999999999</v>
      </c>
      <c r="D58" s="4">
        <v>1</v>
      </c>
    </row>
    <row r="59" spans="1:22" ht="15.6" customHeight="1" x14ac:dyDescent="0.3">
      <c r="A59" s="1">
        <f t="shared" si="6"/>
        <v>21</v>
      </c>
      <c r="B59" s="4"/>
      <c r="C59" s="4">
        <v>1</v>
      </c>
    </row>
    <row r="60" spans="1:22" ht="15.6" customHeight="1" x14ac:dyDescent="0.3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4" x14ac:dyDescent="0.3"/>
  <cols>
    <col min="1" max="1" width="19.109375" bestFit="1" customWidth="1"/>
    <col min="2" max="10" width="11.77734375" bestFit="1" customWidth="1"/>
    <col min="11" max="11" width="8.77734375" customWidth="1"/>
    <col min="12" max="12" width="4.77734375" customWidth="1"/>
    <col min="13" max="13" width="11.6640625" customWidth="1"/>
    <col min="14" max="14" width="10.109375" bestFit="1" customWidth="1"/>
    <col min="15" max="15" width="9.77734375" bestFit="1" customWidth="1"/>
    <col min="16" max="17" width="8.77734375" bestFit="1" customWidth="1"/>
    <col min="18" max="18" width="9.5546875" bestFit="1" customWidth="1"/>
    <col min="19" max="19" width="9.21875" bestFit="1" customWidth="1"/>
    <col min="20" max="21" width="8.21875" bestFit="1" customWidth="1"/>
    <col min="22" max="22" width="8.5546875" bestFit="1" customWidth="1"/>
    <col min="23" max="23" width="9.5546875" bestFit="1" customWidth="1"/>
    <col min="24" max="24" width="9.21875" bestFit="1" customWidth="1"/>
    <col min="25" max="26" width="8.21875" bestFit="1" customWidth="1"/>
    <col min="27" max="27" width="8.5546875" bestFit="1" customWidth="1"/>
  </cols>
  <sheetData>
    <row r="1" spans="1:27" ht="28.8" customHeight="1" x14ac:dyDescent="0.3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">
      <c r="A2" s="31">
        <v>1</v>
      </c>
      <c r="B2" s="32">
        <v>0.23588732027886189</v>
      </c>
      <c r="C2" s="32">
        <v>0.28645316093654721</v>
      </c>
      <c r="D2" s="32">
        <v>0.3788544972389265</v>
      </c>
      <c r="E2" s="32">
        <v>0.66152180801794225</v>
      </c>
      <c r="F2" s="32">
        <v>6.3926366070977389E-5</v>
      </c>
      <c r="G2" s="32">
        <v>6.6671824123316502E-4</v>
      </c>
      <c r="H2" s="32">
        <v>7.1299250626880928E-4</v>
      </c>
      <c r="I2" s="32">
        <v>0.37051695865191919</v>
      </c>
      <c r="J2" s="32">
        <v>0.32623724358361089</v>
      </c>
      <c r="M2" s="31">
        <v>1</v>
      </c>
      <c r="N2" s="17">
        <v>1.0095833333333331</v>
      </c>
      <c r="O2" s="17">
        <v>1</v>
      </c>
      <c r="P2" s="17">
        <v>1</v>
      </c>
      <c r="Q2" s="17"/>
      <c r="R2" s="17">
        <v>1.0287500000000001</v>
      </c>
      <c r="S2" s="17">
        <v>1</v>
      </c>
      <c r="T2" s="17">
        <v>1</v>
      </c>
      <c r="U2" s="17"/>
      <c r="V2" s="17">
        <v>1</v>
      </c>
    </row>
    <row r="3" spans="1:27" x14ac:dyDescent="0.3">
      <c r="A3">
        <f t="shared" ref="A3:A24" si="0">+A2+1</f>
        <v>2</v>
      </c>
      <c r="B3" s="32">
        <v>0.23814790709820099</v>
      </c>
      <c r="C3" s="32">
        <v>0.28645316093654721</v>
      </c>
      <c r="D3" s="32">
        <v>0.3788544972389265</v>
      </c>
      <c r="E3" s="32">
        <v>0.66152180801794225</v>
      </c>
      <c r="F3" s="32">
        <v>6.5764249095517992E-5</v>
      </c>
      <c r="G3" s="32">
        <v>6.6671824123316502E-4</v>
      </c>
      <c r="H3" s="32">
        <v>7.1299250626880928E-4</v>
      </c>
      <c r="I3" s="32">
        <v>0.37051695865191919</v>
      </c>
      <c r="J3" s="32">
        <v>0.32623724358361089</v>
      </c>
      <c r="M3">
        <f t="shared" ref="M3:M24" si="1">+M2+1</f>
        <v>2</v>
      </c>
      <c r="N3" s="17">
        <v>1.281570001030184</v>
      </c>
      <c r="O3" s="17">
        <v>1.00414800066368</v>
      </c>
      <c r="P3" s="17">
        <v>1.00414800066368</v>
      </c>
      <c r="Q3" s="17">
        <v>1.0243427458617329</v>
      </c>
      <c r="R3" s="17">
        <v>14.898971631205679</v>
      </c>
      <c r="S3" s="17">
        <v>1.008333333333334</v>
      </c>
      <c r="T3" s="17">
        <v>1.008333333333334</v>
      </c>
      <c r="U3" s="17">
        <v>1.0125</v>
      </c>
      <c r="V3" s="17">
        <v>1.00414800066368</v>
      </c>
    </row>
    <row r="4" spans="1:27" x14ac:dyDescent="0.3">
      <c r="A4">
        <f t="shared" si="0"/>
        <v>3</v>
      </c>
      <c r="B4" s="32">
        <v>0.30520321354517782</v>
      </c>
      <c r="C4" s="32">
        <v>0.28764136883822522</v>
      </c>
      <c r="D4" s="32">
        <v>0.38042598594491173</v>
      </c>
      <c r="E4" s="32">
        <v>0.67762506527251731</v>
      </c>
      <c r="F4" s="32">
        <v>9.7981968162166584E-4</v>
      </c>
      <c r="G4" s="32">
        <v>6.7227422657677486E-4</v>
      </c>
      <c r="H4" s="32">
        <v>7.1893411048771626E-4</v>
      </c>
      <c r="I4" s="32">
        <v>0.3751484206350682</v>
      </c>
      <c r="J4" s="32">
        <v>0.32759047588651291</v>
      </c>
      <c r="M4">
        <f t="shared" si="1"/>
        <v>3</v>
      </c>
      <c r="N4" s="17">
        <v>1.1843043404717319</v>
      </c>
      <c r="O4" s="17">
        <v>1.1240071696121141</v>
      </c>
      <c r="P4" s="17">
        <v>1.121402910331313</v>
      </c>
      <c r="Q4" s="17">
        <v>1</v>
      </c>
      <c r="R4" s="17">
        <v>1.355747822522041</v>
      </c>
      <c r="S4" s="17">
        <v>1.41415248441053</v>
      </c>
      <c r="T4" s="17">
        <v>1.1127899397644521</v>
      </c>
      <c r="U4" s="17">
        <v>1</v>
      </c>
      <c r="V4" s="17">
        <v>1.122705039971714</v>
      </c>
    </row>
    <row r="5" spans="1:27" x14ac:dyDescent="0.3">
      <c r="A5">
        <f t="shared" si="0"/>
        <v>4</v>
      </c>
      <c r="B5" s="32">
        <v>0.36145349052747489</v>
      </c>
      <c r="C5" s="32">
        <v>0.32331096085120758</v>
      </c>
      <c r="D5" s="32">
        <v>0.42661080780428329</v>
      </c>
      <c r="E5" s="32">
        <v>0.67762506527251731</v>
      </c>
      <c r="F5" s="32">
        <v>1.3283883998228131E-3</v>
      </c>
      <c r="G5" s="32">
        <v>9.5069826771871377E-4</v>
      </c>
      <c r="H5" s="32">
        <v>8.0002264550423552E-4</v>
      </c>
      <c r="I5" s="32">
        <v>0.3751484206350682</v>
      </c>
      <c r="J5" s="32">
        <v>0.36784623662278532</v>
      </c>
      <c r="M5">
        <f t="shared" si="1"/>
        <v>4</v>
      </c>
      <c r="N5" s="17">
        <v>1.371066102080267</v>
      </c>
      <c r="O5" s="17">
        <v>1.414639451774397</v>
      </c>
      <c r="P5" s="17">
        <v>1.453630944815129</v>
      </c>
      <c r="Q5" s="17">
        <v>1.2413833423277569</v>
      </c>
      <c r="R5" s="17">
        <v>12.61754946342532</v>
      </c>
      <c r="S5" s="17">
        <v>11.96008324699598</v>
      </c>
      <c r="T5" s="17">
        <v>20.790009381598729</v>
      </c>
      <c r="U5" s="17">
        <v>2.0156906298003081</v>
      </c>
      <c r="V5" s="17">
        <v>1.434135198294763</v>
      </c>
    </row>
    <row r="6" spans="1:27" x14ac:dyDescent="0.3">
      <c r="A6">
        <f t="shared" si="0"/>
        <v>5</v>
      </c>
      <c r="B6" s="32">
        <v>0.49557662834081179</v>
      </c>
      <c r="C6" s="32">
        <v>0.45736844041120578</v>
      </c>
      <c r="D6" s="32">
        <v>0.62013467161688596</v>
      </c>
      <c r="E6" s="32">
        <v>0.84119246837306183</v>
      </c>
      <c r="F6" s="32">
        <v>1.676100634140475E-2</v>
      </c>
      <c r="G6" s="32">
        <v>1.137043042469069E-2</v>
      </c>
      <c r="H6" s="32">
        <v>1.663247830552449E-2</v>
      </c>
      <c r="I6" s="32">
        <v>0.75618315625849142</v>
      </c>
      <c r="J6" s="32">
        <v>0.52645792747359754</v>
      </c>
      <c r="M6">
        <f t="shared" si="1"/>
        <v>5</v>
      </c>
      <c r="N6" s="17">
        <v>1.0833466306621959</v>
      </c>
      <c r="O6" s="17">
        <v>1.0743486444240671</v>
      </c>
      <c r="P6" s="17">
        <v>1.0953336063968919</v>
      </c>
      <c r="Q6" s="17">
        <v>1.1409441545797241</v>
      </c>
      <c r="R6" s="17">
        <v>1.2487216778767321</v>
      </c>
      <c r="S6" s="17">
        <v>1.1664908940631331</v>
      </c>
      <c r="T6" s="17">
        <v>1.142144059771798</v>
      </c>
      <c r="U6" s="17">
        <v>1.274392762939683</v>
      </c>
      <c r="V6" s="17">
        <v>1.0848411254104799</v>
      </c>
    </row>
    <row r="7" spans="1:27" x14ac:dyDescent="0.3">
      <c r="A7">
        <f t="shared" si="0"/>
        <v>6</v>
      </c>
      <c r="B7" s="32">
        <v>0.5368812705479501</v>
      </c>
      <c r="C7" s="32">
        <v>0.49137316395812869</v>
      </c>
      <c r="D7" s="32">
        <v>0.67925434631387582</v>
      </c>
      <c r="E7" s="32">
        <v>0.95975362966673405</v>
      </c>
      <c r="F7" s="32">
        <v>2.0929831961541481E-2</v>
      </c>
      <c r="G7" s="32">
        <v>1.326350355198009E-2</v>
      </c>
      <c r="H7" s="32">
        <v>1.8996686295938099E-2</v>
      </c>
      <c r="I7" s="32">
        <v>0.96367434179270883</v>
      </c>
      <c r="J7" s="32">
        <v>0.57023665401987045</v>
      </c>
      <c r="M7">
        <f t="shared" si="1"/>
        <v>6</v>
      </c>
      <c r="N7" s="17">
        <v>1.0584090874787</v>
      </c>
      <c r="O7" s="17">
        <v>1.07731196969029</v>
      </c>
      <c r="P7" s="17">
        <v>1.0075590349302079</v>
      </c>
      <c r="Q7" s="17">
        <v>1.0071412843599921</v>
      </c>
      <c r="R7" s="17">
        <v>2.0837902539043989</v>
      </c>
      <c r="S7" s="17">
        <v>2.5736866034947061</v>
      </c>
      <c r="T7" s="17">
        <v>1.006007569320847</v>
      </c>
      <c r="U7" s="17">
        <v>1.0065644796008799</v>
      </c>
      <c r="V7" s="17">
        <v>1.042435502310249</v>
      </c>
    </row>
    <row r="8" spans="1:27" x14ac:dyDescent="0.3">
      <c r="A8">
        <f t="shared" si="0"/>
        <v>7</v>
      </c>
      <c r="B8" s="32">
        <v>0.56824001564506077</v>
      </c>
      <c r="C8" s="32">
        <v>0.52936219111668137</v>
      </c>
      <c r="D8" s="32">
        <v>0.68438885364415813</v>
      </c>
      <c r="E8" s="32">
        <v>0.96660750325171885</v>
      </c>
      <c r="F8" s="32">
        <v>4.361337985731694E-2</v>
      </c>
      <c r="G8" s="32">
        <v>3.4136101407135612E-2</v>
      </c>
      <c r="H8" s="32">
        <v>1.911081020572733E-2</v>
      </c>
      <c r="I8" s="32">
        <v>0.97000036235129827</v>
      </c>
      <c r="J8" s="32">
        <v>0.59697511232592482</v>
      </c>
      <c r="M8">
        <f t="shared" si="1"/>
        <v>7</v>
      </c>
      <c r="N8" s="17">
        <v>1.129730496012034</v>
      </c>
      <c r="O8" s="17">
        <v>1.1687803050315599</v>
      </c>
      <c r="P8" s="17">
        <v>1.1178086174558579</v>
      </c>
      <c r="Q8" s="17">
        <v>1.008303342122882</v>
      </c>
      <c r="R8" s="17">
        <v>1.4026657191786771</v>
      </c>
      <c r="S8" s="17">
        <v>1.535879292238236</v>
      </c>
      <c r="T8" s="17">
        <v>1.9361868021687909</v>
      </c>
      <c r="U8" s="17">
        <v>1.0061087354917531</v>
      </c>
      <c r="V8" s="17">
        <v>1.143294461243709</v>
      </c>
    </row>
    <row r="9" spans="1:27" x14ac:dyDescent="0.3">
      <c r="A9">
        <f t="shared" si="0"/>
        <v>8</v>
      </c>
      <c r="B9" s="32">
        <v>0.6419580747285808</v>
      </c>
      <c r="C9" s="32">
        <v>0.61870810320552971</v>
      </c>
      <c r="D9" s="32">
        <v>0.76501575829417623</v>
      </c>
      <c r="E9" s="32">
        <v>0.97463357604976275</v>
      </c>
      <c r="F9" s="32">
        <v>6.1174992823376302E-2</v>
      </c>
      <c r="G9" s="32">
        <v>5.2428931268964092E-2</v>
      </c>
      <c r="H9" s="32">
        <v>3.7002098499081898E-2</v>
      </c>
      <c r="I9" s="32">
        <v>0.9759258379918071</v>
      </c>
      <c r="J9" s="32">
        <v>0.68412703127564067</v>
      </c>
      <c r="M9">
        <f t="shared" si="1"/>
        <v>8</v>
      </c>
      <c r="N9" s="17">
        <v>1.0148706795664859</v>
      </c>
      <c r="O9" s="17">
        <v>1.0164388416479031</v>
      </c>
      <c r="P9" s="17">
        <v>0.93938808475622237</v>
      </c>
      <c r="Q9" s="17">
        <v>1.0199647422651601</v>
      </c>
      <c r="R9" s="17">
        <v>1.5771952800131199</v>
      </c>
      <c r="S9" s="17">
        <v>1.764607209961174</v>
      </c>
      <c r="T9" s="17">
        <v>2.3615527079017591</v>
      </c>
      <c r="U9" s="17">
        <v>1.01922014270956</v>
      </c>
      <c r="V9" s="17">
        <v>0.97791346320206252</v>
      </c>
    </row>
    <row r="10" spans="1:27" x14ac:dyDescent="0.3">
      <c r="A10">
        <f t="shared" si="0"/>
        <v>9</v>
      </c>
      <c r="B10" s="32">
        <v>0.65150442755298776</v>
      </c>
      <c r="C10" s="32">
        <v>0.62887894774039965</v>
      </c>
      <c r="D10" s="32">
        <v>0.71864668799229536</v>
      </c>
      <c r="E10" s="32">
        <v>0.99409188419856709</v>
      </c>
      <c r="F10" s="32">
        <v>9.6484909935865559E-2</v>
      </c>
      <c r="G10" s="32">
        <v>9.2516470127772893E-2</v>
      </c>
      <c r="H10" s="32">
        <v>8.738240590855445E-2</v>
      </c>
      <c r="I10" s="32">
        <v>0.99468327187195626</v>
      </c>
      <c r="J10" s="32">
        <v>0.67077280158159225</v>
      </c>
      <c r="M10">
        <f t="shared" si="1"/>
        <v>9</v>
      </c>
      <c r="N10" s="17">
        <v>1.079836059179655</v>
      </c>
      <c r="O10" s="17">
        <v>1.0994595910606531</v>
      </c>
      <c r="P10" s="17">
        <v>1.1623771779314129</v>
      </c>
      <c r="Q10" s="17">
        <v>1.005943229087114</v>
      </c>
      <c r="R10" s="17">
        <v>1.0426575136461009</v>
      </c>
      <c r="S10" s="17">
        <v>1.04881579086715</v>
      </c>
      <c r="T10" s="17">
        <v>1.0856190030355279</v>
      </c>
      <c r="U10" s="17">
        <v>1.005345146820493</v>
      </c>
      <c r="V10" s="17">
        <v>1.1309183844960331</v>
      </c>
    </row>
    <row r="11" spans="1:27" x14ac:dyDescent="0.3">
      <c r="A11">
        <f t="shared" si="0"/>
        <v>10</v>
      </c>
      <c r="B11" s="32">
        <v>0.70351797358691559</v>
      </c>
      <c r="C11" s="32">
        <v>0.69142699070931324</v>
      </c>
      <c r="D11" s="32">
        <v>0.83533850911824103</v>
      </c>
      <c r="E11" s="32">
        <v>1</v>
      </c>
      <c r="F11" s="32">
        <v>0.10060071629809759</v>
      </c>
      <c r="G11" s="32">
        <v>9.7032734785297142E-2</v>
      </c>
      <c r="H11" s="32">
        <v>9.486400038529072E-2</v>
      </c>
      <c r="I11" s="32">
        <v>1</v>
      </c>
      <c r="J11" s="32">
        <v>0.75660026591963969</v>
      </c>
      <c r="M11">
        <f t="shared" si="1"/>
        <v>10</v>
      </c>
      <c r="N11" s="17">
        <v>1.1087476340160449</v>
      </c>
      <c r="O11" s="17">
        <v>1.130683284441192</v>
      </c>
      <c r="P11" s="17">
        <v>1.0530528372409329</v>
      </c>
      <c r="Q11" s="17">
        <v>1</v>
      </c>
      <c r="R11" s="17">
        <v>1.302852937140877</v>
      </c>
      <c r="S11" s="17">
        <v>1.3515232784658679</v>
      </c>
      <c r="T11" s="17">
        <v>1.036934583630452</v>
      </c>
      <c r="U11" s="17">
        <v>1</v>
      </c>
      <c r="V11" s="17">
        <v>1.091868060841062</v>
      </c>
    </row>
    <row r="12" spans="1:27" x14ac:dyDescent="0.3">
      <c r="A12">
        <f t="shared" si="0"/>
        <v>11</v>
      </c>
      <c r="B12" s="32">
        <v>0.78002388870225503</v>
      </c>
      <c r="C12" s="32">
        <v>0.78178494080649608</v>
      </c>
      <c r="D12" s="32">
        <v>0.8796555870835745</v>
      </c>
      <c r="E12" s="32">
        <v>1</v>
      </c>
      <c r="F12" s="32">
        <v>0.13106793870745251</v>
      </c>
      <c r="G12" s="32">
        <v>0.1311419998355339</v>
      </c>
      <c r="H12" s="32">
        <v>9.836776274104049E-2</v>
      </c>
      <c r="I12" s="32">
        <v>1</v>
      </c>
      <c r="J12" s="32">
        <v>0.82783762588429843</v>
      </c>
      <c r="M12">
        <f t="shared" si="1"/>
        <v>11</v>
      </c>
      <c r="N12" s="17">
        <v>0.98783731999150615</v>
      </c>
      <c r="O12" s="17">
        <v>0.98561211341586619</v>
      </c>
      <c r="P12" s="17">
        <v>0.9026868746463389</v>
      </c>
      <c r="Q12" s="17">
        <v>1</v>
      </c>
      <c r="R12" s="17">
        <v>1.009391584168251</v>
      </c>
      <c r="S12" s="17">
        <v>1.0088215404027669</v>
      </c>
      <c r="T12" s="17">
        <v>0.87864998450559118</v>
      </c>
      <c r="U12" s="17">
        <v>1</v>
      </c>
      <c r="V12" s="17">
        <v>0.9441494940311026</v>
      </c>
    </row>
    <row r="13" spans="1:27" x14ac:dyDescent="0.3">
      <c r="A13">
        <f t="shared" si="0"/>
        <v>12</v>
      </c>
      <c r="B13" s="32">
        <v>0.7705367077449885</v>
      </c>
      <c r="C13" s="32">
        <v>0.7705367077449885</v>
      </c>
      <c r="D13" s="32">
        <v>0.79405355266966215</v>
      </c>
      <c r="E13" s="32">
        <v>1</v>
      </c>
      <c r="F13" s="32">
        <v>0.13229887428558271</v>
      </c>
      <c r="G13" s="32">
        <v>0.13229887428558271</v>
      </c>
      <c r="H13" s="32">
        <v>8.643083320826489E-2</v>
      </c>
      <c r="I13" s="32">
        <v>1</v>
      </c>
      <c r="J13" s="32">
        <v>0.78211839320173249</v>
      </c>
      <c r="M13">
        <f t="shared" si="1"/>
        <v>12</v>
      </c>
      <c r="N13" s="17">
        <v>1.1475486529069061</v>
      </c>
      <c r="O13" s="17">
        <v>1.1475486529069061</v>
      </c>
      <c r="P13" s="17">
        <v>1.0877155644200129</v>
      </c>
      <c r="Q13" s="17">
        <v>1</v>
      </c>
      <c r="R13" s="17">
        <v>1.3494204197669479</v>
      </c>
      <c r="S13" s="17">
        <v>1.3494204197669479</v>
      </c>
      <c r="T13" s="17">
        <v>1.413833822722417</v>
      </c>
      <c r="U13" s="17">
        <v>1</v>
      </c>
      <c r="V13" s="17">
        <v>1.11763210866346</v>
      </c>
    </row>
    <row r="14" spans="1:27" x14ac:dyDescent="0.3">
      <c r="A14">
        <f t="shared" si="0"/>
        <v>13</v>
      </c>
      <c r="B14" s="32">
        <v>0.88422836098808366</v>
      </c>
      <c r="C14" s="32">
        <v>0.88422836098808366</v>
      </c>
      <c r="D14" s="32">
        <v>0.86370440822179817</v>
      </c>
      <c r="E14" s="32">
        <v>1</v>
      </c>
      <c r="F14" s="32">
        <v>0.17852680247314581</v>
      </c>
      <c r="G14" s="32">
        <v>0.17852680247314581</v>
      </c>
      <c r="H14" s="32">
        <v>0.12219883531592469</v>
      </c>
      <c r="I14" s="32">
        <v>1</v>
      </c>
      <c r="J14" s="32">
        <v>0.87384589008576574</v>
      </c>
      <c r="M14">
        <f t="shared" si="1"/>
        <v>13</v>
      </c>
      <c r="N14" s="17">
        <v>1.075676017615036</v>
      </c>
      <c r="O14" s="17">
        <v>1.075676017615036</v>
      </c>
      <c r="P14" s="17">
        <v>1.06785700491813</v>
      </c>
      <c r="Q14" s="17">
        <v>1</v>
      </c>
      <c r="R14" s="17">
        <v>1.182409962829903</v>
      </c>
      <c r="S14" s="17">
        <v>1.182409962829903</v>
      </c>
      <c r="T14" s="17">
        <v>1.13185352051301</v>
      </c>
      <c r="U14" s="17">
        <v>1</v>
      </c>
      <c r="V14" s="17">
        <v>1.0717665112665831</v>
      </c>
    </row>
    <row r="15" spans="1:27" x14ac:dyDescent="0.3">
      <c r="A15">
        <f t="shared" si="0"/>
        <v>14</v>
      </c>
      <c r="B15" s="32">
        <v>0.95114324200993206</v>
      </c>
      <c r="C15" s="32">
        <v>0.95114324200993206</v>
      </c>
      <c r="D15" s="32">
        <v>0.9223128024983156</v>
      </c>
      <c r="E15" s="32">
        <v>1</v>
      </c>
      <c r="F15" s="32">
        <v>0.21109186987641371</v>
      </c>
      <c r="G15" s="32">
        <v>0.21109186987641371</v>
      </c>
      <c r="H15" s="32">
        <v>0.13831118195491901</v>
      </c>
      <c r="I15" s="32">
        <v>1</v>
      </c>
      <c r="J15" s="32">
        <v>0.93650618778811934</v>
      </c>
      <c r="M15">
        <f t="shared" si="1"/>
        <v>14</v>
      </c>
      <c r="N15" s="17">
        <v>1.04981453304384</v>
      </c>
      <c r="O15" s="17">
        <v>1.04981453304384</v>
      </c>
      <c r="P15" s="17">
        <v>1.081938669254078</v>
      </c>
      <c r="Q15" s="17">
        <v>1</v>
      </c>
      <c r="R15" s="17">
        <v>4.7289425559489597</v>
      </c>
      <c r="S15" s="17">
        <v>4.7289425559489597</v>
      </c>
      <c r="T15" s="17">
        <v>7.2131295674084051</v>
      </c>
      <c r="U15" s="17">
        <v>1</v>
      </c>
      <c r="V15" s="17">
        <v>1.0658766011489591</v>
      </c>
    </row>
    <row r="16" spans="1:27" x14ac:dyDescent="0.3">
      <c r="A16">
        <f t="shared" si="0"/>
        <v>15</v>
      </c>
      <c r="B16" s="32">
        <v>0.9985239984684614</v>
      </c>
      <c r="C16" s="32">
        <v>0.9985239984684614</v>
      </c>
      <c r="D16" s="32">
        <v>0.99788588617102691</v>
      </c>
      <c r="E16" s="32">
        <v>1</v>
      </c>
      <c r="F16" s="32">
        <v>0.99824132667341281</v>
      </c>
      <c r="G16" s="32">
        <v>0.99824132667341281</v>
      </c>
      <c r="H16" s="32">
        <v>0.99765647606223018</v>
      </c>
      <c r="I16" s="32">
        <v>1</v>
      </c>
      <c r="J16" s="32">
        <v>0.99820484033985846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">
      <c r="A17">
        <f t="shared" si="0"/>
        <v>16</v>
      </c>
      <c r="B17" s="32">
        <v>0.9985239984684614</v>
      </c>
      <c r="C17" s="32">
        <v>0.9985239984684614</v>
      </c>
      <c r="D17" s="32">
        <v>0.99788588617102691</v>
      </c>
      <c r="E17" s="32">
        <v>1</v>
      </c>
      <c r="F17" s="32">
        <v>0.99824132667341281</v>
      </c>
      <c r="G17" s="32">
        <v>0.99824132667341281</v>
      </c>
      <c r="H17" s="32">
        <v>0.99765647606223018</v>
      </c>
      <c r="I17" s="32">
        <v>1</v>
      </c>
      <c r="J17" s="32">
        <v>0.99820484033985846</v>
      </c>
      <c r="M17">
        <f t="shared" si="1"/>
        <v>16</v>
      </c>
      <c r="N17" s="17">
        <v>1.0014781833324009</v>
      </c>
      <c r="O17" s="17">
        <v>1.0014781833324009</v>
      </c>
      <c r="P17" s="17">
        <v>1.0021185927752569</v>
      </c>
      <c r="Q17" s="17">
        <v>1</v>
      </c>
      <c r="R17" s="17">
        <v>1.0017617717074969</v>
      </c>
      <c r="S17" s="17">
        <v>1.0017617717074969</v>
      </c>
      <c r="T17" s="17">
        <v>1.002349028943329</v>
      </c>
      <c r="U17" s="17">
        <v>1</v>
      </c>
      <c r="V17" s="17">
        <v>1.001798388053829</v>
      </c>
    </row>
    <row r="18" spans="1:22" x14ac:dyDescent="0.3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I8" sqref="I8:I31"/>
    </sheetView>
  </sheetViews>
  <sheetFormatPr defaultRowHeight="14.4" x14ac:dyDescent="0.3"/>
  <cols>
    <col min="1" max="1" width="10.77734375" bestFit="1" customWidth="1"/>
    <col min="2" max="2" width="13.21875" bestFit="1" customWidth="1"/>
    <col min="3" max="3" width="12.21875" bestFit="1" customWidth="1"/>
    <col min="4" max="5" width="14.21875" bestFit="1" customWidth="1"/>
    <col min="6" max="6" width="15" bestFit="1" customWidth="1"/>
    <col min="7" max="7" width="14.21875" bestFit="1" customWidth="1"/>
    <col min="8" max="8" width="13.5546875" bestFit="1" customWidth="1"/>
    <col min="9" max="9" width="14.44140625" bestFit="1" customWidth="1"/>
    <col min="10" max="10" width="16.5546875" bestFit="1" customWidth="1"/>
    <col min="11" max="13" width="12.21875" bestFit="1" customWidth="1"/>
    <col min="14" max="14" width="10.5546875" bestFit="1" customWidth="1"/>
    <col min="15" max="15" width="13.5546875" bestFit="1" customWidth="1"/>
    <col min="16" max="16" width="27.21875" bestFit="1" customWidth="1"/>
    <col min="17" max="17" width="7.21875" customWidth="1"/>
    <col min="18" max="18" width="10.21875" customWidth="1"/>
    <col min="19" max="40" width="11.5546875" bestFit="1" customWidth="1"/>
    <col min="41" max="42" width="10.5546875" bestFit="1" customWidth="1"/>
    <col min="43" max="44" width="11.5546875" bestFit="1" customWidth="1"/>
    <col min="46" max="46" width="10.21875" bestFit="1" customWidth="1"/>
  </cols>
  <sheetData>
    <row r="4" spans="1:44" s="7" customFormat="1" x14ac:dyDescent="0.3">
      <c r="D4" s="7" t="s">
        <v>35</v>
      </c>
      <c r="E4" s="7" t="s">
        <v>36</v>
      </c>
      <c r="F4" s="7" t="s">
        <v>37</v>
      </c>
      <c r="G4" s="7" t="s">
        <v>38</v>
      </c>
      <c r="H4" s="8">
        <v>45838</v>
      </c>
      <c r="J4" s="36" t="s">
        <v>39</v>
      </c>
      <c r="K4" s="37"/>
      <c r="L4" s="37"/>
      <c r="M4" s="38"/>
    </row>
    <row r="5" spans="1:44" s="7" customFormat="1" x14ac:dyDescent="0.3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45108</v>
      </c>
      <c r="T7" s="11">
        <f>R9</f>
        <v>45139</v>
      </c>
      <c r="U7" s="11">
        <f>R10</f>
        <v>45170</v>
      </c>
      <c r="V7" s="11">
        <f>R11</f>
        <v>45200</v>
      </c>
      <c r="W7" s="11">
        <f>R12</f>
        <v>45231</v>
      </c>
      <c r="X7" s="11">
        <f>R13</f>
        <v>45261</v>
      </c>
      <c r="Y7" s="11">
        <f>R14</f>
        <v>45292</v>
      </c>
      <c r="Z7" s="11">
        <f>R15</f>
        <v>45323</v>
      </c>
      <c r="AA7" s="11">
        <f>R16</f>
        <v>45352</v>
      </c>
      <c r="AB7" s="11">
        <f>R17</f>
        <v>45383</v>
      </c>
      <c r="AC7" s="11">
        <f>R18</f>
        <v>45413</v>
      </c>
      <c r="AD7" s="11">
        <f>R19</f>
        <v>45444</v>
      </c>
      <c r="AE7" s="11">
        <f>R20</f>
        <v>45474</v>
      </c>
      <c r="AF7" s="11">
        <f>R21</f>
        <v>45505</v>
      </c>
      <c r="AG7" s="11">
        <f>R22</f>
        <v>45536</v>
      </c>
      <c r="AH7" s="11">
        <f>R23</f>
        <v>45566</v>
      </c>
      <c r="AI7" s="11">
        <f>R24</f>
        <v>45597</v>
      </c>
      <c r="AJ7" s="11">
        <f>R25</f>
        <v>45627</v>
      </c>
      <c r="AK7" s="11">
        <f>R26</f>
        <v>45658</v>
      </c>
      <c r="AL7" s="11">
        <f>R27</f>
        <v>45689</v>
      </c>
      <c r="AM7" s="11">
        <f>R28</f>
        <v>45717</v>
      </c>
      <c r="AN7" s="11">
        <f>R29</f>
        <v>45748</v>
      </c>
      <c r="AO7" s="11">
        <f>R30</f>
        <v>45778</v>
      </c>
      <c r="AP7" s="11">
        <f>R31</f>
        <v>45809</v>
      </c>
      <c r="AQ7" s="11" t="s">
        <v>36</v>
      </c>
      <c r="AR7" s="7" t="s">
        <v>36</v>
      </c>
    </row>
    <row r="8" spans="1:44" x14ac:dyDescent="0.3">
      <c r="A8" s="12">
        <f t="shared" ref="A8:A30" si="0">DATE(YEAR(A9),MONTH(A9)-1,1)</f>
        <v>45108</v>
      </c>
      <c r="B8" s="13">
        <v>22045.21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22045.21</v>
      </c>
      <c r="H8" s="14">
        <f t="shared" ref="H8:H31" si="4">G8-B8</f>
        <v>0</v>
      </c>
      <c r="I8" s="13">
        <v>71981.799166666664</v>
      </c>
      <c r="J8" s="13">
        <f t="shared" ref="J8:J28" si="5">100*$G8/$I8</f>
        <v>30.626089171453632</v>
      </c>
      <c r="K8" s="13">
        <f t="shared" ref="K8:K31" si="6">100*(B8/I8)</f>
        <v>30.626089171453629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45108</v>
      </c>
      <c r="S8" s="17"/>
      <c r="T8" s="17">
        <v>10775</v>
      </c>
      <c r="U8" s="17">
        <v>10775</v>
      </c>
      <c r="V8" s="17">
        <v>18415</v>
      </c>
      <c r="W8" s="17">
        <v>18655</v>
      </c>
      <c r="X8" s="17">
        <v>18655</v>
      </c>
      <c r="Y8" s="17">
        <v>18655</v>
      </c>
      <c r="Z8" s="17">
        <v>18655</v>
      </c>
      <c r="AA8" s="17">
        <v>18655</v>
      </c>
      <c r="AB8" s="17">
        <v>18655</v>
      </c>
      <c r="AC8" s="17">
        <v>18655</v>
      </c>
      <c r="AD8" s="17">
        <v>18957.810000000001</v>
      </c>
      <c r="AE8" s="17">
        <v>23965.21</v>
      </c>
      <c r="AF8" s="17">
        <v>22045.21</v>
      </c>
      <c r="AG8" s="17">
        <v>22045.21</v>
      </c>
      <c r="AH8" s="17">
        <v>22045.21</v>
      </c>
      <c r="AI8" s="17">
        <v>22045.21</v>
      </c>
      <c r="AJ8" s="17">
        <v>22045.21</v>
      </c>
      <c r="AK8" s="17">
        <v>22045.21</v>
      </c>
      <c r="AL8" s="17">
        <v>22045.21</v>
      </c>
      <c r="AM8" s="17">
        <v>22045.21</v>
      </c>
      <c r="AN8" s="17">
        <v>22045.21</v>
      </c>
      <c r="AO8" s="17">
        <v>22045.21</v>
      </c>
      <c r="AP8" s="17">
        <v>22045.21</v>
      </c>
      <c r="AQ8" s="13"/>
      <c r="AR8" s="13"/>
    </row>
    <row r="9" spans="1:44" x14ac:dyDescent="0.3">
      <c r="A9" s="12">
        <f t="shared" si="0"/>
        <v>45139</v>
      </c>
      <c r="B9" s="13">
        <v>29313.62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29313.62</v>
      </c>
      <c r="H9" s="14">
        <f t="shared" si="4"/>
        <v>0</v>
      </c>
      <c r="I9" s="13">
        <v>71135.608333333323</v>
      </c>
      <c r="J9" s="13">
        <f t="shared" si="5"/>
        <v>41.208082262598687</v>
      </c>
      <c r="K9" s="13">
        <f t="shared" si="6"/>
        <v>41.20808226259868</v>
      </c>
      <c r="L9" s="13">
        <f t="shared" si="7"/>
        <v>0</v>
      </c>
      <c r="M9" s="13"/>
      <c r="N9" s="13"/>
      <c r="O9" s="13"/>
      <c r="P9" s="13"/>
      <c r="R9" s="16">
        <f t="shared" si="8"/>
        <v>45139</v>
      </c>
      <c r="S9" s="17">
        <v>10000</v>
      </c>
      <c r="T9" s="17">
        <v>10575</v>
      </c>
      <c r="U9" s="17">
        <v>11475</v>
      </c>
      <c r="V9" s="17">
        <v>17175</v>
      </c>
      <c r="W9" s="17">
        <v>27958</v>
      </c>
      <c r="X9" s="17">
        <v>27958</v>
      </c>
      <c r="Y9" s="17">
        <v>27958</v>
      </c>
      <c r="Z9" s="17">
        <v>27958</v>
      </c>
      <c r="AA9" s="17">
        <v>27958</v>
      </c>
      <c r="AB9" s="17">
        <v>27958</v>
      </c>
      <c r="AC9" s="17">
        <v>28563.62</v>
      </c>
      <c r="AD9" s="17">
        <v>28563.62</v>
      </c>
      <c r="AE9" s="17">
        <v>29313.62</v>
      </c>
      <c r="AF9" s="17">
        <v>29313.62</v>
      </c>
      <c r="AG9" s="17">
        <v>29313.62</v>
      </c>
      <c r="AH9" s="17">
        <v>29313.62</v>
      </c>
      <c r="AI9" s="17">
        <v>29313.62</v>
      </c>
      <c r="AJ9" s="17">
        <v>29313.62</v>
      </c>
      <c r="AK9" s="17">
        <v>29313.62</v>
      </c>
      <c r="AL9" s="17">
        <v>29313.62</v>
      </c>
      <c r="AM9" s="17">
        <v>29313.62</v>
      </c>
      <c r="AN9" s="17">
        <v>29313.62</v>
      </c>
      <c r="AO9" s="17">
        <v>29313.62</v>
      </c>
      <c r="AP9" s="17"/>
      <c r="AQ9" s="13"/>
      <c r="AR9" s="13"/>
    </row>
    <row r="10" spans="1:44" x14ac:dyDescent="0.3">
      <c r="A10" s="12">
        <f t="shared" si="0"/>
        <v>45170</v>
      </c>
      <c r="B10" s="13">
        <v>18070.57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18070.57</v>
      </c>
      <c r="H10" s="14">
        <f t="shared" si="4"/>
        <v>0</v>
      </c>
      <c r="I10" s="13">
        <v>70269.654999999999</v>
      </c>
      <c r="J10" s="13">
        <f t="shared" si="5"/>
        <v>25.716036317525681</v>
      </c>
      <c r="K10" s="13">
        <f t="shared" si="6"/>
        <v>25.716036317525681</v>
      </c>
      <c r="L10" s="13">
        <f t="shared" si="7"/>
        <v>0</v>
      </c>
      <c r="M10" s="13"/>
      <c r="N10" s="13"/>
      <c r="O10" s="13"/>
      <c r="P10" s="13"/>
      <c r="R10" s="16">
        <f t="shared" si="8"/>
        <v>45170</v>
      </c>
      <c r="S10" s="17"/>
      <c r="T10" s="17"/>
      <c r="U10" s="17">
        <v>3600</v>
      </c>
      <c r="V10" s="17">
        <v>3600</v>
      </c>
      <c r="W10" s="17">
        <v>3600</v>
      </c>
      <c r="X10" s="17">
        <v>5600</v>
      </c>
      <c r="Y10" s="17">
        <v>5600</v>
      </c>
      <c r="Z10" s="17">
        <v>5600</v>
      </c>
      <c r="AA10" s="17">
        <v>5600</v>
      </c>
      <c r="AB10" s="17">
        <v>5902.81</v>
      </c>
      <c r="AC10" s="17">
        <v>6977.4600000000009</v>
      </c>
      <c r="AD10" s="17">
        <v>7727.4600000000009</v>
      </c>
      <c r="AE10" s="17">
        <v>7727.4600000000009</v>
      </c>
      <c r="AF10" s="17">
        <v>17738.419999999998</v>
      </c>
      <c r="AG10" s="17">
        <v>17819.419999999998</v>
      </c>
      <c r="AH10" s="17">
        <v>17819.419999999998</v>
      </c>
      <c r="AI10" s="17">
        <v>18070.57</v>
      </c>
      <c r="AJ10" s="17">
        <v>18070.57</v>
      </c>
      <c r="AK10" s="17">
        <v>18070.57</v>
      </c>
      <c r="AL10" s="17">
        <v>18070.57</v>
      </c>
      <c r="AM10" s="17">
        <v>18070.57</v>
      </c>
      <c r="AN10" s="17">
        <v>18070.57</v>
      </c>
      <c r="AO10" s="17"/>
      <c r="AP10" s="17"/>
      <c r="AQ10" s="13"/>
      <c r="AR10" s="13"/>
    </row>
    <row r="11" spans="1:44" x14ac:dyDescent="0.3">
      <c r="A11" s="12">
        <f t="shared" si="0"/>
        <v>45200</v>
      </c>
      <c r="B11" s="13">
        <v>26721.119999999999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26721.119999999999</v>
      </c>
      <c r="H11" s="14">
        <f t="shared" si="4"/>
        <v>0</v>
      </c>
      <c r="I11" s="13">
        <v>69750.661666666667</v>
      </c>
      <c r="J11" s="13">
        <f t="shared" si="5"/>
        <v>38.309486048603077</v>
      </c>
      <c r="K11" s="13">
        <f t="shared" si="6"/>
        <v>38.309486048603077</v>
      </c>
      <c r="L11" s="13">
        <f t="shared" si="7"/>
        <v>0</v>
      </c>
      <c r="M11" s="13"/>
      <c r="N11" s="13"/>
      <c r="O11" s="13"/>
      <c r="P11" s="13"/>
      <c r="R11" s="16">
        <f t="shared" si="8"/>
        <v>45200</v>
      </c>
      <c r="S11" s="17"/>
      <c r="T11" s="17"/>
      <c r="U11" s="17"/>
      <c r="V11" s="17">
        <v>10000</v>
      </c>
      <c r="W11" s="17">
        <v>10000</v>
      </c>
      <c r="X11" s="17">
        <v>10000</v>
      </c>
      <c r="Y11" s="17">
        <v>10000</v>
      </c>
      <c r="Z11" s="17">
        <v>10121</v>
      </c>
      <c r="AA11" s="17">
        <v>10726.62</v>
      </c>
      <c r="AB11" s="17">
        <v>10726.62</v>
      </c>
      <c r="AC11" s="17">
        <v>10726.62</v>
      </c>
      <c r="AD11" s="17">
        <v>10976.62</v>
      </c>
      <c r="AE11" s="17">
        <v>26559.59</v>
      </c>
      <c r="AF11" s="17">
        <v>26559.59</v>
      </c>
      <c r="AG11" s="17">
        <v>26721.119999999999</v>
      </c>
      <c r="AH11" s="17">
        <v>26721.119999999999</v>
      </c>
      <c r="AI11" s="17">
        <v>26721.119999999999</v>
      </c>
      <c r="AJ11" s="17">
        <v>26721.119999999999</v>
      </c>
      <c r="AK11" s="17">
        <v>26721.119999999999</v>
      </c>
      <c r="AL11" s="17">
        <v>26721.119999999999</v>
      </c>
      <c r="AM11" s="17">
        <v>26721.119999999999</v>
      </c>
      <c r="AN11" s="17"/>
      <c r="AO11" s="17"/>
      <c r="AP11" s="17"/>
      <c r="AQ11" s="13"/>
      <c r="AR11" s="13"/>
    </row>
    <row r="12" spans="1:44" x14ac:dyDescent="0.3">
      <c r="A12" s="12">
        <f t="shared" si="0"/>
        <v>45231</v>
      </c>
      <c r="B12" s="13">
        <v>11588.48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11588.48</v>
      </c>
      <c r="H12" s="14">
        <f t="shared" si="4"/>
        <v>0</v>
      </c>
      <c r="I12" s="13">
        <v>69511.603333333333</v>
      </c>
      <c r="J12" s="13">
        <f t="shared" si="5"/>
        <v>16.671288596853447</v>
      </c>
      <c r="K12" s="13">
        <f t="shared" si="6"/>
        <v>16.671288596853444</v>
      </c>
      <c r="L12" s="13">
        <f t="shared" si="7"/>
        <v>0</v>
      </c>
      <c r="M12" s="13"/>
      <c r="N12" s="13"/>
      <c r="O12" s="13"/>
      <c r="P12" s="13"/>
      <c r="R12" s="16">
        <f t="shared" si="8"/>
        <v>45231</v>
      </c>
      <c r="S12" s="17"/>
      <c r="T12" s="17"/>
      <c r="U12" s="17"/>
      <c r="V12" s="17"/>
      <c r="W12" s="17"/>
      <c r="X12" s="17"/>
      <c r="Y12" s="17"/>
      <c r="Z12" s="17">
        <v>302.81</v>
      </c>
      <c r="AA12" s="17">
        <v>302.81</v>
      </c>
      <c r="AB12" s="17">
        <v>302.81</v>
      </c>
      <c r="AC12" s="17">
        <v>302.81</v>
      </c>
      <c r="AD12" s="17">
        <v>302.81</v>
      </c>
      <c r="AE12" s="17">
        <v>302.81</v>
      </c>
      <c r="AF12" s="17">
        <v>302.81</v>
      </c>
      <c r="AG12" s="17">
        <v>11588.48</v>
      </c>
      <c r="AH12" s="17">
        <v>11588.48</v>
      </c>
      <c r="AI12" s="17">
        <v>11588.48</v>
      </c>
      <c r="AJ12" s="17">
        <v>11588.48</v>
      </c>
      <c r="AK12" s="17">
        <v>11588.48</v>
      </c>
      <c r="AL12" s="17">
        <v>11588.48</v>
      </c>
      <c r="AM12" s="17"/>
      <c r="AN12" s="17"/>
      <c r="AO12" s="17"/>
      <c r="AP12" s="17"/>
      <c r="AQ12" s="13"/>
      <c r="AR12" s="13"/>
    </row>
    <row r="13" spans="1:44" x14ac:dyDescent="0.3">
      <c r="A13" s="12">
        <f t="shared" si="0"/>
        <v>45261</v>
      </c>
      <c r="B13" s="13">
        <v>12421.01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12421.01</v>
      </c>
      <c r="H13" s="14">
        <f t="shared" si="4"/>
        <v>0</v>
      </c>
      <c r="I13" s="13">
        <v>69002.143333333326</v>
      </c>
      <c r="J13" s="13">
        <f t="shared" si="5"/>
        <v>18.000904609581454</v>
      </c>
      <c r="K13" s="13">
        <f t="shared" si="6"/>
        <v>18.000904609581454</v>
      </c>
      <c r="L13" s="13">
        <f t="shared" si="7"/>
        <v>0</v>
      </c>
      <c r="M13" s="13"/>
      <c r="N13" s="13"/>
      <c r="O13" s="13"/>
      <c r="P13" s="13"/>
      <c r="R13" s="16">
        <f t="shared" si="8"/>
        <v>45261</v>
      </c>
      <c r="S13" s="17"/>
      <c r="T13" s="17"/>
      <c r="U13" s="17"/>
      <c r="V13" s="17">
        <v>1550</v>
      </c>
      <c r="W13" s="17">
        <v>3550</v>
      </c>
      <c r="X13" s="17">
        <v>10063</v>
      </c>
      <c r="Y13" s="17">
        <v>10365.81</v>
      </c>
      <c r="Z13" s="17">
        <v>11416.81</v>
      </c>
      <c r="AA13" s="17">
        <v>11416.81</v>
      </c>
      <c r="AB13" s="17">
        <v>11416.81</v>
      </c>
      <c r="AC13" s="17">
        <v>11416.81</v>
      </c>
      <c r="AD13" s="17">
        <v>11416.81</v>
      </c>
      <c r="AE13" s="17">
        <v>11416.81</v>
      </c>
      <c r="AF13" s="17">
        <v>12421.01</v>
      </c>
      <c r="AG13" s="17">
        <v>12421.01</v>
      </c>
      <c r="AH13" s="17">
        <v>12421.01</v>
      </c>
      <c r="AI13" s="17">
        <v>12421.01</v>
      </c>
      <c r="AJ13" s="17">
        <v>12421.01</v>
      </c>
      <c r="AK13" s="17">
        <v>12421.01</v>
      </c>
      <c r="AL13" s="17"/>
      <c r="AM13" s="17"/>
      <c r="AN13" s="17"/>
      <c r="AO13" s="17"/>
      <c r="AP13" s="17"/>
      <c r="AQ13" s="13"/>
      <c r="AR13" s="13"/>
    </row>
    <row r="14" spans="1:44" x14ac:dyDescent="0.3">
      <c r="A14" s="12">
        <f t="shared" si="0"/>
        <v>45292</v>
      </c>
      <c r="B14" s="13">
        <v>28116.78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28116.78</v>
      </c>
      <c r="H14" s="14">
        <f t="shared" si="4"/>
        <v>0</v>
      </c>
      <c r="I14" s="13">
        <v>68422.973333333328</v>
      </c>
      <c r="J14" s="13">
        <f t="shared" si="5"/>
        <v>41.092601841525742</v>
      </c>
      <c r="K14" s="13">
        <f t="shared" si="6"/>
        <v>41.092601841525742</v>
      </c>
      <c r="L14" s="13">
        <f t="shared" si="7"/>
        <v>0</v>
      </c>
      <c r="M14" s="13"/>
      <c r="N14" s="13"/>
      <c r="O14" s="13"/>
      <c r="P14" s="13"/>
      <c r="R14" s="16">
        <f t="shared" si="8"/>
        <v>45292</v>
      </c>
      <c r="S14" s="17"/>
      <c r="T14" s="17">
        <v>100</v>
      </c>
      <c r="U14" s="17">
        <v>11107</v>
      </c>
      <c r="V14" s="17">
        <v>14681</v>
      </c>
      <c r="W14" s="17">
        <v>15160.73</v>
      </c>
      <c r="X14" s="17">
        <v>15261.78</v>
      </c>
      <c r="Y14" s="17">
        <v>15261.78</v>
      </c>
      <c r="Z14" s="17">
        <v>15261.78</v>
      </c>
      <c r="AA14" s="17">
        <v>15261.78</v>
      </c>
      <c r="AB14" s="17">
        <v>16361.78</v>
      </c>
      <c r="AC14" s="17">
        <v>16361.78</v>
      </c>
      <c r="AD14" s="17">
        <v>27866.78</v>
      </c>
      <c r="AE14" s="17">
        <v>16361.78</v>
      </c>
      <c r="AF14" s="17">
        <v>27866.78</v>
      </c>
      <c r="AG14" s="17">
        <v>28116.78</v>
      </c>
      <c r="AH14" s="17">
        <v>28116.78</v>
      </c>
      <c r="AI14" s="17">
        <v>28116.78</v>
      </c>
      <c r="AJ14" s="17">
        <v>28116.78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">
      <c r="A15" s="12">
        <f t="shared" si="0"/>
        <v>45323</v>
      </c>
      <c r="B15" s="13">
        <v>21878.86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21878.86</v>
      </c>
      <c r="H15" s="14">
        <f t="shared" si="4"/>
        <v>0</v>
      </c>
      <c r="I15" s="13">
        <v>68103.723333333328</v>
      </c>
      <c r="J15" s="13">
        <f t="shared" si="5"/>
        <v>32.125791262416051</v>
      </c>
      <c r="K15" s="13">
        <f t="shared" si="6"/>
        <v>32.125791262416051</v>
      </c>
      <c r="L15" s="13">
        <f t="shared" si="7"/>
        <v>0</v>
      </c>
      <c r="M15" s="13"/>
      <c r="N15" s="13"/>
      <c r="O15" s="13"/>
      <c r="P15" s="13"/>
      <c r="R15" s="16">
        <f t="shared" si="8"/>
        <v>45323</v>
      </c>
      <c r="S15" s="17"/>
      <c r="T15" s="17"/>
      <c r="U15" s="17">
        <v>45</v>
      </c>
      <c r="V15" s="17">
        <v>45</v>
      </c>
      <c r="W15" s="17">
        <v>3941.6</v>
      </c>
      <c r="X15" s="17">
        <v>4544.26</v>
      </c>
      <c r="Y15" s="17">
        <v>4544.26</v>
      </c>
      <c r="Z15" s="17">
        <v>4544.26</v>
      </c>
      <c r="AA15" s="17">
        <v>4544.26</v>
      </c>
      <c r="AB15" s="17">
        <v>4544.26</v>
      </c>
      <c r="AC15" s="17">
        <v>21878.86</v>
      </c>
      <c r="AD15" s="17">
        <v>5948.8600000000006</v>
      </c>
      <c r="AE15" s="17">
        <v>21878.86</v>
      </c>
      <c r="AF15" s="17">
        <v>21878.86</v>
      </c>
      <c r="AG15" s="17">
        <v>21878.86</v>
      </c>
      <c r="AH15" s="17">
        <v>21878.86</v>
      </c>
      <c r="AI15" s="17">
        <v>21878.86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">
      <c r="A16" s="12">
        <f t="shared" si="0"/>
        <v>45352</v>
      </c>
      <c r="B16" s="13">
        <v>55863.96</v>
      </c>
      <c r="C16" s="13">
        <f>++'Completion Factors'!J22</f>
        <v>0.99820484033985846</v>
      </c>
      <c r="D16" s="13">
        <f t="shared" si="1"/>
        <v>100.46507830358314</v>
      </c>
      <c r="E16" s="13">
        <f t="shared" si="2"/>
        <v>100.46507830358314</v>
      </c>
      <c r="F16" s="13"/>
      <c r="G16" s="13">
        <f t="shared" si="3"/>
        <v>55964.425078303582</v>
      </c>
      <c r="H16" s="14">
        <f t="shared" si="4"/>
        <v>100.46507830358314</v>
      </c>
      <c r="I16" s="13">
        <v>67665.975000000006</v>
      </c>
      <c r="J16" s="13">
        <f t="shared" si="5"/>
        <v>82.706892316712469</v>
      </c>
      <c r="K16" s="13">
        <f t="shared" si="6"/>
        <v>82.558420240009838</v>
      </c>
      <c r="L16" s="13">
        <f t="shared" si="7"/>
        <v>0.14847207670263174</v>
      </c>
      <c r="M16" s="13"/>
      <c r="N16" s="13"/>
      <c r="O16" s="13"/>
      <c r="P16" s="13"/>
      <c r="R16" s="16">
        <f t="shared" si="8"/>
        <v>45352</v>
      </c>
      <c r="S16" s="17"/>
      <c r="T16" s="17">
        <v>15000</v>
      </c>
      <c r="U16" s="17">
        <v>30175</v>
      </c>
      <c r="V16" s="17">
        <v>32627.78</v>
      </c>
      <c r="W16" s="17">
        <v>40851.97</v>
      </c>
      <c r="X16" s="17">
        <v>40851.97</v>
      </c>
      <c r="Y16" s="17">
        <v>40851.97</v>
      </c>
      <c r="Z16" s="17">
        <v>40851.97</v>
      </c>
      <c r="AA16" s="17">
        <v>40851.97</v>
      </c>
      <c r="AB16" s="17">
        <v>40851.97</v>
      </c>
      <c r="AC16" s="17">
        <v>45863.96</v>
      </c>
      <c r="AD16" s="17">
        <v>45863.96</v>
      </c>
      <c r="AE16" s="17">
        <v>55863.96</v>
      </c>
      <c r="AF16" s="17">
        <v>55863.96</v>
      </c>
      <c r="AG16" s="17">
        <v>55863.96</v>
      </c>
      <c r="AH16" s="17">
        <v>55863.96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">
      <c r="A17" s="12">
        <f t="shared" si="0"/>
        <v>45383</v>
      </c>
      <c r="B17" s="13">
        <v>22450.78</v>
      </c>
      <c r="C17" s="13">
        <f>++'Completion Factors'!J21</f>
        <v>0.99820484033985846</v>
      </c>
      <c r="D17" s="13">
        <f t="shared" si="1"/>
        <v>40.375214551143856</v>
      </c>
      <c r="E17" s="13">
        <f t="shared" si="2"/>
        <v>40.375214551143856</v>
      </c>
      <c r="F17" s="13"/>
      <c r="G17" s="13">
        <f t="shared" si="3"/>
        <v>22491.155214551141</v>
      </c>
      <c r="H17" s="14">
        <f t="shared" si="4"/>
        <v>40.375214551142562</v>
      </c>
      <c r="I17" s="13">
        <v>67122.17333333334</v>
      </c>
      <c r="J17" s="13">
        <f t="shared" si="5"/>
        <v>33.507787512866301</v>
      </c>
      <c r="K17" s="13">
        <f t="shared" si="6"/>
        <v>33.447635684422607</v>
      </c>
      <c r="L17" s="13">
        <f t="shared" si="7"/>
        <v>6.0151828443693489E-2</v>
      </c>
      <c r="M17" s="13"/>
      <c r="N17" s="13"/>
      <c r="O17" s="13"/>
      <c r="P17" s="13"/>
      <c r="R17" s="16">
        <f t="shared" si="8"/>
        <v>45383</v>
      </c>
      <c r="S17" s="17"/>
      <c r="T17" s="17">
        <v>350</v>
      </c>
      <c r="U17" s="17">
        <v>350</v>
      </c>
      <c r="V17" s="17">
        <v>591</v>
      </c>
      <c r="W17" s="17">
        <v>591</v>
      </c>
      <c r="X17" s="17">
        <v>591</v>
      </c>
      <c r="Y17" s="17">
        <v>10689.63</v>
      </c>
      <c r="Z17" s="17">
        <v>10689.63</v>
      </c>
      <c r="AA17" s="17">
        <v>21443.08</v>
      </c>
      <c r="AB17" s="17">
        <v>21050.78</v>
      </c>
      <c r="AC17" s="17">
        <v>22450.78</v>
      </c>
      <c r="AD17" s="17">
        <v>22450.78</v>
      </c>
      <c r="AE17" s="17">
        <v>22450.78</v>
      </c>
      <c r="AF17" s="17">
        <v>22450.78</v>
      </c>
      <c r="AG17" s="17">
        <v>22450.78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">
      <c r="A18" s="12">
        <f t="shared" si="0"/>
        <v>45413</v>
      </c>
      <c r="B18" s="13">
        <v>56374.290000000008</v>
      </c>
      <c r="C18" s="13">
        <f>++'Completion Factors'!J20</f>
        <v>0.93650618778811934</v>
      </c>
      <c r="D18" s="13">
        <f t="shared" si="1"/>
        <v>3822.09816604856</v>
      </c>
      <c r="E18" s="13">
        <f t="shared" si="2"/>
        <v>3822.09816604856</v>
      </c>
      <c r="F18" s="13"/>
      <c r="G18" s="13">
        <f t="shared" si="3"/>
        <v>60196.388166048571</v>
      </c>
      <c r="H18" s="14">
        <f t="shared" si="4"/>
        <v>3822.0981660485631</v>
      </c>
      <c r="I18" s="13">
        <v>66819.176666666666</v>
      </c>
      <c r="J18" s="13">
        <f t="shared" si="5"/>
        <v>90.088491311923136</v>
      </c>
      <c r="K18" s="13">
        <f t="shared" si="6"/>
        <v>84.36842956211224</v>
      </c>
      <c r="L18" s="13">
        <f t="shared" si="7"/>
        <v>5.7200617498108954</v>
      </c>
      <c r="M18" s="13"/>
      <c r="N18" s="13"/>
      <c r="O18" s="13"/>
      <c r="P18" s="13"/>
      <c r="R18" s="16">
        <f t="shared" si="8"/>
        <v>45413</v>
      </c>
      <c r="S18" s="17"/>
      <c r="T18" s="17"/>
      <c r="U18" s="17">
        <v>20810</v>
      </c>
      <c r="V18" s="17">
        <v>20810</v>
      </c>
      <c r="W18" s="17">
        <v>25881.51</v>
      </c>
      <c r="X18" s="17">
        <v>26866.34</v>
      </c>
      <c r="Y18" s="17">
        <v>31894.29</v>
      </c>
      <c r="Z18" s="17">
        <v>54604.290000000008</v>
      </c>
      <c r="AA18" s="17">
        <v>36019.290000000008</v>
      </c>
      <c r="AB18" s="17">
        <v>54604.290000000008</v>
      </c>
      <c r="AC18" s="17">
        <v>56374.290000000008</v>
      </c>
      <c r="AD18" s="17">
        <v>56374.290000000008</v>
      </c>
      <c r="AE18" s="17">
        <v>56374.290000000008</v>
      </c>
      <c r="AF18" s="17">
        <v>56374.290000000008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">
      <c r="A19" s="12">
        <f t="shared" si="0"/>
        <v>45444</v>
      </c>
      <c r="B19" s="13">
        <v>5947.33</v>
      </c>
      <c r="C19" s="13">
        <f>++'Completion Factors'!J19</f>
        <v>0.87384589008576574</v>
      </c>
      <c r="D19" s="13">
        <f t="shared" si="1"/>
        <v>858.59546978310425</v>
      </c>
      <c r="E19" s="13">
        <f t="shared" si="2"/>
        <v>858.59546978310425</v>
      </c>
      <c r="F19" s="13"/>
      <c r="G19" s="13">
        <f t="shared" si="3"/>
        <v>6805.9254697831038</v>
      </c>
      <c r="H19" s="14">
        <f t="shared" si="4"/>
        <v>858.59546978310391</v>
      </c>
      <c r="I19" s="13">
        <v>66590.506666666668</v>
      </c>
      <c r="J19" s="13">
        <f t="shared" si="5"/>
        <v>10.220564177190678</v>
      </c>
      <c r="K19" s="13">
        <f t="shared" si="6"/>
        <v>8.9311980005958809</v>
      </c>
      <c r="L19" s="13">
        <f t="shared" si="7"/>
        <v>1.2893661765947968</v>
      </c>
      <c r="M19" s="13">
        <f t="shared" ref="M19:M31" si="9">SUM(G8:G19)/SUM(I8:I19)*100</f>
        <v>38.192486742954429</v>
      </c>
      <c r="N19" s="18"/>
      <c r="O19" s="13"/>
      <c r="P19" s="13"/>
      <c r="R19" s="16">
        <f t="shared" si="8"/>
        <v>45444</v>
      </c>
      <c r="S19" s="17"/>
      <c r="T19" s="17"/>
      <c r="U19" s="17"/>
      <c r="V19" s="17"/>
      <c r="W19" s="17"/>
      <c r="X19" s="17"/>
      <c r="Y19" s="17">
        <v>947.32999999999993</v>
      </c>
      <c r="Z19" s="17">
        <v>5947.33</v>
      </c>
      <c r="AA19" s="17">
        <v>5947.33</v>
      </c>
      <c r="AB19" s="17">
        <v>5947.33</v>
      </c>
      <c r="AC19" s="17">
        <v>5947.33</v>
      </c>
      <c r="AD19" s="17">
        <v>5947.33</v>
      </c>
      <c r="AE19" s="17">
        <v>5947.33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">
      <c r="A20" s="12">
        <f t="shared" si="0"/>
        <v>45474</v>
      </c>
      <c r="B20" s="13">
        <v>11183.15</v>
      </c>
      <c r="C20" s="13">
        <f>++'Completion Factors'!J18</f>
        <v>0.78211839320173249</v>
      </c>
      <c r="D20" s="13">
        <f t="shared" si="1"/>
        <v>3115.3885552945571</v>
      </c>
      <c r="E20" s="13">
        <f t="shared" si="2"/>
        <v>3115.3885552945571</v>
      </c>
      <c r="F20" s="13"/>
      <c r="G20" s="13">
        <f t="shared" si="3"/>
        <v>14298.538555294557</v>
      </c>
      <c r="H20" s="14">
        <f t="shared" si="4"/>
        <v>3115.3885552945576</v>
      </c>
      <c r="I20" s="13">
        <v>66219.250833333339</v>
      </c>
      <c r="J20" s="13">
        <f t="shared" si="5"/>
        <v>21.592721716653703</v>
      </c>
      <c r="K20" s="13">
        <f t="shared" si="6"/>
        <v>16.88806481388135</v>
      </c>
      <c r="L20" s="13">
        <f t="shared" si="7"/>
        <v>4.7046569027723528</v>
      </c>
      <c r="M20" s="13">
        <f t="shared" si="9"/>
        <v>37.516673918925171</v>
      </c>
      <c r="N20" s="18">
        <f t="shared" ref="N20:N31" si="10">J20/J8</f>
        <v>0.70504338950270318</v>
      </c>
      <c r="O20" s="18">
        <f t="shared" ref="O20:O31" si="11">I20/I8</f>
        <v>0.9199443692704774</v>
      </c>
      <c r="P20" s="13"/>
      <c r="R20" s="16">
        <f t="shared" si="8"/>
        <v>45474</v>
      </c>
      <c r="S20" s="17"/>
      <c r="T20" s="17"/>
      <c r="U20" s="17">
        <v>200</v>
      </c>
      <c r="V20" s="17">
        <v>581.87</v>
      </c>
      <c r="W20" s="17">
        <v>661.87</v>
      </c>
      <c r="X20" s="17">
        <v>1183.1500000000001</v>
      </c>
      <c r="Y20" s="17">
        <v>1183.1500000000001</v>
      </c>
      <c r="Z20" s="17">
        <v>1183.1500000000001</v>
      </c>
      <c r="AA20" s="17">
        <v>11183.15</v>
      </c>
      <c r="AB20" s="17">
        <v>11183.15</v>
      </c>
      <c r="AC20" s="17">
        <v>11183.15</v>
      </c>
      <c r="AD20" s="17">
        <v>11183.15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">
      <c r="A21" s="12">
        <f t="shared" si="0"/>
        <v>45505</v>
      </c>
      <c r="B21" s="13">
        <v>20585.900000000001</v>
      </c>
      <c r="C21" s="13">
        <f>++'Completion Factors'!J17</f>
        <v>0.82783762588429843</v>
      </c>
      <c r="D21" s="13">
        <f t="shared" si="1"/>
        <v>4281.1746005414834</v>
      </c>
      <c r="E21" s="13">
        <f t="shared" si="2"/>
        <v>4281.1746005414834</v>
      </c>
      <c r="F21" s="13"/>
      <c r="G21" s="13">
        <f t="shared" si="3"/>
        <v>24867.074600541484</v>
      </c>
      <c r="H21" s="14">
        <f t="shared" si="4"/>
        <v>4281.1746005414825</v>
      </c>
      <c r="I21" s="13">
        <v>65710.082500000004</v>
      </c>
      <c r="J21" s="13">
        <f t="shared" si="5"/>
        <v>37.843621031127881</v>
      </c>
      <c r="K21" s="13">
        <f t="shared" si="6"/>
        <v>31.328373389274013</v>
      </c>
      <c r="L21" s="13">
        <f t="shared" si="7"/>
        <v>6.5152476418538683</v>
      </c>
      <c r="M21" s="13">
        <f t="shared" si="9"/>
        <v>37.220905484403779</v>
      </c>
      <c r="N21" s="18">
        <f t="shared" si="10"/>
        <v>0.91835433617049289</v>
      </c>
      <c r="O21" s="18">
        <f t="shared" si="11"/>
        <v>0.92372981745077765</v>
      </c>
      <c r="P21" s="13"/>
      <c r="R21" s="16">
        <f t="shared" si="8"/>
        <v>45505</v>
      </c>
      <c r="S21" s="17"/>
      <c r="T21" s="17"/>
      <c r="U21" s="17">
        <v>6524.6399999999994</v>
      </c>
      <c r="V21" s="17">
        <v>7124.6399999999994</v>
      </c>
      <c r="W21" s="17">
        <v>15585.9</v>
      </c>
      <c r="X21" s="17">
        <v>15585.9</v>
      </c>
      <c r="Y21" s="17">
        <v>15585.9</v>
      </c>
      <c r="Z21" s="17">
        <v>20585.900000000001</v>
      </c>
      <c r="AA21" s="17">
        <v>20585.900000000001</v>
      </c>
      <c r="AB21" s="17">
        <v>20585.900000000001</v>
      </c>
      <c r="AC21" s="17">
        <v>20585.900000000001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">
      <c r="A22" s="12">
        <f t="shared" si="0"/>
        <v>45536</v>
      </c>
      <c r="B22" s="13">
        <v>19008.560000000001</v>
      </c>
      <c r="C22" s="13">
        <f>++'Completion Factors'!J16</f>
        <v>0.75660026591963969</v>
      </c>
      <c r="D22" s="13">
        <f t="shared" si="1"/>
        <v>6115.0896419880246</v>
      </c>
      <c r="E22" s="13">
        <f t="shared" si="2"/>
        <v>6115.0896419880246</v>
      </c>
      <c r="F22" s="13"/>
      <c r="G22" s="13">
        <f t="shared" si="3"/>
        <v>25123.649641988028</v>
      </c>
      <c r="H22" s="14">
        <f t="shared" si="4"/>
        <v>6115.0896419880264</v>
      </c>
      <c r="I22" s="13">
        <v>65527.215833333328</v>
      </c>
      <c r="J22" s="13">
        <f t="shared" si="5"/>
        <v>38.340786072598199</v>
      </c>
      <c r="K22" s="13">
        <f t="shared" si="6"/>
        <v>29.008648938095817</v>
      </c>
      <c r="L22" s="13">
        <f t="shared" si="7"/>
        <v>9.332137134502382</v>
      </c>
      <c r="M22" s="13">
        <f t="shared" si="9"/>
        <v>38.308980943643483</v>
      </c>
      <c r="N22" s="18">
        <f t="shared" si="10"/>
        <v>1.4909290685076786</v>
      </c>
      <c r="O22" s="18">
        <f t="shared" si="11"/>
        <v>0.93251085170879711</v>
      </c>
      <c r="P22" s="13"/>
      <c r="R22" s="16">
        <f t="shared" si="8"/>
        <v>45536</v>
      </c>
      <c r="S22" s="17"/>
      <c r="T22" s="17"/>
      <c r="U22" s="17">
        <v>5300</v>
      </c>
      <c r="V22" s="17">
        <v>8407.5600000000013</v>
      </c>
      <c r="W22" s="17">
        <v>18407.560000000001</v>
      </c>
      <c r="X22" s="17">
        <v>18407.560000000001</v>
      </c>
      <c r="Y22" s="17">
        <v>18708.560000000001</v>
      </c>
      <c r="Z22" s="17">
        <v>18708.560000000001</v>
      </c>
      <c r="AA22" s="17">
        <v>18708.560000000001</v>
      </c>
      <c r="AB22" s="17">
        <v>19008.560000000001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">
      <c r="A23" s="12">
        <f t="shared" si="0"/>
        <v>45566</v>
      </c>
      <c r="B23" s="13">
        <v>22011.5</v>
      </c>
      <c r="C23" s="13">
        <f>++'Completion Factors'!J15</f>
        <v>0.67077280158159225</v>
      </c>
      <c r="D23" s="13">
        <f t="shared" si="1"/>
        <v>10803.634943008774</v>
      </c>
      <c r="E23" s="13">
        <f t="shared" si="2"/>
        <v>10803.634943008774</v>
      </c>
      <c r="F23" s="13"/>
      <c r="G23" s="13">
        <f t="shared" si="3"/>
        <v>32815.134943008772</v>
      </c>
      <c r="H23" s="14">
        <f t="shared" si="4"/>
        <v>10803.634943008772</v>
      </c>
      <c r="I23" s="13">
        <v>64982.709166666667</v>
      </c>
      <c r="J23" s="13">
        <f t="shared" si="5"/>
        <v>50.498256172799771</v>
      </c>
      <c r="K23" s="13">
        <f t="shared" si="6"/>
        <v>33.87285676801384</v>
      </c>
      <c r="L23" s="13">
        <f t="shared" si="7"/>
        <v>16.625399404785931</v>
      </c>
      <c r="M23" s="13">
        <f t="shared" si="9"/>
        <v>39.29207512586126</v>
      </c>
      <c r="N23" s="18">
        <f t="shared" si="10"/>
        <v>1.3181658482375058</v>
      </c>
      <c r="O23" s="18">
        <f t="shared" si="11"/>
        <v>0.93164290651770876</v>
      </c>
      <c r="P23" s="13"/>
      <c r="R23" s="16">
        <f t="shared" si="8"/>
        <v>45566</v>
      </c>
      <c r="S23" s="17"/>
      <c r="T23" s="17"/>
      <c r="U23" s="17">
        <v>175</v>
      </c>
      <c r="V23" s="17">
        <v>175</v>
      </c>
      <c r="W23" s="17">
        <v>20211.5</v>
      </c>
      <c r="X23" s="17">
        <v>20811.5</v>
      </c>
      <c r="Y23" s="17">
        <v>20811.5</v>
      </c>
      <c r="Z23" s="17">
        <v>20811.5</v>
      </c>
      <c r="AA23" s="17">
        <v>22011.5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">
      <c r="A24" s="12">
        <f t="shared" si="0"/>
        <v>45597</v>
      </c>
      <c r="B24" s="13">
        <v>33340</v>
      </c>
      <c r="C24" s="13">
        <f>++'Completion Factors'!J14</f>
        <v>0.68412703127564067</v>
      </c>
      <c r="D24" s="13">
        <f t="shared" si="1"/>
        <v>15393.639332790855</v>
      </c>
      <c r="E24" s="13">
        <f t="shared" si="2"/>
        <v>15393.639332790855</v>
      </c>
      <c r="F24" s="19">
        <v>0</v>
      </c>
      <c r="G24" s="13">
        <f t="shared" si="3"/>
        <v>48733.639332790859</v>
      </c>
      <c r="H24" s="14">
        <f t="shared" si="4"/>
        <v>15393.639332790859</v>
      </c>
      <c r="I24" s="13">
        <v>64918.209166666667</v>
      </c>
      <c r="J24" s="13">
        <f t="shared" si="5"/>
        <v>75.069290971467453</v>
      </c>
      <c r="K24" s="13">
        <f t="shared" si="6"/>
        <v>51.356931172277278</v>
      </c>
      <c r="L24" s="13">
        <f t="shared" si="7"/>
        <v>23.712359799190175</v>
      </c>
      <c r="M24" s="13">
        <f t="shared" si="9"/>
        <v>44.154235954573018</v>
      </c>
      <c r="N24" s="18">
        <f t="shared" si="10"/>
        <v>4.5029087305006579</v>
      </c>
      <c r="O24" s="18">
        <f t="shared" si="11"/>
        <v>0.93391903011300614</v>
      </c>
      <c r="P24" s="13"/>
      <c r="R24" s="16">
        <f t="shared" si="8"/>
        <v>45597</v>
      </c>
      <c r="S24" s="17"/>
      <c r="T24" s="17"/>
      <c r="U24" s="17">
        <v>22246</v>
      </c>
      <c r="V24" s="17">
        <v>32282.5</v>
      </c>
      <c r="W24" s="17">
        <v>32582.5</v>
      </c>
      <c r="X24" s="17">
        <v>32740</v>
      </c>
      <c r="Y24" s="17">
        <v>32740</v>
      </c>
      <c r="Z24" s="17">
        <v>33340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">
      <c r="A25" s="12">
        <f t="shared" si="0"/>
        <v>45627</v>
      </c>
      <c r="B25" s="13">
        <v>31067</v>
      </c>
      <c r="C25" s="13">
        <f>++'Completion Factors'!J13</f>
        <v>0.59697511232592482</v>
      </c>
      <c r="D25" s="13">
        <f t="shared" si="1"/>
        <v>20973.695430262163</v>
      </c>
      <c r="E25" s="13">
        <f t="shared" si="2"/>
        <v>20973.695430262163</v>
      </c>
      <c r="F25" s="19">
        <v>0</v>
      </c>
      <c r="G25" s="13">
        <f t="shared" si="3"/>
        <v>52040.69543026216</v>
      </c>
      <c r="H25" s="14">
        <f t="shared" si="4"/>
        <v>20973.69543026216</v>
      </c>
      <c r="I25" s="13">
        <v>64856.215833333343</v>
      </c>
      <c r="J25" s="13">
        <f t="shared" si="5"/>
        <v>80.240104609241556</v>
      </c>
      <c r="K25" s="13">
        <f t="shared" si="6"/>
        <v>47.901345462145947</v>
      </c>
      <c r="L25" s="13">
        <f t="shared" si="7"/>
        <v>32.338759147095608</v>
      </c>
      <c r="M25" s="13">
        <f t="shared" si="9"/>
        <v>49.355428146679252</v>
      </c>
      <c r="N25" s="18">
        <f t="shared" si="10"/>
        <v>4.4575595698969295</v>
      </c>
      <c r="O25" s="18">
        <f t="shared" si="11"/>
        <v>0.9399159605815145</v>
      </c>
      <c r="P25" s="13"/>
      <c r="R25" s="16">
        <f t="shared" si="8"/>
        <v>45627</v>
      </c>
      <c r="S25" s="17"/>
      <c r="T25" s="17"/>
      <c r="U25" s="17"/>
      <c r="V25" s="17">
        <v>4340</v>
      </c>
      <c r="W25" s="17">
        <v>16810</v>
      </c>
      <c r="X25" s="17">
        <v>30467</v>
      </c>
      <c r="Y25" s="17">
        <v>31067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">
      <c r="A26" s="12">
        <f t="shared" si="0"/>
        <v>45658</v>
      </c>
      <c r="B26" s="13">
        <v>51050</v>
      </c>
      <c r="C26" s="13">
        <f>++'Completion Factors'!J12</f>
        <v>0.57023665401987045</v>
      </c>
      <c r="D26" s="13">
        <f t="shared" si="1"/>
        <v>38474.234614039931</v>
      </c>
      <c r="E26" s="13">
        <f t="shared" si="2"/>
        <v>38474.234614039931</v>
      </c>
      <c r="F26" s="19">
        <v>0</v>
      </c>
      <c r="G26" s="13">
        <f t="shared" si="3"/>
        <v>89524.234614039931</v>
      </c>
      <c r="H26" s="14">
        <f t="shared" si="4"/>
        <v>38474.234614039931</v>
      </c>
      <c r="I26" s="13">
        <v>64123.19</v>
      </c>
      <c r="J26" s="13">
        <f t="shared" si="5"/>
        <v>139.61288359802427</v>
      </c>
      <c r="K26" s="13">
        <f t="shared" si="6"/>
        <v>79.612383601003003</v>
      </c>
      <c r="L26" s="13">
        <f t="shared" si="7"/>
        <v>60.000499997021265</v>
      </c>
      <c r="M26" s="13">
        <f t="shared" si="9"/>
        <v>57.370385385273991</v>
      </c>
      <c r="N26" s="18">
        <f t="shared" si="10"/>
        <v>3.3975187099722604</v>
      </c>
      <c r="O26" s="18">
        <f t="shared" si="11"/>
        <v>0.93715877688643767</v>
      </c>
      <c r="P26" s="13"/>
      <c r="R26" s="16">
        <f t="shared" si="8"/>
        <v>45658</v>
      </c>
      <c r="S26" s="17">
        <v>50000</v>
      </c>
      <c r="T26" s="17">
        <v>50000</v>
      </c>
      <c r="U26" s="17">
        <v>50000</v>
      </c>
      <c r="V26" s="17">
        <v>50000</v>
      </c>
      <c r="W26" s="17">
        <v>50750</v>
      </c>
      <c r="X26" s="17">
        <v>51050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">
      <c r="A27" s="12">
        <f t="shared" si="0"/>
        <v>45689</v>
      </c>
      <c r="B27" s="13">
        <v>1448.5</v>
      </c>
      <c r="C27" s="13">
        <f>++'Completion Factors'!J11</f>
        <v>0.52645792747359754</v>
      </c>
      <c r="D27" s="13">
        <f t="shared" si="1"/>
        <v>1302.9069489867145</v>
      </c>
      <c r="E27" s="13">
        <f t="shared" si="2"/>
        <v>1302.9069489867145</v>
      </c>
      <c r="F27" s="19">
        <v>0</v>
      </c>
      <c r="G27" s="13">
        <f t="shared" si="3"/>
        <v>2751.4069489867143</v>
      </c>
      <c r="H27" s="14">
        <f t="shared" si="4"/>
        <v>1302.9069489867143</v>
      </c>
      <c r="I27" s="13">
        <v>63189.121666666673</v>
      </c>
      <c r="J27" s="13">
        <f t="shared" si="5"/>
        <v>4.3542414840023449</v>
      </c>
      <c r="K27" s="13">
        <f t="shared" si="6"/>
        <v>2.2923249473874363</v>
      </c>
      <c r="L27" s="13">
        <f t="shared" si="7"/>
        <v>2.0619165366149086</v>
      </c>
      <c r="M27" s="13">
        <f t="shared" si="9"/>
        <v>55.300125913283139</v>
      </c>
      <c r="N27" s="18">
        <f t="shared" si="10"/>
        <v>0.13553725255932825</v>
      </c>
      <c r="O27" s="18">
        <f t="shared" si="11"/>
        <v>0.92783652014718543</v>
      </c>
      <c r="P27" s="13"/>
      <c r="R27" s="16">
        <f t="shared" si="8"/>
        <v>45689</v>
      </c>
      <c r="S27" s="17"/>
      <c r="T27" s="17"/>
      <c r="U27" s="17"/>
      <c r="V27" s="17">
        <v>1250</v>
      </c>
      <c r="W27" s="17">
        <v>1448.5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">
      <c r="A28" s="12">
        <f t="shared" si="0"/>
        <v>45717</v>
      </c>
      <c r="B28" s="13">
        <v>10250</v>
      </c>
      <c r="C28" s="13">
        <f>++'Completion Factors'!J10</f>
        <v>0.36784623662278532</v>
      </c>
      <c r="D28" s="13">
        <f t="shared" si="1"/>
        <v>17614.903809009335</v>
      </c>
      <c r="E28" s="13">
        <f t="shared" si="2"/>
        <v>17614.903809009335</v>
      </c>
      <c r="F28" s="19">
        <v>0</v>
      </c>
      <c r="G28" s="13">
        <f t="shared" si="3"/>
        <v>27864.903809009335</v>
      </c>
      <c r="H28" s="14">
        <f t="shared" si="4"/>
        <v>17614.903809009335</v>
      </c>
      <c r="I28" s="13">
        <v>62389.235000000008</v>
      </c>
      <c r="J28" s="13">
        <f t="shared" si="5"/>
        <v>44.662999648912717</v>
      </c>
      <c r="K28" s="13">
        <f t="shared" si="6"/>
        <v>16.429116337137327</v>
      </c>
      <c r="L28" s="13">
        <f t="shared" si="7"/>
        <v>28.23388331177539</v>
      </c>
      <c r="M28" s="13">
        <f t="shared" si="9"/>
        <v>52.081828109599805</v>
      </c>
      <c r="N28" s="18">
        <f t="shared" si="10"/>
        <v>0.54001544971467541</v>
      </c>
      <c r="O28" s="18">
        <f t="shared" si="11"/>
        <v>0.92201782358120166</v>
      </c>
      <c r="P28" s="20"/>
      <c r="R28" s="16">
        <f t="shared" si="8"/>
        <v>45717</v>
      </c>
      <c r="S28" s="17"/>
      <c r="T28" s="17">
        <v>10000</v>
      </c>
      <c r="U28" s="17">
        <v>10250</v>
      </c>
      <c r="V28" s="17">
        <v>10250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">
      <c r="A29" s="12">
        <f t="shared" si="0"/>
        <v>45748</v>
      </c>
      <c r="B29" s="13">
        <v>270</v>
      </c>
      <c r="C29" s="13">
        <f>++'Completion Factors'!J9</f>
        <v>0.32759047588651291</v>
      </c>
      <c r="D29" s="13">
        <f t="shared" si="1"/>
        <v>554.19978562971426</v>
      </c>
      <c r="E29" s="13">
        <f t="shared" si="2"/>
        <v>554.19978562971426</v>
      </c>
      <c r="F29" s="13">
        <f>ROUND(+I29*J29/100,0)-D29-B29</f>
        <v>23830.800214370287</v>
      </c>
      <c r="G29" s="13">
        <f t="shared" si="3"/>
        <v>24655</v>
      </c>
      <c r="H29" s="14">
        <f t="shared" si="4"/>
        <v>24385</v>
      </c>
      <c r="I29" s="13">
        <v>61637.004999999997</v>
      </c>
      <c r="J29" s="19">
        <v>40</v>
      </c>
      <c r="K29" s="13">
        <f t="shared" si="6"/>
        <v>0.43804853918518588</v>
      </c>
      <c r="L29" s="13">
        <f t="shared" si="7"/>
        <v>39.561951460814811</v>
      </c>
      <c r="M29" s="13">
        <f t="shared" si="9"/>
        <v>52.728014313822968</v>
      </c>
      <c r="N29" s="18">
        <f t="shared" si="10"/>
        <v>1.1937523474100109</v>
      </c>
      <c r="O29" s="18">
        <f t="shared" si="11"/>
        <v>0.91828082940500722</v>
      </c>
      <c r="P29" s="13"/>
      <c r="R29" s="16">
        <f t="shared" si="8"/>
        <v>45748</v>
      </c>
      <c r="S29" s="17"/>
      <c r="T29" s="17">
        <v>270</v>
      </c>
      <c r="U29" s="17">
        <v>270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">
      <c r="A30" s="12">
        <f t="shared" si="0"/>
        <v>45778</v>
      </c>
      <c r="B30" s="13">
        <v>1770</v>
      </c>
      <c r="C30" s="13">
        <f>++'Completion Factors'!J8</f>
        <v>0.32623724358361089</v>
      </c>
      <c r="D30" s="13">
        <f t="shared" si="1"/>
        <v>3655.4994940403521</v>
      </c>
      <c r="E30" s="13">
        <f t="shared" si="2"/>
        <v>3655.4994940403521</v>
      </c>
      <c r="F30" s="13">
        <f>ROUND(+I30*J30/100,0)-D30-B30</f>
        <v>19026.500505959648</v>
      </c>
      <c r="G30" s="13">
        <f t="shared" si="3"/>
        <v>24452</v>
      </c>
      <c r="H30" s="14">
        <f t="shared" si="4"/>
        <v>22682</v>
      </c>
      <c r="I30" s="13">
        <v>61131.181666666671</v>
      </c>
      <c r="J30" s="19">
        <v>40</v>
      </c>
      <c r="K30" s="13">
        <f t="shared" si="6"/>
        <v>2.8954127038658859</v>
      </c>
      <c r="L30" s="13">
        <f t="shared" si="7"/>
        <v>37.104587296134113</v>
      </c>
      <c r="M30" s="13">
        <f t="shared" si="9"/>
        <v>48.482412283514591</v>
      </c>
      <c r="N30" s="18">
        <f t="shared" si="10"/>
        <v>0.44400787955815213</v>
      </c>
      <c r="O30" s="18">
        <f t="shared" si="11"/>
        <v>0.91487481163715834</v>
      </c>
      <c r="P30" s="13"/>
      <c r="R30" s="16">
        <f t="shared" si="8"/>
        <v>45778</v>
      </c>
      <c r="S30" s="17"/>
      <c r="T30" s="17">
        <v>1770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">
      <c r="A31" s="12">
        <f>DATE(YEAR(H4),MONTH(H4),1)</f>
        <v>45809</v>
      </c>
      <c r="B31" s="13">
        <v>2560.12</v>
      </c>
      <c r="C31" s="13">
        <f>+'Completion Factors'!J7</f>
        <v>0.32623724358361089</v>
      </c>
      <c r="D31" s="13">
        <f t="shared" si="1"/>
        <v>5287.2979461483537</v>
      </c>
      <c r="E31" s="13">
        <f t="shared" si="2"/>
        <v>5287.2979461483537</v>
      </c>
      <c r="F31" s="13">
        <f>ROUND(+I31*J31/100,0)-D31-B31</f>
        <v>16539.582053851645</v>
      </c>
      <c r="G31" s="13">
        <f t="shared" si="3"/>
        <v>24387</v>
      </c>
      <c r="H31" s="14">
        <f t="shared" si="4"/>
        <v>21826.880000000001</v>
      </c>
      <c r="I31" s="13">
        <v>60968.381666666661</v>
      </c>
      <c r="J31" s="19">
        <v>40</v>
      </c>
      <c r="K31" s="13">
        <f t="shared" si="6"/>
        <v>4.1990945634689503</v>
      </c>
      <c r="L31" s="13">
        <f t="shared" si="7"/>
        <v>35.800905436531053</v>
      </c>
      <c r="M31" s="13">
        <f t="shared" si="9"/>
        <v>51.13463832099211</v>
      </c>
      <c r="N31" s="18">
        <f t="shared" si="10"/>
        <v>3.9136782771021927</v>
      </c>
      <c r="O31" s="18">
        <f t="shared" si="11"/>
        <v>0.91557167408046947</v>
      </c>
      <c r="P31" s="13"/>
      <c r="R31" s="16">
        <f t="shared" si="8"/>
        <v>45809</v>
      </c>
      <c r="S31" s="17">
        <v>2560.12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">
      <c r="C33" s="17"/>
      <c r="D33" s="13"/>
      <c r="E33" s="13"/>
      <c r="F33" s="13"/>
      <c r="G33" s="13"/>
      <c r="H33" s="14">
        <f>SUM(H8:H31)</f>
        <v>191790.08180460823</v>
      </c>
      <c r="I33" s="13"/>
      <c r="J33" s="22">
        <f>SUM(G20:G31)/SUM(I20:I31)</f>
        <v>0.5113463832099211</v>
      </c>
      <c r="K33" s="13"/>
      <c r="L33" s="13"/>
      <c r="M33" s="16"/>
    </row>
    <row r="34" spans="3:14" x14ac:dyDescent="0.3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">
      <c r="C35" s="17"/>
      <c r="D35" s="13"/>
      <c r="H35" s="24">
        <v>7.4999999999999997E-2</v>
      </c>
      <c r="J35" s="23"/>
    </row>
    <row r="36" spans="3:14" x14ac:dyDescent="0.3">
      <c r="C36" s="17"/>
      <c r="D36" s="13"/>
      <c r="F36" s="23"/>
      <c r="H36" s="25">
        <f>H33*(1+H35)</f>
        <v>206174.33793995384</v>
      </c>
      <c r="I36" s="26"/>
      <c r="J36" s="27"/>
      <c r="K36" s="27"/>
    </row>
    <row r="37" spans="3:14" x14ac:dyDescent="0.3">
      <c r="C37" s="17"/>
      <c r="D37" s="13"/>
      <c r="M37" s="16"/>
    </row>
    <row r="38" spans="3:14" x14ac:dyDescent="0.3">
      <c r="C38" s="17"/>
      <c r="D38" s="13"/>
    </row>
    <row r="39" spans="3:14" x14ac:dyDescent="0.3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">
      <c r="C40" s="17"/>
      <c r="D40" s="13"/>
      <c r="H40" s="28"/>
      <c r="I40" s="28"/>
      <c r="J40" s="28"/>
      <c r="K40" s="28"/>
      <c r="L40" s="29"/>
    </row>
    <row r="41" spans="3:14" x14ac:dyDescent="0.3">
      <c r="C41" s="17"/>
      <c r="D41" s="13"/>
    </row>
    <row r="42" spans="3:14" x14ac:dyDescent="0.3">
      <c r="C42" s="17"/>
      <c r="D42" s="13"/>
      <c r="H42" s="17"/>
      <c r="I42" s="17"/>
      <c r="J42" s="17"/>
      <c r="K42" s="17"/>
      <c r="L42" s="29"/>
      <c r="M42" s="23"/>
    </row>
    <row r="43" spans="3:14" x14ac:dyDescent="0.3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">
      <c r="C44" s="17"/>
      <c r="D44" s="13"/>
    </row>
    <row r="45" spans="3:14" x14ac:dyDescent="0.3">
      <c r="C45" s="17"/>
      <c r="D45" s="13"/>
      <c r="H45" s="30"/>
      <c r="I45" s="27"/>
    </row>
    <row r="46" spans="3:14" x14ac:dyDescent="0.3">
      <c r="C46" s="17"/>
      <c r="D46" s="13"/>
      <c r="H46" s="30"/>
      <c r="I46" s="27"/>
    </row>
    <row r="47" spans="3:14" x14ac:dyDescent="0.3">
      <c r="C47" s="17"/>
      <c r="D47" s="13"/>
      <c r="H47" s="30"/>
    </row>
    <row r="48" spans="3:14" x14ac:dyDescent="0.3">
      <c r="C48" s="17"/>
      <c r="D48" s="13"/>
    </row>
    <row r="50" spans="8:9" x14ac:dyDescent="0.3">
      <c r="H50" s="23"/>
    </row>
    <row r="51" spans="8:9" x14ac:dyDescent="0.3">
      <c r="H51" s="23"/>
    </row>
    <row r="52" spans="8:9" x14ac:dyDescent="0.3">
      <c r="H52" s="23"/>
      <c r="I52" s="23"/>
    </row>
    <row r="53" spans="8:9" x14ac:dyDescent="0.3">
      <c r="H53" s="23"/>
    </row>
    <row r="54" spans="8:9" x14ac:dyDescent="0.3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B00B-C48F-460D-944F-DCDDD1C485A1}">
  <dimension ref="A4:P54"/>
  <sheetViews>
    <sheetView tabSelected="1" zoomScale="80" zoomScaleNormal="80" workbookViewId="0">
      <selection activeCell="I8" sqref="I8:I31"/>
    </sheetView>
  </sheetViews>
  <sheetFormatPr defaultRowHeight="14.4" x14ac:dyDescent="0.3"/>
  <cols>
    <col min="1" max="1" width="10.77734375" bestFit="1" customWidth="1"/>
    <col min="2" max="2" width="13.21875" bestFit="1" customWidth="1"/>
    <col min="3" max="3" width="12.21875" bestFit="1" customWidth="1"/>
    <col min="4" max="5" width="14.21875" bestFit="1" customWidth="1"/>
    <col min="6" max="6" width="15" bestFit="1" customWidth="1"/>
    <col min="7" max="7" width="14.21875" bestFit="1" customWidth="1"/>
    <col min="8" max="8" width="13.5546875" bestFit="1" customWidth="1"/>
    <col min="9" max="9" width="14.44140625" bestFit="1" customWidth="1"/>
    <col min="10" max="10" width="16.5546875" bestFit="1" customWidth="1"/>
    <col min="11" max="13" width="12.21875" bestFit="1" customWidth="1"/>
    <col min="14" max="14" width="10.5546875" bestFit="1" customWidth="1"/>
    <col min="15" max="15" width="13.5546875" bestFit="1" customWidth="1"/>
    <col min="16" max="16" width="27.21875" bestFit="1" customWidth="1"/>
  </cols>
  <sheetData>
    <row r="4" spans="1:16" s="7" customFormat="1" x14ac:dyDescent="0.3">
      <c r="D4" s="7" t="s">
        <v>35</v>
      </c>
      <c r="E4" s="7" t="s">
        <v>36</v>
      </c>
      <c r="F4" s="7" t="s">
        <v>37</v>
      </c>
      <c r="G4" s="7" t="s">
        <v>38</v>
      </c>
      <c r="H4" s="8">
        <f>+A31</f>
        <v>45778</v>
      </c>
      <c r="J4" s="36" t="s">
        <v>39</v>
      </c>
      <c r="K4" s="37"/>
      <c r="L4" s="37"/>
      <c r="M4" s="38"/>
    </row>
    <row r="5" spans="1:16" s="7" customFormat="1" x14ac:dyDescent="0.3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39" t="s">
        <v>43</v>
      </c>
      <c r="L5" s="7" t="s">
        <v>45</v>
      </c>
      <c r="M5" s="7" t="s">
        <v>46</v>
      </c>
    </row>
    <row r="6" spans="1:16" s="7" customFormat="1" x14ac:dyDescent="0.3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3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</row>
    <row r="7" spans="1:16" s="7" customFormat="1" x14ac:dyDescent="0.3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3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</row>
    <row r="8" spans="1:16" x14ac:dyDescent="0.3">
      <c r="A8" s="12">
        <v>45078</v>
      </c>
      <c r="B8" s="13">
        <v>22045.21</v>
      </c>
      <c r="C8" s="13">
        <f>+'[1]Completion Factors'!J30</f>
        <v>1</v>
      </c>
      <c r="D8" s="13">
        <f t="shared" ref="D8:D31" si="0">MAX((1/C8-1)*B8,0)</f>
        <v>0</v>
      </c>
      <c r="E8" s="13">
        <f t="shared" ref="E8:E31" si="1">D8</f>
        <v>0</v>
      </c>
      <c r="F8" s="13"/>
      <c r="G8" s="40">
        <f t="shared" ref="G8:G28" si="2">B8+D8+F8</f>
        <v>22045.21</v>
      </c>
      <c r="H8" s="41">
        <f t="shared" ref="H8:H31" si="3">G8-B8</f>
        <v>0</v>
      </c>
      <c r="I8" s="13">
        <v>71981.799166666664</v>
      </c>
      <c r="J8" s="13">
        <f t="shared" ref="J8:J28" si="4">100*$G8/$I8</f>
        <v>30.626089171453632</v>
      </c>
      <c r="K8" s="13">
        <f t="shared" ref="K8:K31" si="5">100*(B8/I8)</f>
        <v>30.626089171453629</v>
      </c>
      <c r="L8" s="13">
        <f t="shared" ref="L8:L31" si="6">J8-K8</f>
        <v>0</v>
      </c>
      <c r="M8" s="13"/>
      <c r="N8" s="13"/>
      <c r="O8" s="13"/>
      <c r="P8" s="15"/>
    </row>
    <row r="9" spans="1:16" x14ac:dyDescent="0.3">
      <c r="A9" s="12">
        <v>45108</v>
      </c>
      <c r="B9" s="13">
        <v>29313.62</v>
      </c>
      <c r="C9" s="13">
        <f>+'[1]Completion Factors'!J29</f>
        <v>1</v>
      </c>
      <c r="D9" s="13">
        <f t="shared" si="0"/>
        <v>0</v>
      </c>
      <c r="E9" s="13">
        <f t="shared" si="1"/>
        <v>0</v>
      </c>
      <c r="F9" s="13"/>
      <c r="G9" s="40">
        <f t="shared" si="2"/>
        <v>29313.62</v>
      </c>
      <c r="H9" s="41">
        <f t="shared" si="3"/>
        <v>0</v>
      </c>
      <c r="I9" s="13">
        <v>71135.608333333323</v>
      </c>
      <c r="J9" s="13">
        <f t="shared" si="4"/>
        <v>41.208082262598687</v>
      </c>
      <c r="K9" s="13">
        <f t="shared" si="5"/>
        <v>41.20808226259868</v>
      </c>
      <c r="L9" s="13">
        <f t="shared" si="6"/>
        <v>0</v>
      </c>
      <c r="M9" s="13"/>
      <c r="N9" s="13"/>
      <c r="O9" s="13"/>
      <c r="P9" s="13"/>
    </row>
    <row r="10" spans="1:16" x14ac:dyDescent="0.3">
      <c r="A10" s="12">
        <v>45139</v>
      </c>
      <c r="B10" s="13">
        <v>18070.57</v>
      </c>
      <c r="C10" s="13">
        <f>+'[1]Completion Factors'!J28</f>
        <v>1</v>
      </c>
      <c r="D10" s="13">
        <f t="shared" si="0"/>
        <v>0</v>
      </c>
      <c r="E10" s="13">
        <f t="shared" si="1"/>
        <v>0</v>
      </c>
      <c r="F10" s="13"/>
      <c r="G10" s="40">
        <f t="shared" si="2"/>
        <v>18070.57</v>
      </c>
      <c r="H10" s="41">
        <f t="shared" si="3"/>
        <v>0</v>
      </c>
      <c r="I10" s="13">
        <v>70269.654999999999</v>
      </c>
      <c r="J10" s="13">
        <f t="shared" si="4"/>
        <v>25.716036317525681</v>
      </c>
      <c r="K10" s="13">
        <f t="shared" si="5"/>
        <v>25.716036317525681</v>
      </c>
      <c r="L10" s="13">
        <f t="shared" si="6"/>
        <v>0</v>
      </c>
      <c r="M10" s="13"/>
      <c r="N10" s="13"/>
      <c r="O10" s="13"/>
      <c r="P10" s="13"/>
    </row>
    <row r="11" spans="1:16" x14ac:dyDescent="0.3">
      <c r="A11" s="12">
        <v>45170</v>
      </c>
      <c r="B11" s="13">
        <v>26721.119999999999</v>
      </c>
      <c r="C11" s="13">
        <f>+'[1]Completion Factors'!J27</f>
        <v>1</v>
      </c>
      <c r="D11" s="13">
        <f t="shared" si="0"/>
        <v>0</v>
      </c>
      <c r="E11" s="13">
        <f t="shared" si="1"/>
        <v>0</v>
      </c>
      <c r="F11" s="13"/>
      <c r="G11" s="40">
        <f t="shared" si="2"/>
        <v>26721.119999999999</v>
      </c>
      <c r="H11" s="41">
        <f t="shared" si="3"/>
        <v>0</v>
      </c>
      <c r="I11" s="13">
        <v>69750.661666666667</v>
      </c>
      <c r="J11" s="13">
        <f t="shared" si="4"/>
        <v>38.309486048603077</v>
      </c>
      <c r="K11" s="13">
        <f t="shared" si="5"/>
        <v>38.309486048603077</v>
      </c>
      <c r="L11" s="13">
        <f t="shared" si="6"/>
        <v>0</v>
      </c>
      <c r="M11" s="13"/>
      <c r="N11" s="13"/>
      <c r="O11" s="13"/>
      <c r="P11" s="13"/>
    </row>
    <row r="12" spans="1:16" x14ac:dyDescent="0.3">
      <c r="A12" s="12">
        <v>45200</v>
      </c>
      <c r="B12" s="13">
        <v>11588.48</v>
      </c>
      <c r="C12" s="13">
        <f>++'[1]Completion Factors'!J26</f>
        <v>1</v>
      </c>
      <c r="D12" s="13">
        <f t="shared" si="0"/>
        <v>0</v>
      </c>
      <c r="E12" s="13">
        <f t="shared" si="1"/>
        <v>0</v>
      </c>
      <c r="F12" s="13"/>
      <c r="G12" s="40">
        <f t="shared" si="2"/>
        <v>11588.48</v>
      </c>
      <c r="H12" s="41">
        <f t="shared" si="3"/>
        <v>0</v>
      </c>
      <c r="I12" s="13">
        <v>69511.603333333333</v>
      </c>
      <c r="J12" s="13">
        <f t="shared" si="4"/>
        <v>16.671288596853447</v>
      </c>
      <c r="K12" s="13">
        <f t="shared" si="5"/>
        <v>16.671288596853444</v>
      </c>
      <c r="L12" s="13">
        <f t="shared" si="6"/>
        <v>0</v>
      </c>
      <c r="M12" s="13"/>
      <c r="N12" s="13"/>
      <c r="O12" s="13"/>
      <c r="P12" s="13"/>
    </row>
    <row r="13" spans="1:16" x14ac:dyDescent="0.3">
      <c r="A13" s="12">
        <v>45231</v>
      </c>
      <c r="B13" s="13">
        <v>12421.01</v>
      </c>
      <c r="C13" s="13">
        <f>++'[1]Completion Factors'!J25</f>
        <v>1</v>
      </c>
      <c r="D13" s="13">
        <f t="shared" si="0"/>
        <v>0</v>
      </c>
      <c r="E13" s="13">
        <f t="shared" si="1"/>
        <v>0</v>
      </c>
      <c r="F13" s="13"/>
      <c r="G13" s="40">
        <f t="shared" si="2"/>
        <v>12421.01</v>
      </c>
      <c r="H13" s="41">
        <f t="shared" si="3"/>
        <v>0</v>
      </c>
      <c r="I13" s="13">
        <v>69002.143333333326</v>
      </c>
      <c r="J13" s="13">
        <f t="shared" si="4"/>
        <v>18.000904609581454</v>
      </c>
      <c r="K13" s="13">
        <f t="shared" si="5"/>
        <v>18.000904609581454</v>
      </c>
      <c r="L13" s="13">
        <f t="shared" si="6"/>
        <v>0</v>
      </c>
      <c r="M13" s="13"/>
      <c r="N13" s="13"/>
      <c r="O13" s="13"/>
      <c r="P13" s="13"/>
    </row>
    <row r="14" spans="1:16" x14ac:dyDescent="0.3">
      <c r="A14" s="12">
        <v>45261</v>
      </c>
      <c r="B14" s="13">
        <v>28116.78</v>
      </c>
      <c r="C14" s="13">
        <f>++'[1]Completion Factors'!J24</f>
        <v>1</v>
      </c>
      <c r="D14" s="13">
        <f t="shared" si="0"/>
        <v>0</v>
      </c>
      <c r="E14" s="13">
        <f t="shared" si="1"/>
        <v>0</v>
      </c>
      <c r="F14" s="13"/>
      <c r="G14" s="40">
        <f t="shared" si="2"/>
        <v>28116.78</v>
      </c>
      <c r="H14" s="41">
        <f t="shared" si="3"/>
        <v>0</v>
      </c>
      <c r="I14" s="13">
        <v>68422.973333333328</v>
      </c>
      <c r="J14" s="13">
        <f t="shared" si="4"/>
        <v>41.092601841525742</v>
      </c>
      <c r="K14" s="13">
        <f t="shared" si="5"/>
        <v>41.092601841525742</v>
      </c>
      <c r="L14" s="13">
        <f t="shared" si="6"/>
        <v>0</v>
      </c>
      <c r="M14" s="13"/>
      <c r="N14" s="13"/>
      <c r="O14" s="13"/>
      <c r="P14" s="13"/>
    </row>
    <row r="15" spans="1:16" x14ac:dyDescent="0.3">
      <c r="A15" s="12">
        <v>45292</v>
      </c>
      <c r="B15" s="13">
        <v>21878.86</v>
      </c>
      <c r="C15" s="13">
        <f>++'[1]Completion Factors'!J23</f>
        <v>1</v>
      </c>
      <c r="D15" s="13">
        <f t="shared" si="0"/>
        <v>0</v>
      </c>
      <c r="E15" s="13">
        <f t="shared" si="1"/>
        <v>0</v>
      </c>
      <c r="F15" s="13"/>
      <c r="G15" s="40">
        <f t="shared" si="2"/>
        <v>21878.86</v>
      </c>
      <c r="H15" s="41">
        <f t="shared" si="3"/>
        <v>0</v>
      </c>
      <c r="I15" s="13">
        <v>68103.723333333328</v>
      </c>
      <c r="J15" s="13">
        <f t="shared" si="4"/>
        <v>32.125791262416051</v>
      </c>
      <c r="K15" s="13">
        <f t="shared" si="5"/>
        <v>32.125791262416051</v>
      </c>
      <c r="L15" s="13">
        <f t="shared" si="6"/>
        <v>0</v>
      </c>
      <c r="M15" s="13"/>
      <c r="N15" s="13"/>
      <c r="O15" s="13"/>
      <c r="P15" s="13"/>
    </row>
    <row r="16" spans="1:16" x14ac:dyDescent="0.3">
      <c r="A16" s="12">
        <v>45323</v>
      </c>
      <c r="B16" s="13">
        <v>55863.96</v>
      </c>
      <c r="C16" s="13">
        <f>++'[1]Completion Factors'!J22</f>
        <v>0.99830152600290178</v>
      </c>
      <c r="D16" s="13">
        <f t="shared" si="0"/>
        <v>95.044914751195634</v>
      </c>
      <c r="E16" s="13">
        <f t="shared" si="1"/>
        <v>95.044914751195634</v>
      </c>
      <c r="F16" s="13"/>
      <c r="G16" s="40">
        <f t="shared" si="2"/>
        <v>55959.004914751196</v>
      </c>
      <c r="H16" s="41">
        <f t="shared" si="3"/>
        <v>95.044914751197211</v>
      </c>
      <c r="I16" s="13">
        <v>67665.975000000006</v>
      </c>
      <c r="J16" s="13">
        <f t="shared" si="4"/>
        <v>82.698882140915259</v>
      </c>
      <c r="K16" s="13">
        <f t="shared" si="5"/>
        <v>82.558420240009838</v>
      </c>
      <c r="L16" s="13">
        <f t="shared" si="6"/>
        <v>0.14046190090542154</v>
      </c>
      <c r="M16" s="13"/>
      <c r="N16" s="13"/>
      <c r="O16" s="13"/>
      <c r="P16" s="13"/>
    </row>
    <row r="17" spans="1:16" x14ac:dyDescent="0.3">
      <c r="A17" s="12">
        <v>45352</v>
      </c>
      <c r="B17" s="13">
        <v>22450.78</v>
      </c>
      <c r="C17" s="13">
        <f>++'[1]Completion Factors'!J21</f>
        <v>0.99830152600290178</v>
      </c>
      <c r="D17" s="13">
        <f t="shared" si="0"/>
        <v>38.196942558276355</v>
      </c>
      <c r="E17" s="13">
        <f t="shared" si="1"/>
        <v>38.196942558276355</v>
      </c>
      <c r="F17" s="13"/>
      <c r="G17" s="40">
        <f t="shared" si="2"/>
        <v>22488.976942558274</v>
      </c>
      <c r="H17" s="41">
        <f t="shared" si="3"/>
        <v>38.196942558275623</v>
      </c>
      <c r="I17" s="13">
        <v>67122.17333333334</v>
      </c>
      <c r="J17" s="13">
        <f t="shared" si="4"/>
        <v>33.504542278266925</v>
      </c>
      <c r="K17" s="13">
        <f t="shared" si="5"/>
        <v>33.447635684422607</v>
      </c>
      <c r="L17" s="13">
        <f t="shared" si="6"/>
        <v>5.6906593844317399E-2</v>
      </c>
      <c r="M17" s="13"/>
      <c r="N17" s="13"/>
      <c r="O17" s="13"/>
      <c r="P17" s="13"/>
    </row>
    <row r="18" spans="1:16" x14ac:dyDescent="0.3">
      <c r="A18" s="12">
        <v>45383</v>
      </c>
      <c r="B18" s="13">
        <v>56374.290000000008</v>
      </c>
      <c r="C18" s="13">
        <f>++'[1]Completion Factors'!J20</f>
        <v>0.93782451910237197</v>
      </c>
      <c r="D18" s="13">
        <f t="shared" si="0"/>
        <v>3737.4780885097871</v>
      </c>
      <c r="E18" s="13">
        <f t="shared" si="1"/>
        <v>3737.4780885097871</v>
      </c>
      <c r="F18" s="13"/>
      <c r="G18" s="40">
        <f t="shared" si="2"/>
        <v>60111.768088509794</v>
      </c>
      <c r="H18" s="41">
        <f t="shared" si="3"/>
        <v>3737.4780885097862</v>
      </c>
      <c r="I18" s="13">
        <v>66819.176666666666</v>
      </c>
      <c r="J18" s="13">
        <f t="shared" si="4"/>
        <v>89.961850904542914</v>
      </c>
      <c r="K18" s="13">
        <f t="shared" si="5"/>
        <v>84.36842956211224</v>
      </c>
      <c r="L18" s="13">
        <f t="shared" si="6"/>
        <v>5.5934213424306733</v>
      </c>
      <c r="M18" s="13"/>
      <c r="N18" s="13"/>
      <c r="O18" s="13"/>
      <c r="P18" s="13"/>
    </row>
    <row r="19" spans="1:16" x14ac:dyDescent="0.3">
      <c r="A19" s="12">
        <v>45413</v>
      </c>
      <c r="B19" s="13">
        <v>5947.33</v>
      </c>
      <c r="C19" s="13">
        <f>++'[1]Completion Factors'!J19</f>
        <v>0.85981381709846338</v>
      </c>
      <c r="D19" s="13">
        <f t="shared" si="0"/>
        <v>969.66747285978909</v>
      </c>
      <c r="E19" s="13">
        <f t="shared" si="1"/>
        <v>969.66747285978909</v>
      </c>
      <c r="F19" s="13"/>
      <c r="G19" s="40">
        <f t="shared" si="2"/>
        <v>6916.997472859789</v>
      </c>
      <c r="H19" s="41">
        <f t="shared" si="3"/>
        <v>969.66747285978909</v>
      </c>
      <c r="I19" s="13">
        <v>66590.506666666668</v>
      </c>
      <c r="J19" s="13">
        <f t="shared" si="4"/>
        <v>10.387362732475262</v>
      </c>
      <c r="K19" s="13">
        <f t="shared" si="5"/>
        <v>8.9311980005958809</v>
      </c>
      <c r="L19" s="13">
        <f t="shared" si="6"/>
        <v>1.4561647318793813</v>
      </c>
      <c r="M19" s="13">
        <f t="shared" ref="M19:M31" si="7">SUM(G8:G19)/SUM(I8:I19)*100</f>
        <v>38.194768209261738</v>
      </c>
      <c r="N19" s="18"/>
      <c r="O19" s="13"/>
      <c r="P19" s="13"/>
    </row>
    <row r="20" spans="1:16" x14ac:dyDescent="0.3">
      <c r="A20" s="12">
        <v>45444</v>
      </c>
      <c r="B20" s="13">
        <v>11183.15</v>
      </c>
      <c r="C20" s="13">
        <f>++'[1]Completion Factors'!J18</f>
        <v>0.77444357995981328</v>
      </c>
      <c r="D20" s="13">
        <f t="shared" si="0"/>
        <v>3257.0885007572874</v>
      </c>
      <c r="E20" s="13">
        <f t="shared" si="1"/>
        <v>3257.0885007572874</v>
      </c>
      <c r="F20" s="13"/>
      <c r="G20" s="40">
        <f t="shared" si="2"/>
        <v>14440.238500757287</v>
      </c>
      <c r="H20" s="41">
        <f t="shared" si="3"/>
        <v>3257.088500757287</v>
      </c>
      <c r="I20" s="13">
        <v>66219.250833333339</v>
      </c>
      <c r="J20" s="13">
        <f t="shared" si="4"/>
        <v>21.806707745911833</v>
      </c>
      <c r="K20" s="13">
        <f t="shared" si="5"/>
        <v>16.88806481388135</v>
      </c>
      <c r="L20" s="13">
        <f t="shared" si="6"/>
        <v>4.9186429320304832</v>
      </c>
      <c r="M20" s="13">
        <f t="shared" si="7"/>
        <v>37.53623896935084</v>
      </c>
      <c r="N20" s="18">
        <f t="shared" ref="N20:N31" si="8">J20/J8</f>
        <v>0.71203043992432813</v>
      </c>
      <c r="O20" s="18">
        <f t="shared" ref="O20:O31" si="9">I20/I8</f>
        <v>0.9199443692704774</v>
      </c>
      <c r="P20" s="13"/>
    </row>
    <row r="21" spans="1:16" x14ac:dyDescent="0.3">
      <c r="A21" s="12">
        <v>45474</v>
      </c>
      <c r="B21" s="13">
        <v>20585.900000000001</v>
      </c>
      <c r="C21" s="13">
        <f>++'[1]Completion Factors'!J17</f>
        <v>0.78980514870429519</v>
      </c>
      <c r="D21" s="13">
        <f t="shared" si="0"/>
        <v>5478.630009423131</v>
      </c>
      <c r="E21" s="13">
        <f t="shared" si="1"/>
        <v>5478.630009423131</v>
      </c>
      <c r="F21" s="13"/>
      <c r="G21" s="40">
        <f t="shared" si="2"/>
        <v>26064.530009423132</v>
      </c>
      <c r="H21" s="41">
        <f t="shared" si="3"/>
        <v>5478.6300094231301</v>
      </c>
      <c r="I21" s="13">
        <v>65710.082500000004</v>
      </c>
      <c r="J21" s="13">
        <f t="shared" si="4"/>
        <v>39.665952343650048</v>
      </c>
      <c r="K21" s="13">
        <f t="shared" si="5"/>
        <v>31.328373389274013</v>
      </c>
      <c r="L21" s="13">
        <f t="shared" si="6"/>
        <v>8.3375789543760348</v>
      </c>
      <c r="M21" s="13">
        <f t="shared" si="7"/>
        <v>37.387493924037138</v>
      </c>
      <c r="N21" s="18">
        <f t="shared" si="8"/>
        <v>0.96257700348389408</v>
      </c>
      <c r="O21" s="18">
        <f t="shared" si="9"/>
        <v>0.92372981745077765</v>
      </c>
      <c r="P21" s="13"/>
    </row>
    <row r="22" spans="1:16" x14ac:dyDescent="0.3">
      <c r="A22" s="12">
        <v>45505</v>
      </c>
      <c r="B22" s="13">
        <v>19008.560000000001</v>
      </c>
      <c r="C22" s="13">
        <f>++'[1]Completion Factors'!J16</f>
        <v>0.68287319048420703</v>
      </c>
      <c r="D22" s="13">
        <f t="shared" si="0"/>
        <v>8827.5891780363218</v>
      </c>
      <c r="E22" s="13">
        <f t="shared" si="1"/>
        <v>8827.5891780363218</v>
      </c>
      <c r="F22" s="13"/>
      <c r="G22" s="40">
        <f t="shared" si="2"/>
        <v>27836.149178036321</v>
      </c>
      <c r="H22" s="41">
        <f t="shared" si="3"/>
        <v>8827.5891780363199</v>
      </c>
      <c r="I22" s="13">
        <v>65527.215833333328</v>
      </c>
      <c r="J22" s="13">
        <f t="shared" si="4"/>
        <v>42.480286738928143</v>
      </c>
      <c r="K22" s="13">
        <f t="shared" si="5"/>
        <v>29.008648938095817</v>
      </c>
      <c r="L22" s="13">
        <f t="shared" si="6"/>
        <v>13.471637800832326</v>
      </c>
      <c r="M22" s="13">
        <f t="shared" si="7"/>
        <v>38.811236610623943</v>
      </c>
      <c r="N22" s="18">
        <f t="shared" si="8"/>
        <v>1.6518986913227174</v>
      </c>
      <c r="O22" s="18">
        <f t="shared" si="9"/>
        <v>0.93251085170879711</v>
      </c>
      <c r="P22" s="13"/>
    </row>
    <row r="23" spans="1:16" x14ac:dyDescent="0.3">
      <c r="A23" s="12">
        <v>45536</v>
      </c>
      <c r="B23" s="13">
        <v>22011.5</v>
      </c>
      <c r="C23" s="13">
        <f>++'[1]Completion Factors'!J15</f>
        <v>0.60950889411999576</v>
      </c>
      <c r="D23" s="13">
        <f t="shared" si="0"/>
        <v>14102.000905971247</v>
      </c>
      <c r="E23" s="13">
        <f t="shared" si="1"/>
        <v>14102.000905971247</v>
      </c>
      <c r="F23" s="13"/>
      <c r="G23" s="40">
        <f t="shared" si="2"/>
        <v>36113.500905971247</v>
      </c>
      <c r="H23" s="41">
        <f t="shared" si="3"/>
        <v>14102.000905971247</v>
      </c>
      <c r="I23" s="13">
        <v>64982.709166666667</v>
      </c>
      <c r="J23" s="13">
        <f t="shared" si="4"/>
        <v>55.574015563659998</v>
      </c>
      <c r="K23" s="13">
        <f t="shared" si="5"/>
        <v>33.87285676801384</v>
      </c>
      <c r="L23" s="13">
        <f t="shared" si="6"/>
        <v>21.701158795646158</v>
      </c>
      <c r="M23" s="13">
        <f t="shared" si="7"/>
        <v>40.206693448760305</v>
      </c>
      <c r="N23" s="18">
        <f t="shared" si="8"/>
        <v>1.450659387420481</v>
      </c>
      <c r="O23" s="18">
        <f t="shared" si="9"/>
        <v>0.93164290651770876</v>
      </c>
      <c r="P23" s="13"/>
    </row>
    <row r="24" spans="1:16" x14ac:dyDescent="0.3">
      <c r="A24" s="12">
        <v>45566</v>
      </c>
      <c r="B24" s="13">
        <v>33340</v>
      </c>
      <c r="C24" s="13">
        <f>++'[1]Completion Factors'!J14</f>
        <v>0.59936875759519181</v>
      </c>
      <c r="D24" s="13">
        <f t="shared" si="0"/>
        <v>22285.188296046505</v>
      </c>
      <c r="E24" s="13">
        <f t="shared" si="1"/>
        <v>22285.188296046505</v>
      </c>
      <c r="F24" s="19">
        <v>0</v>
      </c>
      <c r="G24" s="40">
        <f t="shared" si="2"/>
        <v>55625.188296046501</v>
      </c>
      <c r="H24" s="41">
        <f t="shared" si="3"/>
        <v>22285.188296046501</v>
      </c>
      <c r="I24" s="13">
        <v>64918.209166666667</v>
      </c>
      <c r="J24" s="13">
        <f t="shared" si="4"/>
        <v>85.685031996551402</v>
      </c>
      <c r="K24" s="13">
        <f t="shared" si="5"/>
        <v>51.356931172277278</v>
      </c>
      <c r="L24" s="13">
        <f t="shared" si="6"/>
        <v>34.328100824274124</v>
      </c>
      <c r="M24" s="13">
        <f t="shared" si="7"/>
        <v>45.934376467832706</v>
      </c>
      <c r="N24" s="18">
        <f t="shared" si="8"/>
        <v>5.1396766062056933</v>
      </c>
      <c r="O24" s="18">
        <f t="shared" si="9"/>
        <v>0.93391903011300614</v>
      </c>
      <c r="P24" s="13"/>
    </row>
    <row r="25" spans="1:16" x14ac:dyDescent="0.3">
      <c r="A25" s="12">
        <v>45597</v>
      </c>
      <c r="B25" s="13">
        <v>31067</v>
      </c>
      <c r="C25" s="13">
        <f>++'[1]Completion Factors'!J13</f>
        <v>0.46648054270972189</v>
      </c>
      <c r="D25" s="13">
        <f t="shared" si="0"/>
        <v>35531.704888173961</v>
      </c>
      <c r="E25" s="13">
        <f t="shared" si="1"/>
        <v>35531.704888173961</v>
      </c>
      <c r="F25" s="19">
        <v>0</v>
      </c>
      <c r="G25" s="40">
        <f t="shared" si="2"/>
        <v>66598.704888173961</v>
      </c>
      <c r="H25" s="41">
        <f t="shared" si="3"/>
        <v>35531.704888173961</v>
      </c>
      <c r="I25" s="13">
        <v>64856.215833333343</v>
      </c>
      <c r="J25" s="13">
        <f t="shared" si="4"/>
        <v>102.68669553480956</v>
      </c>
      <c r="K25" s="13">
        <f t="shared" si="5"/>
        <v>47.901345462145947</v>
      </c>
      <c r="L25" s="13">
        <f t="shared" si="6"/>
        <v>54.785350072663611</v>
      </c>
      <c r="M25" s="13">
        <f t="shared" si="7"/>
        <v>52.971572076363103</v>
      </c>
      <c r="N25" s="18">
        <f t="shared" si="8"/>
        <v>5.7045297312531655</v>
      </c>
      <c r="O25" s="18">
        <f t="shared" si="9"/>
        <v>0.9399159605815145</v>
      </c>
      <c r="P25" s="13"/>
    </row>
    <row r="26" spans="1:16" x14ac:dyDescent="0.3">
      <c r="A26" s="12">
        <v>45627</v>
      </c>
      <c r="B26" s="13">
        <v>51050</v>
      </c>
      <c r="C26" s="13">
        <f>++'[1]Completion Factors'!J12</f>
        <v>0.44858612849481738</v>
      </c>
      <c r="D26" s="13">
        <f t="shared" si="0"/>
        <v>62752.003132136073</v>
      </c>
      <c r="E26" s="13">
        <f t="shared" si="1"/>
        <v>62752.003132136073</v>
      </c>
      <c r="F26" s="19">
        <v>0</v>
      </c>
      <c r="G26" s="40">
        <f t="shared" si="2"/>
        <v>113802.00313213607</v>
      </c>
      <c r="H26" s="41">
        <f t="shared" si="3"/>
        <v>62752.003132136073</v>
      </c>
      <c r="I26" s="13">
        <v>64123.19</v>
      </c>
      <c r="J26" s="13">
        <f t="shared" si="4"/>
        <v>177.47402013551738</v>
      </c>
      <c r="K26" s="13">
        <f t="shared" si="5"/>
        <v>79.612383601003003</v>
      </c>
      <c r="L26" s="13">
        <f t="shared" si="6"/>
        <v>97.861636534514375</v>
      </c>
      <c r="M26" s="13">
        <f t="shared" si="7"/>
        <v>64.069051433330202</v>
      </c>
      <c r="N26" s="18">
        <f t="shared" si="8"/>
        <v>4.3188800947661745</v>
      </c>
      <c r="O26" s="18">
        <f t="shared" si="9"/>
        <v>0.93715877688643767</v>
      </c>
      <c r="P26" s="13"/>
    </row>
    <row r="27" spans="1:16" x14ac:dyDescent="0.3">
      <c r="A27" s="12">
        <v>45658</v>
      </c>
      <c r="B27" s="13">
        <v>1448.5</v>
      </c>
      <c r="C27" s="13">
        <f>++'[1]Completion Factors'!J11</f>
        <v>0.40165721638651902</v>
      </c>
      <c r="D27" s="13">
        <f t="shared" si="0"/>
        <v>2157.8089144303908</v>
      </c>
      <c r="E27" s="13">
        <f t="shared" si="1"/>
        <v>2157.8089144303908</v>
      </c>
      <c r="F27" s="19">
        <v>0</v>
      </c>
      <c r="G27" s="40">
        <f t="shared" si="2"/>
        <v>3606.3089144303908</v>
      </c>
      <c r="H27" s="41">
        <f t="shared" si="3"/>
        <v>2157.8089144303908</v>
      </c>
      <c r="I27" s="13">
        <v>63189.121666666673</v>
      </c>
      <c r="J27" s="13">
        <f t="shared" si="4"/>
        <v>5.7071673403758982</v>
      </c>
      <c r="K27" s="13">
        <f t="shared" si="5"/>
        <v>2.2923249473874363</v>
      </c>
      <c r="L27" s="13">
        <f t="shared" si="6"/>
        <v>3.4148423929884619</v>
      </c>
      <c r="M27" s="13">
        <f t="shared" si="7"/>
        <v>62.149113010240022</v>
      </c>
      <c r="N27" s="18">
        <f t="shared" si="8"/>
        <v>0.17765063882030233</v>
      </c>
      <c r="O27" s="18">
        <f t="shared" si="9"/>
        <v>0.92783652014718543</v>
      </c>
      <c r="P27" s="13"/>
    </row>
    <row r="28" spans="1:16" x14ac:dyDescent="0.3">
      <c r="A28" s="12">
        <v>45689</v>
      </c>
      <c r="B28" s="13">
        <v>10250</v>
      </c>
      <c r="C28" s="13">
        <f>++'[1]Completion Factors'!J10</f>
        <v>0.27182561069641492</v>
      </c>
      <c r="D28" s="13">
        <f t="shared" si="0"/>
        <v>27457.9995285933</v>
      </c>
      <c r="E28" s="13">
        <f t="shared" si="1"/>
        <v>27457.9995285933</v>
      </c>
      <c r="F28" s="19">
        <v>0</v>
      </c>
      <c r="G28" s="40">
        <f t="shared" si="2"/>
        <v>37707.999528593296</v>
      </c>
      <c r="H28" s="41">
        <f t="shared" si="3"/>
        <v>27457.999528593296</v>
      </c>
      <c r="I28" s="13">
        <v>62389.235000000008</v>
      </c>
      <c r="J28" s="13">
        <f t="shared" si="4"/>
        <v>60.439913277656458</v>
      </c>
      <c r="K28" s="13">
        <f t="shared" si="5"/>
        <v>16.429116337137327</v>
      </c>
      <c r="L28" s="13">
        <f t="shared" si="6"/>
        <v>44.010796940519128</v>
      </c>
      <c r="M28" s="13">
        <f t="shared" si="7"/>
        <v>60.235685439810659</v>
      </c>
      <c r="N28" s="18">
        <f t="shared" si="8"/>
        <v>0.73084317118905551</v>
      </c>
      <c r="O28" s="18">
        <f t="shared" si="9"/>
        <v>0.92201782358120166</v>
      </c>
      <c r="P28" s="20"/>
    </row>
    <row r="29" spans="1:16" x14ac:dyDescent="0.3">
      <c r="A29" s="12">
        <v>45717</v>
      </c>
      <c r="B29" s="13">
        <v>270</v>
      </c>
      <c r="C29" s="13">
        <f>++'[1]Completion Factors'!J9</f>
        <v>0.23660093662532089</v>
      </c>
      <c r="D29" s="13">
        <f t="shared" si="0"/>
        <v>871.16200827881573</v>
      </c>
      <c r="E29" s="13">
        <f t="shared" si="1"/>
        <v>871.16200827881573</v>
      </c>
      <c r="F29" s="40">
        <f>ROUND(+I29*J29/100,0)-D29-B29</f>
        <v>23513.837991721186</v>
      </c>
      <c r="G29" s="40">
        <f>+(J29/100*I29)*(1-C29)+B29</f>
        <v>19091.452754488164</v>
      </c>
      <c r="H29" s="41">
        <f t="shared" si="3"/>
        <v>18821.452754488164</v>
      </c>
      <c r="I29" s="13">
        <v>61637.004999999997</v>
      </c>
      <c r="J29" s="19">
        <v>40</v>
      </c>
      <c r="K29" s="13">
        <f t="shared" si="5"/>
        <v>0.43804853918518588</v>
      </c>
      <c r="L29" s="13">
        <f t="shared" si="6"/>
        <v>39.561951460814811</v>
      </c>
      <c r="M29" s="13">
        <f t="shared" si="7"/>
        <v>60.223651974237477</v>
      </c>
      <c r="N29" s="18">
        <f t="shared" si="8"/>
        <v>1.193867973714908</v>
      </c>
      <c r="O29" s="18">
        <f t="shared" si="9"/>
        <v>0.91828082940500722</v>
      </c>
      <c r="P29" s="13"/>
    </row>
    <row r="30" spans="1:16" x14ac:dyDescent="0.3">
      <c r="A30" s="12">
        <v>45748</v>
      </c>
      <c r="B30" s="13">
        <v>1770</v>
      </c>
      <c r="C30" s="13">
        <f>++'[1]Completion Factors'!J8</f>
        <v>0.2356216713598184</v>
      </c>
      <c r="D30" s="13">
        <f t="shared" si="0"/>
        <v>5742.0424610562623</v>
      </c>
      <c r="E30" s="13">
        <f t="shared" si="1"/>
        <v>5742.0424610562623</v>
      </c>
      <c r="F30" s="40">
        <f>ROUND(+I30*J30/100,0)-D30-B30</f>
        <v>16939.957538943738</v>
      </c>
      <c r="G30" s="40">
        <f>+(J30/100*I30)*(1-C30)+B30</f>
        <v>20460.940188066394</v>
      </c>
      <c r="H30" s="41">
        <f t="shared" si="3"/>
        <v>18690.940188066394</v>
      </c>
      <c r="I30" s="13">
        <v>61131.181666666671</v>
      </c>
      <c r="J30" s="19">
        <v>40</v>
      </c>
      <c r="K30" s="13">
        <f t="shared" si="5"/>
        <v>2.8954127038658859</v>
      </c>
      <c r="L30" s="13">
        <f t="shared" si="6"/>
        <v>37.104587296134113</v>
      </c>
      <c r="M30" s="13">
        <f t="shared" si="7"/>
        <v>55.526836939862811</v>
      </c>
      <c r="N30" s="18">
        <f t="shared" si="8"/>
        <v>0.44463291492794388</v>
      </c>
      <c r="O30" s="18">
        <f t="shared" si="9"/>
        <v>0.91487481163715834</v>
      </c>
      <c r="P30" s="13"/>
    </row>
    <row r="31" spans="1:16" x14ac:dyDescent="0.3">
      <c r="A31" s="12">
        <v>45778</v>
      </c>
      <c r="B31" s="13">
        <v>2560.12</v>
      </c>
      <c r="C31" s="13">
        <f>+'[1]Completion Factors'!J7</f>
        <v>0.2356216713598184</v>
      </c>
      <c r="D31" s="13">
        <f t="shared" si="0"/>
        <v>8305.2642629374895</v>
      </c>
      <c r="E31" s="13">
        <f t="shared" si="1"/>
        <v>8305.2642629374895</v>
      </c>
      <c r="F31" s="40">
        <f>ROUND(+I31*J31/100,0)-D31-B31</f>
        <v>13521.615737062511</v>
      </c>
      <c r="G31" s="40">
        <f>+(J31/100*I31)*(1-C31)+B31</f>
        <v>21201.283871305342</v>
      </c>
      <c r="H31" s="41">
        <f t="shared" si="3"/>
        <v>18641.163871305343</v>
      </c>
      <c r="I31" s="13">
        <v>60968.381666666661</v>
      </c>
      <c r="J31" s="19">
        <v>40</v>
      </c>
      <c r="K31" s="13">
        <f t="shared" si="5"/>
        <v>4.1990945634689503</v>
      </c>
      <c r="L31" s="13">
        <f t="shared" si="6"/>
        <v>35.800905436531053</v>
      </c>
      <c r="M31" s="13">
        <f t="shared" si="7"/>
        <v>57.800203843413534</v>
      </c>
      <c r="N31" s="18">
        <f t="shared" si="8"/>
        <v>3.8508330776726596</v>
      </c>
      <c r="O31" s="18">
        <f t="shared" si="9"/>
        <v>0.91557167408046947</v>
      </c>
      <c r="P31" s="13"/>
    </row>
    <row r="32" spans="1:16" x14ac:dyDescent="0.3">
      <c r="H32" s="21" t="s">
        <v>61</v>
      </c>
    </row>
    <row r="33" spans="3:14" x14ac:dyDescent="0.3">
      <c r="C33" s="17"/>
      <c r="D33" s="13"/>
      <c r="E33" s="13"/>
      <c r="F33" s="13"/>
      <c r="G33" s="13"/>
      <c r="H33" s="14">
        <f>SUM(H8:H31)</f>
        <v>242843.95758610716</v>
      </c>
      <c r="I33" s="13"/>
      <c r="J33" s="22">
        <f>SUM(G20:G31)/SUM(I20:I31)</f>
        <v>0.57800203843413533</v>
      </c>
      <c r="K33" s="13"/>
      <c r="L33" s="13"/>
      <c r="M33" s="16"/>
    </row>
    <row r="34" spans="3:14" x14ac:dyDescent="0.3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">
      <c r="C35" s="17"/>
      <c r="D35" s="13"/>
      <c r="H35" s="24">
        <v>7.4999999999999997E-2</v>
      </c>
      <c r="J35" s="23"/>
    </row>
    <row r="36" spans="3:14" x14ac:dyDescent="0.3">
      <c r="C36" s="17"/>
      <c r="D36" s="13"/>
      <c r="F36" s="23"/>
      <c r="H36" s="25">
        <f>H33*(1+H35)</f>
        <v>261057.25440506518</v>
      </c>
      <c r="I36" s="26"/>
      <c r="J36" s="27"/>
      <c r="K36" s="27"/>
    </row>
    <row r="37" spans="3:14" x14ac:dyDescent="0.3">
      <c r="C37" s="17"/>
      <c r="D37" s="13"/>
      <c r="M37" s="16"/>
    </row>
    <row r="38" spans="3:14" x14ac:dyDescent="0.3">
      <c r="C38" s="17"/>
      <c r="D38" s="13"/>
    </row>
    <row r="39" spans="3:14" x14ac:dyDescent="0.3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">
      <c r="C40" s="17"/>
      <c r="D40" s="13"/>
      <c r="H40" s="28"/>
      <c r="I40" s="28"/>
      <c r="J40" s="28"/>
      <c r="K40" s="28"/>
      <c r="L40" s="29"/>
    </row>
    <row r="41" spans="3:14" x14ac:dyDescent="0.3">
      <c r="C41" s="17"/>
      <c r="D41" s="13"/>
    </row>
    <row r="42" spans="3:14" x14ac:dyDescent="0.3">
      <c r="C42" s="17"/>
      <c r="D42" s="13"/>
      <c r="H42" s="17"/>
      <c r="I42" s="17"/>
      <c r="J42" s="17"/>
      <c r="K42" s="17"/>
      <c r="L42" s="29"/>
      <c r="M42" s="23"/>
    </row>
    <row r="43" spans="3:14" x14ac:dyDescent="0.3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">
      <c r="C44" s="17"/>
      <c r="D44" s="13"/>
    </row>
    <row r="45" spans="3:14" x14ac:dyDescent="0.3">
      <c r="C45" s="17"/>
      <c r="D45" s="13"/>
      <c r="H45" s="30"/>
      <c r="I45" s="27"/>
    </row>
    <row r="46" spans="3:14" x14ac:dyDescent="0.3">
      <c r="C46" s="17"/>
      <c r="D46" s="13"/>
      <c r="H46" s="30"/>
      <c r="I46" s="27"/>
    </row>
    <row r="47" spans="3:14" x14ac:dyDescent="0.3">
      <c r="C47" s="17"/>
      <c r="D47" s="13"/>
      <c r="H47" s="30"/>
    </row>
    <row r="48" spans="3:14" x14ac:dyDescent="0.3">
      <c r="C48" s="17"/>
      <c r="D48" s="13"/>
    </row>
    <row r="50" spans="8:9" x14ac:dyDescent="0.3">
      <c r="H50" s="23"/>
    </row>
    <row r="51" spans="8:9" x14ac:dyDescent="0.3">
      <c r="H51" s="23"/>
    </row>
    <row r="52" spans="8:9" x14ac:dyDescent="0.3">
      <c r="H52" s="23"/>
      <c r="I52" s="23"/>
    </row>
    <row r="53" spans="8:9" x14ac:dyDescent="0.3">
      <c r="H53" s="23"/>
    </row>
    <row r="54" spans="8:9" x14ac:dyDescent="0.3">
      <c r="H54" s="23"/>
    </row>
  </sheetData>
  <mergeCells count="1">
    <mergeCell ref="J4:M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Completion Factors</vt:lpstr>
      <vt:lpstr>Plot Patterns</vt:lpstr>
      <vt:lpstr>Summary</vt:lpstr>
      <vt:lpstr>Summary - Vol All 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Sofia Moretti</cp:lastModifiedBy>
  <dcterms:created xsi:type="dcterms:W3CDTF">2024-08-08T17:42:33Z</dcterms:created>
  <dcterms:modified xsi:type="dcterms:W3CDTF">2025-07-02T12:01:32Z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