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actrisk-my.sharepoint.com/personal/sofia_moretti_actrisk_com/Documents/Documents/GitHub/DMI_IBNP_v2/Process Results/"/>
    </mc:Choice>
  </mc:AlternateContent>
  <xr:revisionPtr revIDLastSave="6" documentId="11_FE0D3C0D1BBA31C29A2AE2FC2B5FA4205434F200" xr6:coauthVersionLast="47" xr6:coauthVersionMax="47" xr10:uidLastSave="{B62EA4FD-3C6E-4F36-87D1-A17D8BE3EA03}"/>
  <bookViews>
    <workbookView xWindow="-108" yWindow="-108" windowWidth="23256" windowHeight="12576" activeTab="3" xr2:uid="{00000000-000D-0000-FFFF-FFFF00000000}"/>
  </bookViews>
  <sheets>
    <sheet name="Completion Factors" sheetId="1" r:id="rId1"/>
    <sheet name="Plot Patterns" sheetId="2" r:id="rId2"/>
    <sheet name="Summary" sheetId="3" r:id="rId3"/>
    <sheet name="Summary - BF" sheetId="4" r:id="rId4"/>
  </sheets>
  <externalReferences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4" l="1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G34" i="4"/>
  <c r="K31" i="4"/>
  <c r="L31" i="4" s="1"/>
  <c r="C31" i="4"/>
  <c r="K30" i="4"/>
  <c r="L30" i="4" s="1"/>
  <c r="C30" i="4"/>
  <c r="K29" i="4"/>
  <c r="L29" i="4" s="1"/>
  <c r="C29" i="4"/>
  <c r="K28" i="4"/>
  <c r="C28" i="4"/>
  <c r="D28" i="4" s="1"/>
  <c r="K27" i="4"/>
  <c r="C27" i="4"/>
  <c r="D27" i="4" s="1"/>
  <c r="K26" i="4"/>
  <c r="C26" i="4"/>
  <c r="D26" i="4" s="1"/>
  <c r="K25" i="4"/>
  <c r="C25" i="4"/>
  <c r="D25" i="4" s="1"/>
  <c r="K24" i="4"/>
  <c r="C24" i="4"/>
  <c r="D24" i="4" s="1"/>
  <c r="K23" i="4"/>
  <c r="C23" i="4"/>
  <c r="D23" i="4" s="1"/>
  <c r="K22" i="4"/>
  <c r="C22" i="4"/>
  <c r="D22" i="4" s="1"/>
  <c r="K21" i="4"/>
  <c r="C21" i="4"/>
  <c r="D21" i="4" s="1"/>
  <c r="K20" i="4"/>
  <c r="C20" i="4"/>
  <c r="D20" i="4" s="1"/>
  <c r="K19" i="4"/>
  <c r="C19" i="4"/>
  <c r="D19" i="4" s="1"/>
  <c r="K18" i="4"/>
  <c r="C18" i="4"/>
  <c r="D18" i="4" s="1"/>
  <c r="K17" i="4"/>
  <c r="C17" i="4"/>
  <c r="D17" i="4" s="1"/>
  <c r="K16" i="4"/>
  <c r="C16" i="4"/>
  <c r="D16" i="4" s="1"/>
  <c r="K15" i="4"/>
  <c r="C15" i="4"/>
  <c r="D15" i="4" s="1"/>
  <c r="K14" i="4"/>
  <c r="C14" i="4"/>
  <c r="D14" i="4" s="1"/>
  <c r="K13" i="4"/>
  <c r="C13" i="4"/>
  <c r="D13" i="4" s="1"/>
  <c r="K12" i="4"/>
  <c r="C12" i="4"/>
  <c r="D12" i="4" s="1"/>
  <c r="K11" i="4"/>
  <c r="C11" i="4"/>
  <c r="D11" i="4" s="1"/>
  <c r="K10" i="4"/>
  <c r="C10" i="4"/>
  <c r="D10" i="4" s="1"/>
  <c r="K9" i="4"/>
  <c r="C9" i="4"/>
  <c r="D9" i="4" s="1"/>
  <c r="K8" i="4"/>
  <c r="C8" i="4"/>
  <c r="D8" i="4" s="1"/>
  <c r="G34" i="3"/>
  <c r="O31" i="3"/>
  <c r="K31" i="3"/>
  <c r="L31" i="3" s="1"/>
  <c r="A31" i="3"/>
  <c r="R31" i="3" s="1"/>
  <c r="AP7" i="3" s="1"/>
  <c r="O30" i="3"/>
  <c r="K30" i="3"/>
  <c r="L30" i="3" s="1"/>
  <c r="A30" i="3"/>
  <c r="R30" i="3" s="1"/>
  <c r="AO7" i="3" s="1"/>
  <c r="O29" i="3"/>
  <c r="K29" i="3"/>
  <c r="L29" i="3" s="1"/>
  <c r="A29" i="3"/>
  <c r="R29" i="3" s="1"/>
  <c r="AN7" i="3" s="1"/>
  <c r="O28" i="3"/>
  <c r="K28" i="3"/>
  <c r="A28" i="3"/>
  <c r="R28" i="3" s="1"/>
  <c r="AM7" i="3" s="1"/>
  <c r="O27" i="3"/>
  <c r="K27" i="3"/>
  <c r="A27" i="3"/>
  <c r="R27" i="3" s="1"/>
  <c r="AL7" i="3" s="1"/>
  <c r="O26" i="3"/>
  <c r="K26" i="3"/>
  <c r="A26" i="3"/>
  <c r="R26" i="3" s="1"/>
  <c r="AK7" i="3" s="1"/>
  <c r="O25" i="3"/>
  <c r="K25" i="3"/>
  <c r="A25" i="3"/>
  <c r="R25" i="3" s="1"/>
  <c r="AJ7" i="3" s="1"/>
  <c r="O24" i="3"/>
  <c r="K24" i="3"/>
  <c r="A24" i="3"/>
  <c r="R24" i="3" s="1"/>
  <c r="AI7" i="3" s="1"/>
  <c r="O23" i="3"/>
  <c r="K23" i="3"/>
  <c r="A23" i="3"/>
  <c r="R23" i="3" s="1"/>
  <c r="AH7" i="3" s="1"/>
  <c r="O22" i="3"/>
  <c r="K22" i="3"/>
  <c r="A22" i="3"/>
  <c r="R22" i="3" s="1"/>
  <c r="AG7" i="3" s="1"/>
  <c r="O21" i="3"/>
  <c r="K21" i="3"/>
  <c r="A21" i="3"/>
  <c r="R21" i="3" s="1"/>
  <c r="AF7" i="3" s="1"/>
  <c r="O20" i="3"/>
  <c r="K20" i="3"/>
  <c r="A20" i="3"/>
  <c r="R20" i="3" s="1"/>
  <c r="AE7" i="3" s="1"/>
  <c r="K19" i="3"/>
  <c r="A19" i="3"/>
  <c r="R19" i="3" s="1"/>
  <c r="AD7" i="3" s="1"/>
  <c r="K18" i="3"/>
  <c r="A18" i="3"/>
  <c r="R18" i="3" s="1"/>
  <c r="AC7" i="3" s="1"/>
  <c r="K17" i="3"/>
  <c r="A17" i="3"/>
  <c r="R17" i="3" s="1"/>
  <c r="AB7" i="3" s="1"/>
  <c r="K16" i="3"/>
  <c r="A16" i="3"/>
  <c r="R16" i="3" s="1"/>
  <c r="AA7" i="3" s="1"/>
  <c r="K15" i="3"/>
  <c r="A15" i="3"/>
  <c r="R15" i="3" s="1"/>
  <c r="Z7" i="3" s="1"/>
  <c r="K14" i="3"/>
  <c r="A14" i="3"/>
  <c r="R14" i="3" s="1"/>
  <c r="Y7" i="3" s="1"/>
  <c r="K13" i="3"/>
  <c r="A13" i="3"/>
  <c r="R13" i="3" s="1"/>
  <c r="X7" i="3" s="1"/>
  <c r="K12" i="3"/>
  <c r="A12" i="3"/>
  <c r="R12" i="3" s="1"/>
  <c r="W7" i="3" s="1"/>
  <c r="K11" i="3"/>
  <c r="A11" i="3"/>
  <c r="R11" i="3" s="1"/>
  <c r="V7" i="3" s="1"/>
  <c r="K10" i="3"/>
  <c r="A10" i="3"/>
  <c r="R10" i="3" s="1"/>
  <c r="U7" i="3" s="1"/>
  <c r="K9" i="3"/>
  <c r="A9" i="3"/>
  <c r="R9" i="3" s="1"/>
  <c r="T7" i="3" s="1"/>
  <c r="K8" i="3"/>
  <c r="A8" i="3"/>
  <c r="R8" i="3" s="1"/>
  <c r="S7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G31" i="4" l="1"/>
  <c r="H31" i="4" s="1"/>
  <c r="D31" i="4"/>
  <c r="G30" i="4"/>
  <c r="H30" i="4" s="1"/>
  <c r="D30" i="4"/>
  <c r="G29" i="4"/>
  <c r="H29" i="4" s="1"/>
  <c r="D29" i="4"/>
  <c r="E28" i="4"/>
  <c r="G28" i="4"/>
  <c r="E27" i="4"/>
  <c r="G27" i="4"/>
  <c r="E26" i="4"/>
  <c r="G26" i="4"/>
  <c r="E25" i="4"/>
  <c r="G25" i="4"/>
  <c r="E24" i="4"/>
  <c r="G24" i="4"/>
  <c r="E23" i="4"/>
  <c r="G23" i="4"/>
  <c r="E22" i="4"/>
  <c r="G22" i="4"/>
  <c r="E21" i="4"/>
  <c r="G21" i="4"/>
  <c r="E20" i="4"/>
  <c r="G20" i="4"/>
  <c r="E19" i="4"/>
  <c r="G19" i="4"/>
  <c r="E18" i="4"/>
  <c r="G18" i="4"/>
  <c r="E17" i="4"/>
  <c r="G17" i="4"/>
  <c r="E16" i="4"/>
  <c r="G16" i="4"/>
  <c r="E15" i="4"/>
  <c r="G15" i="4"/>
  <c r="E14" i="4"/>
  <c r="G14" i="4"/>
  <c r="E13" i="4"/>
  <c r="G13" i="4"/>
  <c r="E12" i="4"/>
  <c r="G12" i="4"/>
  <c r="E11" i="4"/>
  <c r="G11" i="4"/>
  <c r="E10" i="4"/>
  <c r="G10" i="4"/>
  <c r="E9" i="4"/>
  <c r="G9" i="4"/>
  <c r="E8" i="4"/>
  <c r="G8" i="4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F29" i="3"/>
  <c r="G29" i="3"/>
  <c r="H29" i="3" s="1"/>
  <c r="E30" i="3"/>
  <c r="F30" i="3"/>
  <c r="G30" i="3"/>
  <c r="H30" i="3" s="1"/>
  <c r="E31" i="3"/>
  <c r="F31" i="3"/>
  <c r="G31" i="3"/>
  <c r="H31" i="3" s="1"/>
  <c r="E31" i="4" l="1"/>
  <c r="F31" i="4"/>
  <c r="E30" i="4"/>
  <c r="F30" i="4"/>
  <c r="E29" i="4"/>
  <c r="F29" i="4"/>
  <c r="H28" i="4"/>
  <c r="J28" i="4"/>
  <c r="L28" i="4" s="1"/>
  <c r="H27" i="4"/>
  <c r="J27" i="4"/>
  <c r="L27" i="4" s="1"/>
  <c r="H26" i="4"/>
  <c r="J26" i="4"/>
  <c r="L26" i="4" s="1"/>
  <c r="H25" i="4"/>
  <c r="J25" i="4"/>
  <c r="L25" i="4" s="1"/>
  <c r="H24" i="4"/>
  <c r="J24" i="4"/>
  <c r="L24" i="4" s="1"/>
  <c r="H23" i="4"/>
  <c r="J23" i="4"/>
  <c r="L23" i="4" s="1"/>
  <c r="H22" i="4"/>
  <c r="J22" i="4"/>
  <c r="L22" i="4" s="1"/>
  <c r="H21" i="4"/>
  <c r="J21" i="4"/>
  <c r="L21" i="4" s="1"/>
  <c r="H20" i="4"/>
  <c r="J20" i="4"/>
  <c r="L20" i="4" s="1"/>
  <c r="M31" i="4"/>
  <c r="H19" i="4"/>
  <c r="J19" i="4"/>
  <c r="L19" i="4" s="1"/>
  <c r="M30" i="4"/>
  <c r="H18" i="4"/>
  <c r="J18" i="4"/>
  <c r="L18" i="4" s="1"/>
  <c r="M29" i="4"/>
  <c r="H17" i="4"/>
  <c r="J17" i="4"/>
  <c r="L17" i="4" s="1"/>
  <c r="M28" i="4"/>
  <c r="H16" i="4"/>
  <c r="J16" i="4"/>
  <c r="L16" i="4" s="1"/>
  <c r="M27" i="4"/>
  <c r="H15" i="4"/>
  <c r="J15" i="4"/>
  <c r="L15" i="4" s="1"/>
  <c r="M26" i="4"/>
  <c r="H14" i="4"/>
  <c r="J14" i="4"/>
  <c r="L14" i="4" s="1"/>
  <c r="M25" i="4"/>
  <c r="H13" i="4"/>
  <c r="J13" i="4"/>
  <c r="L13" i="4" s="1"/>
  <c r="M24" i="4"/>
  <c r="H12" i="4"/>
  <c r="J12" i="4"/>
  <c r="L12" i="4" s="1"/>
  <c r="M23" i="4"/>
  <c r="H11" i="4"/>
  <c r="J11" i="4"/>
  <c r="L11" i="4" s="1"/>
  <c r="M22" i="4"/>
  <c r="H10" i="4"/>
  <c r="J10" i="4"/>
  <c r="L10" i="4" s="1"/>
  <c r="M21" i="4"/>
  <c r="H9" i="4"/>
  <c r="J9" i="4"/>
  <c r="L9" i="4" s="1"/>
  <c r="M20" i="4"/>
  <c r="H8" i="4"/>
  <c r="H33" i="4" s="1"/>
  <c r="H36" i="4" s="1"/>
  <c r="J8" i="4"/>
  <c r="L8" i="4" s="1"/>
  <c r="M19" i="4"/>
  <c r="H8" i="3"/>
  <c r="J8" i="3"/>
  <c r="L8" i="3" s="1"/>
  <c r="M19" i="3"/>
  <c r="H9" i="3"/>
  <c r="J9" i="3"/>
  <c r="L9" i="3" s="1"/>
  <c r="M20" i="3"/>
  <c r="H10" i="3"/>
  <c r="J10" i="3"/>
  <c r="L10" i="3" s="1"/>
  <c r="M21" i="3"/>
  <c r="H11" i="3"/>
  <c r="J11" i="3"/>
  <c r="L11" i="3" s="1"/>
  <c r="M22" i="3"/>
  <c r="H12" i="3"/>
  <c r="J12" i="3"/>
  <c r="L12" i="3" s="1"/>
  <c r="M23" i="3"/>
  <c r="H13" i="3"/>
  <c r="J13" i="3"/>
  <c r="L13" i="3" s="1"/>
  <c r="M24" i="3"/>
  <c r="H14" i="3"/>
  <c r="J14" i="3"/>
  <c r="L14" i="3" s="1"/>
  <c r="M25" i="3"/>
  <c r="H15" i="3"/>
  <c r="J15" i="3"/>
  <c r="L15" i="3" s="1"/>
  <c r="M26" i="3"/>
  <c r="H16" i="3"/>
  <c r="J16" i="3"/>
  <c r="L16" i="3" s="1"/>
  <c r="M27" i="3"/>
  <c r="H17" i="3"/>
  <c r="J17" i="3"/>
  <c r="M28" i="3"/>
  <c r="H18" i="3"/>
  <c r="J18" i="3"/>
  <c r="M29" i="3"/>
  <c r="H19" i="3"/>
  <c r="J19" i="3"/>
  <c r="M30" i="3"/>
  <c r="H20" i="3"/>
  <c r="J20" i="3"/>
  <c r="M31" i="3"/>
  <c r="J33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L17" i="3" l="1"/>
  <c r="N29" i="3"/>
  <c r="L18" i="3"/>
  <c r="N30" i="3"/>
  <c r="L19" i="3"/>
  <c r="N31" i="3"/>
  <c r="L20" i="3"/>
  <c r="N20" i="3"/>
  <c r="L21" i="3"/>
  <c r="N21" i="3"/>
  <c r="L22" i="3"/>
  <c r="N22" i="3"/>
  <c r="L23" i="3"/>
  <c r="N23" i="3"/>
  <c r="L24" i="3"/>
  <c r="N24" i="3"/>
  <c r="L25" i="3"/>
  <c r="N25" i="3"/>
  <c r="L26" i="3"/>
  <c r="N26" i="3"/>
  <c r="L27" i="3"/>
  <c r="N27" i="3"/>
  <c r="L28" i="3"/>
  <c r="N28" i="3"/>
  <c r="H33" i="3"/>
  <c r="H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F5E94D58-F1C2-496B-ADCF-0D4737B1D804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<sst xmlns="http://schemas.openxmlformats.org/spreadsheetml/2006/main" count="176" uniqueCount="62">
  <si>
    <t>Paid Percentages</t>
  </si>
  <si>
    <t xml:space="preserve"> </t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</si>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</sst>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42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8" fontId="0" fillId="0" borderId="4" xfId="0" applyNumberFormat="1" applyBorder="1" applyAlignment="1">
      <alignment horizontal="center"/>
    </xf>
    <xf numFmtId="168" fontId="1" fillId="0" borderId="0" xfId="1" applyNumberFormat="1"/>
    <xf numFmtId="168" fontId="1" fillId="0" borderId="4" xfId="1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2.7940519337899931E-2</c:v>
                </c:pt>
                <c:pt idx="1">
                  <c:v>0.52215715903803517</c:v>
                </c:pt>
                <c:pt idx="2">
                  <c:v>0.75656313647279527</c:v>
                </c:pt>
                <c:pt idx="3">
                  <c:v>0.81653443347827892</c:v>
                </c:pt>
                <c:pt idx="4">
                  <c:v>0.88686829502538966</c:v>
                </c:pt>
                <c:pt idx="5">
                  <c:v>0.93006943476644699</c:v>
                </c:pt>
                <c:pt idx="6">
                  <c:v>0.93624180503721066</c:v>
                </c:pt>
                <c:pt idx="7">
                  <c:v>0.97108051001926787</c:v>
                </c:pt>
                <c:pt idx="8">
                  <c:v>0.97674564142372211</c:v>
                </c:pt>
                <c:pt idx="9">
                  <c:v>0.98466587131707539</c:v>
                </c:pt>
                <c:pt idx="10">
                  <c:v>0.98496559758130664</c:v>
                </c:pt>
                <c:pt idx="11">
                  <c:v>0.98559116980836692</c:v>
                </c:pt>
                <c:pt idx="12">
                  <c:v>0.98695607475216318</c:v>
                </c:pt>
                <c:pt idx="13">
                  <c:v>0.98705631444079156</c:v>
                </c:pt>
                <c:pt idx="14">
                  <c:v>0.98705631444079156</c:v>
                </c:pt>
                <c:pt idx="15">
                  <c:v>0.99938012945879795</c:v>
                </c:pt>
                <c:pt idx="16">
                  <c:v>0.99938012945879795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3-49B0-A4B6-B9AA202E075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2.2440615317895821E-2</c:v>
                </c:pt>
                <c:pt idx="1">
                  <c:v>0.46993849636606622</c:v>
                </c:pt>
                <c:pt idx="2">
                  <c:v>0.79601443794422844</c:v>
                </c:pt>
                <c:pt idx="3">
                  <c:v>0.84533404150993552</c:v>
                </c:pt>
                <c:pt idx="4">
                  <c:v>0.87225136471870868</c:v>
                </c:pt>
                <c:pt idx="5">
                  <c:v>0.9218409092655846</c:v>
                </c:pt>
                <c:pt idx="6">
                  <c:v>0.92905857881496712</c:v>
                </c:pt>
                <c:pt idx="7">
                  <c:v>0.97739657688466652</c:v>
                </c:pt>
                <c:pt idx="8">
                  <c:v>0.98451506392050803</c:v>
                </c:pt>
                <c:pt idx="9">
                  <c:v>0.98471987101556624</c:v>
                </c:pt>
                <c:pt idx="10">
                  <c:v>0.984927607282714</c:v>
                </c:pt>
                <c:pt idx="11">
                  <c:v>0.98559116980836692</c:v>
                </c:pt>
                <c:pt idx="12">
                  <c:v>0.98695607475216318</c:v>
                </c:pt>
                <c:pt idx="13">
                  <c:v>0.98705631444079156</c:v>
                </c:pt>
                <c:pt idx="14">
                  <c:v>0.98705631444079156</c:v>
                </c:pt>
                <c:pt idx="15">
                  <c:v>0.99938012945879795</c:v>
                </c:pt>
                <c:pt idx="16">
                  <c:v>0.99938012945879795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3-49B0-A4B6-B9AA202E075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1.106847302717094E-2</c:v>
                </c:pt>
                <c:pt idx="1">
                  <c:v>0.48494455122728342</c:v>
                </c:pt>
                <c:pt idx="2">
                  <c:v>0.64572913939200849</c:v>
                </c:pt>
                <c:pt idx="3">
                  <c:v>0.69721735968296628</c:v>
                </c:pt>
                <c:pt idx="4">
                  <c:v>0.71787479999807413</c:v>
                </c:pt>
                <c:pt idx="5">
                  <c:v>0.85303780932164452</c:v>
                </c:pt>
                <c:pt idx="6">
                  <c:v>0.87299866666866033</c:v>
                </c:pt>
                <c:pt idx="7">
                  <c:v>0.97143984265850902</c:v>
                </c:pt>
                <c:pt idx="8">
                  <c:v>0.99654403416200721</c:v>
                </c:pt>
                <c:pt idx="9">
                  <c:v>0.99655990337415246</c:v>
                </c:pt>
                <c:pt idx="10">
                  <c:v>0.99697438790257076</c:v>
                </c:pt>
                <c:pt idx="11">
                  <c:v>0.99808503365143431</c:v>
                </c:pt>
                <c:pt idx="12">
                  <c:v>0.99927960161931428</c:v>
                </c:pt>
                <c:pt idx="13">
                  <c:v>0.99927960161931428</c:v>
                </c:pt>
                <c:pt idx="14">
                  <c:v>0.99927960161931428</c:v>
                </c:pt>
                <c:pt idx="15">
                  <c:v>0.99927960161931428</c:v>
                </c:pt>
                <c:pt idx="16">
                  <c:v>0.99927960161931428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3-49B0-A4B6-B9AA202E075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1.4504640208236859E-2</c:v>
                </c:pt>
                <c:pt idx="1">
                  <c:v>0.66587539881617708</c:v>
                </c:pt>
                <c:pt idx="2">
                  <c:v>0.68345869330209008</c:v>
                </c:pt>
                <c:pt idx="3">
                  <c:v>0.73385916965027875</c:v>
                </c:pt>
                <c:pt idx="4">
                  <c:v>0.74728060700676435</c:v>
                </c:pt>
                <c:pt idx="5">
                  <c:v>0.80437032391958418</c:v>
                </c:pt>
                <c:pt idx="6">
                  <c:v>0.83816181523479139</c:v>
                </c:pt>
                <c:pt idx="7">
                  <c:v>0.99662636594355125</c:v>
                </c:pt>
                <c:pt idx="8">
                  <c:v>0.99741869541223449</c:v>
                </c:pt>
                <c:pt idx="9">
                  <c:v>0.99741869541223449</c:v>
                </c:pt>
                <c:pt idx="10">
                  <c:v>0.99741869541223449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3-49B0-A4B6-B9AA202E075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1.450692054457779E-2</c:v>
                </c:pt>
                <c:pt idx="1">
                  <c:v>0.32622721697229201</c:v>
                </c:pt>
                <c:pt idx="2">
                  <c:v>0.68944180542547462</c:v>
                </c:pt>
                <c:pt idx="3">
                  <c:v>0.7569066768529964</c:v>
                </c:pt>
                <c:pt idx="4">
                  <c:v>0.8217018540292238</c:v>
                </c:pt>
                <c:pt idx="5">
                  <c:v>0.89839579070771602</c:v>
                </c:pt>
                <c:pt idx="6">
                  <c:v>0.90966157223247468</c:v>
                </c:pt>
                <c:pt idx="7">
                  <c:v>0.97070536860708501</c:v>
                </c:pt>
                <c:pt idx="8">
                  <c:v>0.97499309560040492</c:v>
                </c:pt>
                <c:pt idx="9">
                  <c:v>0.98074241161858522</c:v>
                </c:pt>
                <c:pt idx="10">
                  <c:v>0.98100043872330489</c:v>
                </c:pt>
                <c:pt idx="11">
                  <c:v>0.98143904230719248</c:v>
                </c:pt>
                <c:pt idx="12">
                  <c:v>0.98345991812213174</c:v>
                </c:pt>
                <c:pt idx="13">
                  <c:v>0.98353412725413136</c:v>
                </c:pt>
                <c:pt idx="14">
                  <c:v>0.98353412725413136</c:v>
                </c:pt>
                <c:pt idx="15">
                  <c:v>0.99936704882298877</c:v>
                </c:pt>
                <c:pt idx="16">
                  <c:v>0.99936704882298877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3-49B0-A4B6-B9AA202E075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1.021185366530411E-2</c:v>
                </c:pt>
                <c:pt idx="1">
                  <c:v>0.25793972775448692</c:v>
                </c:pt>
                <c:pt idx="2">
                  <c:v>0.69487807950490188</c:v>
                </c:pt>
                <c:pt idx="3">
                  <c:v>0.75194450594888351</c:v>
                </c:pt>
                <c:pt idx="4">
                  <c:v>0.78032593915123938</c:v>
                </c:pt>
                <c:pt idx="5">
                  <c:v>0.87870888330614894</c:v>
                </c:pt>
                <c:pt idx="6">
                  <c:v>0.89129489127011519</c:v>
                </c:pt>
                <c:pt idx="7">
                  <c:v>0.97539668538892887</c:v>
                </c:pt>
                <c:pt idx="8">
                  <c:v>0.98044432120684644</c:v>
                </c:pt>
                <c:pt idx="9">
                  <c:v>0.98081417698602846</c:v>
                </c:pt>
                <c:pt idx="10">
                  <c:v>0.98096390611944961</c:v>
                </c:pt>
                <c:pt idx="11">
                  <c:v>0.98143904230719248</c:v>
                </c:pt>
                <c:pt idx="12">
                  <c:v>0.98345991812213174</c:v>
                </c:pt>
                <c:pt idx="13">
                  <c:v>0.98353412725413136</c:v>
                </c:pt>
                <c:pt idx="14">
                  <c:v>0.98353412725413136</c:v>
                </c:pt>
                <c:pt idx="15">
                  <c:v>0.99936704882298877</c:v>
                </c:pt>
                <c:pt idx="16">
                  <c:v>0.99936704882298877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E3-49B0-A4B6-B9AA202E075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5.2305184465614154E-3</c:v>
                </c:pt>
                <c:pt idx="1">
                  <c:v>0.2355555447574568</c:v>
                </c:pt>
                <c:pt idx="2">
                  <c:v>0.60803272763400396</c:v>
                </c:pt>
                <c:pt idx="3">
                  <c:v>0.66790738265448479</c:v>
                </c:pt>
                <c:pt idx="4">
                  <c:v>0.69967230805109226</c:v>
                </c:pt>
                <c:pt idx="5">
                  <c:v>0.87260142381326988</c:v>
                </c:pt>
                <c:pt idx="6">
                  <c:v>0.89381566546846114</c:v>
                </c:pt>
                <c:pt idx="7">
                  <c:v>0.98355965987745486</c:v>
                </c:pt>
                <c:pt idx="8">
                  <c:v>0.99685644690175579</c:v>
                </c:pt>
                <c:pt idx="9">
                  <c:v>0.99686661536843946</c:v>
                </c:pt>
                <c:pt idx="10">
                  <c:v>0.99717097470165028</c:v>
                </c:pt>
                <c:pt idx="11">
                  <c:v>0.99804077840868322</c:v>
                </c:pt>
                <c:pt idx="12">
                  <c:v>0.99926163485166863</c:v>
                </c:pt>
                <c:pt idx="13">
                  <c:v>0.99926163485166863</c:v>
                </c:pt>
                <c:pt idx="14">
                  <c:v>0.99926163485166863</c:v>
                </c:pt>
                <c:pt idx="15">
                  <c:v>0.99926163485166863</c:v>
                </c:pt>
                <c:pt idx="16">
                  <c:v>0.99926163485166863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E3-49B0-A4B6-B9AA202E075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1.5182774441461541E-2</c:v>
                </c:pt>
                <c:pt idx="1">
                  <c:v>0.70522935658436126</c:v>
                </c:pt>
                <c:pt idx="2">
                  <c:v>0.72394879493861919</c:v>
                </c:pt>
                <c:pt idx="3">
                  <c:v>0.77751328098083539</c:v>
                </c:pt>
                <c:pt idx="4">
                  <c:v>0.79183380926456814</c:v>
                </c:pt>
                <c:pt idx="5">
                  <c:v>0.81912680294065576</c:v>
                </c:pt>
                <c:pt idx="6">
                  <c:v>0.85242553105609986</c:v>
                </c:pt>
                <c:pt idx="7">
                  <c:v>0.99758931716281163</c:v>
                </c:pt>
                <c:pt idx="8">
                  <c:v>0.99825849535963362</c:v>
                </c:pt>
                <c:pt idx="9">
                  <c:v>0.99825849535963362</c:v>
                </c:pt>
                <c:pt idx="10">
                  <c:v>0.99825849535963362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E3-49B0-A4B6-B9AA202E075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1.2555703909479731E-2</c:v>
                </c:pt>
                <c:pt idx="1">
                  <c:v>0.56118708480853952</c:v>
                </c:pt>
                <c:pt idx="2">
                  <c:v>0.66405843174388057</c:v>
                </c:pt>
                <c:pt idx="3">
                  <c:v>0.7150691694749397</c:v>
                </c:pt>
                <c:pt idx="4">
                  <c:v>0.73228261484434987</c:v>
                </c:pt>
                <c:pt idx="5">
                  <c:v>0.82798954009939851</c:v>
                </c:pt>
                <c:pt idx="6">
                  <c:v>0.85522562598993246</c:v>
                </c:pt>
                <c:pt idx="7">
                  <c:v>0.98387194078112039</c:v>
                </c:pt>
                <c:pt idx="8">
                  <c:v>0.99698117294995892</c:v>
                </c:pt>
                <c:pt idx="9">
                  <c:v>0.99698911445546035</c:v>
                </c:pt>
                <c:pt idx="10">
                  <c:v>0.99719649216636574</c:v>
                </c:pt>
                <c:pt idx="11">
                  <c:v>0.99904159917305113</c:v>
                </c:pt>
                <c:pt idx="12">
                  <c:v>0.99963967101945017</c:v>
                </c:pt>
                <c:pt idx="13">
                  <c:v>0.99963967101945017</c:v>
                </c:pt>
                <c:pt idx="14">
                  <c:v>0.99963967101945017</c:v>
                </c:pt>
                <c:pt idx="15">
                  <c:v>0.99963967101945017</c:v>
                </c:pt>
                <c:pt idx="16">
                  <c:v>0.99963967101945017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E3-49B0-A4B6-B9AA202E0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18.68816941887529</c:v>
                </c:pt>
                <c:pt idx="1">
                  <c:v>1.44891844031518</c:v>
                </c:pt>
                <c:pt idx="2">
                  <c:v>1.0792680664895711</c:v>
                </c:pt>
                <c:pt idx="3">
                  <c:v>1.0861370429260431</c:v>
                </c:pt>
                <c:pt idx="4">
                  <c:v>1.0487120128021039</c:v>
                </c:pt>
                <c:pt idx="5">
                  <c:v>1.006636461795257</c:v>
                </c:pt>
                <c:pt idx="6">
                  <c:v>1.037211225555851</c:v>
                </c:pt>
                <c:pt idx="7">
                  <c:v>1.005833843173664</c:v>
                </c:pt>
                <c:pt idx="8">
                  <c:v>1.0081087947132359</c:v>
                </c:pt>
                <c:pt idx="9">
                  <c:v>1.000304393879144</c:v>
                </c:pt>
                <c:pt idx="10">
                  <c:v>1.000635120890107</c:v>
                </c:pt>
                <c:pt idx="11">
                  <c:v>1.001384859144042</c:v>
                </c:pt>
                <c:pt idx="12">
                  <c:v>1.000101564488221</c:v>
                </c:pt>
                <c:pt idx="13">
                  <c:v>1</c:v>
                </c:pt>
                <c:pt idx="14">
                  <c:v>1.0124854223996209</c:v>
                </c:pt>
                <c:pt idx="15">
                  <c:v>1</c:v>
                </c:pt>
                <c:pt idx="16">
                  <c:v>1.000620255019016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9-42B7-A082-C7E3B5A3E8C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20.941426503189611</c:v>
                </c:pt>
                <c:pt idx="1">
                  <c:v>1.6938693980162041</c:v>
                </c:pt>
                <c:pt idx="2">
                  <c:v>1.0619581771570361</c:v>
                </c:pt>
                <c:pt idx="3">
                  <c:v>1.031842232640594</c:v>
                </c:pt>
                <c:pt idx="4">
                  <c:v>1.0568523553561511</c:v>
                </c:pt>
                <c:pt idx="5">
                  <c:v>1.007829625998192</c:v>
                </c:pt>
                <c:pt idx="6">
                  <c:v>1.0520290099805709</c:v>
                </c:pt>
                <c:pt idx="7">
                  <c:v>1.0072831102586119</c:v>
                </c:pt>
                <c:pt idx="8">
                  <c:v>1.0002080284015591</c:v>
                </c:pt>
                <c:pt idx="9">
                  <c:v>1.000210959759483</c:v>
                </c:pt>
                <c:pt idx="10">
                  <c:v>1.0006737170536659</c:v>
                </c:pt>
                <c:pt idx="11">
                  <c:v>1.001384859144042</c:v>
                </c:pt>
                <c:pt idx="12">
                  <c:v>1.000101564488221</c:v>
                </c:pt>
                <c:pt idx="13">
                  <c:v>1</c:v>
                </c:pt>
                <c:pt idx="14">
                  <c:v>1.0124854223996209</c:v>
                </c:pt>
                <c:pt idx="15">
                  <c:v>1</c:v>
                </c:pt>
                <c:pt idx="16">
                  <c:v>1.000620255019016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9-42B7-A082-C7E3B5A3E8C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43.81313935868473</c:v>
                </c:pt>
                <c:pt idx="1">
                  <c:v>1.331552520299107</c:v>
                </c:pt>
                <c:pt idx="2">
                  <c:v>1.079736560037289</c:v>
                </c:pt>
                <c:pt idx="3">
                  <c:v>1.0296284078820139</c:v>
                </c:pt>
                <c:pt idx="4">
                  <c:v>1.1882821479789141</c:v>
                </c:pt>
                <c:pt idx="5">
                  <c:v>1.0233997334337259</c:v>
                </c:pt>
                <c:pt idx="6">
                  <c:v>1.1127621149359801</c:v>
                </c:pt>
                <c:pt idx="7">
                  <c:v>1.0258422502363049</c:v>
                </c:pt>
                <c:pt idx="8">
                  <c:v>1.0000159242457951</c:v>
                </c:pt>
                <c:pt idx="9">
                  <c:v>1.000415915317298</c:v>
                </c:pt>
                <c:pt idx="10">
                  <c:v>1.0011140163301491</c:v>
                </c:pt>
                <c:pt idx="11">
                  <c:v>1.0011968599143399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1.00072091772865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9-42B7-A082-C7E3B5A3E8C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45.907750158328057</c:v>
                </c:pt>
                <c:pt idx="1">
                  <c:v>1.0264062833935199</c:v>
                </c:pt>
                <c:pt idx="2">
                  <c:v>1.073743266187283</c:v>
                </c:pt>
                <c:pt idx="3">
                  <c:v>1.018288846023252</c:v>
                </c:pt>
                <c:pt idx="4">
                  <c:v>1.076396625815693</c:v>
                </c:pt>
                <c:pt idx="5">
                  <c:v>1.042009868229034</c:v>
                </c:pt>
                <c:pt idx="6">
                  <c:v>1.189062001905169</c:v>
                </c:pt>
                <c:pt idx="7">
                  <c:v>1.000795011546713</c:v>
                </c:pt>
                <c:pt idx="8">
                  <c:v>1</c:v>
                </c:pt>
                <c:pt idx="9">
                  <c:v>1</c:v>
                </c:pt>
                <c:pt idx="10">
                  <c:v>1.0025879849652291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9-42B7-A082-C7E3B5A3E8C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22.487695853150932</c:v>
                </c:pt>
                <c:pt idx="1">
                  <c:v>2.1133791711929182</c:v>
                </c:pt>
                <c:pt idx="2">
                  <c:v>1.097854337953712</c:v>
                </c:pt>
                <c:pt idx="3">
                  <c:v>1.085605239268898</c:v>
                </c:pt>
                <c:pt idx="4">
                  <c:v>1.0933354796541139</c:v>
                </c:pt>
                <c:pt idx="5">
                  <c:v>1.0125398868085571</c:v>
                </c:pt>
                <c:pt idx="6">
                  <c:v>1.067106051566846</c:v>
                </c:pt>
                <c:pt idx="7">
                  <c:v>1.004417125043279</c:v>
                </c:pt>
                <c:pt idx="8">
                  <c:v>1.0058967761352611</c:v>
                </c:pt>
                <c:pt idx="9">
                  <c:v>1.000263093654014</c:v>
                </c:pt>
                <c:pt idx="10">
                  <c:v>1.0004470982545719</c:v>
                </c:pt>
                <c:pt idx="11">
                  <c:v>1.002059094582368</c:v>
                </c:pt>
                <c:pt idx="12">
                  <c:v>1.0000754572002699</c:v>
                </c:pt>
                <c:pt idx="13">
                  <c:v>1</c:v>
                </c:pt>
                <c:pt idx="14">
                  <c:v>1.0160979890073161</c:v>
                </c:pt>
                <c:pt idx="15">
                  <c:v>1</c:v>
                </c:pt>
                <c:pt idx="16">
                  <c:v>1.000633352057942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9-42B7-A082-C7E3B5A3E8C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25.258854680895531</c:v>
                </c:pt>
                <c:pt idx="1">
                  <c:v>2.6939552334733912</c:v>
                </c:pt>
                <c:pt idx="2">
                  <c:v>1.082124372788736</c:v>
                </c:pt>
                <c:pt idx="3">
                  <c:v>1.0377440528893029</c:v>
                </c:pt>
                <c:pt idx="4">
                  <c:v>1.126079294841744</c:v>
                </c:pt>
                <c:pt idx="5">
                  <c:v>1.014323296603775</c:v>
                </c:pt>
                <c:pt idx="6">
                  <c:v>1.09435911160555</c:v>
                </c:pt>
                <c:pt idx="7">
                  <c:v>1.005174956910895</c:v>
                </c:pt>
                <c:pt idx="8">
                  <c:v>1.0003772328231011</c:v>
                </c:pt>
                <c:pt idx="9">
                  <c:v>1.000152658002845</c:v>
                </c:pt>
                <c:pt idx="10">
                  <c:v>1.000484356442453</c:v>
                </c:pt>
                <c:pt idx="11">
                  <c:v>1.002059094582368</c:v>
                </c:pt>
                <c:pt idx="12">
                  <c:v>1.0000754572002699</c:v>
                </c:pt>
                <c:pt idx="13">
                  <c:v>1</c:v>
                </c:pt>
                <c:pt idx="14">
                  <c:v>1.0160979890073161</c:v>
                </c:pt>
                <c:pt idx="15">
                  <c:v>1</c:v>
                </c:pt>
                <c:pt idx="16">
                  <c:v>1.000633352057942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D9-42B7-A082-C7E3B5A3E8C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45.034836826225693</c:v>
                </c:pt>
                <c:pt idx="1">
                  <c:v>2.5812711318685948</c:v>
                </c:pt>
                <c:pt idx="2">
                  <c:v>1.0984727503953069</c:v>
                </c:pt>
                <c:pt idx="3">
                  <c:v>1.0475588775053859</c:v>
                </c:pt>
                <c:pt idx="4">
                  <c:v>1.2471572960259989</c:v>
                </c:pt>
                <c:pt idx="5">
                  <c:v>1.024311490992629</c:v>
                </c:pt>
                <c:pt idx="6">
                  <c:v>1.1004054839002599</c:v>
                </c:pt>
                <c:pt idx="7">
                  <c:v>1.0135190447175899</c:v>
                </c:pt>
                <c:pt idx="8">
                  <c:v>1.000010200532599</c:v>
                </c:pt>
                <c:pt idx="9">
                  <c:v>1.0003053160056909</c:v>
                </c:pt>
                <c:pt idx="10">
                  <c:v>1.0008722713848479</c:v>
                </c:pt>
                <c:pt idx="11">
                  <c:v>1.001223253066805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1.000738910734265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D9-42B7-A082-C7E3B5A3E8C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46.449307358377233</c:v>
                </c:pt>
                <c:pt idx="1">
                  <c:v>1.026543759387615</c:v>
                </c:pt>
                <c:pt idx="2">
                  <c:v>1.073989329655225</c:v>
                </c:pt>
                <c:pt idx="3">
                  <c:v>1.0184183712793531</c:v>
                </c:pt>
                <c:pt idx="4">
                  <c:v>1.034468083272974</c:v>
                </c:pt>
                <c:pt idx="5">
                  <c:v>1.0406514937564031</c:v>
                </c:pt>
                <c:pt idx="6">
                  <c:v>1.170294976884213</c:v>
                </c:pt>
                <c:pt idx="7">
                  <c:v>1.00067079527147</c:v>
                </c:pt>
                <c:pt idx="8">
                  <c:v>1</c:v>
                </c:pt>
                <c:pt idx="9">
                  <c:v>1</c:v>
                </c:pt>
                <c:pt idx="10">
                  <c:v>1.0017445427696949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D9-42B7-A082-C7E3B5A3E8C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44.860444758506397</c:v>
                </c:pt>
                <c:pt idx="1">
                  <c:v>1.1789794018463129</c:v>
                </c:pt>
                <c:pt idx="2">
                  <c:v>1.0767399131122859</c:v>
                </c:pt>
                <c:pt idx="3">
                  <c:v>1.0239586269526331</c:v>
                </c:pt>
                <c:pt idx="4">
                  <c:v>1.132339386897304</c:v>
                </c:pt>
                <c:pt idx="5">
                  <c:v>1.0327048008313799</c:v>
                </c:pt>
                <c:pt idx="6">
                  <c:v>1.1509120584205741</c:v>
                </c:pt>
                <c:pt idx="7">
                  <c:v>1.013318630891509</c:v>
                </c:pt>
                <c:pt idx="8">
                  <c:v>1.000007962122897</c:v>
                </c:pt>
                <c:pt idx="9">
                  <c:v>1.0002079576586489</c:v>
                </c:pt>
                <c:pt idx="10">
                  <c:v>1.0018510006476891</c:v>
                </c:pt>
                <c:pt idx="11">
                  <c:v>1.00059842995717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1.0003604588643249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D9-42B7-A082-C7E3B5A3E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1_Financial_Reporting\03_Stat\99_ARM_IBNP_Process\2025.05\Unified_IBNP_NFL_052025.xlsx" TargetMode="External"/><Relationship Id="rId1" Type="http://schemas.openxmlformats.org/officeDocument/2006/relationships/externalLinkPath" Target="file:///\\RDS02\Unified$\01_Financial_Reporting\03_Stat\99_ARM_IBNP_Process\2025.05\Unified_IBNP_NFL_05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Summary - BF"/>
    </sheetNames>
    <sheetDataSet>
      <sheetData sheetId="0">
        <row r="7">
          <cell r="J7">
            <v>9.3446339819741372E-3</v>
          </cell>
        </row>
        <row r="8">
          <cell r="J8">
            <v>0.45959268578339152</v>
          </cell>
        </row>
        <row r="9">
          <cell r="J9">
            <v>0.65358604102394202</v>
          </cell>
        </row>
        <row r="10">
          <cell r="J10">
            <v>0.70391350654018425</v>
          </cell>
        </row>
        <row r="11">
          <cell r="J11">
            <v>0.73021384527675803</v>
          </cell>
        </row>
        <row r="12">
          <cell r="J12">
            <v>0.87375037817611156</v>
          </cell>
        </row>
        <row r="13">
          <cell r="J13">
            <v>0.87641230092934763</v>
          </cell>
        </row>
        <row r="14">
          <cell r="J14">
            <v>0.98628201931990211</v>
          </cell>
        </row>
        <row r="15">
          <cell r="J15">
            <v>0.99689916225351394</v>
          </cell>
        </row>
        <row r="16">
          <cell r="J16">
            <v>0.99690613381831139</v>
          </cell>
        </row>
        <row r="17">
          <cell r="J17">
            <v>0.99708156015400018</v>
          </cell>
        </row>
        <row r="18">
          <cell r="J18">
            <v>0.99848549981337387</v>
          </cell>
        </row>
        <row r="19">
          <cell r="J19">
            <v>0.99960384255253687</v>
          </cell>
        </row>
        <row r="20">
          <cell r="J20">
            <v>0.99960384255253687</v>
          </cell>
        </row>
        <row r="21">
          <cell r="J21">
            <v>0.99960384255253687</v>
          </cell>
        </row>
        <row r="22">
          <cell r="J22">
            <v>0.99960384255253687</v>
          </cell>
        </row>
        <row r="23">
          <cell r="J23">
            <v>0.99960384255253687</v>
          </cell>
        </row>
        <row r="24">
          <cell r="J24">
            <v>1</v>
          </cell>
        </row>
        <row r="25">
          <cell r="J25">
            <v>1</v>
          </cell>
        </row>
        <row r="26">
          <cell r="J26">
            <v>1</v>
          </cell>
        </row>
        <row r="27">
          <cell r="J27">
            <v>1</v>
          </cell>
        </row>
        <row r="28">
          <cell r="J28">
            <v>1</v>
          </cell>
        </row>
        <row r="29">
          <cell r="J29">
            <v>1</v>
          </cell>
        </row>
        <row r="30">
          <cell r="J30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4" x14ac:dyDescent="0.3"/>
  <cols>
    <col min="1" max="1" width="13.44140625" bestFit="1" customWidth="1"/>
    <col min="2" max="2" width="22" bestFit="1" customWidth="1"/>
    <col min="3" max="3" width="12.77734375" bestFit="1" customWidth="1"/>
    <col min="4" max="4" width="12.77734375" customWidth="1"/>
    <col min="5" max="5" width="12.77734375" bestFit="1" customWidth="1"/>
    <col min="6" max="7" width="12.77734375" customWidth="1"/>
    <col min="8" max="8" width="11.21875" customWidth="1"/>
    <col min="9" max="10" width="13.77734375" bestFit="1" customWidth="1"/>
    <col min="11" max="11" width="11.44140625" bestFit="1" customWidth="1"/>
    <col min="12" max="12" width="13.5546875" bestFit="1" customWidth="1"/>
    <col min="13" max="14" width="11.44140625" bestFit="1" customWidth="1"/>
    <col min="15" max="19" width="12.77734375" bestFit="1" customWidth="1"/>
    <col min="20" max="27" width="11.44140625" bestFit="1" customWidth="1"/>
  </cols>
  <sheetData>
    <row r="1" spans="1:10" ht="15.6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6" customHeight="1" x14ac:dyDescent="0.3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6" customHeight="1" x14ac:dyDescent="0.3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6" customHeight="1" x14ac:dyDescent="0.3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6" customHeight="1" x14ac:dyDescent="0.3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6" customHeight="1" x14ac:dyDescent="0.3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6" customHeight="1" x14ac:dyDescent="0.3">
      <c r="A7" s="3">
        <v>0</v>
      </c>
      <c r="B7" s="4">
        <f t="shared" ref="B7:B29" si="0">+E7/E8</f>
        <v>2.1782814373415588E-2</v>
      </c>
      <c r="C7" s="4">
        <f t="shared" ref="C7:C29" si="1">+F7/F8</f>
        <v>2.2824203301509777E-2</v>
      </c>
      <c r="D7" s="4">
        <f t="shared" ref="D7:D29" si="2">+G7/G8</f>
        <v>4.7752238838538012E-2</v>
      </c>
      <c r="E7" s="5">
        <v>1.4504640208236859E-2</v>
      </c>
      <c r="F7" s="5">
        <v>1.106847302717094E-2</v>
      </c>
      <c r="G7" s="5">
        <v>2.2440615317895821E-2</v>
      </c>
      <c r="H7" s="4">
        <f t="shared" ref="H7:H29" si="3">+I7/I8</f>
        <v>2.2373472678480059E-2</v>
      </c>
      <c r="I7" s="5">
        <v>1.2555703909479731E-2</v>
      </c>
      <c r="J7" s="5">
        <f t="shared" ref="J7:J30" si="4">I7</f>
        <v>1.2555703909479731E-2</v>
      </c>
    </row>
    <row r="8" spans="1:10" ht="15.6" customHeight="1" x14ac:dyDescent="0.3">
      <c r="A8" s="3">
        <f t="shared" ref="A8:A29" si="5">1+A7</f>
        <v>1</v>
      </c>
      <c r="B8" s="4">
        <f t="shared" si="0"/>
        <v>0.97427306923120638</v>
      </c>
      <c r="C8" s="4">
        <f t="shared" si="1"/>
        <v>0.75100304701114606</v>
      </c>
      <c r="D8" s="4">
        <f t="shared" si="2"/>
        <v>0.5903642873359437</v>
      </c>
      <c r="E8" s="5">
        <v>0.66587539881617708</v>
      </c>
      <c r="F8" s="5">
        <v>0.48494455122728342</v>
      </c>
      <c r="G8" s="5">
        <v>0.46993849636606622</v>
      </c>
      <c r="H8" s="4">
        <f t="shared" si="3"/>
        <v>0.84508690498034766</v>
      </c>
      <c r="I8" s="5">
        <v>0.56118708480853952</v>
      </c>
      <c r="J8" s="5">
        <f t="shared" si="4"/>
        <v>0.56118708480853952</v>
      </c>
    </row>
    <row r="9" spans="1:10" ht="15.6" customHeight="1" x14ac:dyDescent="0.3">
      <c r="A9" s="3">
        <f t="shared" si="5"/>
        <v>2</v>
      </c>
      <c r="B9" s="4">
        <f t="shared" si="0"/>
        <v>0.93132132371909027</v>
      </c>
      <c r="C9" s="4">
        <f t="shared" si="1"/>
        <v>0.92615183833866366</v>
      </c>
      <c r="D9" s="4">
        <f t="shared" si="2"/>
        <v>0.94165666926459934</v>
      </c>
      <c r="E9" s="5">
        <v>0.68345869330209008</v>
      </c>
      <c r="F9" s="5">
        <v>0.64572913939200849</v>
      </c>
      <c r="G9" s="5">
        <v>0.79601443794422844</v>
      </c>
      <c r="H9" s="4">
        <f t="shared" si="3"/>
        <v>0.92866321202392876</v>
      </c>
      <c r="I9" s="5">
        <v>0.66405843174388057</v>
      </c>
      <c r="J9" s="5">
        <f t="shared" si="4"/>
        <v>0.66405843174388057</v>
      </c>
    </row>
    <row r="10" spans="1:10" ht="15.6" customHeight="1" x14ac:dyDescent="0.3">
      <c r="A10" s="3">
        <f t="shared" si="5"/>
        <v>3</v>
      </c>
      <c r="B10" s="4">
        <f t="shared" si="0"/>
        <v>0.9820396284466083</v>
      </c>
      <c r="C10" s="4">
        <f t="shared" si="1"/>
        <v>0.97122417402705419</v>
      </c>
      <c r="D10" s="4">
        <f t="shared" si="2"/>
        <v>0.96914040573905702</v>
      </c>
      <c r="E10" s="5">
        <v>0.73385916965027875</v>
      </c>
      <c r="F10" s="5">
        <v>0.69721735968296628</v>
      </c>
      <c r="G10" s="5">
        <v>0.84533404150993552</v>
      </c>
      <c r="H10" s="4">
        <f t="shared" si="3"/>
        <v>0.9764934397997842</v>
      </c>
      <c r="I10" s="5">
        <v>0.7150691694749397</v>
      </c>
      <c r="J10" s="5">
        <f t="shared" si="4"/>
        <v>0.7150691694749397</v>
      </c>
    </row>
    <row r="11" spans="1:10" ht="15.6" customHeight="1" x14ac:dyDescent="0.3">
      <c r="A11" s="3">
        <f t="shared" si="5"/>
        <v>4</v>
      </c>
      <c r="B11" s="4">
        <f t="shared" si="0"/>
        <v>0.92902558036374383</v>
      </c>
      <c r="C11" s="4">
        <f t="shared" si="1"/>
        <v>0.84155097482601016</v>
      </c>
      <c r="D11" s="4">
        <f t="shared" si="2"/>
        <v>0.94620596238630472</v>
      </c>
      <c r="E11" s="5">
        <v>0.74728060700676435</v>
      </c>
      <c r="F11" s="5">
        <v>0.71787479999807413</v>
      </c>
      <c r="G11" s="5">
        <v>0.87225136471870868</v>
      </c>
      <c r="H11" s="4">
        <f t="shared" si="3"/>
        <v>0.8844104658090739</v>
      </c>
      <c r="I11" s="5">
        <v>0.73228261484434987</v>
      </c>
      <c r="J11" s="5">
        <f t="shared" si="4"/>
        <v>0.73228261484434987</v>
      </c>
    </row>
    <row r="12" spans="1:10" ht="15.6" customHeight="1" x14ac:dyDescent="0.3">
      <c r="A12" s="3">
        <f t="shared" si="5"/>
        <v>5</v>
      </c>
      <c r="B12" s="4">
        <f t="shared" si="0"/>
        <v>0.95968380961647448</v>
      </c>
      <c r="C12" s="4">
        <f t="shared" si="1"/>
        <v>0.97713529457818549</v>
      </c>
      <c r="D12" s="4">
        <f t="shared" si="2"/>
        <v>0.99223120079404592</v>
      </c>
      <c r="E12" s="5">
        <v>0.80437032391958418</v>
      </c>
      <c r="F12" s="5">
        <v>0.85303780932164452</v>
      </c>
      <c r="G12" s="5">
        <v>0.9218409092655846</v>
      </c>
      <c r="H12" s="4">
        <f t="shared" si="3"/>
        <v>0.96815333280149563</v>
      </c>
      <c r="I12" s="5">
        <v>0.82798954009939851</v>
      </c>
      <c r="J12" s="5">
        <f t="shared" si="4"/>
        <v>0.82798954009939851</v>
      </c>
    </row>
    <row r="13" spans="1:10" ht="15.6" customHeight="1" x14ac:dyDescent="0.3">
      <c r="A13" s="3">
        <f t="shared" si="5"/>
        <v>6</v>
      </c>
      <c r="B13" s="4">
        <f t="shared" si="0"/>
        <v>0.84099903823161015</v>
      </c>
      <c r="C13" s="4">
        <f t="shared" si="1"/>
        <v>0.89866467107170755</v>
      </c>
      <c r="D13" s="4">
        <f t="shared" si="2"/>
        <v>0.95054412997457904</v>
      </c>
      <c r="E13" s="5">
        <v>0.83816181523479139</v>
      </c>
      <c r="F13" s="5">
        <v>0.87299866666866033</v>
      </c>
      <c r="G13" s="5">
        <v>0.92905857881496712</v>
      </c>
      <c r="H13" s="4">
        <f t="shared" si="3"/>
        <v>0.86924485854424061</v>
      </c>
      <c r="I13" s="5">
        <v>0.85522562598993246</v>
      </c>
      <c r="J13" s="5">
        <f t="shared" si="4"/>
        <v>0.85522562598993246</v>
      </c>
    </row>
    <row r="14" spans="1:10" ht="15.6" customHeight="1" x14ac:dyDescent="0.3">
      <c r="A14" s="3">
        <f t="shared" si="5"/>
        <v>7</v>
      </c>
      <c r="B14" s="4">
        <f t="shared" si="0"/>
        <v>0.99920561999456425</v>
      </c>
      <c r="C14" s="4">
        <f t="shared" si="1"/>
        <v>0.97480874839152665</v>
      </c>
      <c r="D14" s="4">
        <f t="shared" si="2"/>
        <v>0.99276954990663679</v>
      </c>
      <c r="E14" s="5">
        <v>0.99662636594355125</v>
      </c>
      <c r="F14" s="5">
        <v>0.97143984265850902</v>
      </c>
      <c r="G14" s="5">
        <v>0.97739657688466652</v>
      </c>
      <c r="H14" s="4">
        <f t="shared" si="3"/>
        <v>0.98685107349615264</v>
      </c>
      <c r="I14" s="5">
        <v>0.98387194078112039</v>
      </c>
      <c r="J14" s="5">
        <f t="shared" si="4"/>
        <v>0.98387194078112039</v>
      </c>
    </row>
    <row r="15" spans="1:10" ht="15.6" customHeight="1" x14ac:dyDescent="0.3">
      <c r="A15" s="3">
        <f t="shared" si="5"/>
        <v>8</v>
      </c>
      <c r="B15" s="4">
        <f t="shared" si="0"/>
        <v>1</v>
      </c>
      <c r="C15" s="4">
        <f t="shared" si="1"/>
        <v>0.99998407600778283</v>
      </c>
      <c r="D15" s="4">
        <f t="shared" si="2"/>
        <v>0.99979201486525604</v>
      </c>
      <c r="E15" s="5">
        <v>0.99741869541223449</v>
      </c>
      <c r="F15" s="5">
        <v>0.99654403416200721</v>
      </c>
      <c r="G15" s="5">
        <v>0.98451506392050803</v>
      </c>
      <c r="H15" s="4">
        <f t="shared" si="3"/>
        <v>0.9999920345113239</v>
      </c>
      <c r="I15" s="5">
        <v>0.99698117294995892</v>
      </c>
      <c r="J15" s="5">
        <f t="shared" si="4"/>
        <v>0.99698117294995892</v>
      </c>
    </row>
    <row r="16" spans="1:10" ht="15.6" customHeight="1" x14ac:dyDescent="0.3">
      <c r="A16" s="3">
        <f t="shared" si="5"/>
        <v>9</v>
      </c>
      <c r="B16" s="4">
        <f t="shared" si="0"/>
        <v>1</v>
      </c>
      <c r="C16" s="4">
        <f t="shared" si="1"/>
        <v>0.99958425759633573</v>
      </c>
      <c r="D16" s="4">
        <f t="shared" si="2"/>
        <v>0.99978908473515038</v>
      </c>
      <c r="E16" s="5">
        <v>0.99741869541223449</v>
      </c>
      <c r="F16" s="5">
        <v>0.99655990337415246</v>
      </c>
      <c r="G16" s="5">
        <v>0.98471987101556624</v>
      </c>
      <c r="H16" s="4">
        <f t="shared" si="3"/>
        <v>0.99979203926955773</v>
      </c>
      <c r="I16" s="5">
        <v>0.99698911445546035</v>
      </c>
      <c r="J16" s="5">
        <f t="shared" si="4"/>
        <v>0.99698911445546035</v>
      </c>
    </row>
    <row r="17" spans="1:10" ht="15.6" customHeight="1" x14ac:dyDescent="0.3">
      <c r="A17" s="3">
        <f t="shared" si="5"/>
        <v>10</v>
      </c>
      <c r="B17" s="4">
        <f t="shared" si="0"/>
        <v>0.99741869541223449</v>
      </c>
      <c r="C17" s="4">
        <f t="shared" si="1"/>
        <v>0.99888722332124313</v>
      </c>
      <c r="D17" s="4">
        <f t="shared" si="2"/>
        <v>0.9993267365354116</v>
      </c>
      <c r="E17" s="5">
        <v>0.99741869541223449</v>
      </c>
      <c r="F17" s="5">
        <v>0.99697438790257076</v>
      </c>
      <c r="G17" s="5">
        <v>0.984927607282714</v>
      </c>
      <c r="H17" s="4">
        <f t="shared" si="3"/>
        <v>0.99815312294481762</v>
      </c>
      <c r="I17" s="5">
        <v>0.99719649216636574</v>
      </c>
      <c r="J17" s="5">
        <f t="shared" si="4"/>
        <v>0.99719649216636574</v>
      </c>
    </row>
    <row r="18" spans="1:10" ht="15.6" customHeight="1" x14ac:dyDescent="0.3">
      <c r="A18" s="3">
        <f t="shared" si="5"/>
        <v>11</v>
      </c>
      <c r="B18" s="4">
        <f t="shared" si="0"/>
        <v>1</v>
      </c>
      <c r="C18" s="4">
        <f t="shared" si="1"/>
        <v>0.99880457084689389</v>
      </c>
      <c r="D18" s="4">
        <f t="shared" si="2"/>
        <v>0.99861705603854867</v>
      </c>
      <c r="E18" s="5">
        <v>1</v>
      </c>
      <c r="F18" s="5">
        <v>0.99808503365143431</v>
      </c>
      <c r="G18" s="5">
        <v>0.98559116980836692</v>
      </c>
      <c r="H18" s="4">
        <f t="shared" si="3"/>
        <v>0.99940171257330246</v>
      </c>
      <c r="I18" s="5">
        <v>0.99904159917305113</v>
      </c>
      <c r="J18" s="5">
        <f t="shared" si="4"/>
        <v>0.99904159917305113</v>
      </c>
    </row>
    <row r="19" spans="1:10" ht="15.6" customHeight="1" x14ac:dyDescent="0.3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0.99989844582607712</v>
      </c>
      <c r="E19" s="5">
        <v>1</v>
      </c>
      <c r="F19" s="5">
        <v>0.99927960161931428</v>
      </c>
      <c r="G19" s="5">
        <v>0.98695607475216318</v>
      </c>
      <c r="H19" s="4">
        <f t="shared" si="3"/>
        <v>1</v>
      </c>
      <c r="I19" s="5">
        <v>0.99963967101945017</v>
      </c>
      <c r="J19" s="5">
        <f t="shared" si="4"/>
        <v>0.99963967101945017</v>
      </c>
    </row>
    <row r="20" spans="1:10" ht="15.6" customHeight="1" x14ac:dyDescent="0.3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0.99927960161931428</v>
      </c>
      <c r="G20" s="5">
        <v>0.98705631444079156</v>
      </c>
      <c r="H20" s="4">
        <f t="shared" si="3"/>
        <v>1</v>
      </c>
      <c r="I20" s="5">
        <v>0.99963967101945017</v>
      </c>
      <c r="J20" s="5">
        <f t="shared" si="4"/>
        <v>0.99963967101945017</v>
      </c>
    </row>
    <row r="21" spans="1:10" ht="15.6" customHeight="1" x14ac:dyDescent="0.3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0.98766854107387525</v>
      </c>
      <c r="E21" s="5">
        <v>1</v>
      </c>
      <c r="F21" s="5">
        <v>0.99927960161931428</v>
      </c>
      <c r="G21" s="5">
        <v>0.98705631444079156</v>
      </c>
      <c r="H21" s="4">
        <f t="shared" si="3"/>
        <v>1</v>
      </c>
      <c r="I21" s="5">
        <v>0.99963967101945017</v>
      </c>
      <c r="J21" s="5">
        <f t="shared" si="4"/>
        <v>0.99963967101945017</v>
      </c>
    </row>
    <row r="22" spans="1:10" ht="15.6" customHeight="1" x14ac:dyDescent="0.3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0.99927960161931428</v>
      </c>
      <c r="G22" s="5">
        <v>0.99938012945879795</v>
      </c>
      <c r="H22" s="4">
        <f t="shared" si="3"/>
        <v>1</v>
      </c>
      <c r="I22" s="5">
        <v>0.99963967101945017</v>
      </c>
      <c r="J22" s="5">
        <f t="shared" si="4"/>
        <v>0.99963967101945017</v>
      </c>
    </row>
    <row r="23" spans="1:10" ht="15.6" customHeight="1" x14ac:dyDescent="0.3">
      <c r="A23" s="3">
        <f t="shared" si="5"/>
        <v>16</v>
      </c>
      <c r="B23" s="4">
        <f t="shared" si="0"/>
        <v>1</v>
      </c>
      <c r="C23" s="4">
        <f t="shared" si="1"/>
        <v>0.99927960161931428</v>
      </c>
      <c r="D23" s="4">
        <f t="shared" si="2"/>
        <v>0.99938012945879795</v>
      </c>
      <c r="E23" s="5">
        <v>1</v>
      </c>
      <c r="F23" s="5">
        <v>0.99927960161931428</v>
      </c>
      <c r="G23" s="5">
        <v>0.99938012945879795</v>
      </c>
      <c r="H23" s="4">
        <f t="shared" si="3"/>
        <v>0.99963967101945017</v>
      </c>
      <c r="I23" s="5">
        <v>0.99963967101945017</v>
      </c>
      <c r="J23" s="5">
        <f t="shared" si="4"/>
        <v>0.99963967101945017</v>
      </c>
    </row>
    <row r="24" spans="1:10" ht="15.6" customHeight="1" x14ac:dyDescent="0.3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6" customHeight="1" x14ac:dyDescent="0.3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6" customHeight="1" x14ac:dyDescent="0.3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6" customHeight="1" x14ac:dyDescent="0.3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6" customHeight="1" x14ac:dyDescent="0.3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6" customHeight="1" x14ac:dyDescent="0.3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6" customHeight="1" x14ac:dyDescent="0.3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6" customHeight="1" x14ac:dyDescent="0.3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6" customHeight="1" x14ac:dyDescent="0.3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6" customHeight="1" x14ac:dyDescent="0.3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6" customHeight="1" x14ac:dyDescent="0.3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6" customHeight="1" x14ac:dyDescent="0.3">
      <c r="A38" s="1">
        <v>0</v>
      </c>
      <c r="B38" s="4">
        <v>21.725186253304489</v>
      </c>
      <c r="C38" s="4">
        <v>1.5697315220938399</v>
      </c>
      <c r="D38" s="4">
        <v>0.97966721605058449</v>
      </c>
      <c r="E38" s="4">
        <v>0.99999999999999989</v>
      </c>
      <c r="F38" s="4">
        <v>1.0023126813526131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1.144881901065846</v>
      </c>
      <c r="Q38" s="4">
        <v>0.99999999999999989</v>
      </c>
      <c r="R38" s="4">
        <v>0.99999999999999989</v>
      </c>
      <c r="S38" s="4">
        <v>0.99999999999999989</v>
      </c>
      <c r="T38" s="4">
        <v>0.99999999999999989</v>
      </c>
      <c r="U38" s="4">
        <v>0.99999999999999989</v>
      </c>
      <c r="V38" s="4">
        <v>0.99999999999999989</v>
      </c>
      <c r="W38" s="4">
        <v>0.99999999999999989</v>
      </c>
      <c r="X38" s="4">
        <v>0.99999999999999989</v>
      </c>
    </row>
    <row r="39" spans="1:24" ht="15.6" customHeight="1" x14ac:dyDescent="0.3">
      <c r="A39" s="1">
        <f t="shared" ref="A39:A60" si="6">1+A38</f>
        <v>1</v>
      </c>
      <c r="B39" s="4">
        <v>7.5505088329882373</v>
      </c>
      <c r="C39" s="4">
        <v>1.5190609276752489</v>
      </c>
      <c r="D39" s="4">
        <v>1.592746184308067</v>
      </c>
      <c r="E39" s="4">
        <v>1.006712936168024</v>
      </c>
      <c r="F39" s="4">
        <v>1.0191269811484971</v>
      </c>
      <c r="G39" s="4">
        <v>1</v>
      </c>
      <c r="H39" s="4">
        <v>1</v>
      </c>
      <c r="I39" s="4">
        <v>1</v>
      </c>
      <c r="J39" s="4">
        <v>1</v>
      </c>
      <c r="K39" s="4">
        <v>1.0018514151220581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1.0044334644055919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6" customHeight="1" x14ac:dyDescent="0.3">
      <c r="A40" s="1">
        <f t="shared" si="6"/>
        <v>2</v>
      </c>
      <c r="B40" s="4">
        <v>21.903970393188722</v>
      </c>
      <c r="C40" s="4">
        <v>1.0864996684320991</v>
      </c>
      <c r="D40" s="4">
        <v>1.1561341564703389</v>
      </c>
      <c r="E40" s="4">
        <v>1.5105800853684139</v>
      </c>
      <c r="F40" s="4">
        <v>1</v>
      </c>
      <c r="G40" s="4">
        <v>1</v>
      </c>
      <c r="H40" s="4">
        <v>1</v>
      </c>
      <c r="I40" s="4">
        <v>1</v>
      </c>
      <c r="J40" s="4">
        <v>1.0839248481517001</v>
      </c>
      <c r="K40" s="4">
        <v>1</v>
      </c>
      <c r="L40" s="4">
        <v>1</v>
      </c>
      <c r="M40" s="4">
        <v>1</v>
      </c>
      <c r="N40" s="4">
        <v>1.000830029202973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6" customHeight="1" x14ac:dyDescent="0.3">
      <c r="A41" s="1">
        <f t="shared" si="6"/>
        <v>3</v>
      </c>
      <c r="B41" s="4">
        <v>5.7956878299788279</v>
      </c>
      <c r="C41" s="4">
        <v>1.1736703744893171</v>
      </c>
      <c r="D41" s="4">
        <v>1.1245451841228631</v>
      </c>
      <c r="E41" s="4">
        <v>1.106610375846333</v>
      </c>
      <c r="F41" s="4">
        <v>1</v>
      </c>
      <c r="G41" s="4">
        <v>1.01023740586953</v>
      </c>
      <c r="H41" s="4">
        <v>1</v>
      </c>
      <c r="I41" s="4">
        <v>1.0085745177617249</v>
      </c>
      <c r="J41" s="4">
        <v>1.003707029684203</v>
      </c>
      <c r="K41" s="4">
        <v>1</v>
      </c>
      <c r="L41" s="4">
        <v>1</v>
      </c>
      <c r="M41" s="4">
        <v>1.0033791105029499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6" customHeight="1" x14ac:dyDescent="0.3">
      <c r="A42" s="1">
        <f t="shared" si="6"/>
        <v>4</v>
      </c>
      <c r="B42" s="4">
        <v>24.764506688963209</v>
      </c>
      <c r="C42" s="4">
        <v>1.312048105313091</v>
      </c>
      <c r="D42" s="4">
        <v>1.0193949156860269</v>
      </c>
      <c r="E42" s="4">
        <v>1.201946766832263</v>
      </c>
      <c r="F42" s="4">
        <v>1.169591552135488</v>
      </c>
      <c r="G42" s="4">
        <v>1</v>
      </c>
      <c r="H42" s="4">
        <v>1.008493537369769</v>
      </c>
      <c r="I42" s="4">
        <v>1.006980648975115</v>
      </c>
      <c r="J42" s="4">
        <v>1.0007585609974099</v>
      </c>
      <c r="K42" s="4">
        <v>1</v>
      </c>
      <c r="L42" s="4">
        <v>1.000578649000351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6" customHeight="1" x14ac:dyDescent="0.3">
      <c r="A43" s="1">
        <f t="shared" si="6"/>
        <v>5</v>
      </c>
      <c r="B43" s="4"/>
      <c r="C43" s="4">
        <v>1.27863887822082</v>
      </c>
      <c r="D43" s="4">
        <v>1</v>
      </c>
      <c r="E43" s="4">
        <v>1</v>
      </c>
      <c r="F43" s="4">
        <v>1.023382132089099</v>
      </c>
      <c r="G43" s="4">
        <v>1.0436009974391891</v>
      </c>
      <c r="H43" s="4">
        <v>1.5005753492885421</v>
      </c>
      <c r="I43" s="4">
        <v>1</v>
      </c>
      <c r="J43" s="4">
        <v>1</v>
      </c>
      <c r="K43" s="4">
        <v>1</v>
      </c>
      <c r="L43" s="4">
        <v>1</v>
      </c>
      <c r="M43" s="4">
        <v>1.013990506084633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6" customHeight="1" x14ac:dyDescent="0.3">
      <c r="A44" s="1">
        <f t="shared" si="6"/>
        <v>6</v>
      </c>
      <c r="B44" s="4">
        <v>22.703568015291491</v>
      </c>
      <c r="C44" s="4">
        <v>1.0004711459532449</v>
      </c>
      <c r="D44" s="4">
        <v>1</v>
      </c>
      <c r="E44" s="4">
        <v>1</v>
      </c>
      <c r="F44" s="4">
        <v>1.0460092286015441</v>
      </c>
      <c r="G44" s="4">
        <v>1.018194063825683</v>
      </c>
      <c r="H44" s="4">
        <v>1.0009233306354319</v>
      </c>
      <c r="I44" s="4">
        <v>1</v>
      </c>
      <c r="J44" s="4">
        <v>1</v>
      </c>
      <c r="K44" s="4">
        <v>1</v>
      </c>
      <c r="L44" s="4">
        <v>1</v>
      </c>
      <c r="M44" s="4">
        <v>1.0057904146195951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6" customHeight="1" x14ac:dyDescent="0.3">
      <c r="A45" s="1">
        <f t="shared" si="6"/>
        <v>7</v>
      </c>
      <c r="B45" s="4"/>
      <c r="C45" s="4">
        <v>1</v>
      </c>
      <c r="D45" s="4">
        <v>1</v>
      </c>
      <c r="E45" s="4">
        <v>1.4333259864912899</v>
      </c>
      <c r="F45" s="4">
        <v>1.0243515166125741</v>
      </c>
      <c r="G45" s="4">
        <v>1</v>
      </c>
      <c r="H45" s="4">
        <v>1.0266892325423169</v>
      </c>
      <c r="I45" s="4">
        <v>0.9740045656500862</v>
      </c>
      <c r="J45" s="4">
        <v>1</v>
      </c>
      <c r="K45" s="4">
        <v>1</v>
      </c>
      <c r="L45" s="4">
        <v>1</v>
      </c>
      <c r="M45" s="4">
        <v>1.001549103781237</v>
      </c>
      <c r="N45" s="4">
        <v>0.99999999999999989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6" customHeight="1" x14ac:dyDescent="0.3">
      <c r="A46" s="1">
        <f t="shared" si="6"/>
        <v>8</v>
      </c>
      <c r="B46" s="4"/>
      <c r="C46" s="4"/>
      <c r="D46" s="4">
        <v>1.196960966925241</v>
      </c>
      <c r="E46" s="4">
        <v>1.038970574778683</v>
      </c>
      <c r="F46" s="4">
        <v>1.000575942164518</v>
      </c>
      <c r="G46" s="4">
        <v>1.005627007502143</v>
      </c>
      <c r="H46" s="4">
        <v>1.001688523398754</v>
      </c>
      <c r="I46" s="4">
        <v>1</v>
      </c>
      <c r="J46" s="4">
        <v>1</v>
      </c>
      <c r="K46" s="4">
        <v>1.000142988631874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6" customHeight="1" x14ac:dyDescent="0.3">
      <c r="A47" s="1">
        <f t="shared" si="6"/>
        <v>9</v>
      </c>
      <c r="B47" s="4"/>
      <c r="C47" s="4"/>
      <c r="D47" s="4">
        <v>1.0406640789782879</v>
      </c>
      <c r="E47" s="4">
        <v>1.1010980101965859</v>
      </c>
      <c r="F47" s="4">
        <v>1</v>
      </c>
      <c r="G47" s="4">
        <v>1.0011676776162179</v>
      </c>
      <c r="H47" s="4">
        <v>1</v>
      </c>
      <c r="I47" s="4">
        <v>1</v>
      </c>
      <c r="J47" s="4">
        <v>1.0000612031955971</v>
      </c>
      <c r="K47" s="4">
        <v>1.001688907402271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6" customHeight="1" x14ac:dyDescent="0.3">
      <c r="A48" s="1">
        <f t="shared" si="6"/>
        <v>10</v>
      </c>
      <c r="B48" s="4"/>
      <c r="C48" s="4">
        <v>6.4836210864434491</v>
      </c>
      <c r="D48" s="4">
        <v>1.039308000358476</v>
      </c>
      <c r="E48" s="4">
        <v>1.003847385429832</v>
      </c>
      <c r="F48" s="4">
        <v>0.99999999999999989</v>
      </c>
      <c r="G48" s="4">
        <v>0.99999999999999989</v>
      </c>
      <c r="H48" s="4">
        <v>0.99999999999999989</v>
      </c>
      <c r="I48" s="4">
        <v>1.0791018824911289</v>
      </c>
      <c r="J48" s="4">
        <v>1</v>
      </c>
      <c r="K48" s="4">
        <v>1</v>
      </c>
      <c r="L48" s="4">
        <v>1.0052336283090859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6" customHeight="1" x14ac:dyDescent="0.3">
      <c r="A49" s="1">
        <f t="shared" si="6"/>
        <v>11</v>
      </c>
      <c r="B49" s="4">
        <v>8.6756880934669418</v>
      </c>
      <c r="C49" s="4">
        <v>4.6123506106710446</v>
      </c>
      <c r="D49" s="4">
        <v>1.0190667818517829</v>
      </c>
      <c r="E49" s="4">
        <v>1.00088689202559</v>
      </c>
      <c r="F49" s="4">
        <v>0.99619558662317431</v>
      </c>
      <c r="G49" s="4">
        <v>1.00102186434549</v>
      </c>
      <c r="H49" s="4">
        <v>1.089350077166342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6" customHeight="1" x14ac:dyDescent="0.3">
      <c r="A50" s="1">
        <f t="shared" si="6"/>
        <v>12</v>
      </c>
      <c r="B50" s="4">
        <v>13.19602232078981</v>
      </c>
      <c r="C50" s="4">
        <v>1.258964294620881</v>
      </c>
      <c r="D50" s="4">
        <v>1.081654975217573</v>
      </c>
      <c r="E50" s="4">
        <v>1.0050680181381699</v>
      </c>
      <c r="F50" s="4">
        <v>1.0088847165446651</v>
      </c>
      <c r="G50" s="4">
        <v>1.0164311599181779</v>
      </c>
      <c r="H50" s="4">
        <v>1.0021978955825781</v>
      </c>
      <c r="I50" s="4">
        <v>0.99999999999999989</v>
      </c>
      <c r="J50" s="4">
        <v>0.99999999999999989</v>
      </c>
      <c r="K50" s="4">
        <v>0.99999999999999989</v>
      </c>
      <c r="L50" s="4">
        <v>0.99999999999999989</v>
      </c>
      <c r="U50" s="4"/>
      <c r="V50" s="4"/>
    </row>
    <row r="51" spans="1:22" ht="15.6" customHeight="1" x14ac:dyDescent="0.3">
      <c r="A51" s="1">
        <f t="shared" si="6"/>
        <v>13</v>
      </c>
      <c r="B51" s="4">
        <v>12.169801728520589</v>
      </c>
      <c r="C51" s="4">
        <v>2.1538617619326121</v>
      </c>
      <c r="D51" s="4">
        <v>1.12241420393778</v>
      </c>
      <c r="E51" s="4">
        <v>1.017704489070465</v>
      </c>
      <c r="F51" s="4">
        <v>1.066507869899846</v>
      </c>
      <c r="G51" s="4">
        <v>1.0014692303143611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6" customHeight="1" x14ac:dyDescent="0.3">
      <c r="A52" s="1">
        <f t="shared" si="6"/>
        <v>14</v>
      </c>
      <c r="B52" s="4">
        <v>2.3309067110515</v>
      </c>
      <c r="C52" s="4">
        <v>1.1266400219074</v>
      </c>
      <c r="D52" s="4">
        <v>1.0915479307490901</v>
      </c>
      <c r="E52" s="4">
        <v>1.0988849302094841</v>
      </c>
      <c r="F52" s="4">
        <v>1.89027286858292</v>
      </c>
      <c r="G52" s="4">
        <v>1.0060140744540249</v>
      </c>
      <c r="H52" s="4">
        <v>1.0769885482282799</v>
      </c>
      <c r="I52" s="4">
        <v>1</v>
      </c>
      <c r="J52" s="4">
        <v>1</v>
      </c>
      <c r="V52" s="4"/>
    </row>
    <row r="53" spans="1:22" ht="15.6" customHeight="1" x14ac:dyDescent="0.3">
      <c r="A53" s="1">
        <f t="shared" si="6"/>
        <v>15</v>
      </c>
      <c r="B53" s="4">
        <v>4.4192578072191431</v>
      </c>
      <c r="C53" s="4">
        <v>1.2043982348937341</v>
      </c>
      <c r="D53" s="4">
        <v>1.123631999542809</v>
      </c>
      <c r="E53" s="4">
        <v>1.1191019109540079</v>
      </c>
      <c r="F53" s="4">
        <v>1.422758787854304</v>
      </c>
      <c r="G53" s="4">
        <v>1.0012333738542489</v>
      </c>
      <c r="H53" s="4">
        <v>1.4338963824243609</v>
      </c>
      <c r="I53" s="4">
        <v>1.002012385814411</v>
      </c>
    </row>
    <row r="54" spans="1:22" ht="15.6" customHeight="1" x14ac:dyDescent="0.3">
      <c r="A54" s="1">
        <f t="shared" si="6"/>
        <v>16</v>
      </c>
      <c r="B54" s="4">
        <v>11.881540697674421</v>
      </c>
      <c r="C54" s="4">
        <v>3.7996666462780602</v>
      </c>
      <c r="D54" s="4">
        <v>1.1576848315578929</v>
      </c>
      <c r="E54" s="4">
        <v>1.012111310030765</v>
      </c>
      <c r="F54" s="4">
        <v>0.99999999999999989</v>
      </c>
      <c r="G54" s="4">
        <v>0.99999999999999989</v>
      </c>
      <c r="H54" s="4">
        <v>0.99999999999999989</v>
      </c>
    </row>
    <row r="55" spans="1:22" ht="15.6" customHeight="1" x14ac:dyDescent="0.3">
      <c r="A55" s="1">
        <f t="shared" si="6"/>
        <v>17</v>
      </c>
      <c r="B55" s="4"/>
      <c r="C55" s="4">
        <v>1.429800278943977</v>
      </c>
      <c r="D55" s="4">
        <v>1.0875516823054641</v>
      </c>
      <c r="E55" s="4">
        <v>1.0183006922801989</v>
      </c>
      <c r="F55" s="4">
        <v>1</v>
      </c>
      <c r="G55" s="4">
        <v>1.120721107414959</v>
      </c>
    </row>
    <row r="56" spans="1:22" ht="15.6" customHeight="1" x14ac:dyDescent="0.3">
      <c r="A56" s="1">
        <f t="shared" si="6"/>
        <v>18</v>
      </c>
      <c r="B56" s="4">
        <v>8.9991364134586647</v>
      </c>
      <c r="C56" s="4">
        <v>7.1785285878266887</v>
      </c>
      <c r="D56" s="4">
        <v>1.0365242124519709</v>
      </c>
      <c r="E56" s="4">
        <v>1.0361727330718871</v>
      </c>
      <c r="F56" s="4">
        <v>1.1034042498189229</v>
      </c>
    </row>
    <row r="57" spans="1:22" ht="15.6" customHeight="1" x14ac:dyDescent="0.3">
      <c r="A57" s="1">
        <f t="shared" si="6"/>
        <v>19</v>
      </c>
      <c r="B57" s="4">
        <v>76.827125642538121</v>
      </c>
      <c r="C57" s="4">
        <v>1.0201468124371029</v>
      </c>
      <c r="D57" s="4">
        <v>1.107245594578075</v>
      </c>
      <c r="E57" s="4">
        <v>1.000781688485971</v>
      </c>
    </row>
    <row r="58" spans="1:22" ht="15.6" customHeight="1" x14ac:dyDescent="0.3">
      <c r="A58" s="1">
        <f t="shared" si="6"/>
        <v>20</v>
      </c>
      <c r="B58" s="4">
        <v>46.078485880902107</v>
      </c>
      <c r="C58" s="4">
        <v>1.025253874630137</v>
      </c>
      <c r="D58" s="4">
        <v>1.078198181935629</v>
      </c>
    </row>
    <row r="59" spans="1:22" ht="15.6" customHeight="1" x14ac:dyDescent="0.3">
      <c r="A59" s="1">
        <f t="shared" si="6"/>
        <v>21</v>
      </c>
      <c r="B59" s="4">
        <v>52.686381093057612</v>
      </c>
      <c r="C59" s="4">
        <v>1.0342305910956049</v>
      </c>
    </row>
    <row r="60" spans="1:22" ht="15.6" customHeight="1" x14ac:dyDescent="0.3">
      <c r="A60" s="1">
        <f t="shared" si="6"/>
        <v>22</v>
      </c>
      <c r="B60" s="4">
        <v>40.583055101171936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4" x14ac:dyDescent="0.3"/>
  <cols>
    <col min="1" max="1" width="19.109375" bestFit="1" customWidth="1"/>
    <col min="2" max="10" width="11.77734375" bestFit="1" customWidth="1"/>
    <col min="11" max="11" width="8.77734375" customWidth="1"/>
    <col min="12" max="12" width="4.77734375" customWidth="1"/>
    <col min="13" max="13" width="11.6640625" customWidth="1"/>
    <col min="14" max="14" width="10.109375" bestFit="1" customWidth="1"/>
    <col min="15" max="15" width="9.77734375" bestFit="1" customWidth="1"/>
    <col min="16" max="17" width="8.77734375" bestFit="1" customWidth="1"/>
    <col min="18" max="18" width="9.5546875" bestFit="1" customWidth="1"/>
    <col min="19" max="19" width="9.21875" bestFit="1" customWidth="1"/>
    <col min="20" max="21" width="8.21875" bestFit="1" customWidth="1"/>
    <col min="22" max="22" width="8.5546875" bestFit="1" customWidth="1"/>
    <col min="23" max="23" width="9.5546875" bestFit="1" customWidth="1"/>
    <col min="24" max="24" width="9.21875" bestFit="1" customWidth="1"/>
    <col min="25" max="26" width="8.21875" bestFit="1" customWidth="1"/>
    <col min="27" max="27" width="8.5546875" bestFit="1" customWidth="1"/>
  </cols>
  <sheetData>
    <row r="1" spans="1:27" ht="28.8" customHeight="1" x14ac:dyDescent="0.3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">
      <c r="A2" s="31">
        <v>1</v>
      </c>
      <c r="B2" s="32">
        <v>2.7940519337899931E-2</v>
      </c>
      <c r="C2" s="32">
        <v>2.2440615317895821E-2</v>
      </c>
      <c r="D2" s="32">
        <v>1.106847302717094E-2</v>
      </c>
      <c r="E2" s="32">
        <v>1.4504640208236859E-2</v>
      </c>
      <c r="F2" s="32">
        <v>1.450692054457779E-2</v>
      </c>
      <c r="G2" s="32">
        <v>1.021185366530411E-2</v>
      </c>
      <c r="H2" s="32">
        <v>5.2305184465614154E-3</v>
      </c>
      <c r="I2" s="32">
        <v>1.5182774441461541E-2</v>
      </c>
      <c r="J2" s="32">
        <v>1.2555703909479731E-2</v>
      </c>
      <c r="M2" s="31">
        <v>1</v>
      </c>
      <c r="N2" s="17">
        <v>18.68816941887529</v>
      </c>
      <c r="O2" s="17">
        <v>20.941426503189611</v>
      </c>
      <c r="P2" s="17">
        <v>43.81313935868473</v>
      </c>
      <c r="Q2" s="17">
        <v>45.907750158328057</v>
      </c>
      <c r="R2" s="17">
        <v>22.487695853150932</v>
      </c>
      <c r="S2" s="17">
        <v>25.258854680895531</v>
      </c>
      <c r="T2" s="17">
        <v>45.034836826225693</v>
      </c>
      <c r="U2" s="17">
        <v>46.449307358377233</v>
      </c>
      <c r="V2" s="17">
        <v>44.860444758506397</v>
      </c>
    </row>
    <row r="3" spans="1:27" x14ac:dyDescent="0.3">
      <c r="A3">
        <f t="shared" ref="A3:A24" si="0">+A2+1</f>
        <v>2</v>
      </c>
      <c r="B3" s="32">
        <v>0.52215715903803517</v>
      </c>
      <c r="C3" s="32">
        <v>0.46993849636606622</v>
      </c>
      <c r="D3" s="32">
        <v>0.48494455122728342</v>
      </c>
      <c r="E3" s="32">
        <v>0.66587539881617708</v>
      </c>
      <c r="F3" s="32">
        <v>0.32622721697229201</v>
      </c>
      <c r="G3" s="32">
        <v>0.25793972775448692</v>
      </c>
      <c r="H3" s="32">
        <v>0.2355555447574568</v>
      </c>
      <c r="I3" s="32">
        <v>0.70522935658436126</v>
      </c>
      <c r="J3" s="32">
        <v>0.56118708480853952</v>
      </c>
      <c r="M3">
        <f t="shared" ref="M3:M24" si="1">+M2+1</f>
        <v>2</v>
      </c>
      <c r="N3" s="17">
        <v>1.44891844031518</v>
      </c>
      <c r="O3" s="17">
        <v>1.6938693980162041</v>
      </c>
      <c r="P3" s="17">
        <v>1.331552520299107</v>
      </c>
      <c r="Q3" s="17">
        <v>1.0264062833935199</v>
      </c>
      <c r="R3" s="17">
        <v>2.1133791711929182</v>
      </c>
      <c r="S3" s="17">
        <v>2.6939552334733912</v>
      </c>
      <c r="T3" s="17">
        <v>2.5812711318685948</v>
      </c>
      <c r="U3" s="17">
        <v>1.026543759387615</v>
      </c>
      <c r="V3" s="17">
        <v>1.1789794018463129</v>
      </c>
    </row>
    <row r="4" spans="1:27" x14ac:dyDescent="0.3">
      <c r="A4">
        <f t="shared" si="0"/>
        <v>3</v>
      </c>
      <c r="B4" s="32">
        <v>0.75656313647279527</v>
      </c>
      <c r="C4" s="32">
        <v>0.79601443794422844</v>
      </c>
      <c r="D4" s="32">
        <v>0.64572913939200849</v>
      </c>
      <c r="E4" s="32">
        <v>0.68345869330209008</v>
      </c>
      <c r="F4" s="32">
        <v>0.68944180542547462</v>
      </c>
      <c r="G4" s="32">
        <v>0.69487807950490188</v>
      </c>
      <c r="H4" s="32">
        <v>0.60803272763400396</v>
      </c>
      <c r="I4" s="32">
        <v>0.72394879493861919</v>
      </c>
      <c r="J4" s="32">
        <v>0.66405843174388057</v>
      </c>
      <c r="M4">
        <f t="shared" si="1"/>
        <v>3</v>
      </c>
      <c r="N4" s="17">
        <v>1.0792680664895711</v>
      </c>
      <c r="O4" s="17">
        <v>1.0619581771570361</v>
      </c>
      <c r="P4" s="17">
        <v>1.079736560037289</v>
      </c>
      <c r="Q4" s="17">
        <v>1.073743266187283</v>
      </c>
      <c r="R4" s="17">
        <v>1.097854337953712</v>
      </c>
      <c r="S4" s="17">
        <v>1.082124372788736</v>
      </c>
      <c r="T4" s="17">
        <v>1.0984727503953069</v>
      </c>
      <c r="U4" s="17">
        <v>1.073989329655225</v>
      </c>
      <c r="V4" s="17">
        <v>1.0767399131122859</v>
      </c>
    </row>
    <row r="5" spans="1:27" x14ac:dyDescent="0.3">
      <c r="A5">
        <f t="shared" si="0"/>
        <v>4</v>
      </c>
      <c r="B5" s="32">
        <v>0.81653443347827892</v>
      </c>
      <c r="C5" s="32">
        <v>0.84533404150993552</v>
      </c>
      <c r="D5" s="32">
        <v>0.69721735968296628</v>
      </c>
      <c r="E5" s="32">
        <v>0.73385916965027875</v>
      </c>
      <c r="F5" s="32">
        <v>0.7569066768529964</v>
      </c>
      <c r="G5" s="32">
        <v>0.75194450594888351</v>
      </c>
      <c r="H5" s="32">
        <v>0.66790738265448479</v>
      </c>
      <c r="I5" s="32">
        <v>0.77751328098083539</v>
      </c>
      <c r="J5" s="32">
        <v>0.7150691694749397</v>
      </c>
      <c r="M5">
        <f t="shared" si="1"/>
        <v>4</v>
      </c>
      <c r="N5" s="17">
        <v>1.0861370429260431</v>
      </c>
      <c r="O5" s="17">
        <v>1.031842232640594</v>
      </c>
      <c r="P5" s="17">
        <v>1.0296284078820139</v>
      </c>
      <c r="Q5" s="17">
        <v>1.018288846023252</v>
      </c>
      <c r="R5" s="17">
        <v>1.085605239268898</v>
      </c>
      <c r="S5" s="17">
        <v>1.0377440528893029</v>
      </c>
      <c r="T5" s="17">
        <v>1.0475588775053859</v>
      </c>
      <c r="U5" s="17">
        <v>1.0184183712793531</v>
      </c>
      <c r="V5" s="17">
        <v>1.0239586269526331</v>
      </c>
    </row>
    <row r="6" spans="1:27" x14ac:dyDescent="0.3">
      <c r="A6">
        <f t="shared" si="0"/>
        <v>5</v>
      </c>
      <c r="B6" s="32">
        <v>0.88686829502538966</v>
      </c>
      <c r="C6" s="32">
        <v>0.87225136471870868</v>
      </c>
      <c r="D6" s="32">
        <v>0.71787479999807413</v>
      </c>
      <c r="E6" s="32">
        <v>0.74728060700676435</v>
      </c>
      <c r="F6" s="32">
        <v>0.8217018540292238</v>
      </c>
      <c r="G6" s="32">
        <v>0.78032593915123938</v>
      </c>
      <c r="H6" s="32">
        <v>0.69967230805109226</v>
      </c>
      <c r="I6" s="32">
        <v>0.79183380926456814</v>
      </c>
      <c r="J6" s="32">
        <v>0.73228261484434987</v>
      </c>
      <c r="M6">
        <f t="shared" si="1"/>
        <v>5</v>
      </c>
      <c r="N6" s="17">
        <v>1.0487120128021039</v>
      </c>
      <c r="O6" s="17">
        <v>1.0568523553561511</v>
      </c>
      <c r="P6" s="17">
        <v>1.1882821479789141</v>
      </c>
      <c r="Q6" s="17">
        <v>1.076396625815693</v>
      </c>
      <c r="R6" s="17">
        <v>1.0933354796541139</v>
      </c>
      <c r="S6" s="17">
        <v>1.126079294841744</v>
      </c>
      <c r="T6" s="17">
        <v>1.2471572960259989</v>
      </c>
      <c r="U6" s="17">
        <v>1.034468083272974</v>
      </c>
      <c r="V6" s="17">
        <v>1.132339386897304</v>
      </c>
    </row>
    <row r="7" spans="1:27" x14ac:dyDescent="0.3">
      <c r="A7">
        <f t="shared" si="0"/>
        <v>6</v>
      </c>
      <c r="B7" s="32">
        <v>0.93006943476644699</v>
      </c>
      <c r="C7" s="32">
        <v>0.9218409092655846</v>
      </c>
      <c r="D7" s="32">
        <v>0.85303780932164452</v>
      </c>
      <c r="E7" s="32">
        <v>0.80437032391958418</v>
      </c>
      <c r="F7" s="32">
        <v>0.89839579070771602</v>
      </c>
      <c r="G7" s="32">
        <v>0.87870888330614894</v>
      </c>
      <c r="H7" s="32">
        <v>0.87260142381326988</v>
      </c>
      <c r="I7" s="32">
        <v>0.81912680294065576</v>
      </c>
      <c r="J7" s="32">
        <v>0.82798954009939851</v>
      </c>
      <c r="M7">
        <f t="shared" si="1"/>
        <v>6</v>
      </c>
      <c r="N7" s="17">
        <v>1.006636461795257</v>
      </c>
      <c r="O7" s="17">
        <v>1.007829625998192</v>
      </c>
      <c r="P7" s="17">
        <v>1.0233997334337259</v>
      </c>
      <c r="Q7" s="17">
        <v>1.042009868229034</v>
      </c>
      <c r="R7" s="17">
        <v>1.0125398868085571</v>
      </c>
      <c r="S7" s="17">
        <v>1.014323296603775</v>
      </c>
      <c r="T7" s="17">
        <v>1.024311490992629</v>
      </c>
      <c r="U7" s="17">
        <v>1.0406514937564031</v>
      </c>
      <c r="V7" s="17">
        <v>1.0327048008313799</v>
      </c>
    </row>
    <row r="8" spans="1:27" x14ac:dyDescent="0.3">
      <c r="A8">
        <f t="shared" si="0"/>
        <v>7</v>
      </c>
      <c r="B8" s="32">
        <v>0.93624180503721066</v>
      </c>
      <c r="C8" s="32">
        <v>0.92905857881496712</v>
      </c>
      <c r="D8" s="32">
        <v>0.87299866666866033</v>
      </c>
      <c r="E8" s="32">
        <v>0.83816181523479139</v>
      </c>
      <c r="F8" s="32">
        <v>0.90966157223247468</v>
      </c>
      <c r="G8" s="32">
        <v>0.89129489127011519</v>
      </c>
      <c r="H8" s="32">
        <v>0.89381566546846114</v>
      </c>
      <c r="I8" s="32">
        <v>0.85242553105609986</v>
      </c>
      <c r="J8" s="32">
        <v>0.85522562598993246</v>
      </c>
      <c r="M8">
        <f t="shared" si="1"/>
        <v>7</v>
      </c>
      <c r="N8" s="17">
        <v>1.037211225555851</v>
      </c>
      <c r="O8" s="17">
        <v>1.0520290099805709</v>
      </c>
      <c r="P8" s="17">
        <v>1.1127621149359801</v>
      </c>
      <c r="Q8" s="17">
        <v>1.189062001905169</v>
      </c>
      <c r="R8" s="17">
        <v>1.067106051566846</v>
      </c>
      <c r="S8" s="17">
        <v>1.09435911160555</v>
      </c>
      <c r="T8" s="17">
        <v>1.1004054839002599</v>
      </c>
      <c r="U8" s="17">
        <v>1.170294976884213</v>
      </c>
      <c r="V8" s="17">
        <v>1.1509120584205741</v>
      </c>
    </row>
    <row r="9" spans="1:27" x14ac:dyDescent="0.3">
      <c r="A9">
        <f t="shared" si="0"/>
        <v>8</v>
      </c>
      <c r="B9" s="32">
        <v>0.97108051001926787</v>
      </c>
      <c r="C9" s="32">
        <v>0.97739657688466652</v>
      </c>
      <c r="D9" s="32">
        <v>0.97143984265850902</v>
      </c>
      <c r="E9" s="32">
        <v>0.99662636594355125</v>
      </c>
      <c r="F9" s="32">
        <v>0.97070536860708501</v>
      </c>
      <c r="G9" s="32">
        <v>0.97539668538892887</v>
      </c>
      <c r="H9" s="32">
        <v>0.98355965987745486</v>
      </c>
      <c r="I9" s="32">
        <v>0.99758931716281163</v>
      </c>
      <c r="J9" s="32">
        <v>0.98387194078112039</v>
      </c>
      <c r="M9">
        <f t="shared" si="1"/>
        <v>8</v>
      </c>
      <c r="N9" s="17">
        <v>1.005833843173664</v>
      </c>
      <c r="O9" s="17">
        <v>1.0072831102586119</v>
      </c>
      <c r="P9" s="17">
        <v>1.0258422502363049</v>
      </c>
      <c r="Q9" s="17">
        <v>1.000795011546713</v>
      </c>
      <c r="R9" s="17">
        <v>1.004417125043279</v>
      </c>
      <c r="S9" s="17">
        <v>1.005174956910895</v>
      </c>
      <c r="T9" s="17">
        <v>1.0135190447175899</v>
      </c>
      <c r="U9" s="17">
        <v>1.00067079527147</v>
      </c>
      <c r="V9" s="17">
        <v>1.013318630891509</v>
      </c>
    </row>
    <row r="10" spans="1:27" x14ac:dyDescent="0.3">
      <c r="A10">
        <f t="shared" si="0"/>
        <v>9</v>
      </c>
      <c r="B10" s="32">
        <v>0.97674564142372211</v>
      </c>
      <c r="C10" s="32">
        <v>0.98451506392050803</v>
      </c>
      <c r="D10" s="32">
        <v>0.99654403416200721</v>
      </c>
      <c r="E10" s="32">
        <v>0.99741869541223449</v>
      </c>
      <c r="F10" s="32">
        <v>0.97499309560040492</v>
      </c>
      <c r="G10" s="32">
        <v>0.98044432120684644</v>
      </c>
      <c r="H10" s="32">
        <v>0.99685644690175579</v>
      </c>
      <c r="I10" s="32">
        <v>0.99825849535963362</v>
      </c>
      <c r="J10" s="32">
        <v>0.99698117294995892</v>
      </c>
      <c r="M10">
        <f t="shared" si="1"/>
        <v>9</v>
      </c>
      <c r="N10" s="17">
        <v>1.0081087947132359</v>
      </c>
      <c r="O10" s="17">
        <v>1.0002080284015591</v>
      </c>
      <c r="P10" s="17">
        <v>1.0000159242457951</v>
      </c>
      <c r="Q10" s="17">
        <v>1</v>
      </c>
      <c r="R10" s="17">
        <v>1.0058967761352611</v>
      </c>
      <c r="S10" s="17">
        <v>1.0003772328231011</v>
      </c>
      <c r="T10" s="17">
        <v>1.000010200532599</v>
      </c>
      <c r="U10" s="17">
        <v>1</v>
      </c>
      <c r="V10" s="17">
        <v>1.000007962122897</v>
      </c>
    </row>
    <row r="11" spans="1:27" x14ac:dyDescent="0.3">
      <c r="A11">
        <f t="shared" si="0"/>
        <v>10</v>
      </c>
      <c r="B11" s="32">
        <v>0.98466587131707539</v>
      </c>
      <c r="C11" s="32">
        <v>0.98471987101556624</v>
      </c>
      <c r="D11" s="32">
        <v>0.99655990337415246</v>
      </c>
      <c r="E11" s="32">
        <v>0.99741869541223449</v>
      </c>
      <c r="F11" s="32">
        <v>0.98074241161858522</v>
      </c>
      <c r="G11" s="32">
        <v>0.98081417698602846</v>
      </c>
      <c r="H11" s="32">
        <v>0.99686661536843946</v>
      </c>
      <c r="I11" s="32">
        <v>0.99825849535963362</v>
      </c>
      <c r="J11" s="32">
        <v>0.99698911445546035</v>
      </c>
      <c r="M11">
        <f t="shared" si="1"/>
        <v>10</v>
      </c>
      <c r="N11" s="17">
        <v>1.000304393879144</v>
      </c>
      <c r="O11" s="17">
        <v>1.000210959759483</v>
      </c>
      <c r="P11" s="17">
        <v>1.000415915317298</v>
      </c>
      <c r="Q11" s="17">
        <v>1</v>
      </c>
      <c r="R11" s="17">
        <v>1.000263093654014</v>
      </c>
      <c r="S11" s="17">
        <v>1.000152658002845</v>
      </c>
      <c r="T11" s="17">
        <v>1.0003053160056909</v>
      </c>
      <c r="U11" s="17">
        <v>1</v>
      </c>
      <c r="V11" s="17">
        <v>1.0002079576586489</v>
      </c>
    </row>
    <row r="12" spans="1:27" x14ac:dyDescent="0.3">
      <c r="A12">
        <f t="shared" si="0"/>
        <v>11</v>
      </c>
      <c r="B12" s="32">
        <v>0.98496559758130664</v>
      </c>
      <c r="C12" s="32">
        <v>0.984927607282714</v>
      </c>
      <c r="D12" s="32">
        <v>0.99697438790257076</v>
      </c>
      <c r="E12" s="32">
        <v>0.99741869541223449</v>
      </c>
      <c r="F12" s="32">
        <v>0.98100043872330489</v>
      </c>
      <c r="G12" s="32">
        <v>0.98096390611944961</v>
      </c>
      <c r="H12" s="32">
        <v>0.99717097470165028</v>
      </c>
      <c r="I12" s="32">
        <v>0.99825849535963362</v>
      </c>
      <c r="J12" s="32">
        <v>0.99719649216636574</v>
      </c>
      <c r="M12">
        <f t="shared" si="1"/>
        <v>11</v>
      </c>
      <c r="N12" s="17">
        <v>1.000635120890107</v>
      </c>
      <c r="O12" s="17">
        <v>1.0006737170536659</v>
      </c>
      <c r="P12" s="17">
        <v>1.0011140163301491</v>
      </c>
      <c r="Q12" s="17">
        <v>1.0025879849652291</v>
      </c>
      <c r="R12" s="17">
        <v>1.0004470982545719</v>
      </c>
      <c r="S12" s="17">
        <v>1.000484356442453</v>
      </c>
      <c r="T12" s="17">
        <v>1.0008722713848479</v>
      </c>
      <c r="U12" s="17">
        <v>1.0017445427696949</v>
      </c>
      <c r="V12" s="17">
        <v>1.0018510006476891</v>
      </c>
    </row>
    <row r="13" spans="1:27" x14ac:dyDescent="0.3">
      <c r="A13">
        <f t="shared" si="0"/>
        <v>12</v>
      </c>
      <c r="B13" s="32">
        <v>0.98559116980836692</v>
      </c>
      <c r="C13" s="32">
        <v>0.98559116980836692</v>
      </c>
      <c r="D13" s="32">
        <v>0.99808503365143431</v>
      </c>
      <c r="E13" s="32">
        <v>1</v>
      </c>
      <c r="F13" s="32">
        <v>0.98143904230719248</v>
      </c>
      <c r="G13" s="32">
        <v>0.98143904230719248</v>
      </c>
      <c r="H13" s="32">
        <v>0.99804077840868322</v>
      </c>
      <c r="I13" s="32">
        <v>1</v>
      </c>
      <c r="J13" s="32">
        <v>0.99904159917305113</v>
      </c>
      <c r="M13">
        <f t="shared" si="1"/>
        <v>12</v>
      </c>
      <c r="N13" s="17">
        <v>1.001384859144042</v>
      </c>
      <c r="O13" s="17">
        <v>1.001384859144042</v>
      </c>
      <c r="P13" s="17">
        <v>1.0011968599143399</v>
      </c>
      <c r="Q13" s="17">
        <v>1</v>
      </c>
      <c r="R13" s="17">
        <v>1.002059094582368</v>
      </c>
      <c r="S13" s="17">
        <v>1.002059094582368</v>
      </c>
      <c r="T13" s="17">
        <v>1.001223253066805</v>
      </c>
      <c r="U13" s="17">
        <v>1</v>
      </c>
      <c r="V13" s="17">
        <v>1.00059842995717</v>
      </c>
    </row>
    <row r="14" spans="1:27" x14ac:dyDescent="0.3">
      <c r="A14">
        <f t="shared" si="0"/>
        <v>13</v>
      </c>
      <c r="B14" s="32">
        <v>0.98695607475216318</v>
      </c>
      <c r="C14" s="32">
        <v>0.98695607475216318</v>
      </c>
      <c r="D14" s="32">
        <v>0.99927960161931428</v>
      </c>
      <c r="E14" s="32">
        <v>1</v>
      </c>
      <c r="F14" s="32">
        <v>0.98345991812213174</v>
      </c>
      <c r="G14" s="32">
        <v>0.98345991812213174</v>
      </c>
      <c r="H14" s="32">
        <v>0.99926163485166863</v>
      </c>
      <c r="I14" s="32">
        <v>1</v>
      </c>
      <c r="J14" s="32">
        <v>0.99963967101945017</v>
      </c>
      <c r="M14">
        <f t="shared" si="1"/>
        <v>13</v>
      </c>
      <c r="N14" s="17">
        <v>1.000101564488221</v>
      </c>
      <c r="O14" s="17">
        <v>1.000101564488221</v>
      </c>
      <c r="P14" s="17">
        <v>1</v>
      </c>
      <c r="Q14" s="17">
        <v>1</v>
      </c>
      <c r="R14" s="17">
        <v>1.0000754572002699</v>
      </c>
      <c r="S14" s="17">
        <v>1.0000754572002699</v>
      </c>
      <c r="T14" s="17">
        <v>1</v>
      </c>
      <c r="U14" s="17">
        <v>1</v>
      </c>
      <c r="V14" s="17">
        <v>1</v>
      </c>
    </row>
    <row r="15" spans="1:27" x14ac:dyDescent="0.3">
      <c r="A15">
        <f t="shared" si="0"/>
        <v>14</v>
      </c>
      <c r="B15" s="32">
        <v>0.98705631444079156</v>
      </c>
      <c r="C15" s="32">
        <v>0.98705631444079156</v>
      </c>
      <c r="D15" s="32">
        <v>0.99927960161931428</v>
      </c>
      <c r="E15" s="32">
        <v>1</v>
      </c>
      <c r="F15" s="32">
        <v>0.98353412725413136</v>
      </c>
      <c r="G15" s="32">
        <v>0.98353412725413136</v>
      </c>
      <c r="H15" s="32">
        <v>0.99926163485166863</v>
      </c>
      <c r="I15" s="32">
        <v>1</v>
      </c>
      <c r="J15" s="32">
        <v>0.99963967101945017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">
      <c r="A16">
        <f t="shared" si="0"/>
        <v>15</v>
      </c>
      <c r="B16" s="32">
        <v>0.98705631444079156</v>
      </c>
      <c r="C16" s="32">
        <v>0.98705631444079156</v>
      </c>
      <c r="D16" s="32">
        <v>0.99927960161931428</v>
      </c>
      <c r="E16" s="32">
        <v>1</v>
      </c>
      <c r="F16" s="32">
        <v>0.98353412725413136</v>
      </c>
      <c r="G16" s="32">
        <v>0.98353412725413136</v>
      </c>
      <c r="H16" s="32">
        <v>0.99926163485166863</v>
      </c>
      <c r="I16" s="32">
        <v>1</v>
      </c>
      <c r="J16" s="32">
        <v>0.99963967101945017</v>
      </c>
      <c r="M16">
        <f t="shared" si="1"/>
        <v>15</v>
      </c>
      <c r="N16" s="17">
        <v>1.0124854223996209</v>
      </c>
      <c r="O16" s="17">
        <v>1.0124854223996209</v>
      </c>
      <c r="P16" s="17">
        <v>1</v>
      </c>
      <c r="Q16" s="17">
        <v>1</v>
      </c>
      <c r="R16" s="17">
        <v>1.0160979890073161</v>
      </c>
      <c r="S16" s="17">
        <v>1.0160979890073161</v>
      </c>
      <c r="T16" s="17">
        <v>1</v>
      </c>
      <c r="U16" s="17">
        <v>1</v>
      </c>
      <c r="V16" s="17">
        <v>1</v>
      </c>
    </row>
    <row r="17" spans="1:22" x14ac:dyDescent="0.3">
      <c r="A17">
        <f t="shared" si="0"/>
        <v>16</v>
      </c>
      <c r="B17" s="32">
        <v>0.99938012945879795</v>
      </c>
      <c r="C17" s="32">
        <v>0.99938012945879795</v>
      </c>
      <c r="D17" s="32">
        <v>0.99927960161931428</v>
      </c>
      <c r="E17" s="32">
        <v>1</v>
      </c>
      <c r="F17" s="32">
        <v>0.99936704882298877</v>
      </c>
      <c r="G17" s="32">
        <v>0.99936704882298877</v>
      </c>
      <c r="H17" s="32">
        <v>0.99926163485166863</v>
      </c>
      <c r="I17" s="32">
        <v>1</v>
      </c>
      <c r="J17" s="32">
        <v>0.99963967101945017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">
      <c r="A18">
        <f t="shared" si="0"/>
        <v>17</v>
      </c>
      <c r="B18" s="32">
        <v>0.99938012945879795</v>
      </c>
      <c r="C18" s="32">
        <v>0.99938012945879795</v>
      </c>
      <c r="D18" s="32">
        <v>0.99927960161931428</v>
      </c>
      <c r="E18" s="32">
        <v>1</v>
      </c>
      <c r="F18" s="32">
        <v>0.99936704882298877</v>
      </c>
      <c r="G18" s="32">
        <v>0.99936704882298877</v>
      </c>
      <c r="H18" s="32">
        <v>0.99926163485166863</v>
      </c>
      <c r="I18" s="32">
        <v>1</v>
      </c>
      <c r="J18" s="32">
        <v>0.99963967101945017</v>
      </c>
      <c r="M18">
        <f t="shared" si="1"/>
        <v>17</v>
      </c>
      <c r="N18" s="17">
        <v>1.000620255019016</v>
      </c>
      <c r="O18" s="17">
        <v>1.000620255019016</v>
      </c>
      <c r="P18" s="17">
        <v>1.00072091772865</v>
      </c>
      <c r="Q18" s="17">
        <v>1</v>
      </c>
      <c r="R18" s="17">
        <v>1.000633352057942</v>
      </c>
      <c r="S18" s="17">
        <v>1.000633352057942</v>
      </c>
      <c r="T18" s="17">
        <v>1.000738910734265</v>
      </c>
      <c r="U18" s="17">
        <v>1</v>
      </c>
      <c r="V18" s="17">
        <v>1.0003604588643249</v>
      </c>
    </row>
    <row r="19" spans="1:22" x14ac:dyDescent="0.3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I8" sqref="I8:I31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2.21875" bestFit="1" customWidth="1"/>
    <col min="4" max="5" width="14.21875" bestFit="1" customWidth="1"/>
    <col min="6" max="6" width="15" bestFit="1" customWidth="1"/>
    <col min="7" max="7" width="14.21875" bestFit="1" customWidth="1"/>
    <col min="8" max="8" width="13.5546875" bestFit="1" customWidth="1"/>
    <col min="9" max="9" width="14.44140625" bestFit="1" customWidth="1"/>
    <col min="10" max="10" width="16.5546875" bestFit="1" customWidth="1"/>
    <col min="11" max="13" width="12.21875" bestFit="1" customWidth="1"/>
    <col min="14" max="14" width="10.5546875" bestFit="1" customWidth="1"/>
    <col min="15" max="15" width="13.5546875" bestFit="1" customWidth="1"/>
    <col min="16" max="16" width="27.21875" bestFit="1" customWidth="1"/>
    <col min="17" max="17" width="7.21875" customWidth="1"/>
    <col min="18" max="18" width="10.21875" customWidth="1"/>
    <col min="19" max="40" width="11.5546875" bestFit="1" customWidth="1"/>
    <col min="41" max="42" width="10.5546875" bestFit="1" customWidth="1"/>
    <col min="43" max="44" width="11.5546875" bestFit="1" customWidth="1"/>
    <col min="46" max="46" width="10.21875" bestFit="1" customWidth="1"/>
  </cols>
  <sheetData>
    <row r="4" spans="1:44" s="7" customFormat="1" x14ac:dyDescent="0.3">
      <c r="D4" s="7" t="s">
        <v>35</v>
      </c>
      <c r="E4" s="7" t="s">
        <v>36</v>
      </c>
      <c r="F4" s="7" t="s">
        <v>37</v>
      </c>
      <c r="G4" s="7" t="s">
        <v>38</v>
      </c>
      <c r="H4" s="8">
        <v>45838</v>
      </c>
      <c r="J4" s="36" t="s">
        <v>39</v>
      </c>
      <c r="K4" s="37"/>
      <c r="L4" s="37"/>
      <c r="M4" s="38"/>
    </row>
    <row r="5" spans="1:44" s="7" customFormat="1" x14ac:dyDescent="0.3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45108</v>
      </c>
      <c r="T7" s="11">
        <f>R9</f>
        <v>45139</v>
      </c>
      <c r="U7" s="11">
        <f>R10</f>
        <v>45170</v>
      </c>
      <c r="V7" s="11">
        <f>R11</f>
        <v>45200</v>
      </c>
      <c r="W7" s="11">
        <f>R12</f>
        <v>45231</v>
      </c>
      <c r="X7" s="11">
        <f>R13</f>
        <v>45261</v>
      </c>
      <c r="Y7" s="11">
        <f>R14</f>
        <v>45292</v>
      </c>
      <c r="Z7" s="11">
        <f>R15</f>
        <v>45323</v>
      </c>
      <c r="AA7" s="11">
        <f>R16</f>
        <v>45352</v>
      </c>
      <c r="AB7" s="11">
        <f>R17</f>
        <v>45383</v>
      </c>
      <c r="AC7" s="11">
        <f>R18</f>
        <v>45413</v>
      </c>
      <c r="AD7" s="11">
        <f>R19</f>
        <v>45444</v>
      </c>
      <c r="AE7" s="11">
        <f>R20</f>
        <v>45474</v>
      </c>
      <c r="AF7" s="11">
        <f>R21</f>
        <v>45505</v>
      </c>
      <c r="AG7" s="11">
        <f>R22</f>
        <v>45536</v>
      </c>
      <c r="AH7" s="11">
        <f>R23</f>
        <v>45566</v>
      </c>
      <c r="AI7" s="11">
        <f>R24</f>
        <v>45597</v>
      </c>
      <c r="AJ7" s="11">
        <f>R25</f>
        <v>45627</v>
      </c>
      <c r="AK7" s="11">
        <f>R26</f>
        <v>45658</v>
      </c>
      <c r="AL7" s="11">
        <f>R27</f>
        <v>45689</v>
      </c>
      <c r="AM7" s="11">
        <f>R28</f>
        <v>45717</v>
      </c>
      <c r="AN7" s="11">
        <f>R29</f>
        <v>45748</v>
      </c>
      <c r="AO7" s="11">
        <f>R30</f>
        <v>45778</v>
      </c>
      <c r="AP7" s="11">
        <f>R31</f>
        <v>45809</v>
      </c>
      <c r="AQ7" s="11" t="s">
        <v>36</v>
      </c>
      <c r="AR7" s="7" t="s">
        <v>36</v>
      </c>
    </row>
    <row r="8" spans="1:44" x14ac:dyDescent="0.3">
      <c r="A8" s="12">
        <f t="shared" ref="A8:A30" si="0">DATE(YEAR(A9),MONTH(A9)-1,1)</f>
        <v>45108</v>
      </c>
      <c r="B8" s="13">
        <v>12762.01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12762.01</v>
      </c>
      <c r="H8" s="14">
        <f t="shared" ref="H8:H31" si="4">G8-B8</f>
        <v>0</v>
      </c>
      <c r="I8" s="13">
        <v>14638.657499999999</v>
      </c>
      <c r="J8" s="13">
        <f t="shared" ref="J8:J28" si="5">100*$G8/$I8</f>
        <v>87.180193948796202</v>
      </c>
      <c r="K8" s="13">
        <f t="shared" ref="K8:K31" si="6">100*(B8/I8)</f>
        <v>87.180193948796202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45108</v>
      </c>
      <c r="S8" s="17">
        <v>332.88</v>
      </c>
      <c r="T8" s="17">
        <v>7231.88</v>
      </c>
      <c r="U8" s="17">
        <v>11352.11</v>
      </c>
      <c r="V8" s="17">
        <v>11121.29</v>
      </c>
      <c r="W8" s="17">
        <v>11121.29</v>
      </c>
      <c r="X8" s="17">
        <v>11147.01</v>
      </c>
      <c r="Y8" s="17">
        <v>11147.01</v>
      </c>
      <c r="Z8" s="17">
        <v>11147.01</v>
      </c>
      <c r="AA8" s="17">
        <v>11147.01</v>
      </c>
      <c r="AB8" s="17">
        <v>11147.01</v>
      </c>
      <c r="AC8" s="17">
        <v>11147.01</v>
      </c>
      <c r="AD8" s="17">
        <v>11147.01</v>
      </c>
      <c r="AE8" s="17">
        <v>11147.01</v>
      </c>
      <c r="AF8" s="17">
        <v>11147.01</v>
      </c>
      <c r="AG8" s="17">
        <v>11147.01</v>
      </c>
      <c r="AH8" s="17">
        <v>12762.01</v>
      </c>
      <c r="AI8" s="17">
        <v>12762.01</v>
      </c>
      <c r="AJ8" s="17">
        <v>12762.01</v>
      </c>
      <c r="AK8" s="17">
        <v>12762.01</v>
      </c>
      <c r="AL8" s="17">
        <v>12762.01</v>
      </c>
      <c r="AM8" s="17">
        <v>12762.01</v>
      </c>
      <c r="AN8" s="17">
        <v>12762.01</v>
      </c>
      <c r="AO8" s="17">
        <v>12762.01</v>
      </c>
      <c r="AP8" s="17">
        <v>12762.01</v>
      </c>
      <c r="AQ8" s="13"/>
      <c r="AR8" s="13"/>
    </row>
    <row r="9" spans="1:44" x14ac:dyDescent="0.3">
      <c r="A9" s="12">
        <f t="shared" si="0"/>
        <v>45139</v>
      </c>
      <c r="B9" s="13">
        <v>12843.53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12843.53</v>
      </c>
      <c r="H9" s="14">
        <f t="shared" si="4"/>
        <v>0</v>
      </c>
      <c r="I9" s="13">
        <v>13948.4575</v>
      </c>
      <c r="J9" s="13">
        <f t="shared" si="5"/>
        <v>92.078496851712814</v>
      </c>
      <c r="K9" s="13">
        <f t="shared" si="6"/>
        <v>92.078496851712828</v>
      </c>
      <c r="L9" s="13">
        <f t="shared" si="7"/>
        <v>0</v>
      </c>
      <c r="M9" s="13"/>
      <c r="N9" s="13"/>
      <c r="O9" s="13"/>
      <c r="P9" s="13"/>
      <c r="R9" s="16">
        <f t="shared" si="8"/>
        <v>45139</v>
      </c>
      <c r="S9" s="17">
        <v>680.97</v>
      </c>
      <c r="T9" s="17">
        <v>5141.67</v>
      </c>
      <c r="U9" s="17">
        <v>7810.51</v>
      </c>
      <c r="V9" s="17">
        <v>12440.16</v>
      </c>
      <c r="W9" s="17">
        <v>12523.67</v>
      </c>
      <c r="X9" s="17">
        <v>12763.21</v>
      </c>
      <c r="Y9" s="17">
        <v>12763.21</v>
      </c>
      <c r="Z9" s="17">
        <v>12763.21</v>
      </c>
      <c r="AA9" s="17">
        <v>12763.21</v>
      </c>
      <c r="AB9" s="17">
        <v>12763.21</v>
      </c>
      <c r="AC9" s="17">
        <v>12786.84</v>
      </c>
      <c r="AD9" s="17">
        <v>12786.84</v>
      </c>
      <c r="AE9" s="17">
        <v>12786.84</v>
      </c>
      <c r="AF9" s="17">
        <v>12786.84</v>
      </c>
      <c r="AG9" s="17">
        <v>12786.84</v>
      </c>
      <c r="AH9" s="17">
        <v>12786.84</v>
      </c>
      <c r="AI9" s="17">
        <v>12786.84</v>
      </c>
      <c r="AJ9" s="17">
        <v>12843.53</v>
      </c>
      <c r="AK9" s="17">
        <v>12843.53</v>
      </c>
      <c r="AL9" s="17">
        <v>12843.53</v>
      </c>
      <c r="AM9" s="17">
        <v>12843.53</v>
      </c>
      <c r="AN9" s="17">
        <v>12843.53</v>
      </c>
      <c r="AO9" s="17">
        <v>12843.53</v>
      </c>
      <c r="AP9" s="17"/>
      <c r="AQ9" s="13"/>
      <c r="AR9" s="13"/>
    </row>
    <row r="10" spans="1:44" x14ac:dyDescent="0.3">
      <c r="A10" s="12">
        <f t="shared" si="0"/>
        <v>45170</v>
      </c>
      <c r="B10" s="13">
        <v>21076.98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21076.98</v>
      </c>
      <c r="H10" s="14">
        <f t="shared" si="4"/>
        <v>0</v>
      </c>
      <c r="I10" s="13">
        <v>13651.490833333341</v>
      </c>
      <c r="J10" s="13">
        <f t="shared" si="5"/>
        <v>154.39324728208859</v>
      </c>
      <c r="K10" s="13">
        <f t="shared" si="6"/>
        <v>154.39324728208859</v>
      </c>
      <c r="L10" s="13">
        <f t="shared" si="7"/>
        <v>0</v>
      </c>
      <c r="M10" s="13"/>
      <c r="N10" s="13"/>
      <c r="O10" s="13"/>
      <c r="P10" s="13"/>
      <c r="R10" s="16">
        <f t="shared" si="8"/>
        <v>45170</v>
      </c>
      <c r="S10" s="17">
        <v>467.46</v>
      </c>
      <c r="T10" s="17">
        <v>10239.23</v>
      </c>
      <c r="U10" s="17">
        <v>11124.92</v>
      </c>
      <c r="V10" s="17">
        <v>12861.9</v>
      </c>
      <c r="W10" s="17">
        <v>19428.93</v>
      </c>
      <c r="X10" s="17">
        <v>19428.93</v>
      </c>
      <c r="Y10" s="17">
        <v>19428.93</v>
      </c>
      <c r="Z10" s="17">
        <v>19428.93</v>
      </c>
      <c r="AA10" s="17">
        <v>19428.93</v>
      </c>
      <c r="AB10" s="17">
        <v>21059.5</v>
      </c>
      <c r="AC10" s="17">
        <v>21059.5</v>
      </c>
      <c r="AD10" s="17">
        <v>21059.5</v>
      </c>
      <c r="AE10" s="17">
        <v>21059.5</v>
      </c>
      <c r="AF10" s="17">
        <v>21076.98</v>
      </c>
      <c r="AG10" s="17">
        <v>21076.98</v>
      </c>
      <c r="AH10" s="17">
        <v>21076.98</v>
      </c>
      <c r="AI10" s="17">
        <v>21076.98</v>
      </c>
      <c r="AJ10" s="17">
        <v>21076.98</v>
      </c>
      <c r="AK10" s="17">
        <v>21076.98</v>
      </c>
      <c r="AL10" s="17">
        <v>21076.98</v>
      </c>
      <c r="AM10" s="17">
        <v>21076.98</v>
      </c>
      <c r="AN10" s="17">
        <v>21076.98</v>
      </c>
      <c r="AO10" s="17"/>
      <c r="AP10" s="17"/>
      <c r="AQ10" s="13"/>
      <c r="AR10" s="13"/>
    </row>
    <row r="11" spans="1:44" x14ac:dyDescent="0.3">
      <c r="A11" s="12">
        <f t="shared" si="0"/>
        <v>45200</v>
      </c>
      <c r="B11" s="13">
        <v>6482.1100000000006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6482.1100000000006</v>
      </c>
      <c r="H11" s="14">
        <f t="shared" si="4"/>
        <v>0</v>
      </c>
      <c r="I11" s="13">
        <v>12926.25833333333</v>
      </c>
      <c r="J11" s="13">
        <f t="shared" si="5"/>
        <v>50.14683934703973</v>
      </c>
      <c r="K11" s="13">
        <f t="shared" si="6"/>
        <v>50.14683934703973</v>
      </c>
      <c r="L11" s="13">
        <f t="shared" si="7"/>
        <v>0</v>
      </c>
      <c r="M11" s="13"/>
      <c r="N11" s="13"/>
      <c r="O11" s="13"/>
      <c r="P11" s="13"/>
      <c r="R11" s="16">
        <f t="shared" si="8"/>
        <v>45200</v>
      </c>
      <c r="S11" s="17">
        <v>746.26</v>
      </c>
      <c r="T11" s="17">
        <v>4325.09</v>
      </c>
      <c r="U11" s="17">
        <v>5076.2299999999996</v>
      </c>
      <c r="V11" s="17">
        <v>5708.4500000000007</v>
      </c>
      <c r="W11" s="17">
        <v>6317.0300000000007</v>
      </c>
      <c r="X11" s="17">
        <v>6317.0300000000007</v>
      </c>
      <c r="Y11" s="17">
        <v>6381.7000000000007</v>
      </c>
      <c r="Z11" s="17">
        <v>6381.7000000000007</v>
      </c>
      <c r="AA11" s="17">
        <v>6436.420000000001</v>
      </c>
      <c r="AB11" s="17">
        <v>6460.2800000000007</v>
      </c>
      <c r="AC11" s="17">
        <v>6460.2800000000007</v>
      </c>
      <c r="AD11" s="17">
        <v>6460.2800000000007</v>
      </c>
      <c r="AE11" s="17">
        <v>6482.1100000000006</v>
      </c>
      <c r="AF11" s="17">
        <v>6482.1100000000006</v>
      </c>
      <c r="AG11" s="17">
        <v>6482.1100000000006</v>
      </c>
      <c r="AH11" s="17">
        <v>6482.1100000000006</v>
      </c>
      <c r="AI11" s="17">
        <v>6482.1100000000006</v>
      </c>
      <c r="AJ11" s="17">
        <v>6482.1100000000006</v>
      </c>
      <c r="AK11" s="17">
        <v>6482.1100000000006</v>
      </c>
      <c r="AL11" s="17">
        <v>6482.1100000000006</v>
      </c>
      <c r="AM11" s="17">
        <v>6482.1100000000006</v>
      </c>
      <c r="AN11" s="17"/>
      <c r="AO11" s="17"/>
      <c r="AP11" s="17"/>
      <c r="AQ11" s="13"/>
      <c r="AR11" s="13"/>
    </row>
    <row r="12" spans="1:44" x14ac:dyDescent="0.3">
      <c r="A12" s="12">
        <f t="shared" si="0"/>
        <v>45231</v>
      </c>
      <c r="B12" s="13">
        <v>11326.02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11326.02</v>
      </c>
      <c r="H12" s="14">
        <f t="shared" si="4"/>
        <v>0</v>
      </c>
      <c r="I12" s="13">
        <v>12565.32333333333</v>
      </c>
      <c r="J12" s="13">
        <f t="shared" si="5"/>
        <v>90.137115452925102</v>
      </c>
      <c r="K12" s="13">
        <f t="shared" si="6"/>
        <v>90.137115452925102</v>
      </c>
      <c r="L12" s="13">
        <f t="shared" si="7"/>
        <v>0</v>
      </c>
      <c r="M12" s="13"/>
      <c r="N12" s="13"/>
      <c r="O12" s="13"/>
      <c r="P12" s="13"/>
      <c r="R12" s="16">
        <f t="shared" si="8"/>
        <v>45231</v>
      </c>
      <c r="S12" s="17">
        <v>239.2</v>
      </c>
      <c r="T12" s="17">
        <v>5923.67</v>
      </c>
      <c r="U12" s="17">
        <v>7772.14</v>
      </c>
      <c r="V12" s="17">
        <v>7922.88</v>
      </c>
      <c r="W12" s="17">
        <v>9522.880000000001</v>
      </c>
      <c r="X12" s="17">
        <v>11137.88</v>
      </c>
      <c r="Y12" s="17">
        <v>11137.88</v>
      </c>
      <c r="Z12" s="17">
        <v>11232.48</v>
      </c>
      <c r="AA12" s="17">
        <v>11310.89</v>
      </c>
      <c r="AB12" s="17">
        <v>11319.47</v>
      </c>
      <c r="AC12" s="17">
        <v>11319.47</v>
      </c>
      <c r="AD12" s="17">
        <v>11326.02</v>
      </c>
      <c r="AE12" s="17">
        <v>11326.02</v>
      </c>
      <c r="AF12" s="17">
        <v>11326.02</v>
      </c>
      <c r="AG12" s="17">
        <v>11326.02</v>
      </c>
      <c r="AH12" s="17">
        <v>11326.02</v>
      </c>
      <c r="AI12" s="17">
        <v>11326.02</v>
      </c>
      <c r="AJ12" s="17">
        <v>11326.02</v>
      </c>
      <c r="AK12" s="17">
        <v>11326.02</v>
      </c>
      <c r="AL12" s="17">
        <v>11326.02</v>
      </c>
      <c r="AM12" s="17"/>
      <c r="AN12" s="17"/>
      <c r="AO12" s="17"/>
      <c r="AP12" s="17"/>
      <c r="AQ12" s="13"/>
      <c r="AR12" s="13"/>
    </row>
    <row r="13" spans="1:44" x14ac:dyDescent="0.3">
      <c r="A13" s="12">
        <f t="shared" si="0"/>
        <v>45261</v>
      </c>
      <c r="B13" s="13">
        <v>7087.5299999999988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7087.5299999999988</v>
      </c>
      <c r="H13" s="14">
        <f t="shared" si="4"/>
        <v>0</v>
      </c>
      <c r="I13" s="13">
        <v>12121</v>
      </c>
      <c r="J13" s="13">
        <f t="shared" si="5"/>
        <v>58.473145780051141</v>
      </c>
      <c r="K13" s="13">
        <f t="shared" si="6"/>
        <v>58.473145780051141</v>
      </c>
      <c r="L13" s="13">
        <f t="shared" si="7"/>
        <v>0</v>
      </c>
      <c r="M13" s="13"/>
      <c r="N13" s="13"/>
      <c r="O13" s="13"/>
      <c r="P13" s="13"/>
      <c r="R13" s="16">
        <f t="shared" si="8"/>
        <v>45261</v>
      </c>
      <c r="S13" s="17"/>
      <c r="T13" s="17">
        <v>3411.01</v>
      </c>
      <c r="U13" s="17">
        <v>4361.45</v>
      </c>
      <c r="V13" s="17">
        <v>4361.45</v>
      </c>
      <c r="W13" s="17">
        <v>4361.45</v>
      </c>
      <c r="X13" s="17">
        <v>4463.4299999999994</v>
      </c>
      <c r="Y13" s="17">
        <v>4658.0399999999991</v>
      </c>
      <c r="Z13" s="17">
        <v>6989.7399999999989</v>
      </c>
      <c r="AA13" s="17">
        <v>6989.7399999999989</v>
      </c>
      <c r="AB13" s="17">
        <v>6989.7399999999989</v>
      </c>
      <c r="AC13" s="17">
        <v>6989.7399999999989</v>
      </c>
      <c r="AD13" s="17">
        <v>6989.7399999999989</v>
      </c>
      <c r="AE13" s="17">
        <v>7087.5299999999988</v>
      </c>
      <c r="AF13" s="17">
        <v>7087.5299999999988</v>
      </c>
      <c r="AG13" s="17">
        <v>7087.5299999999988</v>
      </c>
      <c r="AH13" s="17">
        <v>7087.5299999999988</v>
      </c>
      <c r="AI13" s="17">
        <v>7087.5299999999988</v>
      </c>
      <c r="AJ13" s="17">
        <v>7087.5299999999988</v>
      </c>
      <c r="AK13" s="17">
        <v>7087.5299999999988</v>
      </c>
      <c r="AL13" s="17"/>
      <c r="AM13" s="17"/>
      <c r="AN13" s="17"/>
      <c r="AO13" s="17"/>
      <c r="AP13" s="17"/>
      <c r="AQ13" s="13"/>
      <c r="AR13" s="13"/>
    </row>
    <row r="14" spans="1:44" x14ac:dyDescent="0.3">
      <c r="A14" s="12">
        <f t="shared" si="0"/>
        <v>45292</v>
      </c>
      <c r="B14" s="13">
        <v>19876.400000000001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19876.400000000001</v>
      </c>
      <c r="H14" s="14">
        <f t="shared" si="4"/>
        <v>0</v>
      </c>
      <c r="I14" s="13">
        <v>11200.785</v>
      </c>
      <c r="J14" s="13">
        <f t="shared" si="5"/>
        <v>177.45541941926393</v>
      </c>
      <c r="K14" s="13">
        <f t="shared" si="6"/>
        <v>177.45541941926393</v>
      </c>
      <c r="L14" s="13">
        <f t="shared" si="7"/>
        <v>0</v>
      </c>
      <c r="M14" s="13"/>
      <c r="N14" s="13"/>
      <c r="O14" s="13"/>
      <c r="P14" s="13"/>
      <c r="R14" s="16">
        <f t="shared" si="8"/>
        <v>45292</v>
      </c>
      <c r="S14" s="17">
        <v>816.14</v>
      </c>
      <c r="T14" s="17">
        <v>18529.29</v>
      </c>
      <c r="U14" s="17">
        <v>18538.02</v>
      </c>
      <c r="V14" s="17">
        <v>18538.02</v>
      </c>
      <c r="W14" s="17">
        <v>18538.02</v>
      </c>
      <c r="X14" s="17">
        <v>19390.939999999999</v>
      </c>
      <c r="Y14" s="17">
        <v>19743.740000000002</v>
      </c>
      <c r="Z14" s="17">
        <v>19761.97</v>
      </c>
      <c r="AA14" s="17">
        <v>19761.97</v>
      </c>
      <c r="AB14" s="17">
        <v>19761.97</v>
      </c>
      <c r="AC14" s="17">
        <v>19761.97</v>
      </c>
      <c r="AD14" s="17">
        <v>19761.97</v>
      </c>
      <c r="AE14" s="17">
        <v>19876.400000000001</v>
      </c>
      <c r="AF14" s="17">
        <v>19876.400000000001</v>
      </c>
      <c r="AG14" s="17">
        <v>19876.400000000001</v>
      </c>
      <c r="AH14" s="17">
        <v>19876.400000000001</v>
      </c>
      <c r="AI14" s="17">
        <v>19876.400000000001</v>
      </c>
      <c r="AJ14" s="17">
        <v>19876.400000000001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">
      <c r="A15" s="12">
        <f t="shared" si="0"/>
        <v>45323</v>
      </c>
      <c r="B15" s="13">
        <v>20682.64</v>
      </c>
      <c r="C15" s="13">
        <f>++'Completion Factors'!J23</f>
        <v>0.99963967101945017</v>
      </c>
      <c r="D15" s="13">
        <f t="shared" si="1"/>
        <v>7.4552409256406955</v>
      </c>
      <c r="E15" s="13">
        <f t="shared" si="2"/>
        <v>7.4552409256406955</v>
      </c>
      <c r="F15" s="13"/>
      <c r="G15" s="13">
        <f t="shared" si="3"/>
        <v>20690.095240925639</v>
      </c>
      <c r="H15" s="14">
        <f t="shared" si="4"/>
        <v>7.455240925639373</v>
      </c>
      <c r="I15" s="13">
        <v>11200.785</v>
      </c>
      <c r="J15" s="13">
        <f t="shared" si="5"/>
        <v>184.72004632644621</v>
      </c>
      <c r="K15" s="13">
        <f t="shared" si="6"/>
        <v>184.65348634046632</v>
      </c>
      <c r="L15" s="13">
        <f t="shared" si="7"/>
        <v>6.6559985979893099E-2</v>
      </c>
      <c r="M15" s="13"/>
      <c r="N15" s="13"/>
      <c r="O15" s="13"/>
      <c r="P15" s="13"/>
      <c r="R15" s="16">
        <f t="shared" si="8"/>
        <v>45323</v>
      </c>
      <c r="S15" s="17"/>
      <c r="T15" s="17">
        <v>14065</v>
      </c>
      <c r="U15" s="17">
        <v>14065</v>
      </c>
      <c r="V15" s="17">
        <v>14065</v>
      </c>
      <c r="W15" s="17">
        <v>20159.73</v>
      </c>
      <c r="X15" s="17">
        <v>20650.650000000001</v>
      </c>
      <c r="Y15" s="17">
        <v>20650.650000000001</v>
      </c>
      <c r="Z15" s="17">
        <v>21201.8</v>
      </c>
      <c r="AA15" s="17">
        <v>20650.650000000001</v>
      </c>
      <c r="AB15" s="17">
        <v>20650.650000000001</v>
      </c>
      <c r="AC15" s="17">
        <v>20650.650000000001</v>
      </c>
      <c r="AD15" s="17">
        <v>20650.650000000001</v>
      </c>
      <c r="AE15" s="17">
        <v>20682.64</v>
      </c>
      <c r="AF15" s="17">
        <v>20682.64</v>
      </c>
      <c r="AG15" s="17">
        <v>20682.64</v>
      </c>
      <c r="AH15" s="17">
        <v>20682.64</v>
      </c>
      <c r="AI15" s="17">
        <v>20682.64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">
      <c r="A16" s="12">
        <f t="shared" si="0"/>
        <v>45352</v>
      </c>
      <c r="B16" s="13">
        <v>18885.32</v>
      </c>
      <c r="C16" s="13">
        <f>++'Completion Factors'!J22</f>
        <v>0.99963967101945017</v>
      </c>
      <c r="D16" s="13">
        <f t="shared" si="1"/>
        <v>6.8073809996122705</v>
      </c>
      <c r="E16" s="13">
        <f t="shared" si="2"/>
        <v>6.8073809996122705</v>
      </c>
      <c r="F16" s="13"/>
      <c r="G16" s="13">
        <f t="shared" si="3"/>
        <v>18892.127380999613</v>
      </c>
      <c r="H16" s="14">
        <f t="shared" si="4"/>
        <v>6.8073809996130876</v>
      </c>
      <c r="I16" s="13">
        <v>11021.96333333333</v>
      </c>
      <c r="J16" s="13">
        <f t="shared" si="5"/>
        <v>171.40437515215487</v>
      </c>
      <c r="K16" s="13">
        <f t="shared" si="6"/>
        <v>171.34261318839449</v>
      </c>
      <c r="L16" s="13">
        <f t="shared" si="7"/>
        <v>6.1761963760375238E-2</v>
      </c>
      <c r="M16" s="13"/>
      <c r="N16" s="13"/>
      <c r="O16" s="13"/>
      <c r="P16" s="13"/>
      <c r="R16" s="16">
        <f t="shared" si="8"/>
        <v>45352</v>
      </c>
      <c r="S16" s="17"/>
      <c r="T16" s="17"/>
      <c r="U16" s="17">
        <v>15064.66</v>
      </c>
      <c r="V16" s="17">
        <v>18031.810000000001</v>
      </c>
      <c r="W16" s="17">
        <v>18734.52</v>
      </c>
      <c r="X16" s="17">
        <v>18745.310000000001</v>
      </c>
      <c r="Y16" s="17">
        <v>18850.79</v>
      </c>
      <c r="Z16" s="17">
        <v>18882.62</v>
      </c>
      <c r="AA16" s="17">
        <v>18882.62</v>
      </c>
      <c r="AB16" s="17">
        <v>18882.62</v>
      </c>
      <c r="AC16" s="17">
        <v>18885.32</v>
      </c>
      <c r="AD16" s="17">
        <v>18885.32</v>
      </c>
      <c r="AE16" s="17">
        <v>18885.32</v>
      </c>
      <c r="AF16" s="17">
        <v>18885.32</v>
      </c>
      <c r="AG16" s="17">
        <v>18885.32</v>
      </c>
      <c r="AH16" s="17">
        <v>18885.32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">
      <c r="A17" s="12">
        <f t="shared" si="0"/>
        <v>45383</v>
      </c>
      <c r="B17" s="13">
        <v>20295.84</v>
      </c>
      <c r="C17" s="13">
        <f>++'Completion Factors'!J21</f>
        <v>0.99963967101945017</v>
      </c>
      <c r="D17" s="13">
        <f t="shared" si="1"/>
        <v>7.3158154369198254</v>
      </c>
      <c r="E17" s="13">
        <f t="shared" si="2"/>
        <v>7.3158154369198254</v>
      </c>
      <c r="F17" s="13"/>
      <c r="G17" s="13">
        <f t="shared" si="3"/>
        <v>20303.15581543692</v>
      </c>
      <c r="H17" s="14">
        <f t="shared" si="4"/>
        <v>7.3158154369193653</v>
      </c>
      <c r="I17" s="13">
        <v>10834.99333333333</v>
      </c>
      <c r="J17" s="13">
        <f t="shared" si="5"/>
        <v>187.38503283592476</v>
      </c>
      <c r="K17" s="13">
        <f t="shared" si="6"/>
        <v>187.31751257807269</v>
      </c>
      <c r="L17" s="13">
        <f t="shared" si="7"/>
        <v>6.7520257852066834E-2</v>
      </c>
      <c r="M17" s="13"/>
      <c r="N17" s="13"/>
      <c r="O17" s="13"/>
      <c r="P17" s="13"/>
      <c r="R17" s="16">
        <f t="shared" si="8"/>
        <v>45383</v>
      </c>
      <c r="S17" s="17"/>
      <c r="T17" s="17"/>
      <c r="U17" s="17">
        <v>17660.55</v>
      </c>
      <c r="V17" s="17">
        <v>18378.7</v>
      </c>
      <c r="W17" s="17">
        <v>20236.75</v>
      </c>
      <c r="X17" s="17">
        <v>20236.75</v>
      </c>
      <c r="Y17" s="17">
        <v>20260.38</v>
      </c>
      <c r="Z17" s="17">
        <v>20260.38</v>
      </c>
      <c r="AA17" s="17">
        <v>20260.38</v>
      </c>
      <c r="AB17" s="17">
        <v>20261.62</v>
      </c>
      <c r="AC17" s="17">
        <v>20295.84</v>
      </c>
      <c r="AD17" s="17">
        <v>20295.84</v>
      </c>
      <c r="AE17" s="17">
        <v>20295.84</v>
      </c>
      <c r="AF17" s="17">
        <v>20295.84</v>
      </c>
      <c r="AG17" s="17">
        <v>20295.84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">
      <c r="A18" s="12">
        <f t="shared" si="0"/>
        <v>45413</v>
      </c>
      <c r="B18" s="13">
        <v>22478.19</v>
      </c>
      <c r="C18" s="13">
        <f>++'Completion Factors'!J20</f>
        <v>0.99963967101945017</v>
      </c>
      <c r="D18" s="13">
        <f t="shared" si="1"/>
        <v>8.1024628394792639</v>
      </c>
      <c r="E18" s="13">
        <f t="shared" si="2"/>
        <v>8.1024628394792639</v>
      </c>
      <c r="F18" s="13"/>
      <c r="G18" s="13">
        <f t="shared" si="3"/>
        <v>22486.292462839479</v>
      </c>
      <c r="H18" s="14">
        <f t="shared" si="4"/>
        <v>8.1024628394807223</v>
      </c>
      <c r="I18" s="13">
        <v>10854.00333333333</v>
      </c>
      <c r="J18" s="13">
        <f t="shared" si="5"/>
        <v>207.17049527507194</v>
      </c>
      <c r="K18" s="13">
        <f t="shared" si="6"/>
        <v>207.0958457417095</v>
      </c>
      <c r="L18" s="13">
        <f t="shared" si="7"/>
        <v>7.4649533362446618E-2</v>
      </c>
      <c r="M18" s="13"/>
      <c r="N18" s="13"/>
      <c r="O18" s="13"/>
      <c r="P18" s="13"/>
      <c r="R18" s="16">
        <f t="shared" si="8"/>
        <v>45413</v>
      </c>
      <c r="S18" s="17"/>
      <c r="T18" s="17">
        <v>3063.39</v>
      </c>
      <c r="U18" s="17">
        <v>19861.86</v>
      </c>
      <c r="V18" s="17">
        <v>20642.59</v>
      </c>
      <c r="W18" s="17">
        <v>20722.009999999991</v>
      </c>
      <c r="X18" s="17">
        <v>20722.009999999991</v>
      </c>
      <c r="Y18" s="17">
        <v>20722.009999999991</v>
      </c>
      <c r="Z18" s="17">
        <v>20722.009999999991</v>
      </c>
      <c r="AA18" s="17">
        <v>22361.16</v>
      </c>
      <c r="AB18" s="17">
        <v>22361.16</v>
      </c>
      <c r="AC18" s="17">
        <v>22361.16</v>
      </c>
      <c r="AD18" s="17">
        <v>22478.19</v>
      </c>
      <c r="AE18" s="17">
        <v>22478.19</v>
      </c>
      <c r="AF18" s="17">
        <v>22478.19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">
      <c r="A19" s="12">
        <f t="shared" si="0"/>
        <v>45444</v>
      </c>
      <c r="B19" s="13">
        <v>20264.82</v>
      </c>
      <c r="C19" s="13">
        <f>++'Completion Factors'!J19</f>
        <v>0.99963967101945017</v>
      </c>
      <c r="D19" s="13">
        <f t="shared" si="1"/>
        <v>7.3046340029484664</v>
      </c>
      <c r="E19" s="13">
        <f t="shared" si="2"/>
        <v>7.3046340029484664</v>
      </c>
      <c r="F19" s="13"/>
      <c r="G19" s="13">
        <f t="shared" si="3"/>
        <v>20272.124634002947</v>
      </c>
      <c r="H19" s="14">
        <f t="shared" si="4"/>
        <v>7.3046340029468411</v>
      </c>
      <c r="I19" s="13">
        <v>10854.00333333333</v>
      </c>
      <c r="J19" s="13">
        <f t="shared" si="5"/>
        <v>186.77094535014533</v>
      </c>
      <c r="K19" s="13">
        <f t="shared" si="6"/>
        <v>186.70364636581101</v>
      </c>
      <c r="L19" s="13">
        <f t="shared" si="7"/>
        <v>6.7298984334314582E-2</v>
      </c>
      <c r="M19" s="13">
        <f t="shared" ref="M19:M31" si="9">SUM(G8:G19)/SUM(I8:I19)*100</f>
        <v>133.11027934393181</v>
      </c>
      <c r="N19" s="18"/>
      <c r="O19" s="13"/>
      <c r="P19" s="13"/>
      <c r="R19" s="16">
        <f t="shared" si="8"/>
        <v>45444</v>
      </c>
      <c r="S19" s="17">
        <v>457.06</v>
      </c>
      <c r="T19" s="17">
        <v>3965.31</v>
      </c>
      <c r="U19" s="17">
        <v>18289.400000000001</v>
      </c>
      <c r="V19" s="17">
        <v>18638.12</v>
      </c>
      <c r="W19" s="17">
        <v>18654.650000000001</v>
      </c>
      <c r="X19" s="17">
        <v>18583.68</v>
      </c>
      <c r="Y19" s="17">
        <v>18602.669999999998</v>
      </c>
      <c r="Z19" s="17">
        <v>20264.82</v>
      </c>
      <c r="AA19" s="17">
        <v>20264.82</v>
      </c>
      <c r="AB19" s="17">
        <v>20264.82</v>
      </c>
      <c r="AC19" s="17">
        <v>20264.82</v>
      </c>
      <c r="AD19" s="17">
        <v>20264.82</v>
      </c>
      <c r="AE19" s="17">
        <v>20264.82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">
      <c r="A20" s="12">
        <f t="shared" si="0"/>
        <v>45474</v>
      </c>
      <c r="B20" s="13">
        <v>2594.5300000000002</v>
      </c>
      <c r="C20" s="13">
        <f>++'Completion Factors'!J18</f>
        <v>0.99904159917305113</v>
      </c>
      <c r="D20" s="13">
        <f t="shared" si="1"/>
        <v>2.4889851429629815</v>
      </c>
      <c r="E20" s="13">
        <f t="shared" si="2"/>
        <v>2.4889851429629815</v>
      </c>
      <c r="F20" s="13"/>
      <c r="G20" s="13">
        <f t="shared" si="3"/>
        <v>2597.0189851429632</v>
      </c>
      <c r="H20" s="14">
        <f t="shared" si="4"/>
        <v>2.4889851429629744</v>
      </c>
      <c r="I20" s="13">
        <v>9756.4083333333328</v>
      </c>
      <c r="J20" s="13">
        <f t="shared" si="5"/>
        <v>26.618596684500151</v>
      </c>
      <c r="K20" s="13">
        <f t="shared" si="6"/>
        <v>26.593085399425508</v>
      </c>
      <c r="L20" s="13">
        <f t="shared" si="7"/>
        <v>2.5511285074642842E-2</v>
      </c>
      <c r="M20" s="13">
        <f t="shared" si="9"/>
        <v>130.50893600042534</v>
      </c>
      <c r="N20" s="18">
        <f t="shared" ref="N20:N31" si="10">J20/J8</f>
        <v>0.30532848665299056</v>
      </c>
      <c r="O20" s="18">
        <f t="shared" ref="O20:O31" si="11">I20/I8</f>
        <v>0.66648245123115513</v>
      </c>
      <c r="P20" s="13"/>
      <c r="R20" s="16">
        <f t="shared" si="8"/>
        <v>45474</v>
      </c>
      <c r="S20" s="17">
        <v>139.78</v>
      </c>
      <c r="T20" s="17">
        <v>1844.54</v>
      </c>
      <c r="U20" s="17">
        <v>2322.21</v>
      </c>
      <c r="V20" s="17">
        <v>2511.83</v>
      </c>
      <c r="W20" s="17">
        <v>2524.56</v>
      </c>
      <c r="X20" s="17">
        <v>2546.9899999999998</v>
      </c>
      <c r="Y20" s="17">
        <v>2588.84</v>
      </c>
      <c r="Z20" s="17">
        <v>2594.5300000000002</v>
      </c>
      <c r="AA20" s="17">
        <v>2594.5300000000002</v>
      </c>
      <c r="AB20" s="17">
        <v>2594.5300000000002</v>
      </c>
      <c r="AC20" s="17">
        <v>2594.5300000000002</v>
      </c>
      <c r="AD20" s="17">
        <v>2594.5300000000002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">
      <c r="A21" s="12">
        <f t="shared" si="0"/>
        <v>45505</v>
      </c>
      <c r="B21" s="13">
        <v>4403.32</v>
      </c>
      <c r="C21" s="13">
        <f>++'Completion Factors'!J17</f>
        <v>0.99719649216636574</v>
      </c>
      <c r="D21" s="13">
        <f t="shared" si="1"/>
        <v>12.379447993424218</v>
      </c>
      <c r="E21" s="13">
        <f t="shared" si="2"/>
        <v>12.379447993424218</v>
      </c>
      <c r="F21" s="13"/>
      <c r="G21" s="13">
        <f t="shared" si="3"/>
        <v>4415.6994479934237</v>
      </c>
      <c r="H21" s="14">
        <f t="shared" si="4"/>
        <v>12.379447993424037</v>
      </c>
      <c r="I21" s="13">
        <v>9756.4083333333328</v>
      </c>
      <c r="J21" s="13">
        <f t="shared" si="5"/>
        <v>45.259477638988635</v>
      </c>
      <c r="K21" s="13">
        <f t="shared" si="6"/>
        <v>45.132592338881537</v>
      </c>
      <c r="L21" s="13">
        <f t="shared" si="7"/>
        <v>0.12688530010709798</v>
      </c>
      <c r="M21" s="13">
        <f t="shared" si="9"/>
        <v>128.34661496595277</v>
      </c>
      <c r="N21" s="18">
        <f t="shared" si="10"/>
        <v>0.49153145616480309</v>
      </c>
      <c r="O21" s="18">
        <f t="shared" si="11"/>
        <v>0.6994614518009129</v>
      </c>
      <c r="P21" s="13"/>
      <c r="R21" s="16">
        <f t="shared" si="8"/>
        <v>45505</v>
      </c>
      <c r="S21" s="17">
        <v>137.69</v>
      </c>
      <c r="T21" s="17">
        <v>1675.66</v>
      </c>
      <c r="U21" s="17">
        <v>3609.14</v>
      </c>
      <c r="V21" s="17">
        <v>4050.95</v>
      </c>
      <c r="W21" s="17">
        <v>4122.67</v>
      </c>
      <c r="X21" s="17">
        <v>4396.8599999999997</v>
      </c>
      <c r="Y21" s="17">
        <v>4403.32</v>
      </c>
      <c r="Z21" s="17">
        <v>4403.32</v>
      </c>
      <c r="AA21" s="17">
        <v>4403.32</v>
      </c>
      <c r="AB21" s="17">
        <v>4403.32</v>
      </c>
      <c r="AC21" s="17">
        <v>4403.32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">
      <c r="A22" s="12">
        <f t="shared" si="0"/>
        <v>45536</v>
      </c>
      <c r="B22" s="13">
        <v>7984.4700000000012</v>
      </c>
      <c r="C22" s="13">
        <f>++'Completion Factors'!J16</f>
        <v>0.99698911445546035</v>
      </c>
      <c r="D22" s="13">
        <f t="shared" si="1"/>
        <v>24.112926565844546</v>
      </c>
      <c r="E22" s="13">
        <f t="shared" si="2"/>
        <v>24.112926565844546</v>
      </c>
      <c r="F22" s="13"/>
      <c r="G22" s="13">
        <f t="shared" si="3"/>
        <v>8008.5829265658458</v>
      </c>
      <c r="H22" s="14">
        <f t="shared" si="4"/>
        <v>24.112926565844646</v>
      </c>
      <c r="I22" s="13">
        <v>9423.4408333333322</v>
      </c>
      <c r="J22" s="13">
        <f t="shared" si="5"/>
        <v>84.985761233171431</v>
      </c>
      <c r="K22" s="13">
        <f t="shared" si="6"/>
        <v>84.729878833182767</v>
      </c>
      <c r="L22" s="13">
        <f t="shared" si="7"/>
        <v>0.25588239998866413</v>
      </c>
      <c r="M22" s="13">
        <f t="shared" si="9"/>
        <v>122.57985909816378</v>
      </c>
      <c r="N22" s="18">
        <f t="shared" si="10"/>
        <v>0.55044998877376916</v>
      </c>
      <c r="O22" s="18">
        <f t="shared" si="11"/>
        <v>0.69028657370693713</v>
      </c>
      <c r="P22" s="13"/>
      <c r="R22" s="16">
        <f t="shared" si="8"/>
        <v>45536</v>
      </c>
      <c r="S22" s="17">
        <v>1237.6600000000001</v>
      </c>
      <c r="T22" s="17">
        <v>2884.87</v>
      </c>
      <c r="U22" s="17">
        <v>3250.21</v>
      </c>
      <c r="V22" s="17">
        <v>3547.76</v>
      </c>
      <c r="W22" s="17">
        <v>3898.58</v>
      </c>
      <c r="X22" s="17">
        <v>7369.380000000001</v>
      </c>
      <c r="Y22" s="17">
        <v>7413.7000000000007</v>
      </c>
      <c r="Z22" s="17">
        <v>7984.4700000000012</v>
      </c>
      <c r="AA22" s="17">
        <v>7984.4700000000012</v>
      </c>
      <c r="AB22" s="17">
        <v>7984.4700000000012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">
      <c r="A23" s="12">
        <f t="shared" si="0"/>
        <v>45566</v>
      </c>
      <c r="B23" s="13">
        <v>8106.1799999999994</v>
      </c>
      <c r="C23" s="13">
        <f>++'Completion Factors'!J15</f>
        <v>0.99698117294995892</v>
      </c>
      <c r="D23" s="13">
        <f t="shared" si="1"/>
        <v>24.545253331208269</v>
      </c>
      <c r="E23" s="13">
        <f t="shared" si="2"/>
        <v>24.545253331208269</v>
      </c>
      <c r="F23" s="13"/>
      <c r="G23" s="13">
        <f t="shared" si="3"/>
        <v>8130.7252533312076</v>
      </c>
      <c r="H23" s="14">
        <f t="shared" si="4"/>
        <v>24.545253331208187</v>
      </c>
      <c r="I23" s="13">
        <v>9324.3575000000001</v>
      </c>
      <c r="J23" s="13">
        <f t="shared" si="5"/>
        <v>87.198772176326429</v>
      </c>
      <c r="K23" s="13">
        <f t="shared" si="6"/>
        <v>86.93553416415017</v>
      </c>
      <c r="L23" s="13">
        <f t="shared" si="7"/>
        <v>0.26323801217625942</v>
      </c>
      <c r="M23" s="13">
        <f t="shared" si="9"/>
        <v>127.28365005289508</v>
      </c>
      <c r="N23" s="18">
        <f t="shared" si="10"/>
        <v>1.7388687564707694</v>
      </c>
      <c r="O23" s="18">
        <f t="shared" si="11"/>
        <v>0.72135008132670531</v>
      </c>
      <c r="P23" s="13"/>
      <c r="R23" s="16">
        <f t="shared" si="8"/>
        <v>45566</v>
      </c>
      <c r="S23" s="17">
        <v>591.76</v>
      </c>
      <c r="T23" s="17">
        <v>2615.14</v>
      </c>
      <c r="U23" s="17">
        <v>3149.67</v>
      </c>
      <c r="V23" s="17">
        <v>3539.07</v>
      </c>
      <c r="W23" s="17">
        <v>3960.58</v>
      </c>
      <c r="X23" s="17">
        <v>5634.95</v>
      </c>
      <c r="Y23" s="17">
        <v>5641.9</v>
      </c>
      <c r="Z23" s="17">
        <v>8089.9</v>
      </c>
      <c r="AA23" s="17">
        <v>8106.1799999999994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">
      <c r="A24" s="12">
        <f t="shared" si="0"/>
        <v>45597</v>
      </c>
      <c r="B24" s="13">
        <v>2911.49</v>
      </c>
      <c r="C24" s="13">
        <f>++'Completion Factors'!J14</f>
        <v>0.98387194078112039</v>
      </c>
      <c r="D24" s="13">
        <f t="shared" si="1"/>
        <v>47.726417624935749</v>
      </c>
      <c r="E24" s="13">
        <f t="shared" si="2"/>
        <v>47.726417624935749</v>
      </c>
      <c r="F24" s="19">
        <v>0</v>
      </c>
      <c r="G24" s="13">
        <f t="shared" si="3"/>
        <v>2959.2164176249357</v>
      </c>
      <c r="H24" s="14">
        <f t="shared" si="4"/>
        <v>47.726417624935948</v>
      </c>
      <c r="I24" s="13">
        <v>9139.9825000000001</v>
      </c>
      <c r="J24" s="13">
        <f t="shared" si="5"/>
        <v>32.376609229010405</v>
      </c>
      <c r="K24" s="13">
        <f t="shared" si="6"/>
        <v>31.854437358058398</v>
      </c>
      <c r="L24" s="13">
        <f t="shared" si="7"/>
        <v>0.52217187095200757</v>
      </c>
      <c r="M24" s="13">
        <f t="shared" si="9"/>
        <v>124.09059528640256</v>
      </c>
      <c r="N24" s="18">
        <f t="shared" si="10"/>
        <v>0.35919287039886888</v>
      </c>
      <c r="O24" s="18">
        <f t="shared" si="11"/>
        <v>0.72739731859930934</v>
      </c>
      <c r="P24" s="13"/>
      <c r="R24" s="16">
        <f t="shared" si="8"/>
        <v>45597</v>
      </c>
      <c r="S24" s="17">
        <v>55.04</v>
      </c>
      <c r="T24" s="17">
        <v>653.95999999999992</v>
      </c>
      <c r="U24" s="17">
        <v>2484.83</v>
      </c>
      <c r="V24" s="17">
        <v>2876.65</v>
      </c>
      <c r="W24" s="17">
        <v>2911.49</v>
      </c>
      <c r="X24" s="17">
        <v>2911.49</v>
      </c>
      <c r="Y24" s="17">
        <v>2911.49</v>
      </c>
      <c r="Z24" s="17">
        <v>2911.49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">
      <c r="A25" s="12">
        <f t="shared" si="0"/>
        <v>45627</v>
      </c>
      <c r="B25" s="13">
        <v>5013.12</v>
      </c>
      <c r="C25" s="13">
        <f>++'Completion Factors'!J13</f>
        <v>0.85522562598993246</v>
      </c>
      <c r="D25" s="13">
        <f t="shared" si="1"/>
        <v>848.63138776654625</v>
      </c>
      <c r="E25" s="13">
        <f t="shared" si="2"/>
        <v>848.63138776654625</v>
      </c>
      <c r="F25" s="19">
        <v>0</v>
      </c>
      <c r="G25" s="13">
        <f t="shared" si="3"/>
        <v>5861.751387766546</v>
      </c>
      <c r="H25" s="14">
        <f t="shared" si="4"/>
        <v>848.63138776654614</v>
      </c>
      <c r="I25" s="13">
        <v>9139.9825000000001</v>
      </c>
      <c r="J25" s="13">
        <f t="shared" si="5"/>
        <v>64.133070142820799</v>
      </c>
      <c r="K25" s="13">
        <f t="shared" si="6"/>
        <v>54.848245059550173</v>
      </c>
      <c r="L25" s="13">
        <f t="shared" si="7"/>
        <v>9.2848250832706256</v>
      </c>
      <c r="M25" s="13">
        <f t="shared" si="9"/>
        <v>126.10956682349075</v>
      </c>
      <c r="N25" s="18">
        <f t="shared" si="10"/>
        <v>1.0967952773408098</v>
      </c>
      <c r="O25" s="18">
        <f t="shared" si="11"/>
        <v>0.75406175233066575</v>
      </c>
      <c r="P25" s="13"/>
      <c r="R25" s="16">
        <f t="shared" si="8"/>
        <v>45627</v>
      </c>
      <c r="S25" s="17"/>
      <c r="T25" s="17">
        <v>2824.94</v>
      </c>
      <c r="U25" s="17">
        <v>4039.1</v>
      </c>
      <c r="V25" s="17">
        <v>4392.7299999999996</v>
      </c>
      <c r="W25" s="17">
        <v>4473.12</v>
      </c>
      <c r="X25" s="17">
        <v>4473.12</v>
      </c>
      <c r="Y25" s="17">
        <v>5013.12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">
      <c r="A26" s="12">
        <f t="shared" si="0"/>
        <v>45658</v>
      </c>
      <c r="B26" s="13">
        <v>23048.89</v>
      </c>
      <c r="C26" s="13">
        <f>++'Completion Factors'!J12</f>
        <v>0.82798954009939851</v>
      </c>
      <c r="D26" s="13">
        <f t="shared" si="1"/>
        <v>4788.285331022932</v>
      </c>
      <c r="E26" s="13">
        <f t="shared" si="2"/>
        <v>4788.285331022932</v>
      </c>
      <c r="F26" s="19">
        <v>0</v>
      </c>
      <c r="G26" s="13">
        <f t="shared" si="3"/>
        <v>27837.175331022932</v>
      </c>
      <c r="H26" s="14">
        <f t="shared" si="4"/>
        <v>4788.285331022933</v>
      </c>
      <c r="I26" s="13">
        <v>8407.3225000000002</v>
      </c>
      <c r="J26" s="13">
        <f t="shared" si="5"/>
        <v>331.10631037435439</v>
      </c>
      <c r="K26" s="13">
        <f t="shared" si="6"/>
        <v>274.15256165087038</v>
      </c>
      <c r="L26" s="13">
        <f t="shared" si="7"/>
        <v>56.953748723484011</v>
      </c>
      <c r="M26" s="13">
        <f t="shared" si="9"/>
        <v>135.70212265084348</v>
      </c>
      <c r="N26" s="18">
        <f t="shared" si="10"/>
        <v>1.8658562891904031</v>
      </c>
      <c r="O26" s="18">
        <f t="shared" si="11"/>
        <v>0.75060118554190625</v>
      </c>
      <c r="P26" s="13"/>
      <c r="R26" s="16">
        <f t="shared" si="8"/>
        <v>45658</v>
      </c>
      <c r="S26" s="17">
        <v>301.07</v>
      </c>
      <c r="T26" s="17">
        <v>2709.37</v>
      </c>
      <c r="U26" s="17">
        <v>19449.29</v>
      </c>
      <c r="V26" s="17">
        <v>20159.66</v>
      </c>
      <c r="W26" s="17">
        <v>20888.89</v>
      </c>
      <c r="X26" s="17">
        <v>23048.89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">
      <c r="A27" s="12">
        <f t="shared" si="0"/>
        <v>45689</v>
      </c>
      <c r="B27" s="13">
        <v>20612.54</v>
      </c>
      <c r="C27" s="13">
        <f>++'Completion Factors'!J11</f>
        <v>0.73228261484434987</v>
      </c>
      <c r="D27" s="13">
        <f t="shared" si="1"/>
        <v>7535.7999744254394</v>
      </c>
      <c r="E27" s="13">
        <f t="shared" si="2"/>
        <v>7535.7999744254394</v>
      </c>
      <c r="F27" s="19">
        <v>0</v>
      </c>
      <c r="G27" s="13">
        <f t="shared" si="3"/>
        <v>28148.339974425442</v>
      </c>
      <c r="H27" s="14">
        <f t="shared" si="4"/>
        <v>7535.7999744254412</v>
      </c>
      <c r="I27" s="13">
        <v>7827.2974999999997</v>
      </c>
      <c r="J27" s="13">
        <f t="shared" si="5"/>
        <v>359.61760715528504</v>
      </c>
      <c r="K27" s="13">
        <f t="shared" si="6"/>
        <v>263.34172171174026</v>
      </c>
      <c r="L27" s="13">
        <f t="shared" si="7"/>
        <v>96.27588544354478</v>
      </c>
      <c r="M27" s="13">
        <f t="shared" si="9"/>
        <v>146.04776643670888</v>
      </c>
      <c r="N27" s="18">
        <f t="shared" si="10"/>
        <v>1.9468250160556553</v>
      </c>
      <c r="O27" s="18">
        <f t="shared" si="11"/>
        <v>0.69881686863911774</v>
      </c>
      <c r="P27" s="13"/>
      <c r="R27" s="16">
        <f t="shared" si="8"/>
        <v>45689</v>
      </c>
      <c r="S27" s="17">
        <v>237.34</v>
      </c>
      <c r="T27" s="17">
        <v>18234.150000000001</v>
      </c>
      <c r="U27" s="17">
        <v>18601.509999999998</v>
      </c>
      <c r="V27" s="17">
        <v>20596.439999999999</v>
      </c>
      <c r="W27" s="17">
        <v>20612.54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">
      <c r="A28" s="12">
        <f t="shared" si="0"/>
        <v>45717</v>
      </c>
      <c r="B28" s="13">
        <v>24369.5</v>
      </c>
      <c r="C28" s="13">
        <f>++'Completion Factors'!J10</f>
        <v>0.7150691694749397</v>
      </c>
      <c r="D28" s="13">
        <f t="shared" si="1"/>
        <v>9710.4198738969699</v>
      </c>
      <c r="E28" s="13">
        <f t="shared" si="2"/>
        <v>9710.4198738969699</v>
      </c>
      <c r="F28" s="19">
        <v>0</v>
      </c>
      <c r="G28" s="13">
        <f t="shared" si="3"/>
        <v>34079.919873896972</v>
      </c>
      <c r="H28" s="14">
        <f t="shared" si="4"/>
        <v>9710.4198738969717</v>
      </c>
      <c r="I28" s="13">
        <v>7430.5908333333327</v>
      </c>
      <c r="J28" s="13">
        <f t="shared" si="5"/>
        <v>458.64347315446059</v>
      </c>
      <c r="K28" s="13">
        <f t="shared" si="6"/>
        <v>327.96180743366193</v>
      </c>
      <c r="L28" s="13">
        <f t="shared" si="7"/>
        <v>130.68166572079866</v>
      </c>
      <c r="M28" s="13">
        <f t="shared" si="9"/>
        <v>164.17027725261087</v>
      </c>
      <c r="N28" s="18">
        <f t="shared" si="10"/>
        <v>2.6757979354221555</v>
      </c>
      <c r="O28" s="18">
        <f t="shared" si="11"/>
        <v>0.67416218042218146</v>
      </c>
      <c r="P28" s="20"/>
      <c r="R28" s="16">
        <f t="shared" si="8"/>
        <v>45717</v>
      </c>
      <c r="S28" s="17">
        <v>478.43</v>
      </c>
      <c r="T28" s="17">
        <v>22045.33</v>
      </c>
      <c r="U28" s="17">
        <v>22602.06</v>
      </c>
      <c r="V28" s="17">
        <v>24369.5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">
      <c r="A29" s="12">
        <f t="shared" si="0"/>
        <v>45748</v>
      </c>
      <c r="B29" s="13">
        <v>18444.82</v>
      </c>
      <c r="C29" s="13">
        <f>++'Completion Factors'!J9</f>
        <v>0.66405843174388057</v>
      </c>
      <c r="D29" s="13">
        <f t="shared" si="1"/>
        <v>9331.0791050865046</v>
      </c>
      <c r="E29" s="13">
        <f t="shared" si="2"/>
        <v>9331.0791050865046</v>
      </c>
      <c r="F29" s="13">
        <f>ROUND(+I29*J29/100,0)-D29-B29</f>
        <v>-13868.899105086504</v>
      </c>
      <c r="G29" s="13">
        <f t="shared" si="3"/>
        <v>13907</v>
      </c>
      <c r="H29" s="14">
        <f t="shared" si="4"/>
        <v>-4537.82</v>
      </c>
      <c r="I29" s="13">
        <v>7319.7108333333344</v>
      </c>
      <c r="J29" s="19">
        <v>190</v>
      </c>
      <c r="K29" s="13">
        <f t="shared" si="6"/>
        <v>251.9883697591423</v>
      </c>
      <c r="L29" s="13">
        <f t="shared" si="7"/>
        <v>-61.988369759142302</v>
      </c>
      <c r="M29" s="13">
        <f t="shared" si="9"/>
        <v>163.59801073978696</v>
      </c>
      <c r="N29" s="18">
        <f t="shared" si="10"/>
        <v>1.0139550481940836</v>
      </c>
      <c r="O29" s="18">
        <f t="shared" si="11"/>
        <v>0.67556209848460169</v>
      </c>
      <c r="P29" s="13"/>
      <c r="R29" s="16">
        <f t="shared" si="8"/>
        <v>45748</v>
      </c>
      <c r="S29" s="17">
        <v>338.5</v>
      </c>
      <c r="T29" s="17">
        <v>17834.34</v>
      </c>
      <c r="U29" s="17">
        <v>18444.82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">
      <c r="A30" s="12">
        <f t="shared" si="0"/>
        <v>45778</v>
      </c>
      <c r="B30" s="13">
        <v>18111</v>
      </c>
      <c r="C30" s="13">
        <f>++'Completion Factors'!J8</f>
        <v>0.56118708480853952</v>
      </c>
      <c r="D30" s="13">
        <f t="shared" si="1"/>
        <v>14161.660027767635</v>
      </c>
      <c r="E30" s="13">
        <f t="shared" si="2"/>
        <v>14161.660027767635</v>
      </c>
      <c r="F30" s="13">
        <f>ROUND(+I30*J30/100,0)-D30-B30</f>
        <v>-19034.660027767633</v>
      </c>
      <c r="G30" s="13">
        <f t="shared" si="3"/>
        <v>13238</v>
      </c>
      <c r="H30" s="14">
        <f t="shared" si="4"/>
        <v>-4873</v>
      </c>
      <c r="I30" s="13">
        <v>7354.6208333333334</v>
      </c>
      <c r="J30" s="19">
        <v>180</v>
      </c>
      <c r="K30" s="13">
        <f t="shared" si="6"/>
        <v>246.25334752697992</v>
      </c>
      <c r="L30" s="13">
        <f t="shared" si="7"/>
        <v>-66.253347526979923</v>
      </c>
      <c r="M30" s="13">
        <f t="shared" si="9"/>
        <v>160.2657163864794</v>
      </c>
      <c r="N30" s="18">
        <f t="shared" si="10"/>
        <v>0.86884959057999001</v>
      </c>
      <c r="O30" s="18">
        <f t="shared" si="11"/>
        <v>0.67759522523333193</v>
      </c>
      <c r="P30" s="13"/>
      <c r="R30" s="16">
        <f t="shared" si="8"/>
        <v>45778</v>
      </c>
      <c r="S30" s="17">
        <v>446.27</v>
      </c>
      <c r="T30" s="17">
        <v>18111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">
      <c r="A31" s="12">
        <f>DATE(YEAR(H4),MONTH(H4),1)</f>
        <v>45809</v>
      </c>
      <c r="B31" s="13">
        <v>121.62</v>
      </c>
      <c r="C31" s="13">
        <f>+'Completion Factors'!J7</f>
        <v>1.2555703909479731E-2</v>
      </c>
      <c r="D31" s="13">
        <f t="shared" si="1"/>
        <v>9564.8142196039862</v>
      </c>
      <c r="E31" s="13">
        <f t="shared" si="2"/>
        <v>9564.8142196039862</v>
      </c>
      <c r="F31" s="13">
        <f>ROUND(+I31*J31/100,0)-D31-B31</f>
        <v>2047.5657803960139</v>
      </c>
      <c r="G31" s="13">
        <f t="shared" si="3"/>
        <v>11734</v>
      </c>
      <c r="H31" s="14">
        <f t="shared" si="4"/>
        <v>11612.38</v>
      </c>
      <c r="I31" s="13">
        <v>6518.8050000000003</v>
      </c>
      <c r="J31" s="19">
        <v>180</v>
      </c>
      <c r="K31" s="13">
        <f t="shared" si="6"/>
        <v>1.8656793691481797</v>
      </c>
      <c r="L31" s="13">
        <f t="shared" si="7"/>
        <v>178.13432063085182</v>
      </c>
      <c r="M31" s="13">
        <f t="shared" si="9"/>
        <v>158.69736846848826</v>
      </c>
      <c r="N31" s="18">
        <f t="shared" si="10"/>
        <v>0.96374733052053885</v>
      </c>
      <c r="O31" s="18">
        <f t="shared" si="11"/>
        <v>0.60058992058536942</v>
      </c>
      <c r="P31" s="13"/>
      <c r="R31" s="16">
        <f t="shared" si="8"/>
        <v>45809</v>
      </c>
      <c r="S31" s="17">
        <v>121.62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">
      <c r="C33" s="17"/>
      <c r="D33" s="13"/>
      <c r="E33" s="13"/>
      <c r="F33" s="13"/>
      <c r="G33" s="13"/>
      <c r="H33" s="14">
        <f>SUM(H8:H31)</f>
        <v>25232.935131974868</v>
      </c>
      <c r="I33" s="13"/>
      <c r="J33" s="22">
        <f>SUM(G20:G31)/SUM(I20:I31)</f>
        <v>1.5869736846848828</v>
      </c>
      <c r="K33" s="13"/>
      <c r="L33" s="13"/>
      <c r="M33" s="16"/>
    </row>
    <row r="34" spans="3:14" x14ac:dyDescent="0.3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">
      <c r="C35" s="17"/>
      <c r="D35" s="13"/>
      <c r="H35" s="24">
        <v>7.4999999999999997E-2</v>
      </c>
      <c r="J35" s="23"/>
    </row>
    <row r="36" spans="3:14" x14ac:dyDescent="0.3">
      <c r="C36" s="17"/>
      <c r="D36" s="13"/>
      <c r="F36" s="23"/>
      <c r="H36" s="25">
        <f>H33*(1+H35)</f>
        <v>27125.405266872982</v>
      </c>
      <c r="I36" s="26"/>
      <c r="J36" s="27"/>
      <c r="K36" s="27"/>
    </row>
    <row r="37" spans="3:14" x14ac:dyDescent="0.3">
      <c r="C37" s="17"/>
      <c r="D37" s="13"/>
      <c r="M37" s="16"/>
    </row>
    <row r="38" spans="3:14" x14ac:dyDescent="0.3">
      <c r="C38" s="17"/>
      <c r="D38" s="13"/>
    </row>
    <row r="39" spans="3:14" x14ac:dyDescent="0.3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">
      <c r="C40" s="17"/>
      <c r="D40" s="13"/>
      <c r="H40" s="28"/>
      <c r="I40" s="28"/>
      <c r="J40" s="28"/>
      <c r="K40" s="28"/>
      <c r="L40" s="29"/>
    </row>
    <row r="41" spans="3:14" x14ac:dyDescent="0.3">
      <c r="C41" s="17"/>
      <c r="D41" s="13"/>
    </row>
    <row r="42" spans="3:14" x14ac:dyDescent="0.3">
      <c r="C42" s="17"/>
      <c r="D42" s="13"/>
      <c r="H42" s="17"/>
      <c r="I42" s="17"/>
      <c r="J42" s="17"/>
      <c r="K42" s="17"/>
      <c r="L42" s="29"/>
      <c r="M42" s="23"/>
    </row>
    <row r="43" spans="3:14" x14ac:dyDescent="0.3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">
      <c r="C44" s="17"/>
      <c r="D44" s="13"/>
    </row>
    <row r="45" spans="3:14" x14ac:dyDescent="0.3">
      <c r="C45" s="17"/>
      <c r="D45" s="13"/>
      <c r="H45" s="30"/>
      <c r="I45" s="27"/>
    </row>
    <row r="46" spans="3:14" x14ac:dyDescent="0.3">
      <c r="C46" s="17"/>
      <c r="D46" s="13"/>
      <c r="H46" s="30"/>
      <c r="I46" s="27"/>
    </row>
    <row r="47" spans="3:14" x14ac:dyDescent="0.3">
      <c r="C47" s="17"/>
      <c r="D47" s="13"/>
      <c r="H47" s="30"/>
    </row>
    <row r="48" spans="3:14" x14ac:dyDescent="0.3">
      <c r="C48" s="17"/>
      <c r="D48" s="13"/>
    </row>
    <row r="50" spans="8:9" x14ac:dyDescent="0.3">
      <c r="H50" s="23"/>
    </row>
    <row r="51" spans="8:9" x14ac:dyDescent="0.3">
      <c r="H51" s="23"/>
    </row>
    <row r="52" spans="8:9" x14ac:dyDescent="0.3">
      <c r="H52" s="23"/>
      <c r="I52" s="23"/>
    </row>
    <row r="53" spans="8:9" x14ac:dyDescent="0.3">
      <c r="H53" s="23"/>
    </row>
    <row r="54" spans="8:9" x14ac:dyDescent="0.3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EE8A-0894-4E82-AEE3-1CDD991BD922}">
  <dimension ref="A4:P54"/>
  <sheetViews>
    <sheetView tabSelected="1" zoomScale="80" zoomScaleNormal="80" zoomScaleSheetLayoutView="80" workbookViewId="0">
      <selection activeCell="G29" sqref="G29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2.21875" bestFit="1" customWidth="1"/>
    <col min="4" max="5" width="14.21875" bestFit="1" customWidth="1"/>
    <col min="6" max="6" width="15" bestFit="1" customWidth="1"/>
    <col min="7" max="7" width="14.21875" bestFit="1" customWidth="1"/>
    <col min="8" max="8" width="13.5546875" bestFit="1" customWidth="1"/>
    <col min="9" max="9" width="14.44140625" bestFit="1" customWidth="1"/>
    <col min="10" max="10" width="16.5546875" bestFit="1" customWidth="1"/>
    <col min="11" max="13" width="12.21875" bestFit="1" customWidth="1"/>
    <col min="14" max="14" width="10.5546875" bestFit="1" customWidth="1"/>
    <col min="15" max="15" width="13.5546875" bestFit="1" customWidth="1"/>
    <col min="16" max="16" width="27.21875" bestFit="1" customWidth="1"/>
    <col min="18" max="18" width="10.21875" bestFit="1" customWidth="1"/>
  </cols>
  <sheetData>
    <row r="4" spans="1:16" s="7" customFormat="1" x14ac:dyDescent="0.3">
      <c r="D4" s="7" t="s">
        <v>35</v>
      </c>
      <c r="E4" s="7" t="s">
        <v>36</v>
      </c>
      <c r="F4" s="7" t="s">
        <v>37</v>
      </c>
      <c r="G4" s="7" t="s">
        <v>38</v>
      </c>
      <c r="H4" s="8">
        <v>45808</v>
      </c>
      <c r="J4" s="36" t="s">
        <v>39</v>
      </c>
      <c r="K4" s="37"/>
      <c r="L4" s="37"/>
      <c r="M4" s="38"/>
    </row>
    <row r="5" spans="1:16" s="7" customFormat="1" x14ac:dyDescent="0.3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39" t="s">
        <v>43</v>
      </c>
      <c r="L5" s="7" t="s">
        <v>45</v>
      </c>
      <c r="M5" s="7" t="s">
        <v>46</v>
      </c>
    </row>
    <row r="6" spans="1:16" s="7" customFormat="1" x14ac:dyDescent="0.3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3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</row>
    <row r="7" spans="1:16" s="7" customFormat="1" x14ac:dyDescent="0.3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3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</row>
    <row r="8" spans="1:16" x14ac:dyDescent="0.3">
      <c r="A8" s="12">
        <f t="shared" ref="A8:A30" si="0">DATE(YEAR(A9),MONTH(A9)-1,1)</f>
        <v>45078</v>
      </c>
      <c r="B8" s="13">
        <v>12762.01</v>
      </c>
      <c r="C8" s="13">
        <f>+'[1]Completion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40">
        <f t="shared" ref="G8:G28" si="3">B8+D8+F8</f>
        <v>12762.01</v>
      </c>
      <c r="H8" s="41">
        <f t="shared" ref="H8:H31" si="4">G8-B8</f>
        <v>0</v>
      </c>
      <c r="I8" s="13">
        <v>14638.657499999999</v>
      </c>
      <c r="J8" s="13">
        <f t="shared" ref="J8:J28" si="5">100*$G8/$I8</f>
        <v>87.180193948796202</v>
      </c>
      <c r="K8" s="13">
        <f t="shared" ref="K8:K31" si="6">100*(B8/I8)</f>
        <v>87.180193948796202</v>
      </c>
      <c r="L8" s="13">
        <f t="shared" ref="L8:L31" si="7">J8-K8</f>
        <v>0</v>
      </c>
      <c r="M8" s="13"/>
      <c r="N8" s="13"/>
      <c r="O8" s="13"/>
      <c r="P8" s="15"/>
    </row>
    <row r="9" spans="1:16" x14ac:dyDescent="0.3">
      <c r="A9" s="12">
        <f t="shared" si="0"/>
        <v>45108</v>
      </c>
      <c r="B9" s="13">
        <v>12843.53</v>
      </c>
      <c r="C9" s="13">
        <f>+'[1]Completion Factors'!J29</f>
        <v>1</v>
      </c>
      <c r="D9" s="13">
        <f t="shared" si="1"/>
        <v>0</v>
      </c>
      <c r="E9" s="13">
        <f t="shared" si="2"/>
        <v>0</v>
      </c>
      <c r="F9" s="13"/>
      <c r="G9" s="40">
        <f t="shared" si="3"/>
        <v>12843.53</v>
      </c>
      <c r="H9" s="41">
        <f t="shared" si="4"/>
        <v>0</v>
      </c>
      <c r="I9" s="13">
        <v>13948.4575</v>
      </c>
      <c r="J9" s="13">
        <f t="shared" si="5"/>
        <v>92.078496851712814</v>
      </c>
      <c r="K9" s="13">
        <f t="shared" si="6"/>
        <v>92.078496851712828</v>
      </c>
      <c r="L9" s="13">
        <f t="shared" si="7"/>
        <v>0</v>
      </c>
      <c r="M9" s="13"/>
      <c r="N9" s="13"/>
      <c r="O9" s="13"/>
      <c r="P9" s="13"/>
    </row>
    <row r="10" spans="1:16" x14ac:dyDescent="0.3">
      <c r="A10" s="12">
        <f t="shared" si="0"/>
        <v>45139</v>
      </c>
      <c r="B10" s="13">
        <v>21076.98</v>
      </c>
      <c r="C10" s="13">
        <f>+'[1]Completion Factors'!J28</f>
        <v>1</v>
      </c>
      <c r="D10" s="13">
        <f t="shared" si="1"/>
        <v>0</v>
      </c>
      <c r="E10" s="13">
        <f t="shared" si="2"/>
        <v>0</v>
      </c>
      <c r="F10" s="13"/>
      <c r="G10" s="40">
        <f t="shared" si="3"/>
        <v>21076.98</v>
      </c>
      <c r="H10" s="41">
        <f t="shared" si="4"/>
        <v>0</v>
      </c>
      <c r="I10" s="13">
        <v>13651.490833333341</v>
      </c>
      <c r="J10" s="13">
        <f t="shared" si="5"/>
        <v>154.39324728208859</v>
      </c>
      <c r="K10" s="13">
        <f t="shared" si="6"/>
        <v>154.39324728208859</v>
      </c>
      <c r="L10" s="13">
        <f t="shared" si="7"/>
        <v>0</v>
      </c>
      <c r="M10" s="13"/>
      <c r="N10" s="13"/>
      <c r="O10" s="13"/>
      <c r="P10" s="13"/>
    </row>
    <row r="11" spans="1:16" x14ac:dyDescent="0.3">
      <c r="A11" s="12">
        <f t="shared" si="0"/>
        <v>45170</v>
      </c>
      <c r="B11" s="13">
        <v>6482.1100000000006</v>
      </c>
      <c r="C11" s="13">
        <f>+'[1]Completion Factors'!J27</f>
        <v>1</v>
      </c>
      <c r="D11" s="13">
        <f t="shared" si="1"/>
        <v>0</v>
      </c>
      <c r="E11" s="13">
        <f t="shared" si="2"/>
        <v>0</v>
      </c>
      <c r="F11" s="13"/>
      <c r="G11" s="40">
        <f t="shared" si="3"/>
        <v>6482.1100000000006</v>
      </c>
      <c r="H11" s="41">
        <f t="shared" si="4"/>
        <v>0</v>
      </c>
      <c r="I11" s="13">
        <v>12926.25833333333</v>
      </c>
      <c r="J11" s="13">
        <f t="shared" si="5"/>
        <v>50.14683934703973</v>
      </c>
      <c r="K11" s="13">
        <f t="shared" si="6"/>
        <v>50.14683934703973</v>
      </c>
      <c r="L11" s="13">
        <f t="shared" si="7"/>
        <v>0</v>
      </c>
      <c r="M11" s="13"/>
      <c r="N11" s="13"/>
      <c r="O11" s="13"/>
      <c r="P11" s="13"/>
    </row>
    <row r="12" spans="1:16" x14ac:dyDescent="0.3">
      <c r="A12" s="12">
        <f t="shared" si="0"/>
        <v>45200</v>
      </c>
      <c r="B12" s="13">
        <v>11326.02</v>
      </c>
      <c r="C12" s="13">
        <f>++'[1]Completion Factors'!J26</f>
        <v>1</v>
      </c>
      <c r="D12" s="13">
        <f t="shared" si="1"/>
        <v>0</v>
      </c>
      <c r="E12" s="13">
        <f t="shared" si="2"/>
        <v>0</v>
      </c>
      <c r="F12" s="13"/>
      <c r="G12" s="40">
        <f t="shared" si="3"/>
        <v>11326.02</v>
      </c>
      <c r="H12" s="41">
        <f t="shared" si="4"/>
        <v>0</v>
      </c>
      <c r="I12" s="13">
        <v>12565.32333333333</v>
      </c>
      <c r="J12" s="13">
        <f t="shared" si="5"/>
        <v>90.137115452925102</v>
      </c>
      <c r="K12" s="13">
        <f t="shared" si="6"/>
        <v>90.137115452925102</v>
      </c>
      <c r="L12" s="13">
        <f t="shared" si="7"/>
        <v>0</v>
      </c>
      <c r="M12" s="13"/>
      <c r="N12" s="13"/>
      <c r="O12" s="13"/>
      <c r="P12" s="13"/>
    </row>
    <row r="13" spans="1:16" x14ac:dyDescent="0.3">
      <c r="A13" s="12">
        <f t="shared" si="0"/>
        <v>45231</v>
      </c>
      <c r="B13" s="13">
        <v>7087.5299999999988</v>
      </c>
      <c r="C13" s="13">
        <f>++'[1]Completion Factors'!J25</f>
        <v>1</v>
      </c>
      <c r="D13" s="13">
        <f t="shared" si="1"/>
        <v>0</v>
      </c>
      <c r="E13" s="13">
        <f t="shared" si="2"/>
        <v>0</v>
      </c>
      <c r="F13" s="13"/>
      <c r="G13" s="40">
        <f t="shared" si="3"/>
        <v>7087.5299999999988</v>
      </c>
      <c r="H13" s="41">
        <f t="shared" si="4"/>
        <v>0</v>
      </c>
      <c r="I13" s="13">
        <v>12121</v>
      </c>
      <c r="J13" s="13">
        <f t="shared" si="5"/>
        <v>58.473145780051141</v>
      </c>
      <c r="K13" s="13">
        <f t="shared" si="6"/>
        <v>58.473145780051141</v>
      </c>
      <c r="L13" s="13">
        <f t="shared" si="7"/>
        <v>0</v>
      </c>
      <c r="M13" s="13"/>
      <c r="N13" s="13"/>
      <c r="O13" s="13"/>
      <c r="P13" s="13"/>
    </row>
    <row r="14" spans="1:16" x14ac:dyDescent="0.3">
      <c r="A14" s="12">
        <f t="shared" si="0"/>
        <v>45261</v>
      </c>
      <c r="B14" s="13">
        <v>19876.400000000001</v>
      </c>
      <c r="C14" s="13">
        <f>++'[1]Completion Factors'!J24</f>
        <v>1</v>
      </c>
      <c r="D14" s="13">
        <f t="shared" si="1"/>
        <v>0</v>
      </c>
      <c r="E14" s="13">
        <f t="shared" si="2"/>
        <v>0</v>
      </c>
      <c r="F14" s="13"/>
      <c r="G14" s="40">
        <f t="shared" si="3"/>
        <v>19876.400000000001</v>
      </c>
      <c r="H14" s="41">
        <f t="shared" si="4"/>
        <v>0</v>
      </c>
      <c r="I14" s="13">
        <v>11200.785</v>
      </c>
      <c r="J14" s="13">
        <f t="shared" si="5"/>
        <v>177.45541941926393</v>
      </c>
      <c r="K14" s="13">
        <f t="shared" si="6"/>
        <v>177.45541941926393</v>
      </c>
      <c r="L14" s="13">
        <f t="shared" si="7"/>
        <v>0</v>
      </c>
      <c r="M14" s="13"/>
      <c r="N14" s="13"/>
      <c r="O14" s="13"/>
      <c r="P14" s="13"/>
    </row>
    <row r="15" spans="1:16" x14ac:dyDescent="0.3">
      <c r="A15" s="12">
        <f t="shared" si="0"/>
        <v>45292</v>
      </c>
      <c r="B15" s="13">
        <v>20682.64</v>
      </c>
      <c r="C15" s="13">
        <f>++'[1]Completion Factors'!J23</f>
        <v>0.99960384255253687</v>
      </c>
      <c r="D15" s="13">
        <f t="shared" si="1"/>
        <v>8.1968291040950696</v>
      </c>
      <c r="E15" s="13">
        <f t="shared" si="2"/>
        <v>8.1968291040950696</v>
      </c>
      <c r="F15" s="13"/>
      <c r="G15" s="40">
        <f t="shared" si="3"/>
        <v>20690.836829104093</v>
      </c>
      <c r="H15" s="41">
        <f t="shared" si="4"/>
        <v>8.1968291040939221</v>
      </c>
      <c r="I15" s="13">
        <v>11200.785</v>
      </c>
      <c r="J15" s="13">
        <f t="shared" si="5"/>
        <v>184.72666718541686</v>
      </c>
      <c r="K15" s="13">
        <f t="shared" si="6"/>
        <v>184.65348634046632</v>
      </c>
      <c r="L15" s="13">
        <f t="shared" si="7"/>
        <v>7.3180844950542223E-2</v>
      </c>
      <c r="M15" s="13"/>
      <c r="N15" s="13"/>
      <c r="O15" s="13"/>
      <c r="P15" s="13"/>
    </row>
    <row r="16" spans="1:16" x14ac:dyDescent="0.3">
      <c r="A16" s="12">
        <f t="shared" si="0"/>
        <v>45323</v>
      </c>
      <c r="B16" s="13">
        <v>18885.32</v>
      </c>
      <c r="C16" s="13">
        <f>++'[1]Completion Factors'!J22</f>
        <v>0.99960384255253687</v>
      </c>
      <c r="D16" s="13">
        <f t="shared" si="1"/>
        <v>7.4845252161304696</v>
      </c>
      <c r="E16" s="13">
        <f t="shared" si="2"/>
        <v>7.4845252161304696</v>
      </c>
      <c r="F16" s="13"/>
      <c r="G16" s="40">
        <f t="shared" si="3"/>
        <v>18892.804525216132</v>
      </c>
      <c r="H16" s="41">
        <f t="shared" si="4"/>
        <v>7.4845252161321696</v>
      </c>
      <c r="I16" s="13">
        <v>11021.96333333333</v>
      </c>
      <c r="J16" s="13">
        <f t="shared" si="5"/>
        <v>171.41051874196768</v>
      </c>
      <c r="K16" s="13">
        <f t="shared" si="6"/>
        <v>171.34261318839449</v>
      </c>
      <c r="L16" s="13">
        <f t="shared" si="7"/>
        <v>6.7905553573183397E-2</v>
      </c>
      <c r="M16" s="13"/>
      <c r="N16" s="13"/>
      <c r="O16" s="13"/>
      <c r="P16" s="13"/>
    </row>
    <row r="17" spans="1:16" x14ac:dyDescent="0.3">
      <c r="A17" s="12">
        <f t="shared" si="0"/>
        <v>45352</v>
      </c>
      <c r="B17" s="13">
        <v>20295.84</v>
      </c>
      <c r="C17" s="13">
        <f>++'[1]Completion Factors'!J21</f>
        <v>0.99960384255253687</v>
      </c>
      <c r="D17" s="13">
        <f t="shared" si="1"/>
        <v>8.0435346746864465</v>
      </c>
      <c r="E17" s="13">
        <f t="shared" si="2"/>
        <v>8.0435346746864465</v>
      </c>
      <c r="F17" s="13"/>
      <c r="G17" s="40">
        <f t="shared" si="3"/>
        <v>20303.883534674686</v>
      </c>
      <c r="H17" s="41">
        <f t="shared" si="4"/>
        <v>8.0435346746853611</v>
      </c>
      <c r="I17" s="13">
        <v>10834.99333333333</v>
      </c>
      <c r="J17" s="13">
        <f t="shared" si="5"/>
        <v>187.39174921511741</v>
      </c>
      <c r="K17" s="13">
        <f t="shared" si="6"/>
        <v>187.31751257807269</v>
      </c>
      <c r="L17" s="13">
        <f t="shared" si="7"/>
        <v>7.4236637044720055E-2</v>
      </c>
      <c r="M17" s="13"/>
      <c r="N17" s="13"/>
      <c r="O17" s="13"/>
      <c r="P17" s="13"/>
    </row>
    <row r="18" spans="1:16" x14ac:dyDescent="0.3">
      <c r="A18" s="12">
        <f t="shared" si="0"/>
        <v>45383</v>
      </c>
      <c r="B18" s="13">
        <v>22478.19</v>
      </c>
      <c r="C18" s="13">
        <f>++'[1]Completion Factors'!J20</f>
        <v>0.99960384255253687</v>
      </c>
      <c r="D18" s="13">
        <f t="shared" si="1"/>
        <v>8.9084315154824889</v>
      </c>
      <c r="E18" s="13">
        <f t="shared" si="2"/>
        <v>8.9084315154824889</v>
      </c>
      <c r="F18" s="13"/>
      <c r="G18" s="40">
        <f t="shared" si="3"/>
        <v>22487.098431515482</v>
      </c>
      <c r="H18" s="41">
        <f t="shared" si="4"/>
        <v>8.9084315154832439</v>
      </c>
      <c r="I18" s="13">
        <v>10854.00333333333</v>
      </c>
      <c r="J18" s="13">
        <f t="shared" si="5"/>
        <v>207.17792081799149</v>
      </c>
      <c r="K18" s="13">
        <f t="shared" si="6"/>
        <v>207.0958457417095</v>
      </c>
      <c r="L18" s="13">
        <f t="shared" si="7"/>
        <v>8.2075076281995507E-2</v>
      </c>
      <c r="M18" s="13"/>
      <c r="N18" s="13"/>
      <c r="O18" s="13"/>
      <c r="P18" s="13"/>
    </row>
    <row r="19" spans="1:16" x14ac:dyDescent="0.3">
      <c r="A19" s="12">
        <f t="shared" si="0"/>
        <v>45413</v>
      </c>
      <c r="B19" s="13">
        <v>20264.82</v>
      </c>
      <c r="C19" s="13">
        <f>++'[1]Completion Factors'!J19</f>
        <v>0.99960384255253687</v>
      </c>
      <c r="D19" s="13">
        <f t="shared" si="1"/>
        <v>8.0312410004355268</v>
      </c>
      <c r="E19" s="13">
        <f t="shared" si="2"/>
        <v>8.0312410004355268</v>
      </c>
      <c r="F19" s="13"/>
      <c r="G19" s="40">
        <f t="shared" si="3"/>
        <v>20272.851241000437</v>
      </c>
      <c r="H19" s="41">
        <f t="shared" si="4"/>
        <v>8.0312410004371486</v>
      </c>
      <c r="I19" s="13">
        <v>10854.00333333333</v>
      </c>
      <c r="J19" s="13">
        <f t="shared" si="5"/>
        <v>186.7776397188052</v>
      </c>
      <c r="K19" s="13">
        <f t="shared" si="6"/>
        <v>186.70364636581101</v>
      </c>
      <c r="L19" s="13">
        <f t="shared" si="7"/>
        <v>7.3993352994193629E-2</v>
      </c>
      <c r="M19" s="13">
        <f t="shared" ref="M19:M31" si="8">SUM(G8:G19)/SUM(I8:I19)*100</f>
        <v>133.11280237562175</v>
      </c>
      <c r="N19" s="18"/>
      <c r="O19" s="13"/>
      <c r="P19" s="13"/>
    </row>
    <row r="20" spans="1:16" x14ac:dyDescent="0.3">
      <c r="A20" s="12">
        <f t="shared" si="0"/>
        <v>45444</v>
      </c>
      <c r="B20" s="13">
        <v>2594.5300000000002</v>
      </c>
      <c r="C20" s="13">
        <f>++'[1]Completion Factors'!J18</f>
        <v>0.99848549981337387</v>
      </c>
      <c r="D20" s="13">
        <f t="shared" si="1"/>
        <v>3.9353762973439048</v>
      </c>
      <c r="E20" s="13">
        <f t="shared" si="2"/>
        <v>3.9353762973439048</v>
      </c>
      <c r="F20" s="13"/>
      <c r="G20" s="40">
        <f t="shared" si="3"/>
        <v>2598.4653762973439</v>
      </c>
      <c r="H20" s="41">
        <f t="shared" si="4"/>
        <v>3.935376297343737</v>
      </c>
      <c r="I20" s="13">
        <v>9756.4083333333328</v>
      </c>
      <c r="J20" s="13">
        <f t="shared" si="5"/>
        <v>26.633421721593354</v>
      </c>
      <c r="K20" s="13">
        <f t="shared" si="6"/>
        <v>26.593085399425508</v>
      </c>
      <c r="L20" s="13">
        <f t="shared" si="7"/>
        <v>4.0336322167846106E-2</v>
      </c>
      <c r="M20" s="13">
        <f t="shared" si="8"/>
        <v>130.51257271331244</v>
      </c>
      <c r="N20" s="18"/>
      <c r="O20" s="18"/>
      <c r="P20" s="13"/>
    </row>
    <row r="21" spans="1:16" x14ac:dyDescent="0.3">
      <c r="A21" s="12">
        <f t="shared" si="0"/>
        <v>45474</v>
      </c>
      <c r="B21" s="13">
        <v>4403.32</v>
      </c>
      <c r="C21" s="13">
        <f>++'[1]Completion Factors'!J17</f>
        <v>0.99708156015400018</v>
      </c>
      <c r="D21" s="13">
        <f t="shared" si="1"/>
        <v>12.888438675671793</v>
      </c>
      <c r="E21" s="13">
        <f t="shared" si="2"/>
        <v>12.888438675671793</v>
      </c>
      <c r="F21" s="13"/>
      <c r="G21" s="40">
        <f t="shared" si="3"/>
        <v>4416.2084386756715</v>
      </c>
      <c r="H21" s="41">
        <f t="shared" si="4"/>
        <v>12.88843867567175</v>
      </c>
      <c r="I21" s="13">
        <v>9756.4083333333328</v>
      </c>
      <c r="J21" s="13">
        <f t="shared" si="5"/>
        <v>45.264694627298859</v>
      </c>
      <c r="K21" s="13">
        <f t="shared" si="6"/>
        <v>45.132592338881537</v>
      </c>
      <c r="L21" s="13">
        <f t="shared" si="7"/>
        <v>0.13210228841732174</v>
      </c>
      <c r="M21" s="13">
        <f t="shared" si="8"/>
        <v>128.35073539020411</v>
      </c>
      <c r="N21" s="18"/>
      <c r="O21" s="18"/>
      <c r="P21" s="13"/>
    </row>
    <row r="22" spans="1:16" x14ac:dyDescent="0.3">
      <c r="A22" s="12">
        <f t="shared" si="0"/>
        <v>45505</v>
      </c>
      <c r="B22" s="13">
        <v>7984.4700000000012</v>
      </c>
      <c r="C22" s="13">
        <f>++'[1]Completion Factors'!J16</f>
        <v>0.99690613381831139</v>
      </c>
      <c r="D22" s="13">
        <f t="shared" si="1"/>
        <v>24.779546312039809</v>
      </c>
      <c r="E22" s="13">
        <f t="shared" si="2"/>
        <v>24.779546312039809</v>
      </c>
      <c r="F22" s="13"/>
      <c r="G22" s="40">
        <f t="shared" si="3"/>
        <v>8009.2495463120413</v>
      </c>
      <c r="H22" s="41">
        <f t="shared" si="4"/>
        <v>24.779546312040111</v>
      </c>
      <c r="I22" s="13">
        <v>9423.4408333333322</v>
      </c>
      <c r="J22" s="13">
        <f t="shared" si="5"/>
        <v>84.992835291978466</v>
      </c>
      <c r="K22" s="13">
        <f t="shared" si="6"/>
        <v>84.729878833182767</v>
      </c>
      <c r="L22" s="13">
        <f t="shared" si="7"/>
        <v>0.26295645879569918</v>
      </c>
      <c r="M22" s="13">
        <f t="shared" si="8"/>
        <v>122.58461404000197</v>
      </c>
      <c r="N22" s="18"/>
      <c r="O22" s="18"/>
      <c r="P22" s="13"/>
    </row>
    <row r="23" spans="1:16" x14ac:dyDescent="0.3">
      <c r="A23" s="12">
        <f t="shared" si="0"/>
        <v>45536</v>
      </c>
      <c r="B23" s="13">
        <v>8106.1799999999994</v>
      </c>
      <c r="C23" s="13">
        <f>++'[1]Completion Factors'!J15</f>
        <v>0.99689916225351394</v>
      </c>
      <c r="D23" s="13">
        <f t="shared" si="1"/>
        <v>25.214133861834291</v>
      </c>
      <c r="E23" s="13">
        <f t="shared" si="2"/>
        <v>25.214133861834291</v>
      </c>
      <c r="F23" s="13"/>
      <c r="G23" s="40">
        <f t="shared" si="3"/>
        <v>8131.3941338618333</v>
      </c>
      <c r="H23" s="41">
        <f t="shared" si="4"/>
        <v>25.214133861833943</v>
      </c>
      <c r="I23" s="13">
        <v>9324.3575000000001</v>
      </c>
      <c r="J23" s="13">
        <f t="shared" si="5"/>
        <v>87.205945652146369</v>
      </c>
      <c r="K23" s="13">
        <f t="shared" si="6"/>
        <v>86.93553416415017</v>
      </c>
      <c r="L23" s="13">
        <f t="shared" si="7"/>
        <v>0.27041148799619918</v>
      </c>
      <c r="M23" s="13">
        <f t="shared" si="8"/>
        <v>127.28905671003461</v>
      </c>
      <c r="N23" s="18"/>
      <c r="O23" s="18"/>
      <c r="P23" s="13"/>
    </row>
    <row r="24" spans="1:16" x14ac:dyDescent="0.3">
      <c r="A24" s="12">
        <f t="shared" si="0"/>
        <v>45566</v>
      </c>
      <c r="B24" s="13">
        <v>2911.49</v>
      </c>
      <c r="C24" s="13">
        <f>++'[1]Completion Factors'!J14</f>
        <v>0.98628201931990211</v>
      </c>
      <c r="D24" s="13">
        <f t="shared" si="1"/>
        <v>40.495276997789219</v>
      </c>
      <c r="E24" s="13">
        <f t="shared" si="2"/>
        <v>40.495276997789219</v>
      </c>
      <c r="F24" s="19">
        <v>0</v>
      </c>
      <c r="G24" s="40">
        <f t="shared" si="3"/>
        <v>2951.9852769977888</v>
      </c>
      <c r="H24" s="41">
        <f t="shared" si="4"/>
        <v>40.495276997789006</v>
      </c>
      <c r="I24" s="13">
        <v>9139.9825000000001</v>
      </c>
      <c r="J24" s="13">
        <f t="shared" si="5"/>
        <v>32.297493753382888</v>
      </c>
      <c r="K24" s="13">
        <f t="shared" si="6"/>
        <v>31.854437358058398</v>
      </c>
      <c r="L24" s="13">
        <f t="shared" si="7"/>
        <v>0.44305639532448993</v>
      </c>
      <c r="M24" s="13">
        <f t="shared" si="8"/>
        <v>124.09038711435811</v>
      </c>
      <c r="N24" s="18"/>
      <c r="O24" s="18"/>
      <c r="P24" s="13"/>
    </row>
    <row r="25" spans="1:16" x14ac:dyDescent="0.3">
      <c r="A25" s="12">
        <f t="shared" si="0"/>
        <v>45597</v>
      </c>
      <c r="B25" s="13">
        <v>5013.12</v>
      </c>
      <c r="C25" s="13">
        <f>++'[1]Completion Factors'!J13</f>
        <v>0.87641230092934763</v>
      </c>
      <c r="D25" s="13">
        <f t="shared" si="1"/>
        <v>706.92751038305539</v>
      </c>
      <c r="E25" s="13">
        <f t="shared" si="2"/>
        <v>706.92751038305539</v>
      </c>
      <c r="F25" s="19">
        <v>0</v>
      </c>
      <c r="G25" s="40">
        <f t="shared" si="3"/>
        <v>5720.0475103830549</v>
      </c>
      <c r="H25" s="41">
        <f t="shared" si="4"/>
        <v>706.92751038305505</v>
      </c>
      <c r="I25" s="13">
        <v>9139.9825000000001</v>
      </c>
      <c r="J25" s="13">
        <f t="shared" si="5"/>
        <v>62.582696524671185</v>
      </c>
      <c r="K25" s="13">
        <f t="shared" si="6"/>
        <v>54.848245059550173</v>
      </c>
      <c r="L25" s="13">
        <f t="shared" si="7"/>
        <v>7.7344514651210119</v>
      </c>
      <c r="M25" s="13">
        <f t="shared" si="8"/>
        <v>125.99368366803294</v>
      </c>
      <c r="N25" s="18"/>
      <c r="O25" s="18"/>
      <c r="P25" s="13"/>
    </row>
    <row r="26" spans="1:16" x14ac:dyDescent="0.3">
      <c r="A26" s="12">
        <f t="shared" si="0"/>
        <v>45627</v>
      </c>
      <c r="B26" s="13">
        <v>23048.89</v>
      </c>
      <c r="C26" s="13">
        <f>++'[1]Completion Factors'!J12</f>
        <v>0.87375037817611156</v>
      </c>
      <c r="D26" s="13">
        <f t="shared" si="1"/>
        <v>3330.3718300352903</v>
      </c>
      <c r="E26" s="13">
        <f t="shared" si="2"/>
        <v>3330.3718300352903</v>
      </c>
      <c r="F26" s="19">
        <v>0</v>
      </c>
      <c r="G26" s="40">
        <f t="shared" si="3"/>
        <v>26379.261830035291</v>
      </c>
      <c r="H26" s="41">
        <f t="shared" si="4"/>
        <v>3330.3718300352921</v>
      </c>
      <c r="I26" s="13">
        <v>8407.3225000000002</v>
      </c>
      <c r="J26" s="13">
        <f t="shared" si="5"/>
        <v>313.76531386818203</v>
      </c>
      <c r="K26" s="13">
        <f t="shared" si="6"/>
        <v>274.15256165087038</v>
      </c>
      <c r="L26" s="13">
        <f t="shared" si="7"/>
        <v>39.612752217311652</v>
      </c>
      <c r="M26" s="13">
        <f t="shared" si="8"/>
        <v>134.36570145038579</v>
      </c>
      <c r="N26" s="18"/>
      <c r="O26" s="18"/>
      <c r="P26" s="13"/>
    </row>
    <row r="27" spans="1:16" x14ac:dyDescent="0.3">
      <c r="A27" s="12">
        <f t="shared" si="0"/>
        <v>45658</v>
      </c>
      <c r="B27" s="13">
        <v>20612.54</v>
      </c>
      <c r="C27" s="13">
        <f>++'[1]Completion Factors'!J11</f>
        <v>0.73021384527675803</v>
      </c>
      <c r="D27" s="13">
        <f t="shared" si="1"/>
        <v>7615.5470642594437</v>
      </c>
      <c r="E27" s="13">
        <f t="shared" si="2"/>
        <v>7615.5470642594437</v>
      </c>
      <c r="F27" s="19">
        <v>0</v>
      </c>
      <c r="G27" s="40">
        <f t="shared" si="3"/>
        <v>28228.087064259445</v>
      </c>
      <c r="H27" s="41">
        <f t="shared" si="4"/>
        <v>7615.5470642594446</v>
      </c>
      <c r="I27" s="13">
        <v>7827.2974999999997</v>
      </c>
      <c r="J27" s="13">
        <f t="shared" si="5"/>
        <v>360.63644015395408</v>
      </c>
      <c r="K27" s="13">
        <f t="shared" si="6"/>
        <v>263.34172171174026</v>
      </c>
      <c r="L27" s="13">
        <f t="shared" si="7"/>
        <v>97.294718442213821</v>
      </c>
      <c r="M27" s="13">
        <f t="shared" si="8"/>
        <v>144.74050240651712</v>
      </c>
      <c r="N27" s="18"/>
      <c r="O27" s="18"/>
      <c r="P27" s="13"/>
    </row>
    <row r="28" spans="1:16" x14ac:dyDescent="0.3">
      <c r="A28" s="12">
        <f t="shared" si="0"/>
        <v>45689</v>
      </c>
      <c r="B28" s="13">
        <v>24369.5</v>
      </c>
      <c r="C28" s="13">
        <f>++'[1]Completion Factors'!J10</f>
        <v>0.70391350654018425</v>
      </c>
      <c r="D28" s="13">
        <f t="shared" si="1"/>
        <v>10250.520462142988</v>
      </c>
      <c r="E28" s="13">
        <f t="shared" si="2"/>
        <v>10250.520462142988</v>
      </c>
      <c r="F28" s="19">
        <v>0</v>
      </c>
      <c r="G28" s="40">
        <f t="shared" si="3"/>
        <v>34620.020462142988</v>
      </c>
      <c r="H28" s="41">
        <f t="shared" si="4"/>
        <v>10250.520462142988</v>
      </c>
      <c r="I28" s="13">
        <v>7430.5908333333327</v>
      </c>
      <c r="J28" s="13">
        <f t="shared" si="5"/>
        <v>465.91208207615153</v>
      </c>
      <c r="K28" s="13">
        <f t="shared" si="6"/>
        <v>327.96180743366193</v>
      </c>
      <c r="L28" s="13">
        <f t="shared" si="7"/>
        <v>137.9502746424896</v>
      </c>
      <c r="M28" s="13">
        <f t="shared" si="8"/>
        <v>163.29980258353496</v>
      </c>
      <c r="N28" s="18"/>
      <c r="O28" s="18"/>
      <c r="P28" s="20"/>
    </row>
    <row r="29" spans="1:16" x14ac:dyDescent="0.3">
      <c r="A29" s="12">
        <f t="shared" si="0"/>
        <v>45717</v>
      </c>
      <c r="B29" s="13">
        <v>18444.82</v>
      </c>
      <c r="C29" s="13">
        <f>++'[1]Completion Factors'!J9</f>
        <v>0.65358604102394202</v>
      </c>
      <c r="D29" s="13">
        <f t="shared" si="1"/>
        <v>9776.131553835794</v>
      </c>
      <c r="E29" s="13">
        <f t="shared" si="2"/>
        <v>9776.131553835794</v>
      </c>
      <c r="F29" s="40">
        <f>ROUND(+I29*J29/100,0)-D29-B29</f>
        <v>-14313.951553835794</v>
      </c>
      <c r="G29" s="40">
        <f>+(J29/100*I29)*(1-C29)+B29</f>
        <v>23262.555015836388</v>
      </c>
      <c r="H29" s="41">
        <f t="shared" si="4"/>
        <v>4817.7350158363879</v>
      </c>
      <c r="I29" s="13">
        <v>7319.7108333333344</v>
      </c>
      <c r="J29" s="19">
        <v>190</v>
      </c>
      <c r="K29" s="13">
        <f t="shared" si="6"/>
        <v>251.9883697591423</v>
      </c>
      <c r="L29" s="13">
        <f t="shared" si="7"/>
        <v>-61.988369759142302</v>
      </c>
      <c r="M29" s="13">
        <f t="shared" si="8"/>
        <v>171.26358677086441</v>
      </c>
      <c r="N29" s="18"/>
      <c r="O29" s="18"/>
      <c r="P29" s="13"/>
    </row>
    <row r="30" spans="1:16" x14ac:dyDescent="0.3">
      <c r="A30" s="12">
        <f t="shared" si="0"/>
        <v>45748</v>
      </c>
      <c r="B30" s="13">
        <v>18111</v>
      </c>
      <c r="C30" s="13">
        <f>++'[1]Completion Factors'!J8</f>
        <v>0.45959268578339152</v>
      </c>
      <c r="D30" s="13">
        <f t="shared" si="1"/>
        <v>21295.63235127247</v>
      </c>
      <c r="E30" s="13">
        <f t="shared" si="2"/>
        <v>21295.63235127247</v>
      </c>
      <c r="F30" s="40">
        <f>ROUND(+I30*J30/100,0)-D30-B30</f>
        <v>-26168.63235127247</v>
      </c>
      <c r="G30" s="40">
        <f>+(J30/100*I30)*(1-C30)+B30</f>
        <v>25265.083604921729</v>
      </c>
      <c r="H30" s="41">
        <f t="shared" si="4"/>
        <v>7154.0836049217287</v>
      </c>
      <c r="I30" s="13">
        <v>7354.6208333333334</v>
      </c>
      <c r="J30" s="19">
        <v>180</v>
      </c>
      <c r="K30" s="13">
        <f t="shared" si="6"/>
        <v>246.25334752697992</v>
      </c>
      <c r="L30" s="13">
        <f t="shared" si="7"/>
        <v>-66.253347526979923</v>
      </c>
      <c r="M30" s="13">
        <f t="shared" si="8"/>
        <v>179.5590666725605</v>
      </c>
      <c r="N30" s="18"/>
      <c r="O30" s="18"/>
      <c r="P30" s="13"/>
    </row>
    <row r="31" spans="1:16" x14ac:dyDescent="0.3">
      <c r="A31" s="12">
        <f>DATE(YEAR(H4),MONTH(H4),1)</f>
        <v>45778</v>
      </c>
      <c r="B31" s="13">
        <v>121.62</v>
      </c>
      <c r="C31" s="13">
        <f>+'[1]Completion Factors'!J7</f>
        <v>9.3446339819741372E-3</v>
      </c>
      <c r="D31" s="13">
        <f t="shared" si="1"/>
        <v>12893.335988068213</v>
      </c>
      <c r="E31" s="13">
        <f t="shared" si="2"/>
        <v>12893.335988068213</v>
      </c>
      <c r="F31" s="40">
        <f>ROUND(+I31*J31/100,0)-D31-B31</f>
        <v>-1280.9559880682127</v>
      </c>
      <c r="G31" s="40">
        <f>+(J31/100*I31)*(1-C31)+B31</f>
        <v>11745.820475895247</v>
      </c>
      <c r="H31" s="41">
        <f t="shared" si="4"/>
        <v>11624.200475895246</v>
      </c>
      <c r="I31" s="13">
        <v>6518.8050000000003</v>
      </c>
      <c r="J31" s="19">
        <v>180</v>
      </c>
      <c r="K31" s="13">
        <f t="shared" si="6"/>
        <v>1.8656793691481797</v>
      </c>
      <c r="L31" s="13">
        <f t="shared" si="7"/>
        <v>178.13432063085182</v>
      </c>
      <c r="M31" s="13">
        <f t="shared" si="8"/>
        <v>178.82652529595921</v>
      </c>
      <c r="N31" s="18"/>
      <c r="O31" s="18"/>
      <c r="P31" s="13"/>
    </row>
    <row r="32" spans="1:16" x14ac:dyDescent="0.3">
      <c r="H32" s="21" t="s">
        <v>61</v>
      </c>
    </row>
    <row r="33" spans="3:14" x14ac:dyDescent="0.3">
      <c r="C33" s="17"/>
      <c r="D33" s="13"/>
      <c r="E33" s="13"/>
      <c r="F33" s="13"/>
      <c r="G33" s="13"/>
      <c r="H33" s="14">
        <f>SUM(H8:H31)</f>
        <v>45647.363297129654</v>
      </c>
      <c r="I33" s="13"/>
      <c r="J33" s="22"/>
      <c r="K33" s="13"/>
      <c r="L33" s="13"/>
      <c r="M33" s="16"/>
    </row>
    <row r="34" spans="3:14" x14ac:dyDescent="0.3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">
      <c r="C35" s="17"/>
      <c r="D35" s="13"/>
      <c r="H35" s="24">
        <v>7.4999999999999997E-2</v>
      </c>
      <c r="J35" s="23"/>
    </row>
    <row r="36" spans="3:14" x14ac:dyDescent="0.3">
      <c r="C36" s="17"/>
      <c r="D36" s="13"/>
      <c r="F36" s="23"/>
      <c r="H36" s="25">
        <f>H33*(1+H35)</f>
        <v>49070.915544414376</v>
      </c>
      <c r="I36" s="26"/>
      <c r="J36" s="27"/>
      <c r="K36" s="27"/>
    </row>
    <row r="37" spans="3:14" x14ac:dyDescent="0.3">
      <c r="C37" s="17"/>
      <c r="D37" s="13"/>
      <c r="M37" s="16"/>
    </row>
    <row r="38" spans="3:14" x14ac:dyDescent="0.3">
      <c r="C38" s="17"/>
      <c r="D38" s="13"/>
    </row>
    <row r="39" spans="3:14" x14ac:dyDescent="0.3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">
      <c r="C40" s="17"/>
      <c r="D40" s="13"/>
      <c r="H40" s="28"/>
      <c r="I40" s="28"/>
      <c r="J40" s="28"/>
      <c r="K40" s="28"/>
      <c r="L40" s="29"/>
    </row>
    <row r="41" spans="3:14" x14ac:dyDescent="0.3">
      <c r="C41" s="17"/>
      <c r="D41" s="13"/>
    </row>
    <row r="42" spans="3:14" x14ac:dyDescent="0.3">
      <c r="C42" s="17"/>
      <c r="D42" s="13"/>
      <c r="H42" s="17"/>
      <c r="I42" s="17"/>
      <c r="J42" s="17"/>
      <c r="K42" s="17"/>
      <c r="L42" s="29"/>
      <c r="M42" s="23"/>
    </row>
    <row r="43" spans="3:14" x14ac:dyDescent="0.3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">
      <c r="C44" s="17"/>
      <c r="D44" s="13"/>
    </row>
    <row r="45" spans="3:14" x14ac:dyDescent="0.3">
      <c r="C45" s="17"/>
      <c r="D45" s="13"/>
      <c r="H45" s="30"/>
      <c r="I45" s="27"/>
    </row>
    <row r="46" spans="3:14" x14ac:dyDescent="0.3">
      <c r="C46" s="17"/>
      <c r="D46" s="13"/>
      <c r="H46" s="30"/>
      <c r="I46" s="27"/>
    </row>
    <row r="47" spans="3:14" x14ac:dyDescent="0.3">
      <c r="C47" s="17"/>
      <c r="D47" s="13"/>
      <c r="H47" s="30"/>
    </row>
    <row r="48" spans="3:14" x14ac:dyDescent="0.3">
      <c r="C48" s="17"/>
      <c r="D48" s="13"/>
    </row>
    <row r="50" spans="8:9" x14ac:dyDescent="0.3">
      <c r="H50" s="23"/>
    </row>
    <row r="51" spans="8:9" x14ac:dyDescent="0.3">
      <c r="H51" s="23"/>
    </row>
    <row r="52" spans="8:9" x14ac:dyDescent="0.3">
      <c r="H52" s="23"/>
      <c r="I52" s="23"/>
    </row>
    <row r="53" spans="8:9" x14ac:dyDescent="0.3">
      <c r="H53" s="23"/>
    </row>
    <row r="54" spans="8:9" x14ac:dyDescent="0.3">
      <c r="H54" s="23"/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Completion Factors</vt:lpstr>
      <vt:lpstr>Plot Patterns</vt:lpstr>
      <vt:lpstr>Summary</vt:lpstr>
      <vt:lpstr>Summary -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2024-08-08T17:42:33Z</dcterms:created>
  <dcterms:modified xsi:type="dcterms:W3CDTF">2025-07-02T12:03:59Z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