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C:\Users\Usuario\Downloads\"/>
    </mc:Choice>
  </mc:AlternateContent>
  <xr:revisionPtr revIDLastSave="0" documentId="13_ncr:1_{E299ECD1-7727-43A9-9BE3-E705402C76B5}" xr6:coauthVersionLast="36" xr6:coauthVersionMax="36" xr10:uidLastSave="{00000000-0000-0000-0000-000000000000}"/>
  <bookViews>
    <workbookView xWindow="0" yWindow="0" windowWidth="15345" windowHeight="4470" activeTab="4" xr2:uid="{00000000-000D-0000-FFFF-FFFF00000000}"/>
  </bookViews>
  <sheets>
    <sheet name="Redacción" sheetId="1" r:id="rId1"/>
    <sheet name="Asientos de Diario" sheetId="5" r:id="rId2"/>
    <sheet name="Ctas T" sheetId="2" r:id="rId3"/>
    <sheet name="Edo de Prod" sheetId="4" r:id="rId4"/>
    <sheet name="Formulas para ajustes" sheetId="6" r:id="rId5"/>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24" i="4" l="1"/>
  <c r="G25" i="4"/>
  <c r="G22" i="4"/>
  <c r="G20" i="4"/>
  <c r="G19" i="4"/>
  <c r="B21" i="2"/>
  <c r="E94" i="5"/>
  <c r="K42" i="2"/>
  <c r="J42" i="2"/>
  <c r="K41" i="2"/>
  <c r="J41" i="2"/>
  <c r="G86" i="5"/>
  <c r="K13" i="2"/>
  <c r="J13" i="2"/>
  <c r="G73" i="5"/>
  <c r="G12" i="5"/>
  <c r="G13" i="5" s="1"/>
  <c r="E13" i="5"/>
  <c r="F5" i="2" l="1"/>
  <c r="K30" i="2"/>
  <c r="G96" i="5"/>
  <c r="E90" i="5"/>
  <c r="G89" i="5"/>
  <c r="G87" i="5"/>
  <c r="E81" i="5"/>
  <c r="G80" i="5"/>
  <c r="G79" i="5"/>
  <c r="G76" i="5"/>
  <c r="G75" i="5"/>
  <c r="G74" i="5"/>
  <c r="G72" i="5"/>
  <c r="G71" i="5"/>
  <c r="G63" i="5"/>
  <c r="E63" i="5"/>
  <c r="G58" i="5"/>
  <c r="E58" i="5"/>
  <c r="G51" i="5"/>
  <c r="G50" i="5"/>
  <c r="G52" i="5" s="1"/>
  <c r="E48" i="5"/>
  <c r="E47" i="5"/>
  <c r="E42" i="5"/>
  <c r="E44" i="5" s="1"/>
  <c r="E34" i="5"/>
  <c r="E37" i="5" s="1"/>
  <c r="G35" i="5"/>
  <c r="G37" i="5" s="1"/>
  <c r="E31" i="5"/>
  <c r="G30" i="5"/>
  <c r="G31" i="5" s="1"/>
  <c r="E23" i="5"/>
  <c r="E25" i="5" s="1"/>
  <c r="E17" i="5"/>
  <c r="G18" i="5" s="1"/>
  <c r="G19" i="5" s="1"/>
  <c r="E11" i="5"/>
  <c r="E10" i="5"/>
  <c r="E9" i="5"/>
  <c r="E8" i="5"/>
  <c r="G43" i="5" l="1"/>
  <c r="G44" i="5" s="1"/>
  <c r="E52" i="5"/>
  <c r="G81" i="5"/>
  <c r="G90" i="5"/>
  <c r="G24" i="5"/>
  <c r="G25" i="5" s="1"/>
  <c r="E19" i="5"/>
  <c r="F23" i="4"/>
  <c r="F18" i="4"/>
  <c r="E14" i="4"/>
  <c r="D11" i="4"/>
  <c r="D8" i="4"/>
  <c r="E7" i="4"/>
  <c r="G5" i="4"/>
  <c r="G3" i="2"/>
  <c r="J36" i="2" s="1"/>
  <c r="B30" i="2"/>
  <c r="K46" i="2" s="1"/>
  <c r="C41" i="2"/>
  <c r="J4" i="2"/>
  <c r="K3" i="2"/>
  <c r="B39" i="2" s="1"/>
  <c r="B13" i="2"/>
  <c r="K24" i="2"/>
  <c r="J40" i="2"/>
  <c r="K12" i="2"/>
  <c r="F24" i="2"/>
  <c r="C12" i="2"/>
  <c r="J37" i="2"/>
  <c r="F30" i="2"/>
  <c r="G36" i="2"/>
  <c r="C36" i="2"/>
  <c r="B5" i="2"/>
  <c r="B20" i="2"/>
  <c r="C6" i="2" s="1"/>
  <c r="C18" i="2"/>
  <c r="B4" i="2" s="1"/>
  <c r="C24" i="2"/>
  <c r="J18" i="2"/>
  <c r="J39" i="2" s="1"/>
  <c r="F18" i="2"/>
  <c r="B19" i="2" s="1"/>
  <c r="B18" i="2"/>
  <c r="G12" i="2"/>
  <c r="C3" i="2" l="1"/>
  <c r="G21" i="4"/>
  <c r="B14" i="2"/>
  <c r="F24" i="4"/>
  <c r="J5" i="2"/>
  <c r="F16" i="4"/>
  <c r="B7" i="2"/>
  <c r="D9" i="4"/>
  <c r="D10" i="4" s="1"/>
  <c r="E12" i="4" s="1"/>
  <c r="E13" i="4" s="1"/>
  <c r="F15" i="4" s="1"/>
  <c r="F17" i="4" s="1"/>
  <c r="C5" i="2"/>
  <c r="K18" i="2"/>
  <c r="G18" i="2"/>
  <c r="J38" i="2" s="1"/>
  <c r="C4" i="2"/>
  <c r="C7" i="2" l="1"/>
  <c r="B8" i="2" s="1"/>
  <c r="B40" i="2" l="1"/>
  <c r="B41" i="2" s="1"/>
  <c r="B42" i="2" s="1"/>
  <c r="C42" i="2" s="1"/>
  <c r="F45" i="2" s="1"/>
  <c r="G45" i="2" s="1"/>
  <c r="J46" i="2" s="1"/>
  <c r="K47" i="2" l="1"/>
  <c r="J47" i="2" s="1"/>
  <c r="E97" i="5"/>
  <c r="G95" i="5"/>
  <c r="G97" i="5" s="1"/>
  <c r="C46" i="2"/>
  <c r="E100" i="5"/>
  <c r="E102" i="5" l="1"/>
  <c r="G101" i="5"/>
  <c r="G102"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Full name</author>
  </authors>
  <commentList>
    <comment ref="A2" authorId="0" shapeId="0" xr:uid="{00000000-0006-0000-0100-000001000000}">
      <text>
        <r>
          <rPr>
            <sz val="10"/>
            <color indexed="81"/>
            <rFont val="Arial"/>
            <family val="2"/>
          </rPr>
          <t>Para la elaboración de este ejercicio se requiere la lectura previa de las paginas 26, 27 y 28</t>
        </r>
      </text>
    </comment>
    <comment ref="B9" authorId="0" shapeId="0" xr:uid="{00000000-0006-0000-0100-000002000000}">
      <text>
        <r>
          <rPr>
            <sz val="9"/>
            <color indexed="81"/>
            <rFont val="Arial"/>
            <family val="2"/>
          </rPr>
          <t>Observe que aunque la redacción de los asientos diga Inventario Inicial, la cuenta t se llamará solamente Inventario.
En estas mismas cuentas registraremos los inventarios iniciales y los finales. Los finales de un periodo se convierten en iniciales del periodo siguiente.</t>
        </r>
      </text>
    </comment>
    <comment ref="B22" authorId="0" shapeId="0" xr:uid="{00000000-0006-0000-0100-000003000000}">
      <text>
        <r>
          <rPr>
            <sz val="9"/>
            <color indexed="81"/>
            <rFont val="Arial"/>
            <family val="2"/>
          </rPr>
          <t>Recuerde que en el caso de los fletes hay que hacer retención de iva por el 4%. Pero eso lo realizaremos cuando la redacción del asiento lo específique. Los gastos de compra pueden ser varios tal cual se menciona en su archivo general de Curso de Contabilidad de Costos (Teoría y Práctica) pagina: 25</t>
        </r>
      </text>
    </comment>
    <comment ref="B40" authorId="0" shapeId="0" xr:uid="{00000000-0006-0000-0100-000004000000}">
      <text>
        <r>
          <rPr>
            <sz val="9"/>
            <color indexed="81"/>
            <rFont val="Arial"/>
            <family val="2"/>
          </rPr>
          <t xml:space="preserve">Para la cuenta de Gastos Indirectos usaremos tres subcuentas: </t>
        </r>
        <r>
          <rPr>
            <b/>
            <sz val="9"/>
            <color indexed="81"/>
            <rFont val="Arial"/>
            <family val="2"/>
          </rPr>
          <t xml:space="preserve">Materia Prima Indirecta, Mano de Obra Indirecta y Otros, </t>
        </r>
        <r>
          <rPr>
            <sz val="9"/>
            <color indexed="81"/>
            <rFont val="Arial"/>
            <family val="2"/>
          </rPr>
          <t>según corresponda Recuende que las subcuentas son el desglose de la cuenta de mayor. Es decir la partida doble debe de estar correspondida entre las cuentas de mayor solamente.</t>
        </r>
      </text>
    </comment>
    <comment ref="B54" authorId="0" shapeId="0" xr:uid="{00000000-0006-0000-0100-000005000000}">
      <text>
        <r>
          <rPr>
            <sz val="9"/>
            <color indexed="81"/>
            <rFont val="Arial"/>
            <family val="2"/>
          </rPr>
          <t>En todos los ejercicios por el procedimiento analítico el último asiento serán los datos de los inventarios finales. A partir de ese asiento usted empezará a realizar los ajustes necesarios para determinar el Costo de Producción de lo Vendido y la Utilidad o Pérdida del Ejercicio. Empiece en orden con las fórmulas proporcionadas en este archivo en otra hoja de excel</t>
        </r>
      </text>
    </comment>
    <comment ref="B65" authorId="0" shapeId="0" xr:uid="{00000000-0006-0000-0100-000006000000}">
      <text>
        <r>
          <rPr>
            <sz val="10"/>
            <color indexed="81"/>
            <rFont val="Arial"/>
            <family val="2"/>
          </rPr>
          <t>Este Resultado debe de quedar igual que en el Estado de Costos</t>
        </r>
      </text>
    </comment>
    <comment ref="E77" authorId="0" shapeId="0" xr:uid="{00000000-0006-0000-0100-000007000000}">
      <text>
        <r>
          <rPr>
            <sz val="10"/>
            <color indexed="81"/>
            <rFont val="Tahoma"/>
            <family val="2"/>
          </rPr>
          <t>Recuerde que los datos de los Inventarios Finales fueron proporcionados en el ejercicio (Asiento 8)</t>
        </r>
      </text>
    </comment>
    <comment ref="E88" authorId="0" shapeId="0" xr:uid="{00000000-0006-0000-0100-000008000000}">
      <text>
        <r>
          <rPr>
            <sz val="9"/>
            <color indexed="81"/>
            <rFont val="Arial"/>
            <family val="2"/>
          </rPr>
          <t xml:space="preserve">Inventario Final de Artículos Terminados proporcionado en el asiento 8
</t>
        </r>
      </text>
    </comment>
    <comment ref="B92" authorId="0" shapeId="0" xr:uid="{00000000-0006-0000-0100-000009000000}">
      <text>
        <r>
          <rPr>
            <sz val="9"/>
            <color indexed="81"/>
            <rFont val="Arial"/>
            <family val="2"/>
          </rPr>
          <t>En este ejercicio No hay devoluciones ni rebajas sobre venta y las ventas totales se convierten en ventas netas, por ello no hay necesidad de efectuar ningún ajuste.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Full name</author>
  </authors>
  <commentList>
    <comment ref="F4" authorId="0" shapeId="0" xr:uid="{00000000-0006-0000-0200-000001000000}">
      <text>
        <r>
          <rPr>
            <sz val="9"/>
            <color indexed="81"/>
            <rFont val="Arial"/>
            <family val="2"/>
          </rPr>
          <t>Observe como los Inventarios Finales, se convierten en los saldos, es decir en los inventarios Iniciales de los siguientes periodos. Y son los que se reflejan en el Balance General</t>
        </r>
      </text>
    </comment>
    <comment ref="C42" authorId="0" shapeId="0" xr:uid="{00000000-0006-0000-0200-000002000000}">
      <text>
        <r>
          <rPr>
            <sz val="9"/>
            <color indexed="81"/>
            <rFont val="Arial"/>
            <family val="2"/>
          </rPr>
          <t>Verifique que el saldo de esta cuenta coincida con el resultado obtenido en el Estado de Costo de Producción del lo Vendido.</t>
        </r>
      </text>
    </comment>
    <comment ref="J42" authorId="0" shapeId="0" xr:uid="{00000000-0006-0000-0200-000003000000}">
      <text>
        <r>
          <rPr>
            <sz val="9"/>
            <color indexed="81"/>
            <rFont val="Arial"/>
            <family val="2"/>
          </rPr>
          <t>Verifique que el saldo de esta cuenta coincida con el Resultado Obtenido en el Estado de Costo de Producción de lo Vendido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Full name</author>
  </authors>
  <commentList>
    <comment ref="B1" authorId="0" shapeId="0" xr:uid="{00000000-0006-0000-0400-000001000000}">
      <text>
        <r>
          <rPr>
            <sz val="10"/>
            <color indexed="81"/>
            <rFont val="Tahoma"/>
            <family val="2"/>
          </rPr>
          <t>Cada Ajuste requiere cumplir con la partida doble</t>
        </r>
      </text>
    </comment>
    <comment ref="F9" authorId="0" shapeId="0" xr:uid="{00000000-0006-0000-0400-000002000000}">
      <text>
        <r>
          <rPr>
            <sz val="10"/>
            <color indexed="81"/>
            <rFont val="Arial"/>
            <family val="2"/>
          </rPr>
          <t xml:space="preserve">Nota: Observe que tendrá dos cuentas diferentes una llamada: Inventario de Producción en Proceso y la otra solamente Producción en Proceso
</t>
        </r>
      </text>
    </comment>
    <comment ref="F11" authorId="0" shapeId="0" xr:uid="{00000000-0006-0000-0400-000003000000}">
      <text>
        <r>
          <rPr>
            <sz val="10"/>
            <color indexed="81"/>
            <rFont val="Arial"/>
            <family val="2"/>
          </rPr>
          <t>Nota: Observe que tendrá dos cuentas diferentes una llamada: Inventario de Artículos Termiandos y la otra solamente Articulos Terminados.</t>
        </r>
      </text>
    </comment>
  </commentList>
</comments>
</file>

<file path=xl/sharedStrings.xml><?xml version="1.0" encoding="utf-8"?>
<sst xmlns="http://schemas.openxmlformats.org/spreadsheetml/2006/main" count="224" uniqueCount="144">
  <si>
    <t>Por el  Procedimiento Analítico o Pormenorizado, resolver el siguiente ejercicio en cuentas T</t>
  </si>
  <si>
    <t>Se pide:</t>
  </si>
  <si>
    <t>Resuelva el ejercicio en cuentas T</t>
  </si>
  <si>
    <t xml:space="preserve">      Bancos                                                                                 </t>
  </si>
  <si>
    <t xml:space="preserve">      Inventario Inicial de Materiales                                         </t>
  </si>
  <si>
    <t xml:space="preserve">      Inventario Inicial de productos Terminados                      </t>
  </si>
  <si>
    <t xml:space="preserve">      Inventario de Producción en Proceso                                 </t>
  </si>
  <si>
    <t>?</t>
  </si>
  <si>
    <t xml:space="preserve">     Capital                                                                            </t>
  </si>
  <si>
    <t>Bancos</t>
  </si>
  <si>
    <t>Inventario de Materiales</t>
  </si>
  <si>
    <t>inventario de Art. Ter.</t>
  </si>
  <si>
    <t>inventario de Prod. En P</t>
  </si>
  <si>
    <t>Capital Social</t>
  </si>
  <si>
    <t>Compras</t>
  </si>
  <si>
    <t>Iva Acreeditable</t>
  </si>
  <si>
    <t>Gastos de Compra</t>
  </si>
  <si>
    <t>Mano de Obra Directa</t>
  </si>
  <si>
    <t>imptos y Cuotas x pagar</t>
  </si>
  <si>
    <t>Dev s/compra</t>
  </si>
  <si>
    <t>Gastos Ind. De Fab</t>
  </si>
  <si>
    <t>Otros</t>
  </si>
  <si>
    <t xml:space="preserve">A U X I L I R E S </t>
  </si>
  <si>
    <t>Ventas</t>
  </si>
  <si>
    <t>Clientes</t>
  </si>
  <si>
    <t>Iva por pagar</t>
  </si>
  <si>
    <t>Iva pte de pagar</t>
  </si>
  <si>
    <t>Produccion en Proceso</t>
  </si>
  <si>
    <t>aj1</t>
  </si>
  <si>
    <t>Aji</t>
  </si>
  <si>
    <t>aj2</t>
  </si>
  <si>
    <t>aj3</t>
  </si>
  <si>
    <t>aj4</t>
  </si>
  <si>
    <t>aj5</t>
  </si>
  <si>
    <t>Articulos Terminados</t>
  </si>
  <si>
    <t>Costo de Pdn de  lo Vend</t>
  </si>
  <si>
    <t>Perdidas y Ganancias</t>
  </si>
  <si>
    <t>UTILIDAD DEL EJ</t>
  </si>
  <si>
    <t>Inventario Inicial de Producción en Proceso</t>
  </si>
  <si>
    <t>MATERIAL UTILIZADO</t>
  </si>
  <si>
    <t>Inventario Inicial de Materiales</t>
  </si>
  <si>
    <t>Compras de materiales</t>
  </si>
  <si>
    <t>Gastos de Compras</t>
  </si>
  <si>
    <t>Compras Totales</t>
  </si>
  <si>
    <t>-</t>
  </si>
  <si>
    <t>Dev. Y Reb s/compra</t>
  </si>
  <si>
    <t>=</t>
  </si>
  <si>
    <t>Compras Netas</t>
  </si>
  <si>
    <t>Material Disponible</t>
  </si>
  <si>
    <t>Inventario Final de Materiales</t>
  </si>
  <si>
    <t>Materiales Utilizados</t>
  </si>
  <si>
    <t>Sueldos y Salarios</t>
  </si>
  <si>
    <t>Costo Primo</t>
  </si>
  <si>
    <t>Gastos Indirectos de Producción</t>
  </si>
  <si>
    <t>Costo Incurrido</t>
  </si>
  <si>
    <t>COSTO TOTAL DE PRODUCCIÓN</t>
  </si>
  <si>
    <t>Inv. Final de Producción en Proceso</t>
  </si>
  <si>
    <t>Costo de Producción de Artículos Terminados</t>
  </si>
  <si>
    <t>+</t>
  </si>
  <si>
    <t>Inventario Inicial de Artículos Terminados</t>
  </si>
  <si>
    <t>Inventario Final de Artículos Terminados</t>
  </si>
  <si>
    <t>COSTO DE PRODUCCIÓN DE LO VENDIDO O COSTO DE VENTAS</t>
  </si>
  <si>
    <t>DEBE</t>
  </si>
  <si>
    <t>HABER</t>
  </si>
  <si>
    <t>ASIENTO DE APERTURA</t>
  </si>
  <si>
    <t>Inventario de Artículos Terminados</t>
  </si>
  <si>
    <t>Inventario de Producción en Proceso</t>
  </si>
  <si>
    <t>Capital</t>
  </si>
  <si>
    <t>Explicación de la partida doble de cada asiento.</t>
  </si>
  <si>
    <t>Los saldos al 1 Enero del 2016  son los siguientes:</t>
  </si>
  <si>
    <t>2 de Enero del 2016.- Se compran al contado materiales por 78,000 más iva</t>
  </si>
  <si>
    <t xml:space="preserve">Compras </t>
  </si>
  <si>
    <t>Iva acreeditable</t>
  </si>
  <si>
    <t>E  j e r c i c i o   #1 pagina 31</t>
  </si>
  <si>
    <t>Mano de Obra</t>
  </si>
  <si>
    <t>Impuestos y Cuotas por pagar</t>
  </si>
  <si>
    <t>Devoluciones sobre compra</t>
  </si>
  <si>
    <t>Gastos Indirectos</t>
  </si>
  <si>
    <t xml:space="preserve">     Otros</t>
  </si>
  <si>
    <t>Iva trasladado</t>
  </si>
  <si>
    <t>Iva pendiente de Trasladar</t>
  </si>
  <si>
    <t>A J U S T E S</t>
  </si>
  <si>
    <t>RECORDANDO LAS FÓRMULAS PARA LOS AJUSTES</t>
  </si>
  <si>
    <t>Compras + Gastos de Compra</t>
  </si>
  <si>
    <t>COMPRAS</t>
  </si>
  <si>
    <t>Compras Totales - Devoluciones y/o Rebajas sobre Compra</t>
  </si>
  <si>
    <t>Costo de Producción de Articulos Terminados</t>
  </si>
  <si>
    <t>Inventario Inicial de Materia Prima +Inventario Inicial de Producción en Proceso+ Compras Netas+ Mano de Obra + Gastos Indirectos-Inventario Final de Materia Prima -Inventario Final de Producción en Proceso</t>
  </si>
  <si>
    <t>PRODUCCIÓN EN PROCESO</t>
  </si>
  <si>
    <t>Costo de Producción de lo Vendido</t>
  </si>
  <si>
    <t>Inventario Inicial de Artículos Terminados + Costo de Producción de lo Vendido - Inventario Final de Artículos Terminados</t>
  </si>
  <si>
    <t>ARTÍCULOS TERMINADOS</t>
  </si>
  <si>
    <t>Ventas Netas</t>
  </si>
  <si>
    <t>Ventas -Devoluciones y Rebajas sobre Ventas</t>
  </si>
  <si>
    <t xml:space="preserve">Utilidad o Perdida del Ejercicios </t>
  </si>
  <si>
    <t>Cuentas de Ingresos - Cuentas de Gastos</t>
  </si>
  <si>
    <t>VENTAS</t>
  </si>
  <si>
    <t>PERDIDAS Y GANANCIAS</t>
  </si>
  <si>
    <t>Gastos de Venta</t>
  </si>
  <si>
    <t>Gastos de Admón</t>
  </si>
  <si>
    <t>Gastos Financieros</t>
  </si>
  <si>
    <t>Otros Gastos</t>
  </si>
  <si>
    <t>Costo de Prdn de lo Vendido</t>
  </si>
  <si>
    <t>Productos Financieros</t>
  </si>
  <si>
    <t>Otros Productos</t>
  </si>
  <si>
    <t>Suma de Mov Deudores</t>
  </si>
  <si>
    <t>Suma de Mov Acreedores</t>
  </si>
  <si>
    <t>Si esta lado es mayor Resulta Pérdida</t>
  </si>
  <si>
    <t>Si este lado es mayor resulta Utilidad</t>
  </si>
  <si>
    <t>Cuenta T en la que realizará los ajustes</t>
  </si>
  <si>
    <t>Determinando Compras Totales</t>
  </si>
  <si>
    <t>Aj1</t>
  </si>
  <si>
    <t>Determinando Compras Netas</t>
  </si>
  <si>
    <t>Devoluciones Sobre Compras</t>
  </si>
  <si>
    <t>Aj2</t>
  </si>
  <si>
    <t>Producción en Proceso</t>
  </si>
  <si>
    <t>Inventario de Mat Prima</t>
  </si>
  <si>
    <t>Inventario de Prod en Proceso</t>
  </si>
  <si>
    <t xml:space="preserve">    Otros</t>
  </si>
  <si>
    <t>Aj3</t>
  </si>
  <si>
    <t>Determinando El Costo de Producción de Artículos Terminados</t>
  </si>
  <si>
    <t>Determinando el Costo de Producción de lo Vendido</t>
  </si>
  <si>
    <t>Artículos Terminados</t>
  </si>
  <si>
    <t>Aj4</t>
  </si>
  <si>
    <t>Determinando la Utilidad o la Pérdida del Ejercicio</t>
  </si>
  <si>
    <t>Pérdidas y Ganancias</t>
  </si>
  <si>
    <t>Aj5</t>
  </si>
  <si>
    <t xml:space="preserve">Transpaso de la Utilidad del Ejercicio </t>
  </si>
  <si>
    <t>Utilidad del Ejercicio</t>
  </si>
  <si>
    <t>Aj6</t>
  </si>
  <si>
    <t>E j e r c i c i o   # 1</t>
  </si>
  <si>
    <t>aj6</t>
  </si>
  <si>
    <t>ESTADO DE COSTO DE PRODUCCIÓN DE LO VENDIDO DEL 1° DE ENERO AL 31 DE ENERO DEL 2016</t>
  </si>
  <si>
    <t>3 de Enero del 2016.- Las compras anteriores originaron gastos por 1,100 más iva los cuales fueron pagados con cheque</t>
  </si>
  <si>
    <t xml:space="preserve"> 31 de Enero del 2016..- Se paga a los obreros y demás personal de producción  54,000 reteniéndoseles 700 de ISPT y 500 de Cuotas al IMSS</t>
  </si>
  <si>
    <t>31 de Enero del 2016.  Se devolvieron mercancías del punto 2 por 5,000 más iva importe que nos fue reintegrado y depositado en bancos</t>
  </si>
  <si>
    <t>31 de Enero del 2016.- Los gastos energía eléctrica de la fabrica ascendieron a 47,000  más IVA  de  los cuales  se liquidaron con cheque</t>
  </si>
  <si>
    <t xml:space="preserve">31 de Enero del 2016- Se vendieron mercancías por la cantidad de 250,000 más iva 50% al contado y 50% a crédito  </t>
  </si>
  <si>
    <t xml:space="preserve">31 de Enero del 2016 .-  El inventario final de Materiales fueron 30,000, el Inventario Final de Producción en Proceso fueron 34,500 y el Inventario Final de Artículos Terminados fue la cantidad de 28,000 </t>
  </si>
  <si>
    <t xml:space="preserve"> 31 de Enero del 2016 .- Se paga a los obreros y demás personal de producción  54,000 reteniéndoseles 700 de ISPT y 500 de Cuotas al IMSS</t>
  </si>
  <si>
    <t>31 de Enero del 2016.- Se devolvieron mercancías del punto 2 por 5,000 más iva importe que nos fue reintegrado y depositado en bancos</t>
  </si>
  <si>
    <t xml:space="preserve">31 de Enero del 2016.- Se vendieron mercancías por la cantidad de 250,000 más iva 50% al contado y 50% a crédito  </t>
  </si>
  <si>
    <t xml:space="preserve">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</si>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</sst>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b/>
      <i/>
      <sz val="16"/>
      <color theme="1"/>
      <name val="Times New Roman"/>
      <family val="1"/>
    </font>
    <font>
      <sz val="12"/>
      <color theme="1"/>
      <name val="Arial"/>
      <family val="2"/>
    </font>
    <font>
      <b/>
      <sz val="12"/>
      <color theme="1"/>
      <name val="Arial"/>
      <family val="2"/>
    </font>
    <font>
      <b/>
      <sz val="14"/>
      <color theme="1"/>
      <name val="Calibri"/>
      <family val="2"/>
      <scheme val="minor"/>
    </font>
    <font>
      <b/>
      <sz val="12"/>
      <color theme="1"/>
      <name val="Calibri"/>
      <family val="2"/>
      <scheme val="minor"/>
    </font>
    <font>
      <sz val="10"/>
      <color indexed="81"/>
      <name val="Tahoma"/>
      <family val="2"/>
    </font>
    <font>
      <sz val="10"/>
      <color indexed="81"/>
      <name val="Arial"/>
      <family val="2"/>
    </font>
    <font>
      <sz val="9"/>
      <color indexed="81"/>
      <name val="Arial"/>
      <family val="2"/>
    </font>
    <font>
      <sz val="10"/>
      <color theme="1"/>
      <name val="Arial"/>
      <family val="2"/>
    </font>
    <font>
      <sz val="8"/>
      <color theme="1"/>
      <name val="Calibri"/>
      <family val="2"/>
      <scheme val="minor"/>
    </font>
    <font>
      <b/>
      <sz val="9"/>
      <color indexed="81"/>
      <name val="Arial"/>
      <family val="2"/>
    </font>
    <font>
      <b/>
      <sz val="22"/>
      <color theme="1"/>
      <name val="Calibri"/>
      <family val="2"/>
      <scheme val="minor"/>
    </font>
    <font>
      <b/>
      <i/>
      <sz val="22"/>
      <color theme="1"/>
      <name val="Times New Roman"/>
      <family val="1"/>
    </font>
  </fonts>
  <fills count="5">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
      <patternFill patternType="solid">
        <fgColor theme="6" tint="-0.249977111117893"/>
        <bgColor indexed="64"/>
      </patternFill>
    </fill>
  </fills>
  <borders count="17">
    <border>
      <left/>
      <right/>
      <top/>
      <bottom/>
      <diagonal/>
    </border>
    <border>
      <left/>
      <right/>
      <top/>
      <bottom style="medium">
        <color indexed="64"/>
      </bottom>
      <diagonal/>
    </border>
    <border>
      <left style="thin">
        <color indexed="64"/>
      </left>
      <right/>
      <top style="medium">
        <color indexed="64"/>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top style="thin">
        <color indexed="64"/>
      </top>
      <bottom style="double">
        <color indexed="64"/>
      </bottom>
      <diagonal/>
    </border>
    <border>
      <left/>
      <right style="thick">
        <color indexed="64"/>
      </right>
      <top style="medium">
        <color indexed="64"/>
      </top>
      <bottom/>
      <diagonal/>
    </border>
    <border>
      <left/>
      <right style="thick">
        <color indexed="64"/>
      </right>
      <top/>
      <bottom/>
      <diagonal/>
    </border>
    <border>
      <left/>
      <right style="thick">
        <color indexed="64"/>
      </right>
      <top/>
      <bottom style="medium">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n">
        <color indexed="64"/>
      </left>
      <right/>
      <top/>
      <bottom style="medium">
        <color indexed="64"/>
      </bottom>
      <diagonal/>
    </border>
  </borders>
  <cellStyleXfs count="1">
    <xf numFmtId="0" fontId="0" fillId="0" borderId="0"/>
  </cellStyleXfs>
  <cellXfs count="77">
    <xf numFmtId="0" fontId="0" fillId="0" borderId="0" xfId="0"/>
    <xf numFmtId="0" fontId="3" fillId="0" borderId="0" xfId="0" applyFont="1" applyAlignment="1">
      <alignment horizontal="justify"/>
    </xf>
    <xf numFmtId="0" fontId="0" fillId="0" borderId="0" xfId="0" applyAlignment="1">
      <alignment horizontal="right"/>
    </xf>
    <xf numFmtId="0" fontId="3" fillId="0" borderId="0" xfId="0" applyFont="1" applyAlignment="1">
      <alignment horizontal="right"/>
    </xf>
    <xf numFmtId="3" fontId="0" fillId="0" borderId="0" xfId="0" applyNumberFormat="1"/>
    <xf numFmtId="0" fontId="0" fillId="0" borderId="0" xfId="0" applyAlignment="1">
      <alignment horizontal="right" vertical="center"/>
    </xf>
    <xf numFmtId="0" fontId="4" fillId="0" borderId="0" xfId="0" applyFont="1" applyAlignment="1">
      <alignment horizontal="right" vertical="center"/>
    </xf>
    <xf numFmtId="0" fontId="4" fillId="0" borderId="0" xfId="0" applyFont="1" applyAlignment="1">
      <alignment horizontal="right"/>
    </xf>
    <xf numFmtId="40" fontId="0" fillId="0" borderId="0" xfId="0" applyNumberFormat="1"/>
    <xf numFmtId="40" fontId="0" fillId="0" borderId="2" xfId="0" applyNumberFormat="1" applyBorder="1"/>
    <xf numFmtId="40" fontId="0" fillId="0" borderId="3" xfId="0" applyNumberFormat="1" applyBorder="1"/>
    <xf numFmtId="0" fontId="0" fillId="2" borderId="0" xfId="0" applyFill="1"/>
    <xf numFmtId="40" fontId="0" fillId="2" borderId="0" xfId="0" applyNumberFormat="1" applyFill="1"/>
    <xf numFmtId="40" fontId="0" fillId="2" borderId="2" xfId="0" applyNumberFormat="1" applyFill="1" applyBorder="1"/>
    <xf numFmtId="40" fontId="0" fillId="2" borderId="3" xfId="0" applyNumberFormat="1" applyFill="1" applyBorder="1"/>
    <xf numFmtId="40" fontId="0" fillId="0" borderId="4" xfId="0" applyNumberFormat="1" applyBorder="1"/>
    <xf numFmtId="40" fontId="0" fillId="0" borderId="5" xfId="0" applyNumberFormat="1" applyBorder="1"/>
    <xf numFmtId="40" fontId="0" fillId="0" borderId="6" xfId="0" applyNumberFormat="1" applyBorder="1"/>
    <xf numFmtId="40" fontId="0" fillId="0" borderId="7" xfId="0" applyNumberFormat="1" applyBorder="1"/>
    <xf numFmtId="40" fontId="0" fillId="0" borderId="8" xfId="0" applyNumberFormat="1" applyBorder="1"/>
    <xf numFmtId="40" fontId="0" fillId="0" borderId="9" xfId="0" applyNumberFormat="1" applyBorder="1"/>
    <xf numFmtId="49" fontId="0" fillId="0" borderId="0" xfId="0" applyNumberFormat="1"/>
    <xf numFmtId="0" fontId="0" fillId="0" borderId="0" xfId="0" applyAlignment="1">
      <alignment horizontal="right" wrapText="1"/>
    </xf>
    <xf numFmtId="4" fontId="0" fillId="0" borderId="0" xfId="0" applyNumberFormat="1" applyAlignment="1">
      <alignment vertical="center"/>
    </xf>
    <xf numFmtId="49" fontId="0" fillId="0" borderId="0" xfId="0" applyNumberFormat="1" applyAlignment="1">
      <alignment horizontal="right"/>
    </xf>
    <xf numFmtId="0" fontId="1" fillId="0" borderId="0" xfId="0" applyFont="1" applyAlignment="1">
      <alignment horizontal="right"/>
    </xf>
    <xf numFmtId="0" fontId="0" fillId="0" borderId="0" xfId="0" applyBorder="1"/>
    <xf numFmtId="4" fontId="0" fillId="0" borderId="4" xfId="0" applyNumberFormat="1" applyBorder="1" applyAlignment="1">
      <alignment vertical="center"/>
    </xf>
    <xf numFmtId="0" fontId="1" fillId="0" borderId="0" xfId="0" applyFont="1" applyAlignment="1">
      <alignment horizontal="right" wrapText="1"/>
    </xf>
    <xf numFmtId="0" fontId="1" fillId="0" borderId="0" xfId="0" applyFont="1" applyAlignment="1">
      <alignment horizontal="center" wrapText="1"/>
    </xf>
    <xf numFmtId="4" fontId="0" fillId="0" borderId="10" xfId="0" applyNumberFormat="1" applyBorder="1" applyAlignment="1">
      <alignment vertical="center"/>
    </xf>
    <xf numFmtId="40" fontId="0" fillId="0" borderId="0" xfId="0" applyNumberFormat="1" applyBorder="1" applyAlignment="1">
      <alignment horizontal="right" vertical="center"/>
    </xf>
    <xf numFmtId="40" fontId="0" fillId="0" borderId="0" xfId="0" applyNumberFormat="1" applyAlignment="1">
      <alignment horizontal="right"/>
    </xf>
    <xf numFmtId="40" fontId="0" fillId="0" borderId="4" xfId="0" applyNumberFormat="1" applyBorder="1" applyAlignment="1">
      <alignment horizontal="right"/>
    </xf>
    <xf numFmtId="0" fontId="0" fillId="0" borderId="0" xfId="0" applyAlignment="1">
      <alignment horizontal="center"/>
    </xf>
    <xf numFmtId="0" fontId="1" fillId="3" borderId="0" xfId="0" applyFont="1" applyFill="1" applyAlignment="1">
      <alignment horizontal="center"/>
    </xf>
    <xf numFmtId="0" fontId="1" fillId="4" borderId="0" xfId="0" applyFont="1" applyFill="1" applyAlignment="1">
      <alignment horizontal="center"/>
    </xf>
    <xf numFmtId="0" fontId="0" fillId="4" borderId="0" xfId="0" applyFill="1"/>
    <xf numFmtId="40" fontId="0" fillId="4" borderId="0" xfId="0" applyNumberFormat="1" applyFill="1"/>
    <xf numFmtId="40" fontId="0" fillId="3" borderId="0" xfId="0" applyNumberFormat="1" applyFill="1"/>
    <xf numFmtId="40" fontId="0" fillId="4" borderId="1" xfId="0" applyNumberFormat="1" applyFill="1" applyBorder="1"/>
    <xf numFmtId="40" fontId="0" fillId="3" borderId="1" xfId="0" applyNumberFormat="1" applyFill="1" applyBorder="1"/>
    <xf numFmtId="0" fontId="0" fillId="0" borderId="0" xfId="0" applyAlignment="1">
      <alignment horizontal="center" vertical="center"/>
    </xf>
    <xf numFmtId="0" fontId="0" fillId="4" borderId="0" xfId="0" applyFill="1" applyAlignment="1">
      <alignment horizontal="center" vertical="center"/>
    </xf>
    <xf numFmtId="0" fontId="0" fillId="0" borderId="0" xfId="0" applyAlignment="1">
      <alignment horizontal="right" vertical="center" wrapText="1"/>
    </xf>
    <xf numFmtId="0" fontId="0" fillId="0" borderId="0" xfId="0" applyAlignment="1">
      <alignment wrapText="1"/>
    </xf>
    <xf numFmtId="0" fontId="0" fillId="0" borderId="0" xfId="0" applyAlignment="1">
      <alignment horizontal="center" vertical="center" wrapText="1"/>
    </xf>
    <xf numFmtId="0" fontId="0" fillId="0" borderId="1" xfId="0" applyBorder="1"/>
    <xf numFmtId="0" fontId="0" fillId="0" borderId="12" xfId="0" applyBorder="1" applyAlignment="1">
      <alignment horizontal="right"/>
    </xf>
    <xf numFmtId="0" fontId="0" fillId="0" borderId="13" xfId="0" applyBorder="1" applyAlignment="1">
      <alignment horizontal="right"/>
    </xf>
    <xf numFmtId="0" fontId="0" fillId="0" borderId="14" xfId="0" applyBorder="1"/>
    <xf numFmtId="0" fontId="0" fillId="0" borderId="15" xfId="0" applyBorder="1" applyAlignment="1">
      <alignment horizontal="right"/>
    </xf>
    <xf numFmtId="0" fontId="0" fillId="0" borderId="0" xfId="0" applyFill="1" applyBorder="1"/>
    <xf numFmtId="0" fontId="0" fillId="0" borderId="11" xfId="0" applyBorder="1" applyAlignment="1">
      <alignment horizontal="right"/>
    </xf>
    <xf numFmtId="40" fontId="0" fillId="0" borderId="1" xfId="0" applyNumberFormat="1" applyBorder="1"/>
    <xf numFmtId="40" fontId="0" fillId="0" borderId="16" xfId="0" applyNumberFormat="1" applyBorder="1"/>
    <xf numFmtId="0" fontId="14" fillId="2" borderId="0" xfId="0" applyFont="1" applyFill="1" applyAlignment="1">
      <alignment horizontal="center"/>
    </xf>
    <xf numFmtId="0" fontId="3" fillId="0" borderId="0" xfId="0" applyFont="1" applyAlignment="1">
      <alignment horizontal="left" wrapText="1"/>
    </xf>
    <xf numFmtId="0" fontId="0" fillId="0" borderId="0" xfId="0" applyAlignment="1">
      <alignment horizontal="center" vertical="center"/>
    </xf>
    <xf numFmtId="0" fontId="0" fillId="0" borderId="0" xfId="0" applyAlignment="1">
      <alignment horizontal="center"/>
    </xf>
    <xf numFmtId="40" fontId="11" fillId="4" borderId="0" xfId="0" applyNumberFormat="1" applyFont="1" applyFill="1" applyAlignment="1">
      <alignment horizontal="right"/>
    </xf>
    <xf numFmtId="40" fontId="1" fillId="0" borderId="0" xfId="0" applyNumberFormat="1" applyFont="1" applyAlignment="1">
      <alignment horizontal="center"/>
    </xf>
    <xf numFmtId="40" fontId="0" fillId="0" borderId="0" xfId="0" applyNumberFormat="1" applyAlignment="1">
      <alignment horizontal="center"/>
    </xf>
    <xf numFmtId="40" fontId="0" fillId="0" borderId="0" xfId="0" applyNumberFormat="1" applyAlignment="1">
      <alignment horizontal="center" vertical="center" wrapText="1"/>
    </xf>
    <xf numFmtId="40" fontId="10" fillId="0" borderId="0" xfId="0" applyNumberFormat="1" applyFont="1" applyAlignment="1">
      <alignment horizontal="left" wrapText="1"/>
    </xf>
    <xf numFmtId="40" fontId="0" fillId="0" borderId="0" xfId="0" applyNumberFormat="1" applyAlignment="1">
      <alignment horizontal="center" wrapText="1"/>
    </xf>
    <xf numFmtId="0" fontId="1" fillId="0" borderId="0" xfId="0" applyFont="1" applyAlignment="1">
      <alignment horizontal="center"/>
    </xf>
    <xf numFmtId="0" fontId="2" fillId="0" borderId="0" xfId="0" applyFont="1" applyAlignment="1">
      <alignment horizontal="center"/>
    </xf>
    <xf numFmtId="0" fontId="3" fillId="0" borderId="0" xfId="0" applyFont="1" applyAlignment="1">
      <alignment horizont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0" fillId="2" borderId="1" xfId="0" applyFill="1" applyBorder="1" applyAlignment="1">
      <alignment horizontal="center" vertical="center"/>
    </xf>
    <xf numFmtId="0" fontId="5" fillId="0" borderId="0" xfId="0" applyFont="1" applyAlignment="1">
      <alignment horizontal="center"/>
    </xf>
    <xf numFmtId="0" fontId="6" fillId="0" borderId="0" xfId="0" applyFont="1" applyAlignment="1">
      <alignment horizontal="center" wrapText="1"/>
    </xf>
    <xf numFmtId="0" fontId="1" fillId="0" borderId="0" xfId="0" applyFont="1" applyAlignment="1">
      <alignment horizontal="center" vertical="center" wrapText="1"/>
    </xf>
    <xf numFmtId="0" fontId="13" fillId="0" borderId="0" xfId="0" applyFont="1" applyAlignment="1">
      <alignment horizontal="center"/>
    </xf>
    <xf numFmtId="0" fontId="1" fillId="3" borderId="1" xfId="0"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9</xdr:col>
      <xdr:colOff>546189</xdr:colOff>
      <xdr:row>13</xdr:row>
      <xdr:rowOff>59948</xdr:rowOff>
    </xdr:from>
    <xdr:to>
      <xdr:col>10</xdr:col>
      <xdr:colOff>219807</xdr:colOff>
      <xdr:row>13</xdr:row>
      <xdr:rowOff>59948</xdr:rowOff>
    </xdr:to>
    <xdr:cxnSp macro="">
      <xdr:nvCxnSpPr>
        <xdr:cNvPr id="3" name="Conector recto 2">
          <a:extLst>
            <a:ext uri="{FF2B5EF4-FFF2-40B4-BE49-F238E27FC236}">
              <a16:creationId xmlns:a16="http://schemas.microsoft.com/office/drawing/2014/main" id="{00000000-0008-0000-0200-000003000000}"/>
            </a:ext>
          </a:extLst>
        </xdr:cNvPr>
        <xdr:cNvCxnSpPr/>
      </xdr:nvCxnSpPr>
      <xdr:spPr>
        <a:xfrm>
          <a:off x="4809126" y="2584406"/>
          <a:ext cx="432954"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9</xdr:col>
      <xdr:colOff>565372</xdr:colOff>
      <xdr:row>13</xdr:row>
      <xdr:rowOff>125757</xdr:rowOff>
    </xdr:from>
    <xdr:to>
      <xdr:col>10</xdr:col>
      <xdr:colOff>238990</xdr:colOff>
      <xdr:row>13</xdr:row>
      <xdr:rowOff>125757</xdr:rowOff>
    </xdr:to>
    <xdr:cxnSp macro="">
      <xdr:nvCxnSpPr>
        <xdr:cNvPr id="4" name="Conector recto 3">
          <a:extLst>
            <a:ext uri="{FF2B5EF4-FFF2-40B4-BE49-F238E27FC236}">
              <a16:creationId xmlns:a16="http://schemas.microsoft.com/office/drawing/2014/main" id="{00000000-0008-0000-0200-000004000000}"/>
            </a:ext>
          </a:extLst>
        </xdr:cNvPr>
        <xdr:cNvCxnSpPr/>
      </xdr:nvCxnSpPr>
      <xdr:spPr>
        <a:xfrm>
          <a:off x="4828309" y="2650215"/>
          <a:ext cx="432954"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506224</xdr:colOff>
      <xdr:row>18</xdr:row>
      <xdr:rowOff>53287</xdr:rowOff>
    </xdr:from>
    <xdr:to>
      <xdr:col>6</xdr:col>
      <xdr:colOff>179842</xdr:colOff>
      <xdr:row>18</xdr:row>
      <xdr:rowOff>53287</xdr:rowOff>
    </xdr:to>
    <xdr:cxnSp macro="">
      <xdr:nvCxnSpPr>
        <xdr:cNvPr id="5" name="Conector recto 4">
          <a:extLst>
            <a:ext uri="{FF2B5EF4-FFF2-40B4-BE49-F238E27FC236}">
              <a16:creationId xmlns:a16="http://schemas.microsoft.com/office/drawing/2014/main" id="{00000000-0008-0000-0200-000005000000}"/>
            </a:ext>
          </a:extLst>
        </xdr:cNvPr>
        <xdr:cNvCxnSpPr/>
      </xdr:nvCxnSpPr>
      <xdr:spPr>
        <a:xfrm>
          <a:off x="2730944" y="3550228"/>
          <a:ext cx="432954"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512086</xdr:colOff>
      <xdr:row>18</xdr:row>
      <xdr:rowOff>139078</xdr:rowOff>
    </xdr:from>
    <xdr:to>
      <xdr:col>6</xdr:col>
      <xdr:colOff>185704</xdr:colOff>
      <xdr:row>18</xdr:row>
      <xdr:rowOff>139078</xdr:rowOff>
    </xdr:to>
    <xdr:cxnSp macro="">
      <xdr:nvCxnSpPr>
        <xdr:cNvPr id="6" name="Conector recto 5">
          <a:extLst>
            <a:ext uri="{FF2B5EF4-FFF2-40B4-BE49-F238E27FC236}">
              <a16:creationId xmlns:a16="http://schemas.microsoft.com/office/drawing/2014/main" id="{00000000-0008-0000-0200-000006000000}"/>
            </a:ext>
          </a:extLst>
        </xdr:cNvPr>
        <xdr:cNvCxnSpPr/>
      </xdr:nvCxnSpPr>
      <xdr:spPr>
        <a:xfrm>
          <a:off x="2736806" y="3636019"/>
          <a:ext cx="432954"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559510</xdr:colOff>
      <xdr:row>24</xdr:row>
      <xdr:rowOff>46627</xdr:rowOff>
    </xdr:from>
    <xdr:to>
      <xdr:col>6</xdr:col>
      <xdr:colOff>233128</xdr:colOff>
      <xdr:row>24</xdr:row>
      <xdr:rowOff>46627</xdr:rowOff>
    </xdr:to>
    <xdr:cxnSp macro="">
      <xdr:nvCxnSpPr>
        <xdr:cNvPr id="7" name="Conector recto 6">
          <a:extLst>
            <a:ext uri="{FF2B5EF4-FFF2-40B4-BE49-F238E27FC236}">
              <a16:creationId xmlns:a16="http://schemas.microsoft.com/office/drawing/2014/main" id="{00000000-0008-0000-0200-000007000000}"/>
            </a:ext>
          </a:extLst>
        </xdr:cNvPr>
        <xdr:cNvCxnSpPr/>
      </xdr:nvCxnSpPr>
      <xdr:spPr>
        <a:xfrm>
          <a:off x="2784230" y="4709214"/>
          <a:ext cx="432954"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552051</xdr:colOff>
      <xdr:row>24</xdr:row>
      <xdr:rowOff>105775</xdr:rowOff>
    </xdr:from>
    <xdr:to>
      <xdr:col>6</xdr:col>
      <xdr:colOff>225669</xdr:colOff>
      <xdr:row>24</xdr:row>
      <xdr:rowOff>105775</xdr:rowOff>
    </xdr:to>
    <xdr:cxnSp macro="">
      <xdr:nvCxnSpPr>
        <xdr:cNvPr id="8" name="Conector recto 7">
          <a:extLst>
            <a:ext uri="{FF2B5EF4-FFF2-40B4-BE49-F238E27FC236}">
              <a16:creationId xmlns:a16="http://schemas.microsoft.com/office/drawing/2014/main" id="{00000000-0008-0000-0200-000008000000}"/>
            </a:ext>
          </a:extLst>
        </xdr:cNvPr>
        <xdr:cNvCxnSpPr/>
      </xdr:nvCxnSpPr>
      <xdr:spPr>
        <a:xfrm>
          <a:off x="2776771" y="4768362"/>
          <a:ext cx="432954"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9</xdr:col>
      <xdr:colOff>544590</xdr:colOff>
      <xdr:row>18</xdr:row>
      <xdr:rowOff>58349</xdr:rowOff>
    </xdr:from>
    <xdr:to>
      <xdr:col>10</xdr:col>
      <xdr:colOff>218208</xdr:colOff>
      <xdr:row>18</xdr:row>
      <xdr:rowOff>58349</xdr:rowOff>
    </xdr:to>
    <xdr:cxnSp macro="">
      <xdr:nvCxnSpPr>
        <xdr:cNvPr id="9" name="Conector recto 8">
          <a:extLst>
            <a:ext uri="{FF2B5EF4-FFF2-40B4-BE49-F238E27FC236}">
              <a16:creationId xmlns:a16="http://schemas.microsoft.com/office/drawing/2014/main" id="{00000000-0008-0000-0200-000009000000}"/>
            </a:ext>
          </a:extLst>
        </xdr:cNvPr>
        <xdr:cNvCxnSpPr/>
      </xdr:nvCxnSpPr>
      <xdr:spPr>
        <a:xfrm>
          <a:off x="4807527" y="3555290"/>
          <a:ext cx="432954"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9</xdr:col>
      <xdr:colOff>570435</xdr:colOff>
      <xdr:row>18</xdr:row>
      <xdr:rowOff>144141</xdr:rowOff>
    </xdr:from>
    <xdr:to>
      <xdr:col>10</xdr:col>
      <xdr:colOff>244053</xdr:colOff>
      <xdr:row>18</xdr:row>
      <xdr:rowOff>144141</xdr:rowOff>
    </xdr:to>
    <xdr:cxnSp macro="">
      <xdr:nvCxnSpPr>
        <xdr:cNvPr id="10" name="Conector recto 9">
          <a:extLst>
            <a:ext uri="{FF2B5EF4-FFF2-40B4-BE49-F238E27FC236}">
              <a16:creationId xmlns:a16="http://schemas.microsoft.com/office/drawing/2014/main" id="{00000000-0008-0000-0200-00000A000000}"/>
            </a:ext>
          </a:extLst>
        </xdr:cNvPr>
        <xdr:cNvCxnSpPr/>
      </xdr:nvCxnSpPr>
      <xdr:spPr>
        <a:xfrm>
          <a:off x="4833372" y="3641082"/>
          <a:ext cx="432954"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9</xdr:col>
      <xdr:colOff>529670</xdr:colOff>
      <xdr:row>24</xdr:row>
      <xdr:rowOff>56751</xdr:rowOff>
    </xdr:from>
    <xdr:to>
      <xdr:col>10</xdr:col>
      <xdr:colOff>203288</xdr:colOff>
      <xdr:row>24</xdr:row>
      <xdr:rowOff>56751</xdr:rowOff>
    </xdr:to>
    <xdr:cxnSp macro="">
      <xdr:nvCxnSpPr>
        <xdr:cNvPr id="11" name="Conector recto 10">
          <a:extLst>
            <a:ext uri="{FF2B5EF4-FFF2-40B4-BE49-F238E27FC236}">
              <a16:creationId xmlns:a16="http://schemas.microsoft.com/office/drawing/2014/main" id="{00000000-0008-0000-0200-00000B000000}"/>
            </a:ext>
          </a:extLst>
        </xdr:cNvPr>
        <xdr:cNvCxnSpPr/>
      </xdr:nvCxnSpPr>
      <xdr:spPr>
        <a:xfrm>
          <a:off x="4792607" y="4719338"/>
          <a:ext cx="432954"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9</xdr:col>
      <xdr:colOff>515549</xdr:colOff>
      <xdr:row>24</xdr:row>
      <xdr:rowOff>115900</xdr:rowOff>
    </xdr:from>
    <xdr:to>
      <xdr:col>10</xdr:col>
      <xdr:colOff>189167</xdr:colOff>
      <xdr:row>24</xdr:row>
      <xdr:rowOff>115900</xdr:rowOff>
    </xdr:to>
    <xdr:cxnSp macro="">
      <xdr:nvCxnSpPr>
        <xdr:cNvPr id="12" name="Conector recto 11">
          <a:extLst>
            <a:ext uri="{FF2B5EF4-FFF2-40B4-BE49-F238E27FC236}">
              <a16:creationId xmlns:a16="http://schemas.microsoft.com/office/drawing/2014/main" id="{00000000-0008-0000-0200-00000C000000}"/>
            </a:ext>
          </a:extLst>
        </xdr:cNvPr>
        <xdr:cNvCxnSpPr/>
      </xdr:nvCxnSpPr>
      <xdr:spPr>
        <a:xfrm>
          <a:off x="4778486" y="4778487"/>
          <a:ext cx="432954"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xdr:col>
      <xdr:colOff>479580</xdr:colOff>
      <xdr:row>30</xdr:row>
      <xdr:rowOff>39965</xdr:rowOff>
    </xdr:from>
    <xdr:to>
      <xdr:col>2</xdr:col>
      <xdr:colOff>153199</xdr:colOff>
      <xdr:row>30</xdr:row>
      <xdr:rowOff>39965</xdr:rowOff>
    </xdr:to>
    <xdr:cxnSp macro="">
      <xdr:nvCxnSpPr>
        <xdr:cNvPr id="13" name="Conector recto 12">
          <a:extLst>
            <a:ext uri="{FF2B5EF4-FFF2-40B4-BE49-F238E27FC236}">
              <a16:creationId xmlns:a16="http://schemas.microsoft.com/office/drawing/2014/main" id="{00000000-0008-0000-0200-00000D000000}"/>
            </a:ext>
          </a:extLst>
        </xdr:cNvPr>
        <xdr:cNvCxnSpPr/>
      </xdr:nvCxnSpPr>
      <xdr:spPr>
        <a:xfrm>
          <a:off x="612797" y="5874860"/>
          <a:ext cx="432954"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xdr:col>
      <xdr:colOff>478781</xdr:colOff>
      <xdr:row>30</xdr:row>
      <xdr:rowOff>139078</xdr:rowOff>
    </xdr:from>
    <xdr:to>
      <xdr:col>2</xdr:col>
      <xdr:colOff>152400</xdr:colOff>
      <xdr:row>30</xdr:row>
      <xdr:rowOff>139078</xdr:rowOff>
    </xdr:to>
    <xdr:cxnSp macro="">
      <xdr:nvCxnSpPr>
        <xdr:cNvPr id="14" name="Conector recto 13">
          <a:extLst>
            <a:ext uri="{FF2B5EF4-FFF2-40B4-BE49-F238E27FC236}">
              <a16:creationId xmlns:a16="http://schemas.microsoft.com/office/drawing/2014/main" id="{00000000-0008-0000-0200-00000E000000}"/>
            </a:ext>
          </a:extLst>
        </xdr:cNvPr>
        <xdr:cNvCxnSpPr/>
      </xdr:nvCxnSpPr>
      <xdr:spPr>
        <a:xfrm>
          <a:off x="611998" y="5973973"/>
          <a:ext cx="432954"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xdr:col>
      <xdr:colOff>506224</xdr:colOff>
      <xdr:row>42</xdr:row>
      <xdr:rowOff>46626</xdr:rowOff>
    </xdr:from>
    <xdr:to>
      <xdr:col>2</xdr:col>
      <xdr:colOff>179843</xdr:colOff>
      <xdr:row>42</xdr:row>
      <xdr:rowOff>46626</xdr:rowOff>
    </xdr:to>
    <xdr:cxnSp macro="">
      <xdr:nvCxnSpPr>
        <xdr:cNvPr id="15" name="Conector recto 14">
          <a:extLst>
            <a:ext uri="{FF2B5EF4-FFF2-40B4-BE49-F238E27FC236}">
              <a16:creationId xmlns:a16="http://schemas.microsoft.com/office/drawing/2014/main" id="{00000000-0008-0000-0200-00000F000000}"/>
            </a:ext>
          </a:extLst>
        </xdr:cNvPr>
        <xdr:cNvCxnSpPr/>
      </xdr:nvCxnSpPr>
      <xdr:spPr>
        <a:xfrm>
          <a:off x="639441" y="8212815"/>
          <a:ext cx="432954"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xdr:col>
      <xdr:colOff>492103</xdr:colOff>
      <xdr:row>42</xdr:row>
      <xdr:rowOff>125757</xdr:rowOff>
    </xdr:from>
    <xdr:to>
      <xdr:col>2</xdr:col>
      <xdr:colOff>165722</xdr:colOff>
      <xdr:row>42</xdr:row>
      <xdr:rowOff>125757</xdr:rowOff>
    </xdr:to>
    <xdr:cxnSp macro="">
      <xdr:nvCxnSpPr>
        <xdr:cNvPr id="16" name="Conector recto 15">
          <a:extLst>
            <a:ext uri="{FF2B5EF4-FFF2-40B4-BE49-F238E27FC236}">
              <a16:creationId xmlns:a16="http://schemas.microsoft.com/office/drawing/2014/main" id="{00000000-0008-0000-0200-000010000000}"/>
            </a:ext>
          </a:extLst>
        </xdr:cNvPr>
        <xdr:cNvCxnSpPr/>
      </xdr:nvCxnSpPr>
      <xdr:spPr>
        <a:xfrm>
          <a:off x="625320" y="8291946"/>
          <a:ext cx="432954"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9</xdr:col>
      <xdr:colOff>519546</xdr:colOff>
      <xdr:row>42</xdr:row>
      <xdr:rowOff>6661</xdr:rowOff>
    </xdr:from>
    <xdr:to>
      <xdr:col>10</xdr:col>
      <xdr:colOff>193164</xdr:colOff>
      <xdr:row>42</xdr:row>
      <xdr:rowOff>6661</xdr:rowOff>
    </xdr:to>
    <xdr:cxnSp macro="">
      <xdr:nvCxnSpPr>
        <xdr:cNvPr id="17" name="Conector recto 16">
          <a:extLst>
            <a:ext uri="{FF2B5EF4-FFF2-40B4-BE49-F238E27FC236}">
              <a16:creationId xmlns:a16="http://schemas.microsoft.com/office/drawing/2014/main" id="{00000000-0008-0000-0200-000011000000}"/>
            </a:ext>
          </a:extLst>
        </xdr:cNvPr>
        <xdr:cNvCxnSpPr/>
      </xdr:nvCxnSpPr>
      <xdr:spPr>
        <a:xfrm>
          <a:off x="4782483" y="8172850"/>
          <a:ext cx="432954"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9</xdr:col>
      <xdr:colOff>505425</xdr:colOff>
      <xdr:row>42</xdr:row>
      <xdr:rowOff>105775</xdr:rowOff>
    </xdr:from>
    <xdr:to>
      <xdr:col>10</xdr:col>
      <xdr:colOff>179043</xdr:colOff>
      <xdr:row>42</xdr:row>
      <xdr:rowOff>105775</xdr:rowOff>
    </xdr:to>
    <xdr:cxnSp macro="">
      <xdr:nvCxnSpPr>
        <xdr:cNvPr id="18" name="Conector recto 17">
          <a:extLst>
            <a:ext uri="{FF2B5EF4-FFF2-40B4-BE49-F238E27FC236}">
              <a16:creationId xmlns:a16="http://schemas.microsoft.com/office/drawing/2014/main" id="{00000000-0008-0000-0200-000012000000}"/>
            </a:ext>
          </a:extLst>
        </xdr:cNvPr>
        <xdr:cNvCxnSpPr/>
      </xdr:nvCxnSpPr>
      <xdr:spPr>
        <a:xfrm>
          <a:off x="4768362" y="8271964"/>
          <a:ext cx="432954"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506223</xdr:colOff>
      <xdr:row>45</xdr:row>
      <xdr:rowOff>59948</xdr:rowOff>
    </xdr:from>
    <xdr:to>
      <xdr:col>6</xdr:col>
      <xdr:colOff>179841</xdr:colOff>
      <xdr:row>45</xdr:row>
      <xdr:rowOff>59948</xdr:rowOff>
    </xdr:to>
    <xdr:cxnSp macro="">
      <xdr:nvCxnSpPr>
        <xdr:cNvPr id="19" name="Conector recto 18">
          <a:extLst>
            <a:ext uri="{FF2B5EF4-FFF2-40B4-BE49-F238E27FC236}">
              <a16:creationId xmlns:a16="http://schemas.microsoft.com/office/drawing/2014/main" id="{00000000-0008-0000-0200-000013000000}"/>
            </a:ext>
          </a:extLst>
        </xdr:cNvPr>
        <xdr:cNvCxnSpPr/>
      </xdr:nvCxnSpPr>
      <xdr:spPr>
        <a:xfrm>
          <a:off x="2730943" y="8818951"/>
          <a:ext cx="432954"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498764</xdr:colOff>
      <xdr:row>45</xdr:row>
      <xdr:rowOff>139078</xdr:rowOff>
    </xdr:from>
    <xdr:to>
      <xdr:col>6</xdr:col>
      <xdr:colOff>172382</xdr:colOff>
      <xdr:row>45</xdr:row>
      <xdr:rowOff>139078</xdr:rowOff>
    </xdr:to>
    <xdr:cxnSp macro="">
      <xdr:nvCxnSpPr>
        <xdr:cNvPr id="20" name="Conector recto 19">
          <a:extLst>
            <a:ext uri="{FF2B5EF4-FFF2-40B4-BE49-F238E27FC236}">
              <a16:creationId xmlns:a16="http://schemas.microsoft.com/office/drawing/2014/main" id="{00000000-0008-0000-0200-000014000000}"/>
            </a:ext>
          </a:extLst>
        </xdr:cNvPr>
        <xdr:cNvCxnSpPr/>
      </xdr:nvCxnSpPr>
      <xdr:spPr>
        <a:xfrm>
          <a:off x="2723484" y="8898081"/>
          <a:ext cx="432954"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9</xdr:col>
      <xdr:colOff>519545</xdr:colOff>
      <xdr:row>47</xdr:row>
      <xdr:rowOff>26643</xdr:rowOff>
    </xdr:from>
    <xdr:to>
      <xdr:col>10</xdr:col>
      <xdr:colOff>193163</xdr:colOff>
      <xdr:row>47</xdr:row>
      <xdr:rowOff>26643</xdr:rowOff>
    </xdr:to>
    <xdr:cxnSp macro="">
      <xdr:nvCxnSpPr>
        <xdr:cNvPr id="21" name="Conector recto 20">
          <a:extLst>
            <a:ext uri="{FF2B5EF4-FFF2-40B4-BE49-F238E27FC236}">
              <a16:creationId xmlns:a16="http://schemas.microsoft.com/office/drawing/2014/main" id="{00000000-0008-0000-0200-000015000000}"/>
            </a:ext>
          </a:extLst>
        </xdr:cNvPr>
        <xdr:cNvCxnSpPr/>
      </xdr:nvCxnSpPr>
      <xdr:spPr>
        <a:xfrm>
          <a:off x="4782482" y="9171975"/>
          <a:ext cx="432954"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9</xdr:col>
      <xdr:colOff>498764</xdr:colOff>
      <xdr:row>47</xdr:row>
      <xdr:rowOff>125757</xdr:rowOff>
    </xdr:from>
    <xdr:to>
      <xdr:col>10</xdr:col>
      <xdr:colOff>172382</xdr:colOff>
      <xdr:row>47</xdr:row>
      <xdr:rowOff>125757</xdr:rowOff>
    </xdr:to>
    <xdr:cxnSp macro="">
      <xdr:nvCxnSpPr>
        <xdr:cNvPr id="22" name="Conector recto 21">
          <a:extLst>
            <a:ext uri="{FF2B5EF4-FFF2-40B4-BE49-F238E27FC236}">
              <a16:creationId xmlns:a16="http://schemas.microsoft.com/office/drawing/2014/main" id="{00000000-0008-0000-0200-000016000000}"/>
            </a:ext>
          </a:extLst>
        </xdr:cNvPr>
        <xdr:cNvCxnSpPr/>
      </xdr:nvCxnSpPr>
      <xdr:spPr>
        <a:xfrm>
          <a:off x="4761701" y="9271089"/>
          <a:ext cx="432954"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15</xdr:row>
      <xdr:rowOff>17318</xdr:rowOff>
    </xdr:from>
    <xdr:to>
      <xdr:col>6</xdr:col>
      <xdr:colOff>51954</xdr:colOff>
      <xdr:row>17</xdr:row>
      <xdr:rowOff>43295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a:off x="5940136" y="4009159"/>
          <a:ext cx="1697182" cy="4069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2"/>
  <sheetViews>
    <sheetView zoomScale="55" zoomScaleNormal="55" workbookViewId="0">
      <selection activeCell="B24" sqref="B24"/>
    </sheetView>
  </sheetViews>
  <sheetFormatPr baseColWidth="10" defaultRowHeight="15" x14ac:dyDescent="0.25"/>
  <cols>
    <col min="1" max="1" width="2.5703125" bestFit="1" customWidth="1"/>
    <col min="2" max="2" width="67" customWidth="1"/>
  </cols>
  <sheetData>
    <row r="1" spans="1:3" ht="27" x14ac:dyDescent="0.35">
      <c r="B1" s="56" t="s">
        <v>130</v>
      </c>
      <c r="C1" s="56"/>
    </row>
    <row r="2" spans="1:3" ht="29.25" customHeight="1" x14ac:dyDescent="0.25">
      <c r="A2" s="5"/>
      <c r="B2" s="57" t="s">
        <v>0</v>
      </c>
      <c r="C2" s="57"/>
    </row>
    <row r="3" spans="1:3" ht="15.75" x14ac:dyDescent="0.25">
      <c r="A3" s="6">
        <v>1</v>
      </c>
      <c r="B3" s="1" t="s">
        <v>69</v>
      </c>
    </row>
    <row r="4" spans="1:3" ht="15.75" x14ac:dyDescent="0.25">
      <c r="A4" s="6"/>
      <c r="B4" s="1" t="s">
        <v>3</v>
      </c>
      <c r="C4" s="4">
        <v>185000</v>
      </c>
    </row>
    <row r="5" spans="1:3" ht="15.75" x14ac:dyDescent="0.25">
      <c r="A5" s="6"/>
      <c r="B5" s="1" t="s">
        <v>4</v>
      </c>
      <c r="C5" s="4">
        <v>14500</v>
      </c>
    </row>
    <row r="6" spans="1:3" ht="15.75" x14ac:dyDescent="0.25">
      <c r="A6" s="6"/>
      <c r="B6" s="1" t="s">
        <v>5</v>
      </c>
      <c r="C6" s="4">
        <v>21000</v>
      </c>
    </row>
    <row r="7" spans="1:3" ht="15.75" x14ac:dyDescent="0.25">
      <c r="A7" s="6"/>
      <c r="B7" s="1" t="s">
        <v>6</v>
      </c>
      <c r="C7" s="4">
        <v>29500</v>
      </c>
    </row>
    <row r="8" spans="1:3" ht="15.75" x14ac:dyDescent="0.25">
      <c r="A8" s="6"/>
      <c r="B8" s="1" t="s">
        <v>8</v>
      </c>
      <c r="C8" t="s">
        <v>7</v>
      </c>
    </row>
    <row r="9" spans="1:3" ht="16.5" x14ac:dyDescent="0.25">
      <c r="A9" s="6">
        <v>2</v>
      </c>
      <c r="B9" s="57" t="s">
        <v>70</v>
      </c>
      <c r="C9" s="57"/>
    </row>
    <row r="10" spans="1:3" ht="15.75" x14ac:dyDescent="0.25">
      <c r="A10" s="6"/>
      <c r="B10" s="1"/>
    </row>
    <row r="11" spans="1:3" ht="34.5" customHeight="1" x14ac:dyDescent="0.25">
      <c r="A11" s="6">
        <v>3</v>
      </c>
      <c r="B11" s="57" t="s">
        <v>133</v>
      </c>
      <c r="C11" s="57"/>
    </row>
    <row r="12" spans="1:3" ht="15.75" x14ac:dyDescent="0.25">
      <c r="A12" s="6"/>
      <c r="B12" s="1"/>
    </row>
    <row r="13" spans="1:3" ht="16.5" x14ac:dyDescent="0.25">
      <c r="A13" s="6">
        <v>4</v>
      </c>
      <c r="B13" s="57" t="s">
        <v>134</v>
      </c>
      <c r="C13" s="57"/>
    </row>
    <row r="14" spans="1:3" ht="15.75" x14ac:dyDescent="0.25">
      <c r="A14" s="6"/>
      <c r="B14" s="1"/>
    </row>
    <row r="15" spans="1:3" ht="34.5" customHeight="1" x14ac:dyDescent="0.25">
      <c r="A15" s="6">
        <v>5</v>
      </c>
      <c r="B15" s="57" t="s">
        <v>135</v>
      </c>
      <c r="C15" s="57"/>
    </row>
    <row r="16" spans="1:3" ht="15.75" x14ac:dyDescent="0.25">
      <c r="A16" s="6"/>
      <c r="B16" s="1"/>
    </row>
    <row r="17" spans="1:3" ht="31.5" customHeight="1" x14ac:dyDescent="0.25">
      <c r="A17" s="6">
        <v>6</v>
      </c>
      <c r="B17" s="57" t="s">
        <v>136</v>
      </c>
      <c r="C17" s="57"/>
    </row>
    <row r="18" spans="1:3" ht="15.75" x14ac:dyDescent="0.25">
      <c r="A18" s="6"/>
      <c r="B18" s="1"/>
    </row>
    <row r="19" spans="1:3" ht="35.25" customHeight="1" x14ac:dyDescent="0.25">
      <c r="A19" s="6">
        <v>7</v>
      </c>
      <c r="B19" s="57" t="s">
        <v>137</v>
      </c>
      <c r="C19" s="57"/>
    </row>
    <row r="20" spans="1:3" ht="3" customHeight="1" x14ac:dyDescent="0.25">
      <c r="A20" s="6"/>
      <c r="B20" s="1"/>
    </row>
    <row r="21" spans="1:3" ht="48" customHeight="1" x14ac:dyDescent="0.25">
      <c r="A21" s="6">
        <v>8</v>
      </c>
      <c r="B21" s="57" t="s">
        <v>138</v>
      </c>
      <c r="C21" s="57"/>
    </row>
    <row r="22" spans="1:3" ht="4.5" customHeight="1" x14ac:dyDescent="0.25">
      <c r="A22" s="6"/>
      <c r="B22" s="1"/>
    </row>
    <row r="23" spans="1:3" ht="15.75" x14ac:dyDescent="0.25">
      <c r="A23" s="6"/>
      <c r="B23" s="1" t="s">
        <v>1</v>
      </c>
    </row>
    <row r="24" spans="1:3" ht="15.75" x14ac:dyDescent="0.25">
      <c r="A24" s="7"/>
      <c r="B24" s="1" t="s">
        <v>2</v>
      </c>
    </row>
    <row r="25" spans="1:3" ht="15.75" x14ac:dyDescent="0.25">
      <c r="A25" s="7"/>
      <c r="B25" s="1"/>
    </row>
    <row r="26" spans="1:3" ht="15.75" x14ac:dyDescent="0.25">
      <c r="A26" s="3"/>
    </row>
    <row r="27" spans="1:3" ht="15.75" x14ac:dyDescent="0.25">
      <c r="A27" s="1"/>
    </row>
    <row r="28" spans="1:3" ht="15.75" x14ac:dyDescent="0.25">
      <c r="A28" s="1"/>
    </row>
    <row r="29" spans="1:3" ht="15.75" x14ac:dyDescent="0.25">
      <c r="A29" s="1"/>
    </row>
    <row r="30" spans="1:3" ht="15.75" x14ac:dyDescent="0.25">
      <c r="A30" s="1"/>
    </row>
    <row r="31" spans="1:3" ht="15.75" x14ac:dyDescent="0.25">
      <c r="A31" s="1"/>
    </row>
    <row r="32" spans="1:3" ht="15.75" x14ac:dyDescent="0.25">
      <c r="A32" s="1"/>
    </row>
    <row r="33" spans="1:1" ht="15.75" x14ac:dyDescent="0.25">
      <c r="A33" s="1"/>
    </row>
    <row r="34" spans="1:1" ht="15.75" x14ac:dyDescent="0.25">
      <c r="A34" s="1"/>
    </row>
    <row r="35" spans="1:1" ht="15.75" x14ac:dyDescent="0.25">
      <c r="A35" s="1"/>
    </row>
    <row r="36" spans="1:1" ht="15.75" x14ac:dyDescent="0.25">
      <c r="A36" s="1"/>
    </row>
    <row r="37" spans="1:1" ht="15.75" x14ac:dyDescent="0.25">
      <c r="A37" s="1"/>
    </row>
    <row r="38" spans="1:1" ht="15.75" x14ac:dyDescent="0.25">
      <c r="A38" s="1"/>
    </row>
    <row r="39" spans="1:1" ht="15.75" x14ac:dyDescent="0.25">
      <c r="A39" s="1"/>
    </row>
    <row r="40" spans="1:1" ht="15.75" x14ac:dyDescent="0.25">
      <c r="A40" s="1"/>
    </row>
    <row r="41" spans="1:1" ht="15.75" x14ac:dyDescent="0.25">
      <c r="A41" s="1"/>
    </row>
    <row r="42" spans="1:1" ht="15.75" x14ac:dyDescent="0.25">
      <c r="A42" s="1"/>
    </row>
    <row r="43" spans="1:1" ht="15.75" x14ac:dyDescent="0.25">
      <c r="A43" s="1"/>
    </row>
    <row r="44" spans="1:1" ht="15.75" x14ac:dyDescent="0.25">
      <c r="A44" s="1"/>
    </row>
    <row r="45" spans="1:1" ht="15.75" x14ac:dyDescent="0.25">
      <c r="A45" s="1"/>
    </row>
    <row r="46" spans="1:1" ht="15.75" x14ac:dyDescent="0.25">
      <c r="A46" s="1"/>
    </row>
    <row r="47" spans="1:1" ht="15.75" x14ac:dyDescent="0.25">
      <c r="A47" s="1"/>
    </row>
    <row r="48" spans="1:1" ht="15.75" x14ac:dyDescent="0.25">
      <c r="A48" s="1"/>
    </row>
    <row r="49" spans="1:1" ht="15.75" x14ac:dyDescent="0.25">
      <c r="A49" s="1"/>
    </row>
    <row r="50" spans="1:1" ht="15.75" x14ac:dyDescent="0.25">
      <c r="A50" s="1"/>
    </row>
    <row r="51" spans="1:1" ht="15.75" x14ac:dyDescent="0.25">
      <c r="A51" s="1"/>
    </row>
    <row r="52" spans="1:1" ht="15.75" x14ac:dyDescent="0.25">
      <c r="A52" s="1"/>
    </row>
    <row r="53" spans="1:1" ht="15.75" x14ac:dyDescent="0.25">
      <c r="A53" s="1"/>
    </row>
    <row r="54" spans="1:1" ht="15.75" x14ac:dyDescent="0.25">
      <c r="A54" s="1"/>
    </row>
    <row r="55" spans="1:1" ht="15.75" x14ac:dyDescent="0.25">
      <c r="A55" s="1"/>
    </row>
    <row r="56" spans="1:1" ht="15.75" x14ac:dyDescent="0.25">
      <c r="A56" s="1"/>
    </row>
    <row r="57" spans="1:1" ht="15.75" x14ac:dyDescent="0.25">
      <c r="A57" s="1"/>
    </row>
    <row r="58" spans="1:1" ht="15.75" x14ac:dyDescent="0.25">
      <c r="A58" s="1"/>
    </row>
    <row r="59" spans="1:1" ht="15.75" x14ac:dyDescent="0.25">
      <c r="A59" s="1"/>
    </row>
    <row r="60" spans="1:1" ht="15.75" x14ac:dyDescent="0.25">
      <c r="A60" s="1"/>
    </row>
    <row r="61" spans="1:1" ht="15.75" x14ac:dyDescent="0.25">
      <c r="A61" s="1"/>
    </row>
    <row r="62" spans="1:1" ht="15.75" x14ac:dyDescent="0.25">
      <c r="A62" s="1"/>
    </row>
    <row r="63" spans="1:1" ht="15.75" x14ac:dyDescent="0.25">
      <c r="A63" s="1"/>
    </row>
    <row r="64" spans="1:1" ht="15.75" x14ac:dyDescent="0.25">
      <c r="A64" s="1"/>
    </row>
    <row r="65" spans="1:1" ht="15.75" x14ac:dyDescent="0.25">
      <c r="A65" s="1"/>
    </row>
    <row r="66" spans="1:1" ht="15.75" x14ac:dyDescent="0.25">
      <c r="A66" s="1"/>
    </row>
    <row r="67" spans="1:1" ht="15.75" x14ac:dyDescent="0.25">
      <c r="A67" s="1"/>
    </row>
    <row r="68" spans="1:1" ht="15.75" x14ac:dyDescent="0.25">
      <c r="A68" s="1"/>
    </row>
    <row r="69" spans="1:1" ht="15.75" x14ac:dyDescent="0.25">
      <c r="A69" s="1"/>
    </row>
    <row r="70" spans="1:1" ht="15.75" x14ac:dyDescent="0.25">
      <c r="A70" s="1"/>
    </row>
    <row r="71" spans="1:1" ht="15.75" x14ac:dyDescent="0.25">
      <c r="A71" s="1"/>
    </row>
    <row r="72" spans="1:1" ht="15.75" x14ac:dyDescent="0.25">
      <c r="A72" s="1"/>
    </row>
    <row r="73" spans="1:1" ht="15.75" x14ac:dyDescent="0.25">
      <c r="A73" s="1"/>
    </row>
    <row r="74" spans="1:1" ht="15.75" x14ac:dyDescent="0.25">
      <c r="A74" s="1"/>
    </row>
    <row r="75" spans="1:1" ht="15.75" x14ac:dyDescent="0.25">
      <c r="A75" s="1"/>
    </row>
    <row r="76" spans="1:1" ht="15.75" x14ac:dyDescent="0.25">
      <c r="A76" s="1"/>
    </row>
    <row r="77" spans="1:1" ht="15.75" x14ac:dyDescent="0.25">
      <c r="A77" s="1"/>
    </row>
    <row r="78" spans="1:1" ht="15.75" x14ac:dyDescent="0.25">
      <c r="A78" s="1"/>
    </row>
    <row r="79" spans="1:1" ht="15.75" x14ac:dyDescent="0.25">
      <c r="A79" s="1"/>
    </row>
    <row r="80" spans="1:1" ht="15.75" x14ac:dyDescent="0.25">
      <c r="A80" s="1"/>
    </row>
    <row r="81" spans="1:1" ht="15.75" x14ac:dyDescent="0.25">
      <c r="A81" s="1"/>
    </row>
    <row r="82" spans="1:1" ht="15.75" x14ac:dyDescent="0.25">
      <c r="A82" s="1"/>
    </row>
    <row r="83" spans="1:1" ht="15.75" x14ac:dyDescent="0.25">
      <c r="A83" s="1"/>
    </row>
    <row r="84" spans="1:1" ht="15.75" x14ac:dyDescent="0.25">
      <c r="A84" s="1"/>
    </row>
    <row r="85" spans="1:1" ht="15.75" x14ac:dyDescent="0.25">
      <c r="A85" s="1"/>
    </row>
    <row r="86" spans="1:1" ht="15.75" x14ac:dyDescent="0.25">
      <c r="A86" s="1"/>
    </row>
    <row r="87" spans="1:1" ht="15.75" x14ac:dyDescent="0.25">
      <c r="A87" s="1"/>
    </row>
    <row r="88" spans="1:1" ht="15.75" x14ac:dyDescent="0.25">
      <c r="A88" s="1"/>
    </row>
    <row r="89" spans="1:1" ht="15.75" x14ac:dyDescent="0.25">
      <c r="A89" s="1"/>
    </row>
    <row r="90" spans="1:1" ht="15.75" x14ac:dyDescent="0.25">
      <c r="A90" s="1"/>
    </row>
    <row r="91" spans="1:1" ht="15.75" x14ac:dyDescent="0.25">
      <c r="A91" s="1"/>
    </row>
    <row r="92" spans="1:1" ht="15.75" x14ac:dyDescent="0.25">
      <c r="A92" s="1"/>
    </row>
    <row r="93" spans="1:1" ht="15.75" x14ac:dyDescent="0.25">
      <c r="A93" s="1"/>
    </row>
    <row r="94" spans="1:1" ht="15.75" x14ac:dyDescent="0.25">
      <c r="A94" s="1"/>
    </row>
    <row r="95" spans="1:1" ht="15.75" x14ac:dyDescent="0.25">
      <c r="A95" s="1"/>
    </row>
    <row r="96" spans="1:1" ht="15.75" x14ac:dyDescent="0.25">
      <c r="A96" s="1"/>
    </row>
    <row r="97" spans="1:1" ht="15.75" x14ac:dyDescent="0.25">
      <c r="A97" s="1"/>
    </row>
    <row r="98" spans="1:1" ht="15.75" x14ac:dyDescent="0.25">
      <c r="A98" s="1"/>
    </row>
    <row r="99" spans="1:1" ht="15.75" x14ac:dyDescent="0.25">
      <c r="A99" s="1"/>
    </row>
    <row r="100" spans="1:1" ht="15.75" x14ac:dyDescent="0.25">
      <c r="A100" s="1"/>
    </row>
    <row r="101" spans="1:1" ht="15.75" x14ac:dyDescent="0.25">
      <c r="A101" s="1"/>
    </row>
    <row r="102" spans="1:1" ht="15.75" x14ac:dyDescent="0.25">
      <c r="A102" s="1"/>
    </row>
  </sheetData>
  <mergeCells count="9">
    <mergeCell ref="B1:C1"/>
    <mergeCell ref="B19:C19"/>
    <mergeCell ref="B21:C21"/>
    <mergeCell ref="B2:C2"/>
    <mergeCell ref="B9:C9"/>
    <mergeCell ref="B11:C11"/>
    <mergeCell ref="B13:C13"/>
    <mergeCell ref="B15:C15"/>
    <mergeCell ref="B17:C17"/>
  </mergeCells>
  <printOptions horizontalCentered="1" verticalCentered="1"/>
  <pageMargins left="0.70866141732283472" right="0.70866141732283472" top="0.74803149606299213" bottom="0.74803149606299213" header="0.31496062992125984" footer="0.31496062992125984"/>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2"/>
  <sheetViews>
    <sheetView topLeftCell="A77" zoomScale="106" zoomScaleNormal="106" workbookViewId="0">
      <selection activeCell="G87" sqref="G87"/>
    </sheetView>
  </sheetViews>
  <sheetFormatPr baseColWidth="10" defaultRowHeight="15" x14ac:dyDescent="0.25"/>
  <cols>
    <col min="1" max="1" width="3.7109375" customWidth="1"/>
    <col min="2" max="2" width="9.140625" customWidth="1"/>
    <col min="3" max="3" width="29.42578125" customWidth="1"/>
    <col min="4" max="4" width="1.5703125" customWidth="1"/>
    <col min="6" max="6" width="1.5703125" customWidth="1"/>
    <col min="8" max="8" width="1.7109375" customWidth="1"/>
  </cols>
  <sheetData>
    <row r="1" spans="1:8" ht="25.5" customHeight="1" x14ac:dyDescent="0.3">
      <c r="A1" s="67" t="s">
        <v>73</v>
      </c>
      <c r="B1" s="67"/>
      <c r="C1" s="67"/>
      <c r="D1" s="67"/>
      <c r="E1" s="67"/>
      <c r="F1" s="67"/>
      <c r="G1" s="67"/>
      <c r="H1" s="67"/>
    </row>
    <row r="2" spans="1:8" ht="29.25" customHeight="1" x14ac:dyDescent="0.25">
      <c r="A2" s="68" t="s">
        <v>0</v>
      </c>
      <c r="B2" s="68"/>
      <c r="C2" s="68"/>
      <c r="D2" s="68"/>
      <c r="E2" s="68"/>
      <c r="F2" s="68"/>
      <c r="G2" s="68"/>
      <c r="H2" s="68"/>
    </row>
    <row r="3" spans="1:8" x14ac:dyDescent="0.25">
      <c r="A3" s="59" t="s">
        <v>68</v>
      </c>
      <c r="B3" s="59"/>
      <c r="C3" s="59"/>
      <c r="D3" s="59"/>
      <c r="E3" s="59"/>
      <c r="F3" s="59"/>
      <c r="G3" s="59"/>
      <c r="H3" s="59"/>
    </row>
    <row r="5" spans="1:8" x14ac:dyDescent="0.25">
      <c r="D5" s="37"/>
      <c r="E5" s="35" t="s">
        <v>62</v>
      </c>
      <c r="F5" s="36"/>
      <c r="G5" s="35" t="s">
        <v>63</v>
      </c>
      <c r="H5" s="37"/>
    </row>
    <row r="6" spans="1:8" s="37" customFormat="1" ht="3.75" customHeight="1" x14ac:dyDescent="0.25"/>
    <row r="7" spans="1:8" x14ac:dyDescent="0.25">
      <c r="B7" s="66" t="s">
        <v>64</v>
      </c>
      <c r="C7" s="66"/>
      <c r="D7" s="66"/>
      <c r="E7" s="66"/>
      <c r="F7" s="66"/>
      <c r="G7" s="66"/>
      <c r="H7" s="66"/>
    </row>
    <row r="8" spans="1:8" x14ac:dyDescent="0.25">
      <c r="A8" s="58">
        <v>1</v>
      </c>
      <c r="B8" s="8" t="s">
        <v>9</v>
      </c>
      <c r="C8" s="8"/>
      <c r="D8" s="38"/>
      <c r="E8" s="39">
        <f>Redacción!C4</f>
        <v>185000</v>
      </c>
      <c r="F8" s="38"/>
      <c r="G8" s="39"/>
      <c r="H8" s="38"/>
    </row>
    <row r="9" spans="1:8" x14ac:dyDescent="0.25">
      <c r="A9" s="58"/>
      <c r="B9" s="8" t="s">
        <v>10</v>
      </c>
      <c r="C9" s="8"/>
      <c r="D9" s="38"/>
      <c r="E9" s="39">
        <f>Redacción!C5</f>
        <v>14500</v>
      </c>
      <c r="F9" s="38"/>
      <c r="G9" s="39"/>
      <c r="H9" s="38"/>
    </row>
    <row r="10" spans="1:8" x14ac:dyDescent="0.25">
      <c r="A10" s="58"/>
      <c r="B10" s="8" t="s">
        <v>65</v>
      </c>
      <c r="C10" s="8"/>
      <c r="D10" s="38"/>
      <c r="E10" s="39">
        <f>Redacción!C6</f>
        <v>21000</v>
      </c>
      <c r="F10" s="38"/>
      <c r="G10" s="39"/>
      <c r="H10" s="38"/>
    </row>
    <row r="11" spans="1:8" x14ac:dyDescent="0.25">
      <c r="A11" s="58"/>
      <c r="B11" s="8" t="s">
        <v>66</v>
      </c>
      <c r="C11" s="8"/>
      <c r="D11" s="38"/>
      <c r="E11" s="39">
        <f>Redacción!C7</f>
        <v>29500</v>
      </c>
      <c r="F11" s="38"/>
      <c r="G11" s="39"/>
      <c r="H11" s="38"/>
    </row>
    <row r="12" spans="1:8" ht="15.75" thickBot="1" x14ac:dyDescent="0.3">
      <c r="A12" s="58"/>
      <c r="B12" s="8"/>
      <c r="C12" s="8" t="s">
        <v>67</v>
      </c>
      <c r="D12" s="40"/>
      <c r="E12" s="41"/>
      <c r="F12" s="40"/>
      <c r="G12" s="41">
        <f>SUM(E8:E11)</f>
        <v>250000</v>
      </c>
      <c r="H12" s="40"/>
    </row>
    <row r="13" spans="1:8" x14ac:dyDescent="0.25">
      <c r="B13" s="8"/>
      <c r="C13" s="8"/>
      <c r="D13" s="38"/>
      <c r="E13" s="39">
        <f>SUM(E8:E12)</f>
        <v>250000</v>
      </c>
      <c r="F13" s="38"/>
      <c r="G13" s="39">
        <f>SUM(G12)</f>
        <v>250000</v>
      </c>
      <c r="H13" s="38"/>
    </row>
    <row r="14" spans="1:8" s="37" customFormat="1" ht="3" customHeight="1" x14ac:dyDescent="0.25">
      <c r="B14" s="38"/>
      <c r="C14" s="38"/>
      <c r="D14" s="38"/>
      <c r="E14" s="38"/>
      <c r="F14" s="38"/>
      <c r="G14" s="38"/>
      <c r="H14" s="38"/>
    </row>
    <row r="15" spans="1:8" ht="15.75" customHeight="1" x14ac:dyDescent="0.25">
      <c r="A15" s="58">
        <v>2</v>
      </c>
      <c r="B15" s="64" t="s">
        <v>70</v>
      </c>
      <c r="C15" s="64"/>
      <c r="D15" s="64"/>
      <c r="E15" s="64"/>
      <c r="F15" s="64"/>
      <c r="G15" s="64"/>
      <c r="H15" s="64"/>
    </row>
    <row r="16" spans="1:8" x14ac:dyDescent="0.25">
      <c r="A16" s="58"/>
      <c r="B16" s="8" t="s">
        <v>71</v>
      </c>
      <c r="C16" s="8"/>
      <c r="D16" s="38"/>
      <c r="E16" s="39">
        <v>78000</v>
      </c>
      <c r="F16" s="38"/>
      <c r="G16" s="39"/>
      <c r="H16" s="38"/>
    </row>
    <row r="17" spans="1:8" x14ac:dyDescent="0.25">
      <c r="A17" s="58"/>
      <c r="B17" s="8" t="s">
        <v>72</v>
      </c>
      <c r="C17" s="8"/>
      <c r="D17" s="38"/>
      <c r="E17" s="39">
        <f>E16*0.16</f>
        <v>12480</v>
      </c>
      <c r="F17" s="38"/>
      <c r="G17" s="39"/>
      <c r="H17" s="38"/>
    </row>
    <row r="18" spans="1:8" ht="15.75" thickBot="1" x14ac:dyDescent="0.3">
      <c r="A18" s="58"/>
      <c r="B18" s="8"/>
      <c r="C18" s="8" t="s">
        <v>9</v>
      </c>
      <c r="D18" s="40"/>
      <c r="E18" s="41"/>
      <c r="F18" s="40"/>
      <c r="G18" s="41">
        <f>E16+E17</f>
        <v>90480</v>
      </c>
      <c r="H18" s="40"/>
    </row>
    <row r="19" spans="1:8" x14ac:dyDescent="0.25">
      <c r="A19" s="58"/>
      <c r="B19" s="8"/>
      <c r="C19" s="8"/>
      <c r="D19" s="38"/>
      <c r="E19" s="39">
        <f>SUM(E16:E18)</f>
        <v>90480</v>
      </c>
      <c r="F19" s="38"/>
      <c r="G19" s="39">
        <f>SUM(G18)</f>
        <v>90480</v>
      </c>
      <c r="H19" s="38"/>
    </row>
    <row r="20" spans="1:8" s="37" customFormat="1" ht="3" customHeight="1" x14ac:dyDescent="0.25">
      <c r="A20" s="43"/>
      <c r="B20" s="38"/>
      <c r="C20" s="38"/>
      <c r="D20" s="38"/>
      <c r="E20" s="38"/>
      <c r="F20" s="38"/>
      <c r="G20" s="38"/>
      <c r="H20" s="38"/>
    </row>
    <row r="21" spans="1:8" ht="31.5" customHeight="1" x14ac:dyDescent="0.25">
      <c r="A21" s="58">
        <v>3</v>
      </c>
      <c r="B21" s="65" t="s">
        <v>133</v>
      </c>
      <c r="C21" s="65"/>
      <c r="D21" s="65"/>
      <c r="E21" s="65"/>
      <c r="F21" s="65"/>
      <c r="G21" s="65"/>
      <c r="H21" s="65"/>
    </row>
    <row r="22" spans="1:8" x14ac:dyDescent="0.25">
      <c r="A22" s="58"/>
      <c r="B22" s="8" t="s">
        <v>16</v>
      </c>
      <c r="C22" s="8"/>
      <c r="D22" s="38"/>
      <c r="E22" s="39">
        <v>1100</v>
      </c>
      <c r="F22" s="38"/>
      <c r="G22" s="39"/>
      <c r="H22" s="38"/>
    </row>
    <row r="23" spans="1:8" x14ac:dyDescent="0.25">
      <c r="A23" s="58"/>
      <c r="B23" s="8" t="s">
        <v>72</v>
      </c>
      <c r="C23" s="8"/>
      <c r="D23" s="38"/>
      <c r="E23" s="39">
        <f>E22*0.16</f>
        <v>176</v>
      </c>
      <c r="F23" s="38"/>
      <c r="G23" s="39"/>
      <c r="H23" s="38"/>
    </row>
    <row r="24" spans="1:8" ht="15.75" thickBot="1" x14ac:dyDescent="0.3">
      <c r="A24" s="58"/>
      <c r="B24" s="8"/>
      <c r="C24" s="8" t="s">
        <v>9</v>
      </c>
      <c r="D24" s="40"/>
      <c r="E24" s="41"/>
      <c r="F24" s="40"/>
      <c r="G24" s="41">
        <f>E22+E23</f>
        <v>1276</v>
      </c>
      <c r="H24" s="40"/>
    </row>
    <row r="25" spans="1:8" x14ac:dyDescent="0.25">
      <c r="A25" s="58"/>
      <c r="B25" s="8"/>
      <c r="C25" s="8"/>
      <c r="D25" s="38"/>
      <c r="E25" s="39">
        <f>SUM(E22:E24)</f>
        <v>1276</v>
      </c>
      <c r="F25" s="38"/>
      <c r="G25" s="39">
        <f>SUM(G24)</f>
        <v>1276</v>
      </c>
      <c r="H25" s="38"/>
    </row>
    <row r="26" spans="1:8" s="37" customFormat="1" ht="4.5" customHeight="1" x14ac:dyDescent="0.25">
      <c r="B26" s="38"/>
      <c r="C26" s="38"/>
      <c r="D26" s="38"/>
      <c r="E26" s="38"/>
      <c r="F26" s="38"/>
      <c r="G26" s="38"/>
      <c r="H26" s="38"/>
    </row>
    <row r="27" spans="1:8" ht="29.25" customHeight="1" x14ac:dyDescent="0.25">
      <c r="A27" s="58">
        <v>4</v>
      </c>
      <c r="B27" s="63" t="s">
        <v>139</v>
      </c>
      <c r="C27" s="63"/>
      <c r="D27" s="63"/>
      <c r="E27" s="63"/>
      <c r="F27" s="63"/>
      <c r="G27" s="63"/>
      <c r="H27" s="63"/>
    </row>
    <row r="28" spans="1:8" x14ac:dyDescent="0.25">
      <c r="A28" s="58"/>
      <c r="B28" s="8" t="s">
        <v>74</v>
      </c>
      <c r="C28" s="8"/>
      <c r="D28" s="38"/>
      <c r="E28" s="39">
        <v>54000</v>
      </c>
      <c r="F28" s="38"/>
      <c r="G28" s="39"/>
      <c r="H28" s="38"/>
    </row>
    <row r="29" spans="1:8" x14ac:dyDescent="0.25">
      <c r="A29" s="58"/>
      <c r="B29" s="8"/>
      <c r="C29" s="8" t="s">
        <v>75</v>
      </c>
      <c r="D29" s="38"/>
      <c r="E29" s="39"/>
      <c r="F29" s="38"/>
      <c r="G29" s="39">
        <v>1200</v>
      </c>
      <c r="H29" s="38"/>
    </row>
    <row r="30" spans="1:8" ht="15.75" thickBot="1" x14ac:dyDescent="0.3">
      <c r="A30" s="58"/>
      <c r="B30" s="8"/>
      <c r="C30" s="8" t="s">
        <v>9</v>
      </c>
      <c r="D30" s="40"/>
      <c r="E30" s="41"/>
      <c r="F30" s="40"/>
      <c r="G30" s="41">
        <f>E28-G29</f>
        <v>52800</v>
      </c>
      <c r="H30" s="40"/>
    </row>
    <row r="31" spans="1:8" x14ac:dyDescent="0.25">
      <c r="A31" s="58"/>
      <c r="B31" s="8"/>
      <c r="C31" s="8"/>
      <c r="D31" s="38"/>
      <c r="E31" s="39">
        <f>SUM(E28:E30)</f>
        <v>54000</v>
      </c>
      <c r="F31" s="38"/>
      <c r="G31" s="39">
        <f>SUM(G29:G30)</f>
        <v>54000</v>
      </c>
      <c r="H31" s="38"/>
    </row>
    <row r="32" spans="1:8" s="37" customFormat="1" ht="3.75" customHeight="1" x14ac:dyDescent="0.25">
      <c r="B32" s="38"/>
      <c r="C32" s="38"/>
      <c r="D32" s="38"/>
      <c r="E32" s="38"/>
      <c r="F32" s="38"/>
      <c r="G32" s="38"/>
      <c r="H32" s="38"/>
    </row>
    <row r="33" spans="1:8" ht="28.5" customHeight="1" x14ac:dyDescent="0.25">
      <c r="A33" s="58">
        <v>5</v>
      </c>
      <c r="B33" s="63" t="s">
        <v>140</v>
      </c>
      <c r="C33" s="63"/>
      <c r="D33" s="63"/>
      <c r="E33" s="63"/>
      <c r="F33" s="63"/>
      <c r="G33" s="63"/>
      <c r="H33" s="63"/>
    </row>
    <row r="34" spans="1:8" x14ac:dyDescent="0.25">
      <c r="A34" s="58"/>
      <c r="B34" s="8" t="s">
        <v>9</v>
      </c>
      <c r="C34" s="8"/>
      <c r="D34" s="38"/>
      <c r="E34" s="39">
        <f>G35+G36</f>
        <v>5800</v>
      </c>
      <c r="F34" s="38"/>
      <c r="G34" s="39"/>
      <c r="H34" s="38"/>
    </row>
    <row r="35" spans="1:8" x14ac:dyDescent="0.25">
      <c r="A35" s="58"/>
      <c r="B35" s="8"/>
      <c r="C35" s="8" t="s">
        <v>72</v>
      </c>
      <c r="D35" s="38"/>
      <c r="E35" s="39"/>
      <c r="F35" s="38"/>
      <c r="G35" s="39">
        <f>G36*0.16</f>
        <v>800</v>
      </c>
      <c r="H35" s="38"/>
    </row>
    <row r="36" spans="1:8" ht="15.75" thickBot="1" x14ac:dyDescent="0.3">
      <c r="A36" s="58"/>
      <c r="B36" s="8"/>
      <c r="C36" s="8" t="s">
        <v>76</v>
      </c>
      <c r="D36" s="40"/>
      <c r="E36" s="41"/>
      <c r="F36" s="40"/>
      <c r="G36" s="41">
        <v>5000</v>
      </c>
      <c r="H36" s="40"/>
    </row>
    <row r="37" spans="1:8" x14ac:dyDescent="0.25">
      <c r="A37" s="58"/>
      <c r="B37" s="8"/>
      <c r="C37" s="8"/>
      <c r="D37" s="38"/>
      <c r="E37" s="39">
        <f>SUM(E34:E36)</f>
        <v>5800</v>
      </c>
      <c r="F37" s="38"/>
      <c r="G37" s="39">
        <f>SUM(G35:G36)</f>
        <v>5800</v>
      </c>
      <c r="H37" s="38"/>
    </row>
    <row r="38" spans="1:8" s="37" customFormat="1" ht="3.75" customHeight="1" x14ac:dyDescent="0.25">
      <c r="B38" s="38"/>
      <c r="C38" s="38"/>
      <c r="D38" s="38"/>
      <c r="E38" s="38"/>
      <c r="F38" s="38"/>
      <c r="G38" s="38"/>
      <c r="H38" s="38"/>
    </row>
    <row r="39" spans="1:8" ht="30" customHeight="1" x14ac:dyDescent="0.25">
      <c r="A39" s="58">
        <v>6</v>
      </c>
      <c r="B39" s="63" t="s">
        <v>136</v>
      </c>
      <c r="C39" s="63"/>
      <c r="D39" s="63"/>
      <c r="E39" s="63"/>
      <c r="F39" s="63"/>
      <c r="G39" s="63"/>
      <c r="H39" s="63"/>
    </row>
    <row r="40" spans="1:8" x14ac:dyDescent="0.25">
      <c r="A40" s="58"/>
      <c r="B40" s="8" t="s">
        <v>77</v>
      </c>
      <c r="C40" s="8"/>
      <c r="D40" s="38"/>
      <c r="E40" s="39">
        <v>47000</v>
      </c>
      <c r="F40" s="38"/>
      <c r="G40" s="39"/>
      <c r="H40" s="38"/>
    </row>
    <row r="41" spans="1:8" x14ac:dyDescent="0.25">
      <c r="A41" s="58"/>
      <c r="B41" s="8" t="s">
        <v>78</v>
      </c>
      <c r="C41" s="8"/>
      <c r="D41" s="38"/>
      <c r="E41" s="60">
        <v>47000</v>
      </c>
      <c r="F41" s="60"/>
      <c r="G41" s="39"/>
      <c r="H41" s="38"/>
    </row>
    <row r="42" spans="1:8" x14ac:dyDescent="0.25">
      <c r="A42" s="58"/>
      <c r="B42" s="8" t="s">
        <v>72</v>
      </c>
      <c r="C42" s="8"/>
      <c r="D42" s="38"/>
      <c r="E42" s="39">
        <f>E40*0.16</f>
        <v>7520</v>
      </c>
      <c r="F42" s="38"/>
      <c r="G42" s="39"/>
      <c r="H42" s="38"/>
    </row>
    <row r="43" spans="1:8" ht="15.75" thickBot="1" x14ac:dyDescent="0.3">
      <c r="A43" s="58"/>
      <c r="B43" s="8"/>
      <c r="C43" s="8" t="s">
        <v>9</v>
      </c>
      <c r="D43" s="40"/>
      <c r="E43" s="41"/>
      <c r="F43" s="40"/>
      <c r="G43" s="41">
        <f>E40+E42</f>
        <v>54520</v>
      </c>
      <c r="H43" s="40"/>
    </row>
    <row r="44" spans="1:8" x14ac:dyDescent="0.25">
      <c r="A44" s="58"/>
      <c r="B44" s="8"/>
      <c r="C44" s="8"/>
      <c r="D44" s="38"/>
      <c r="E44" s="39">
        <f>E40+E42</f>
        <v>54520</v>
      </c>
      <c r="F44" s="38"/>
      <c r="G44" s="39">
        <f>SUM(G43)</f>
        <v>54520</v>
      </c>
      <c r="H44" s="38"/>
    </row>
    <row r="45" spans="1:8" s="37" customFormat="1" ht="6" customHeight="1" x14ac:dyDescent="0.25">
      <c r="B45" s="38"/>
      <c r="C45" s="38"/>
      <c r="D45" s="38"/>
      <c r="E45" s="38"/>
      <c r="F45" s="38"/>
      <c r="G45" s="38"/>
      <c r="H45" s="38"/>
    </row>
    <row r="46" spans="1:8" ht="30" customHeight="1" x14ac:dyDescent="0.25">
      <c r="A46" s="58">
        <v>7</v>
      </c>
      <c r="B46" s="63" t="s">
        <v>141</v>
      </c>
      <c r="C46" s="63"/>
      <c r="D46" s="63"/>
      <c r="E46" s="63"/>
      <c r="F46" s="63"/>
      <c r="G46" s="63"/>
      <c r="H46" s="63"/>
    </row>
    <row r="47" spans="1:8" x14ac:dyDescent="0.25">
      <c r="A47" s="58"/>
      <c r="B47" s="8" t="s">
        <v>9</v>
      </c>
      <c r="C47" s="8"/>
      <c r="D47" s="38"/>
      <c r="E47" s="39">
        <f>((250000*0.5)*1.16)</f>
        <v>145000</v>
      </c>
      <c r="F47" s="38"/>
      <c r="G47" s="39"/>
      <c r="H47" s="38"/>
    </row>
    <row r="48" spans="1:8" x14ac:dyDescent="0.25">
      <c r="A48" s="58"/>
      <c r="B48" s="8" t="s">
        <v>24</v>
      </c>
      <c r="C48" s="8"/>
      <c r="D48" s="38"/>
      <c r="E48" s="39">
        <f>((250000*0.5)*1.16)</f>
        <v>145000</v>
      </c>
      <c r="F48" s="38"/>
      <c r="G48" s="39"/>
      <c r="H48" s="38"/>
    </row>
    <row r="49" spans="1:8" x14ac:dyDescent="0.25">
      <c r="A49" s="58"/>
      <c r="B49" s="8"/>
      <c r="C49" s="8" t="s">
        <v>23</v>
      </c>
      <c r="D49" s="38"/>
      <c r="E49" s="39"/>
      <c r="F49" s="38"/>
      <c r="G49" s="39">
        <v>250000</v>
      </c>
      <c r="H49" s="38"/>
    </row>
    <row r="50" spans="1:8" x14ac:dyDescent="0.25">
      <c r="A50" s="58"/>
      <c r="B50" s="8"/>
      <c r="C50" s="8" t="s">
        <v>79</v>
      </c>
      <c r="D50" s="38"/>
      <c r="E50" s="39"/>
      <c r="F50" s="38"/>
      <c r="G50" s="39">
        <f>(G49*0.5)*0.16</f>
        <v>20000</v>
      </c>
      <c r="H50" s="38"/>
    </row>
    <row r="51" spans="1:8" ht="15.75" thickBot="1" x14ac:dyDescent="0.3">
      <c r="A51" s="58"/>
      <c r="B51" s="8"/>
      <c r="C51" s="8" t="s">
        <v>80</v>
      </c>
      <c r="D51" s="40"/>
      <c r="E51" s="41"/>
      <c r="F51" s="40"/>
      <c r="G51" s="41">
        <f>(G49*0.5)*0.16</f>
        <v>20000</v>
      </c>
      <c r="H51" s="40"/>
    </row>
    <row r="52" spans="1:8" x14ac:dyDescent="0.25">
      <c r="A52" s="58"/>
      <c r="B52" s="8"/>
      <c r="C52" s="8"/>
      <c r="D52" s="38"/>
      <c r="E52" s="39">
        <f>SUM(E47:E51)</f>
        <v>290000</v>
      </c>
      <c r="F52" s="38"/>
      <c r="G52" s="39">
        <f>SUM(G49:G51)</f>
        <v>290000</v>
      </c>
      <c r="H52" s="38"/>
    </row>
    <row r="53" spans="1:8" s="37" customFormat="1" ht="5.25" customHeight="1" x14ac:dyDescent="0.25">
      <c r="B53" s="38"/>
      <c r="C53" s="38"/>
      <c r="D53" s="38"/>
      <c r="E53" s="38"/>
      <c r="F53" s="38"/>
      <c r="G53" s="38"/>
      <c r="H53" s="38"/>
    </row>
    <row r="54" spans="1:8" x14ac:dyDescent="0.25">
      <c r="B54" s="61" t="s">
        <v>81</v>
      </c>
      <c r="C54" s="61"/>
      <c r="D54" s="61"/>
      <c r="E54" s="61"/>
      <c r="F54" s="61"/>
      <c r="G54" s="61"/>
      <c r="H54" s="61"/>
    </row>
    <row r="55" spans="1:8" x14ac:dyDescent="0.25">
      <c r="B55" s="62" t="s">
        <v>110</v>
      </c>
      <c r="C55" s="62"/>
      <c r="D55" s="62"/>
      <c r="E55" s="62"/>
      <c r="F55" s="62"/>
      <c r="G55" s="62"/>
      <c r="H55" s="62"/>
    </row>
    <row r="56" spans="1:8" x14ac:dyDescent="0.25">
      <c r="A56" s="58" t="s">
        <v>111</v>
      </c>
      <c r="B56" t="s">
        <v>14</v>
      </c>
      <c r="D56" s="38"/>
      <c r="E56" s="39">
        <v>1100</v>
      </c>
      <c r="F56" s="38"/>
      <c r="G56" s="39"/>
      <c r="H56" s="38"/>
    </row>
    <row r="57" spans="1:8" ht="15.75" thickBot="1" x14ac:dyDescent="0.3">
      <c r="A57" s="58"/>
      <c r="C57" t="s">
        <v>42</v>
      </c>
      <c r="D57" s="40"/>
      <c r="E57" s="41"/>
      <c r="F57" s="40"/>
      <c r="G57" s="41">
        <v>1100</v>
      </c>
      <c r="H57" s="40"/>
    </row>
    <row r="58" spans="1:8" x14ac:dyDescent="0.25">
      <c r="A58" s="58"/>
      <c r="D58" s="38"/>
      <c r="E58" s="39">
        <f>SUM(E56:E57)</f>
        <v>1100</v>
      </c>
      <c r="F58" s="38"/>
      <c r="G58" s="39">
        <f>SUM(G57)</f>
        <v>1100</v>
      </c>
      <c r="H58" s="38"/>
    </row>
    <row r="59" spans="1:8" s="37" customFormat="1" ht="6.75" customHeight="1" x14ac:dyDescent="0.25">
      <c r="D59" s="38"/>
      <c r="E59" s="38"/>
      <c r="F59" s="38"/>
      <c r="G59" s="38"/>
      <c r="H59" s="38"/>
    </row>
    <row r="60" spans="1:8" x14ac:dyDescent="0.25">
      <c r="A60" s="58" t="s">
        <v>114</v>
      </c>
      <c r="B60" s="59" t="s">
        <v>112</v>
      </c>
      <c r="C60" s="59"/>
      <c r="D60" s="59"/>
      <c r="E60" s="59"/>
      <c r="F60" s="59"/>
      <c r="G60" s="59"/>
      <c r="H60" s="59"/>
    </row>
    <row r="61" spans="1:8" x14ac:dyDescent="0.25">
      <c r="A61" s="58"/>
      <c r="B61" t="s">
        <v>113</v>
      </c>
      <c r="D61" s="38"/>
      <c r="E61" s="39">
        <v>5000</v>
      </c>
      <c r="F61" s="38"/>
      <c r="G61" s="39"/>
      <c r="H61" s="38"/>
    </row>
    <row r="62" spans="1:8" ht="15.75" thickBot="1" x14ac:dyDescent="0.3">
      <c r="A62" s="58"/>
      <c r="C62" t="s">
        <v>14</v>
      </c>
      <c r="D62" s="40"/>
      <c r="E62" s="41"/>
      <c r="F62" s="40"/>
      <c r="G62" s="41">
        <v>5000</v>
      </c>
      <c r="H62" s="40"/>
    </row>
    <row r="63" spans="1:8" x14ac:dyDescent="0.25">
      <c r="A63" s="58"/>
      <c r="D63" s="38"/>
      <c r="E63" s="39">
        <f>SUM(E61:E62)</f>
        <v>5000</v>
      </c>
      <c r="F63" s="38"/>
      <c r="G63" s="39">
        <f>SUM(G62)</f>
        <v>5000</v>
      </c>
      <c r="H63" s="38"/>
    </row>
    <row r="64" spans="1:8" s="37" customFormat="1" ht="6" customHeight="1" x14ac:dyDescent="0.25">
      <c r="D64" s="38"/>
      <c r="E64" s="38"/>
      <c r="F64" s="38"/>
      <c r="G64" s="38"/>
      <c r="H64" s="38"/>
    </row>
    <row r="65" spans="1:8" x14ac:dyDescent="0.25">
      <c r="A65" s="58" t="s">
        <v>119</v>
      </c>
      <c r="B65" s="59" t="s">
        <v>120</v>
      </c>
      <c r="C65" s="59"/>
      <c r="D65" s="59"/>
      <c r="E65" s="59"/>
      <c r="F65" s="59"/>
      <c r="G65" s="59"/>
      <c r="H65" s="59"/>
    </row>
    <row r="66" spans="1:8" x14ac:dyDescent="0.25">
      <c r="A66" s="58"/>
      <c r="B66" t="s">
        <v>115</v>
      </c>
      <c r="D66" s="38"/>
      <c r="E66" s="39">
        <v>14500</v>
      </c>
      <c r="F66" s="38"/>
      <c r="G66" s="39"/>
      <c r="H66" s="38"/>
    </row>
    <row r="67" spans="1:8" x14ac:dyDescent="0.25">
      <c r="A67" s="58"/>
      <c r="B67" t="s">
        <v>115</v>
      </c>
      <c r="D67" s="38"/>
      <c r="E67" s="39">
        <v>29500</v>
      </c>
      <c r="F67" s="38"/>
      <c r="G67" s="39"/>
      <c r="H67" s="38"/>
    </row>
    <row r="68" spans="1:8" x14ac:dyDescent="0.25">
      <c r="A68" s="58"/>
      <c r="B68" t="s">
        <v>115</v>
      </c>
      <c r="D68" s="38"/>
      <c r="E68" s="39">
        <v>54000</v>
      </c>
      <c r="F68" s="38"/>
      <c r="G68" s="39"/>
      <c r="H68" s="38"/>
    </row>
    <row r="69" spans="1:8" x14ac:dyDescent="0.25">
      <c r="A69" s="58"/>
      <c r="B69" t="s">
        <v>115</v>
      </c>
      <c r="D69" s="38"/>
      <c r="E69" s="39">
        <v>74100</v>
      </c>
      <c r="F69" s="38"/>
      <c r="G69" s="39"/>
      <c r="H69" s="38"/>
    </row>
    <row r="70" spans="1:8" x14ac:dyDescent="0.25">
      <c r="A70" s="58"/>
      <c r="B70" t="s">
        <v>115</v>
      </c>
      <c r="D70" s="38"/>
      <c r="E70" s="39">
        <v>47000</v>
      </c>
      <c r="F70" s="38"/>
      <c r="G70" s="39"/>
      <c r="H70" s="38"/>
    </row>
    <row r="71" spans="1:8" x14ac:dyDescent="0.25">
      <c r="A71" s="58"/>
      <c r="C71" t="s">
        <v>116</v>
      </c>
      <c r="D71" s="38"/>
      <c r="E71" s="39"/>
      <c r="F71" s="38"/>
      <c r="G71" s="39">
        <f>E66</f>
        <v>14500</v>
      </c>
      <c r="H71" s="38"/>
    </row>
    <row r="72" spans="1:8" x14ac:dyDescent="0.25">
      <c r="A72" s="58"/>
      <c r="C72" t="s">
        <v>117</v>
      </c>
      <c r="D72" s="38"/>
      <c r="E72" s="39"/>
      <c r="F72" s="38"/>
      <c r="G72" s="39">
        <f>E67</f>
        <v>29500</v>
      </c>
      <c r="H72" s="38"/>
    </row>
    <row r="73" spans="1:8" x14ac:dyDescent="0.25">
      <c r="A73" s="58"/>
      <c r="C73" t="s">
        <v>74</v>
      </c>
      <c r="D73" s="38"/>
      <c r="E73" s="39"/>
      <c r="F73" s="38"/>
      <c r="G73" s="39">
        <f>E68</f>
        <v>54000</v>
      </c>
      <c r="H73" s="38"/>
    </row>
    <row r="74" spans="1:8" x14ac:dyDescent="0.25">
      <c r="A74" s="58"/>
      <c r="C74" t="s">
        <v>47</v>
      </c>
      <c r="D74" s="38"/>
      <c r="E74" s="39"/>
      <c r="F74" s="38"/>
      <c r="G74" s="39">
        <f>E69</f>
        <v>74100</v>
      </c>
      <c r="H74" s="38"/>
    </row>
    <row r="75" spans="1:8" x14ac:dyDescent="0.25">
      <c r="A75" s="58"/>
      <c r="C75" t="s">
        <v>77</v>
      </c>
      <c r="D75" s="38"/>
      <c r="E75" s="39"/>
      <c r="F75" s="38"/>
      <c r="G75" s="39">
        <f>E70</f>
        <v>47000</v>
      </c>
      <c r="H75" s="38"/>
    </row>
    <row r="76" spans="1:8" x14ac:dyDescent="0.25">
      <c r="A76" s="58"/>
      <c r="C76" t="s">
        <v>118</v>
      </c>
      <c r="D76" s="38"/>
      <c r="E76" s="39"/>
      <c r="F76" s="38"/>
      <c r="G76" s="60">
        <f>E70</f>
        <v>47000</v>
      </c>
      <c r="H76" s="60"/>
    </row>
    <row r="77" spans="1:8" x14ac:dyDescent="0.25">
      <c r="A77" s="58"/>
      <c r="B77" t="s">
        <v>116</v>
      </c>
      <c r="D77" s="38"/>
      <c r="E77" s="39">
        <v>30000</v>
      </c>
      <c r="F77" s="38"/>
      <c r="G77" s="39"/>
      <c r="H77" s="38"/>
    </row>
    <row r="78" spans="1:8" x14ac:dyDescent="0.25">
      <c r="A78" s="58"/>
      <c r="B78" t="s">
        <v>66</v>
      </c>
      <c r="D78" s="38"/>
      <c r="E78" s="39">
        <v>34500</v>
      </c>
      <c r="F78" s="38"/>
      <c r="G78" s="39"/>
      <c r="H78" s="38"/>
    </row>
    <row r="79" spans="1:8" x14ac:dyDescent="0.25">
      <c r="A79" s="58"/>
      <c r="C79" t="s">
        <v>115</v>
      </c>
      <c r="D79" s="38"/>
      <c r="E79" s="39"/>
      <c r="F79" s="38"/>
      <c r="G79" s="39">
        <f>E77</f>
        <v>30000</v>
      </c>
      <c r="H79" s="38"/>
    </row>
    <row r="80" spans="1:8" ht="15.75" thickBot="1" x14ac:dyDescent="0.3">
      <c r="A80" s="58"/>
      <c r="C80" t="s">
        <v>115</v>
      </c>
      <c r="D80" s="40"/>
      <c r="E80" s="41"/>
      <c r="F80" s="40"/>
      <c r="G80" s="41">
        <f>E78</f>
        <v>34500</v>
      </c>
      <c r="H80" s="40"/>
    </row>
    <row r="81" spans="1:8" x14ac:dyDescent="0.25">
      <c r="A81" s="58"/>
      <c r="D81" s="38"/>
      <c r="E81" s="39">
        <f>SUM(E66:E80)</f>
        <v>283600</v>
      </c>
      <c r="F81" s="38"/>
      <c r="G81" s="39">
        <f>G71+G73+G72+G74+G75+G79+G80</f>
        <v>283600</v>
      </c>
      <c r="H81" s="38"/>
    </row>
    <row r="82" spans="1:8" s="37" customFormat="1" ht="3.75" customHeight="1" x14ac:dyDescent="0.25">
      <c r="D82" s="38"/>
      <c r="E82" s="38"/>
      <c r="F82" s="38"/>
      <c r="G82" s="38"/>
      <c r="H82" s="38"/>
    </row>
    <row r="83" spans="1:8" x14ac:dyDescent="0.25">
      <c r="B83" s="59" t="s">
        <v>121</v>
      </c>
      <c r="C83" s="59"/>
      <c r="D83" s="59"/>
      <c r="E83" s="59"/>
      <c r="F83" s="59"/>
      <c r="G83" s="59"/>
      <c r="H83" s="59"/>
    </row>
    <row r="84" spans="1:8" x14ac:dyDescent="0.25">
      <c r="A84" s="58" t="s">
        <v>123</v>
      </c>
      <c r="B84" t="s">
        <v>122</v>
      </c>
      <c r="D84" s="38"/>
      <c r="E84" s="39">
        <v>21000</v>
      </c>
      <c r="F84" s="38"/>
      <c r="G84" s="39"/>
      <c r="H84" s="38"/>
    </row>
    <row r="85" spans="1:8" x14ac:dyDescent="0.25">
      <c r="A85" s="58"/>
      <c r="B85" t="s">
        <v>122</v>
      </c>
      <c r="D85" s="38"/>
      <c r="E85" s="39">
        <v>154600</v>
      </c>
      <c r="F85" s="38"/>
      <c r="G85" s="39"/>
      <c r="H85" s="38"/>
    </row>
    <row r="86" spans="1:8" x14ac:dyDescent="0.25">
      <c r="A86" s="58"/>
      <c r="C86" t="s">
        <v>65</v>
      </c>
      <c r="D86" s="38"/>
      <c r="E86" s="39"/>
      <c r="F86" s="38"/>
      <c r="G86" s="39">
        <f>E84</f>
        <v>21000</v>
      </c>
      <c r="H86" s="38"/>
    </row>
    <row r="87" spans="1:8" x14ac:dyDescent="0.25">
      <c r="A87" s="58"/>
      <c r="C87" t="s">
        <v>115</v>
      </c>
      <c r="D87" s="38"/>
      <c r="E87" s="39"/>
      <c r="F87" s="38"/>
      <c r="G87" s="39">
        <f>E85</f>
        <v>154600</v>
      </c>
      <c r="H87" s="38"/>
    </row>
    <row r="88" spans="1:8" x14ac:dyDescent="0.25">
      <c r="A88" s="58"/>
      <c r="B88" t="s">
        <v>65</v>
      </c>
      <c r="D88" s="38"/>
      <c r="E88" s="39">
        <v>28000</v>
      </c>
      <c r="F88" s="38"/>
      <c r="G88" s="39"/>
      <c r="H88" s="38"/>
    </row>
    <row r="89" spans="1:8" ht="15.75" thickBot="1" x14ac:dyDescent="0.3">
      <c r="A89" s="58"/>
      <c r="C89" t="s">
        <v>122</v>
      </c>
      <c r="D89" s="40"/>
      <c r="E89" s="41"/>
      <c r="F89" s="40"/>
      <c r="G89" s="41">
        <f>E88</f>
        <v>28000</v>
      </c>
      <c r="H89" s="40"/>
    </row>
    <row r="90" spans="1:8" x14ac:dyDescent="0.25">
      <c r="A90" s="58"/>
      <c r="D90" s="38"/>
      <c r="E90" s="39">
        <f>SUM(E84:E88)</f>
        <v>203600</v>
      </c>
      <c r="F90" s="38"/>
      <c r="G90" s="39">
        <f>SUM(G86:G89)</f>
        <v>203600</v>
      </c>
      <c r="H90" s="38"/>
    </row>
    <row r="91" spans="1:8" s="37" customFormat="1" ht="8.25" customHeight="1" x14ac:dyDescent="0.25">
      <c r="D91" s="38"/>
      <c r="E91" s="38"/>
      <c r="F91" s="38"/>
      <c r="G91" s="38"/>
      <c r="H91" s="38"/>
    </row>
    <row r="92" spans="1:8" x14ac:dyDescent="0.25">
      <c r="B92" s="59" t="s">
        <v>124</v>
      </c>
      <c r="C92" s="59"/>
      <c r="D92" s="59"/>
      <c r="E92" s="59"/>
      <c r="F92" s="59"/>
      <c r="G92" s="59"/>
      <c r="H92" s="59"/>
    </row>
    <row r="93" spans="1:8" x14ac:dyDescent="0.25">
      <c r="A93" s="58" t="s">
        <v>126</v>
      </c>
      <c r="B93" t="s">
        <v>23</v>
      </c>
      <c r="D93" s="38"/>
      <c r="E93" s="39">
        <v>250000</v>
      </c>
      <c r="F93" s="38"/>
      <c r="G93" s="39"/>
      <c r="H93" s="38"/>
    </row>
    <row r="94" spans="1:8" x14ac:dyDescent="0.25">
      <c r="A94" s="58"/>
      <c r="B94" t="s">
        <v>125</v>
      </c>
      <c r="D94" s="38"/>
      <c r="E94" s="39">
        <f>'Ctas T'!J46</f>
        <v>147600</v>
      </c>
      <c r="F94" s="38"/>
      <c r="G94" s="39"/>
      <c r="H94" s="38"/>
    </row>
    <row r="95" spans="1:8" x14ac:dyDescent="0.25">
      <c r="A95" s="58"/>
      <c r="C95" t="s">
        <v>122</v>
      </c>
      <c r="D95" s="38"/>
      <c r="E95" s="39"/>
      <c r="F95" s="38"/>
      <c r="G95" s="39">
        <f>E94</f>
        <v>147600</v>
      </c>
      <c r="H95" s="38"/>
    </row>
    <row r="96" spans="1:8" ht="15.75" thickBot="1" x14ac:dyDescent="0.3">
      <c r="A96" s="58"/>
      <c r="C96" t="s">
        <v>125</v>
      </c>
      <c r="D96" s="40"/>
      <c r="E96" s="41"/>
      <c r="F96" s="40"/>
      <c r="G96" s="41">
        <f>E93</f>
        <v>250000</v>
      </c>
      <c r="H96" s="40"/>
    </row>
    <row r="97" spans="1:8" x14ac:dyDescent="0.25">
      <c r="A97" s="58"/>
      <c r="D97" s="38"/>
      <c r="E97" s="39">
        <f>SUM(E93:E96)</f>
        <v>397600</v>
      </c>
      <c r="F97" s="38"/>
      <c r="G97" s="39">
        <f>SUM(G95:G96)</f>
        <v>397600</v>
      </c>
      <c r="H97" s="38"/>
    </row>
    <row r="98" spans="1:8" s="37" customFormat="1" ht="6" customHeight="1" x14ac:dyDescent="0.25">
      <c r="D98" s="38"/>
      <c r="E98" s="38"/>
      <c r="F98" s="38"/>
      <c r="G98" s="38"/>
      <c r="H98" s="38"/>
    </row>
    <row r="99" spans="1:8" x14ac:dyDescent="0.25">
      <c r="B99" s="59" t="s">
        <v>127</v>
      </c>
      <c r="C99" s="59"/>
      <c r="D99" s="59"/>
      <c r="E99" s="59"/>
      <c r="F99" s="59"/>
      <c r="G99" s="59"/>
      <c r="H99" s="59"/>
    </row>
    <row r="100" spans="1:8" x14ac:dyDescent="0.25">
      <c r="A100" s="58" t="s">
        <v>129</v>
      </c>
      <c r="B100" t="s">
        <v>125</v>
      </c>
      <c r="D100" s="38"/>
      <c r="E100" s="39">
        <f>'Ctas T'!J47</f>
        <v>102400</v>
      </c>
      <c r="F100" s="38"/>
      <c r="G100" s="39"/>
      <c r="H100" s="38"/>
    </row>
    <row r="101" spans="1:8" ht="15.75" thickBot="1" x14ac:dyDescent="0.3">
      <c r="A101" s="58"/>
      <c r="C101" t="s">
        <v>128</v>
      </c>
      <c r="D101" s="40"/>
      <c r="E101" s="41"/>
      <c r="F101" s="40"/>
      <c r="G101" s="41">
        <f>E100</f>
        <v>102400</v>
      </c>
      <c r="H101" s="40"/>
    </row>
    <row r="102" spans="1:8" x14ac:dyDescent="0.25">
      <c r="A102" s="58"/>
      <c r="D102" s="38"/>
      <c r="E102" s="39">
        <f>E100</f>
        <v>102400</v>
      </c>
      <c r="F102" s="38"/>
      <c r="G102" s="39">
        <f>G101</f>
        <v>102400</v>
      </c>
      <c r="H102" s="38"/>
    </row>
  </sheetData>
  <mergeCells count="32">
    <mergeCell ref="A1:H1"/>
    <mergeCell ref="A2:H2"/>
    <mergeCell ref="A3:H3"/>
    <mergeCell ref="A8:A12"/>
    <mergeCell ref="B21:H21"/>
    <mergeCell ref="A15:A19"/>
    <mergeCell ref="A21:A25"/>
    <mergeCell ref="B7:H7"/>
    <mergeCell ref="B27:H27"/>
    <mergeCell ref="A27:A31"/>
    <mergeCell ref="B33:H33"/>
    <mergeCell ref="A33:A37"/>
    <mergeCell ref="B15:H15"/>
    <mergeCell ref="B39:H39"/>
    <mergeCell ref="E41:F41"/>
    <mergeCell ref="A39:A44"/>
    <mergeCell ref="B46:H46"/>
    <mergeCell ref="A46:A52"/>
    <mergeCell ref="G76:H76"/>
    <mergeCell ref="A65:A81"/>
    <mergeCell ref="B65:H65"/>
    <mergeCell ref="B83:H83"/>
    <mergeCell ref="B54:H54"/>
    <mergeCell ref="B55:H55"/>
    <mergeCell ref="A56:A58"/>
    <mergeCell ref="B60:H60"/>
    <mergeCell ref="A60:A63"/>
    <mergeCell ref="A100:A102"/>
    <mergeCell ref="A84:A90"/>
    <mergeCell ref="B92:H92"/>
    <mergeCell ref="A93:A97"/>
    <mergeCell ref="B99:H99"/>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L49"/>
  <sheetViews>
    <sheetView topLeftCell="A28" zoomScale="85" zoomScaleNormal="85" workbookViewId="0">
      <selection activeCell="B41" sqref="B41"/>
    </sheetView>
  </sheetViews>
  <sheetFormatPr baseColWidth="10" defaultRowHeight="15" x14ac:dyDescent="0.25"/>
  <cols>
    <col min="1" max="1" width="3.140625" customWidth="1"/>
    <col min="4" max="5" width="4.28515625" customWidth="1"/>
    <col min="8" max="9" width="3.85546875" customWidth="1"/>
    <col min="12" max="12" width="4.5703125" customWidth="1"/>
    <col min="13" max="13" width="8.42578125" customWidth="1"/>
  </cols>
  <sheetData>
    <row r="2" spans="1:12" ht="15.75" thickBot="1" x14ac:dyDescent="0.3">
      <c r="B2" s="70" t="s">
        <v>9</v>
      </c>
      <c r="C2" s="70"/>
      <c r="F2" s="70" t="s">
        <v>10</v>
      </c>
      <c r="G2" s="70"/>
      <c r="J2" s="70" t="s">
        <v>11</v>
      </c>
      <c r="K2" s="70"/>
    </row>
    <row r="3" spans="1:12" x14ac:dyDescent="0.25">
      <c r="A3">
        <v>1</v>
      </c>
      <c r="B3" s="8">
        <v>185000</v>
      </c>
      <c r="C3" s="9">
        <f>J12+B18</f>
        <v>90480</v>
      </c>
      <c r="D3">
        <v>2</v>
      </c>
      <c r="E3">
        <v>1</v>
      </c>
      <c r="F3" s="8">
        <v>14500</v>
      </c>
      <c r="G3" s="9">
        <f>F3</f>
        <v>14500</v>
      </c>
      <c r="H3" t="s">
        <v>31</v>
      </c>
      <c r="I3">
        <v>1</v>
      </c>
      <c r="J3" s="8">
        <v>21000</v>
      </c>
      <c r="K3" s="9">
        <f>J3</f>
        <v>21000</v>
      </c>
      <c r="L3" t="s">
        <v>123</v>
      </c>
    </row>
    <row r="4" spans="1:12" ht="15.75" thickBot="1" x14ac:dyDescent="0.3">
      <c r="A4">
        <v>5</v>
      </c>
      <c r="B4" s="8">
        <f>G24+C18</f>
        <v>5800</v>
      </c>
      <c r="C4" s="10">
        <f>F18+B19</f>
        <v>1276</v>
      </c>
      <c r="D4">
        <v>3</v>
      </c>
      <c r="E4" s="2" t="s">
        <v>31</v>
      </c>
      <c r="F4" s="54">
        <v>30000</v>
      </c>
      <c r="G4" s="55"/>
      <c r="I4" t="s">
        <v>32</v>
      </c>
      <c r="J4" s="54">
        <f>C39</f>
        <v>28000</v>
      </c>
      <c r="K4" s="55"/>
    </row>
    <row r="5" spans="1:12" x14ac:dyDescent="0.25">
      <c r="A5">
        <v>7</v>
      </c>
      <c r="B5" s="8">
        <f>(250000*0.5)*1.16</f>
        <v>145000</v>
      </c>
      <c r="C5" s="10">
        <f>J18-C24</f>
        <v>52800</v>
      </c>
      <c r="D5">
        <v>4</v>
      </c>
      <c r="F5" s="8">
        <f>F4</f>
        <v>30000</v>
      </c>
      <c r="G5" s="10"/>
      <c r="J5" s="8">
        <f>J4</f>
        <v>28000</v>
      </c>
      <c r="K5" s="10"/>
    </row>
    <row r="6" spans="1:12" x14ac:dyDescent="0.25">
      <c r="B6" s="15"/>
      <c r="C6" s="16">
        <f>J24+B20</f>
        <v>54520</v>
      </c>
      <c r="D6">
        <v>6</v>
      </c>
      <c r="F6" s="8"/>
      <c r="G6" s="10"/>
      <c r="J6" s="8"/>
      <c r="K6" s="10"/>
    </row>
    <row r="7" spans="1:12" x14ac:dyDescent="0.25">
      <c r="B7" s="17">
        <f>SUM(B3:B6)</f>
        <v>335800</v>
      </c>
      <c r="C7" s="18">
        <f>SUM(C3:C6)</f>
        <v>199076</v>
      </c>
      <c r="F7" s="8"/>
      <c r="G7" s="10"/>
      <c r="J7" s="8"/>
      <c r="K7" s="10"/>
    </row>
    <row r="8" spans="1:12" x14ac:dyDescent="0.25">
      <c r="B8" s="8">
        <f>B7-C7</f>
        <v>136724</v>
      </c>
      <c r="C8" s="10"/>
      <c r="F8" s="8"/>
      <c r="G8" s="10"/>
      <c r="J8" s="8"/>
      <c r="K8" s="10"/>
    </row>
    <row r="9" spans="1:12" x14ac:dyDescent="0.25">
      <c r="B9" s="8"/>
      <c r="C9" s="10"/>
      <c r="F9" s="8"/>
      <c r="G9" s="10"/>
      <c r="J9" s="8"/>
      <c r="K9" s="10"/>
    </row>
    <row r="11" spans="1:12" ht="15.75" thickBot="1" x14ac:dyDescent="0.3">
      <c r="B11" s="70" t="s">
        <v>12</v>
      </c>
      <c r="C11" s="70"/>
      <c r="F11" s="70" t="s">
        <v>13</v>
      </c>
      <c r="G11" s="70"/>
      <c r="J11" s="70" t="s">
        <v>14</v>
      </c>
      <c r="K11" s="70"/>
    </row>
    <row r="12" spans="1:12" x14ac:dyDescent="0.25">
      <c r="A12">
        <v>1</v>
      </c>
      <c r="B12" s="8">
        <v>29500</v>
      </c>
      <c r="C12" s="9">
        <f>B12</f>
        <v>29500</v>
      </c>
      <c r="D12" t="s">
        <v>31</v>
      </c>
      <c r="F12" s="8"/>
      <c r="G12" s="9">
        <f>B3+F3+J3+B12</f>
        <v>250000</v>
      </c>
      <c r="H12">
        <v>1</v>
      </c>
      <c r="I12">
        <v>2</v>
      </c>
      <c r="J12" s="8">
        <v>78000</v>
      </c>
      <c r="K12" s="9">
        <f>G24</f>
        <v>5000</v>
      </c>
      <c r="L12" t="s">
        <v>30</v>
      </c>
    </row>
    <row r="13" spans="1:12" ht="15.75" thickBot="1" x14ac:dyDescent="0.3">
      <c r="A13" t="s">
        <v>119</v>
      </c>
      <c r="B13" s="54">
        <f>K37</f>
        <v>34500</v>
      </c>
      <c r="C13" s="55"/>
      <c r="F13" s="8"/>
      <c r="G13" s="10"/>
      <c r="I13" t="s">
        <v>28</v>
      </c>
      <c r="J13" s="8">
        <f>G18</f>
        <v>1100</v>
      </c>
      <c r="K13" s="10">
        <f>J12+J13-K12</f>
        <v>74100</v>
      </c>
      <c r="L13" t="s">
        <v>31</v>
      </c>
    </row>
    <row r="14" spans="1:12" x14ac:dyDescent="0.25">
      <c r="B14" s="8">
        <f>B13</f>
        <v>34500</v>
      </c>
      <c r="C14" s="10"/>
      <c r="F14" s="8"/>
      <c r="G14" s="10"/>
      <c r="J14" s="8"/>
      <c r="K14" s="10"/>
    </row>
    <row r="15" spans="1:12" x14ac:dyDescent="0.25">
      <c r="B15" s="8"/>
      <c r="C15" s="10"/>
      <c r="F15" s="8"/>
      <c r="G15" s="10"/>
      <c r="J15" s="8"/>
      <c r="K15" s="10"/>
    </row>
    <row r="17" spans="1:12" ht="15.75" thickBot="1" x14ac:dyDescent="0.3">
      <c r="B17" s="70" t="s">
        <v>15</v>
      </c>
      <c r="C17" s="70"/>
      <c r="F17" s="70" t="s">
        <v>16</v>
      </c>
      <c r="G17" s="70"/>
      <c r="J17" s="70" t="s">
        <v>17</v>
      </c>
      <c r="K17" s="70"/>
    </row>
    <row r="18" spans="1:12" x14ac:dyDescent="0.25">
      <c r="A18">
        <v>2</v>
      </c>
      <c r="B18" s="8">
        <f>J12*0.16</f>
        <v>12480</v>
      </c>
      <c r="C18" s="9">
        <f>G24*0.16</f>
        <v>800</v>
      </c>
      <c r="D18">
        <v>5</v>
      </c>
      <c r="E18">
        <v>3</v>
      </c>
      <c r="F18" s="8">
        <f>1100</f>
        <v>1100</v>
      </c>
      <c r="G18" s="9">
        <f>F18</f>
        <v>1100</v>
      </c>
      <c r="H18" t="s">
        <v>29</v>
      </c>
      <c r="I18">
        <v>4</v>
      </c>
      <c r="J18" s="8">
        <f>54000</f>
        <v>54000</v>
      </c>
      <c r="K18" s="9">
        <f>J18</f>
        <v>54000</v>
      </c>
      <c r="L18" t="s">
        <v>33</v>
      </c>
    </row>
    <row r="19" spans="1:12" x14ac:dyDescent="0.25">
      <c r="A19">
        <v>3</v>
      </c>
      <c r="B19" s="8">
        <f>F18*0.16</f>
        <v>176</v>
      </c>
      <c r="C19" s="10"/>
      <c r="F19" s="8"/>
      <c r="G19" s="10"/>
      <c r="J19" s="8"/>
      <c r="K19" s="10"/>
    </row>
    <row r="20" spans="1:12" ht="15.75" thickBot="1" x14ac:dyDescent="0.3">
      <c r="A20">
        <v>6</v>
      </c>
      <c r="B20" s="54">
        <f>J24*0.16</f>
        <v>7520</v>
      </c>
      <c r="C20" s="55"/>
      <c r="F20" s="8"/>
      <c r="G20" s="10"/>
      <c r="J20" s="8"/>
      <c r="K20" s="10"/>
    </row>
    <row r="21" spans="1:12" x14ac:dyDescent="0.25">
      <c r="B21" s="8">
        <f>B18+B19+B20-C18</f>
        <v>19376</v>
      </c>
      <c r="C21" s="10"/>
      <c r="F21" s="8"/>
      <c r="G21" s="10"/>
      <c r="J21" s="8"/>
      <c r="K21" s="10"/>
    </row>
    <row r="23" spans="1:12" ht="15.75" thickBot="1" x14ac:dyDescent="0.3">
      <c r="B23" s="69" t="s">
        <v>18</v>
      </c>
      <c r="C23" s="69"/>
      <c r="F23" s="70" t="s">
        <v>19</v>
      </c>
      <c r="G23" s="70"/>
      <c r="J23" s="70" t="s">
        <v>20</v>
      </c>
      <c r="K23" s="70"/>
    </row>
    <row r="24" spans="1:12" x14ac:dyDescent="0.25">
      <c r="B24" s="8"/>
      <c r="C24" s="9">
        <f>700+500</f>
        <v>1200</v>
      </c>
      <c r="D24">
        <v>4</v>
      </c>
      <c r="E24" t="s">
        <v>30</v>
      </c>
      <c r="F24" s="8">
        <f>G24</f>
        <v>5000</v>
      </c>
      <c r="G24" s="9">
        <v>5000</v>
      </c>
      <c r="H24">
        <v>5</v>
      </c>
      <c r="I24">
        <v>6</v>
      </c>
      <c r="J24" s="8">
        <v>47000</v>
      </c>
      <c r="K24" s="9">
        <f>J24</f>
        <v>47000</v>
      </c>
      <c r="L24" t="s">
        <v>119</v>
      </c>
    </row>
    <row r="25" spans="1:12" x14ac:dyDescent="0.25">
      <c r="B25" s="8"/>
      <c r="C25" s="10"/>
      <c r="F25" s="8"/>
      <c r="G25" s="10"/>
      <c r="J25" s="8"/>
      <c r="K25" s="10"/>
    </row>
    <row r="26" spans="1:12" x14ac:dyDescent="0.25">
      <c r="B26" s="8"/>
      <c r="C26" s="10"/>
      <c r="F26" s="8"/>
      <c r="G26" s="10"/>
      <c r="J26" s="8"/>
      <c r="K26" s="10"/>
    </row>
    <row r="27" spans="1:12" x14ac:dyDescent="0.25">
      <c r="B27" s="8"/>
      <c r="C27" s="10"/>
      <c r="F27" s="8"/>
      <c r="G27" s="10"/>
      <c r="J27" s="8"/>
      <c r="K27" s="10"/>
    </row>
    <row r="28" spans="1:12" x14ac:dyDescent="0.25">
      <c r="I28" s="59" t="s">
        <v>22</v>
      </c>
      <c r="J28" s="59"/>
      <c r="K28" s="59"/>
    </row>
    <row r="29" spans="1:12" ht="15.75" thickBot="1" x14ac:dyDescent="0.3">
      <c r="B29" s="69" t="s">
        <v>23</v>
      </c>
      <c r="C29" s="69"/>
      <c r="F29" s="70" t="s">
        <v>24</v>
      </c>
      <c r="G29" s="70"/>
      <c r="I29" s="11"/>
      <c r="J29" s="71" t="s">
        <v>21</v>
      </c>
      <c r="K29" s="71"/>
    </row>
    <row r="30" spans="1:12" x14ac:dyDescent="0.25">
      <c r="A30" t="s">
        <v>33</v>
      </c>
      <c r="B30" s="8">
        <f>C30</f>
        <v>250000</v>
      </c>
      <c r="C30" s="9">
        <v>250000</v>
      </c>
      <c r="D30">
        <v>7</v>
      </c>
      <c r="E30">
        <v>7</v>
      </c>
      <c r="F30" s="8">
        <f>C30*0.5*1.16</f>
        <v>145000</v>
      </c>
      <c r="G30" s="9"/>
      <c r="H30">
        <v>5</v>
      </c>
      <c r="I30" s="11">
        <v>6</v>
      </c>
      <c r="J30" s="12">
        <v>47000</v>
      </c>
      <c r="K30" s="13">
        <f>J30</f>
        <v>47000</v>
      </c>
      <c r="L30" t="s">
        <v>119</v>
      </c>
    </row>
    <row r="31" spans="1:12" x14ac:dyDescent="0.25">
      <c r="B31" s="8"/>
      <c r="C31" s="10"/>
      <c r="F31" s="8"/>
      <c r="G31" s="10"/>
      <c r="I31" s="11"/>
      <c r="J31" s="12"/>
      <c r="K31" s="14"/>
    </row>
    <row r="32" spans="1:12" x14ac:dyDescent="0.25">
      <c r="B32" s="8"/>
      <c r="C32" s="10"/>
      <c r="F32" s="8"/>
      <c r="G32" s="10"/>
      <c r="I32" s="11"/>
      <c r="J32" s="12"/>
      <c r="K32" s="14"/>
    </row>
    <row r="33" spans="1:12" x14ac:dyDescent="0.25">
      <c r="B33" s="8"/>
      <c r="C33" s="10"/>
      <c r="F33" s="8"/>
      <c r="G33" s="10"/>
      <c r="I33" s="11"/>
      <c r="J33" s="12"/>
      <c r="K33" s="14"/>
    </row>
    <row r="35" spans="1:12" ht="15.75" thickBot="1" x14ac:dyDescent="0.3">
      <c r="B35" s="69" t="s">
        <v>25</v>
      </c>
      <c r="C35" s="69"/>
      <c r="F35" s="70" t="s">
        <v>26</v>
      </c>
      <c r="G35" s="70"/>
      <c r="J35" s="70" t="s">
        <v>27</v>
      </c>
      <c r="K35" s="70"/>
    </row>
    <row r="36" spans="1:12" x14ac:dyDescent="0.25">
      <c r="B36" s="8"/>
      <c r="C36" s="9">
        <f>C30*0.5*0.16</f>
        <v>20000</v>
      </c>
      <c r="D36">
        <v>7</v>
      </c>
      <c r="F36" s="8"/>
      <c r="G36" s="9">
        <f>C30*0.5*0.16</f>
        <v>20000</v>
      </c>
      <c r="H36">
        <v>7</v>
      </c>
      <c r="I36" t="s">
        <v>31</v>
      </c>
      <c r="J36" s="31">
        <f>G3</f>
        <v>14500</v>
      </c>
      <c r="K36" s="10">
        <v>30000</v>
      </c>
      <c r="L36" t="s">
        <v>31</v>
      </c>
    </row>
    <row r="37" spans="1:12" x14ac:dyDescent="0.25">
      <c r="B37" s="8"/>
      <c r="C37" s="10"/>
      <c r="F37" s="8"/>
      <c r="G37" s="10"/>
      <c r="I37" t="s">
        <v>31</v>
      </c>
      <c r="J37" s="32">
        <f>B12</f>
        <v>29500</v>
      </c>
      <c r="K37" s="10">
        <v>34500</v>
      </c>
      <c r="L37" t="s">
        <v>31</v>
      </c>
    </row>
    <row r="38" spans="1:12" ht="15.75" thickBot="1" x14ac:dyDescent="0.3">
      <c r="B38" s="69" t="s">
        <v>34</v>
      </c>
      <c r="C38" s="69"/>
      <c r="F38" s="8"/>
      <c r="G38" s="10"/>
      <c r="I38" t="s">
        <v>31</v>
      </c>
      <c r="J38" s="32">
        <f>K13</f>
        <v>74100</v>
      </c>
      <c r="K38" s="10"/>
    </row>
    <row r="39" spans="1:12" x14ac:dyDescent="0.25">
      <c r="A39" t="s">
        <v>123</v>
      </c>
      <c r="B39" s="8">
        <f>K3</f>
        <v>21000</v>
      </c>
      <c r="C39" s="9">
        <v>28000</v>
      </c>
      <c r="D39" t="s">
        <v>123</v>
      </c>
      <c r="F39" s="8"/>
      <c r="G39" s="10"/>
      <c r="I39" t="s">
        <v>31</v>
      </c>
      <c r="J39" s="32">
        <f>J18</f>
        <v>54000</v>
      </c>
      <c r="K39" s="10"/>
    </row>
    <row r="40" spans="1:12" x14ac:dyDescent="0.25">
      <c r="A40" t="s">
        <v>123</v>
      </c>
      <c r="B40" s="15">
        <f>K42</f>
        <v>154600</v>
      </c>
      <c r="C40" s="16"/>
      <c r="F40" s="8"/>
      <c r="G40" s="10"/>
      <c r="I40" t="s">
        <v>31</v>
      </c>
      <c r="J40" s="33">
        <f>J24</f>
        <v>47000</v>
      </c>
      <c r="K40" s="16"/>
    </row>
    <row r="41" spans="1:12" x14ac:dyDescent="0.25">
      <c r="B41" s="17">
        <f>B39+B40</f>
        <v>175600</v>
      </c>
      <c r="C41" s="18">
        <f>C39</f>
        <v>28000</v>
      </c>
      <c r="F41" s="8"/>
      <c r="G41" s="10"/>
      <c r="J41" s="17">
        <f>SUM(J36:J40)</f>
        <v>219100</v>
      </c>
      <c r="K41" s="18">
        <f>SUM(K36:K40)</f>
        <v>64500</v>
      </c>
    </row>
    <row r="42" spans="1:12" x14ac:dyDescent="0.25">
      <c r="B42" s="8">
        <f>B41-C41</f>
        <v>147600</v>
      </c>
      <c r="C42" s="10">
        <f>B42</f>
        <v>147600</v>
      </c>
      <c r="D42" t="s">
        <v>126</v>
      </c>
      <c r="F42" s="8"/>
      <c r="G42" s="10"/>
      <c r="J42" s="8">
        <f>J41-K41</f>
        <v>154600</v>
      </c>
      <c r="K42" s="10">
        <f>J42</f>
        <v>154600</v>
      </c>
      <c r="L42" t="s">
        <v>123</v>
      </c>
    </row>
    <row r="43" spans="1:12" x14ac:dyDescent="0.25">
      <c r="B43" s="8"/>
      <c r="C43" s="10"/>
      <c r="J43" s="8"/>
      <c r="K43" s="10"/>
    </row>
    <row r="44" spans="1:12" ht="15.75" thickBot="1" x14ac:dyDescent="0.3">
      <c r="B44" s="8"/>
      <c r="C44" s="10"/>
      <c r="F44" s="70" t="s">
        <v>35</v>
      </c>
      <c r="G44" s="70"/>
    </row>
    <row r="45" spans="1:12" ht="15.75" thickBot="1" x14ac:dyDescent="0.3">
      <c r="B45" s="70" t="s">
        <v>37</v>
      </c>
      <c r="C45" s="70"/>
      <c r="F45" s="8">
        <f>C42</f>
        <v>147600</v>
      </c>
      <c r="G45" s="9">
        <f>F45</f>
        <v>147600</v>
      </c>
      <c r="H45" t="s">
        <v>33</v>
      </c>
      <c r="J45" s="70" t="s">
        <v>36</v>
      </c>
      <c r="K45" s="70"/>
    </row>
    <row r="46" spans="1:12" x14ac:dyDescent="0.25">
      <c r="B46" s="8"/>
      <c r="C46" s="9">
        <f>J47</f>
        <v>102400</v>
      </c>
      <c r="D46" t="s">
        <v>131</v>
      </c>
      <c r="F46" s="8"/>
      <c r="G46" s="10"/>
      <c r="I46" t="s">
        <v>33</v>
      </c>
      <c r="J46" s="19">
        <f>G45</f>
        <v>147600</v>
      </c>
      <c r="K46" s="20">
        <f>B30</f>
        <v>250000</v>
      </c>
      <c r="L46" t="s">
        <v>33</v>
      </c>
    </row>
    <row r="47" spans="1:12" x14ac:dyDescent="0.25">
      <c r="B47" s="8"/>
      <c r="C47" s="10"/>
      <c r="F47" s="8"/>
      <c r="G47" s="10"/>
      <c r="I47" t="s">
        <v>131</v>
      </c>
      <c r="J47" s="8">
        <f>K47</f>
        <v>102400</v>
      </c>
      <c r="K47" s="10">
        <f>K46-J46</f>
        <v>102400</v>
      </c>
    </row>
    <row r="48" spans="1:12" x14ac:dyDescent="0.25">
      <c r="B48" s="8"/>
      <c r="C48" s="10"/>
      <c r="F48" s="8"/>
      <c r="G48" s="10"/>
      <c r="J48" s="8"/>
      <c r="K48" s="10"/>
    </row>
    <row r="49" spans="10:11" x14ac:dyDescent="0.25">
      <c r="J49" s="8"/>
      <c r="K49" s="10"/>
    </row>
  </sheetData>
  <mergeCells count="23">
    <mergeCell ref="B2:C2"/>
    <mergeCell ref="F2:G2"/>
    <mergeCell ref="J2:K2"/>
    <mergeCell ref="B11:C11"/>
    <mergeCell ref="F11:G11"/>
    <mergeCell ref="J11:K11"/>
    <mergeCell ref="B17:C17"/>
    <mergeCell ref="F17:G17"/>
    <mergeCell ref="J17:K17"/>
    <mergeCell ref="B23:C23"/>
    <mergeCell ref="F23:G23"/>
    <mergeCell ref="J23:K23"/>
    <mergeCell ref="I28:K28"/>
    <mergeCell ref="B29:C29"/>
    <mergeCell ref="F29:G29"/>
    <mergeCell ref="B35:C35"/>
    <mergeCell ref="F35:G35"/>
    <mergeCell ref="J35:K35"/>
    <mergeCell ref="B38:C38"/>
    <mergeCell ref="F44:G44"/>
    <mergeCell ref="J45:K45"/>
    <mergeCell ref="B45:C45"/>
    <mergeCell ref="J29:K29"/>
  </mergeCells>
  <printOptions horizontalCentered="1" verticalCentered="1"/>
  <pageMargins left="0.43" right="0.45" top="0.74803149606299213" bottom="0.74803149606299213" header="0.31496062992125984" footer="0.31496062992125984"/>
  <pageSetup scale="97"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1"/>
  <sheetViews>
    <sheetView topLeftCell="A19" zoomScaleNormal="100" workbookViewId="0">
      <selection activeCell="G24" sqref="G24"/>
    </sheetView>
  </sheetViews>
  <sheetFormatPr baseColWidth="10" defaultRowHeight="15" x14ac:dyDescent="0.25"/>
  <cols>
    <col min="1" max="1" width="4.7109375" style="21" customWidth="1"/>
    <col min="2" max="2" width="29.5703125" customWidth="1"/>
    <col min="3" max="3" width="2.5703125" customWidth="1"/>
    <col min="4" max="5" width="9.7109375" bestFit="1" customWidth="1"/>
    <col min="6" max="7" width="10.7109375" bestFit="1" customWidth="1"/>
  </cols>
  <sheetData>
    <row r="1" spans="1:8" ht="18.75" x14ac:dyDescent="0.3">
      <c r="A1" s="72"/>
      <c r="B1" s="72"/>
      <c r="C1" s="72"/>
      <c r="D1" s="72"/>
      <c r="E1" s="72"/>
      <c r="F1" s="72"/>
      <c r="G1" s="72"/>
    </row>
    <row r="2" spans="1:8" ht="35.25" customHeight="1" x14ac:dyDescent="0.25">
      <c r="A2" s="73" t="s">
        <v>132</v>
      </c>
      <c r="B2" s="73"/>
      <c r="C2" s="73"/>
      <c r="D2" s="73"/>
      <c r="E2" s="73"/>
      <c r="F2" s="73"/>
      <c r="G2" s="73"/>
    </row>
    <row r="3" spans="1:8" x14ac:dyDescent="0.25">
      <c r="A3" s="59"/>
      <c r="B3" s="59"/>
      <c r="C3" s="59"/>
      <c r="D3" s="59"/>
      <c r="E3" s="59"/>
      <c r="F3" s="59"/>
      <c r="G3" s="59"/>
    </row>
    <row r="4" spans="1:8" ht="10.5" customHeight="1" x14ac:dyDescent="0.25"/>
    <row r="5" spans="1:8" ht="30" x14ac:dyDescent="0.25">
      <c r="B5" s="22" t="s">
        <v>38</v>
      </c>
      <c r="G5" s="23">
        <f>'Ctas T'!B12</f>
        <v>29500</v>
      </c>
    </row>
    <row r="6" spans="1:8" x14ac:dyDescent="0.25">
      <c r="A6" s="24"/>
      <c r="B6" s="25" t="s">
        <v>39</v>
      </c>
      <c r="D6" s="23"/>
      <c r="E6" s="23"/>
      <c r="F6" s="23"/>
      <c r="G6" s="23"/>
      <c r="H6" s="26"/>
    </row>
    <row r="7" spans="1:8" x14ac:dyDescent="0.25">
      <c r="A7" s="24"/>
      <c r="B7" s="2" t="s">
        <v>40</v>
      </c>
      <c r="D7" s="23"/>
      <c r="E7" s="23">
        <f>'Ctas T'!F3</f>
        <v>14500</v>
      </c>
      <c r="F7" s="23"/>
      <c r="G7" s="23"/>
      <c r="H7" s="26"/>
    </row>
    <row r="8" spans="1:8" x14ac:dyDescent="0.25">
      <c r="A8" s="24"/>
      <c r="B8" s="2" t="s">
        <v>41</v>
      </c>
      <c r="D8" s="23">
        <f>'Ctas T'!J12</f>
        <v>78000</v>
      </c>
      <c r="E8" s="23"/>
      <c r="F8" s="23"/>
      <c r="G8" s="23"/>
      <c r="H8" s="26"/>
    </row>
    <row r="9" spans="1:8" x14ac:dyDescent="0.25">
      <c r="A9" s="24"/>
      <c r="B9" s="2" t="s">
        <v>42</v>
      </c>
      <c r="D9" s="27">
        <f>'Ctas T'!F18</f>
        <v>1100</v>
      </c>
      <c r="E9" s="23"/>
      <c r="F9" s="23"/>
      <c r="G9" s="23"/>
      <c r="H9" s="26"/>
    </row>
    <row r="10" spans="1:8" x14ac:dyDescent="0.25">
      <c r="A10" s="24"/>
      <c r="B10" s="2" t="s">
        <v>43</v>
      </c>
      <c r="D10" s="23">
        <f>D8+D9</f>
        <v>79100</v>
      </c>
      <c r="E10" s="23"/>
      <c r="F10" s="23"/>
      <c r="G10" s="23"/>
      <c r="H10" s="26"/>
    </row>
    <row r="11" spans="1:8" x14ac:dyDescent="0.25">
      <c r="A11" s="24" t="s">
        <v>44</v>
      </c>
      <c r="B11" s="2" t="s">
        <v>45</v>
      </c>
      <c r="D11" s="27">
        <f>'Ctas T'!G24</f>
        <v>5000</v>
      </c>
      <c r="E11" s="23"/>
      <c r="F11" s="23"/>
      <c r="G11" s="23"/>
      <c r="H11" s="26"/>
    </row>
    <row r="12" spans="1:8" x14ac:dyDescent="0.25">
      <c r="A12" s="24" t="s">
        <v>46</v>
      </c>
      <c r="B12" s="2" t="s">
        <v>47</v>
      </c>
      <c r="D12" s="23"/>
      <c r="E12" s="27">
        <f>D10-D11</f>
        <v>74100</v>
      </c>
      <c r="F12" s="23"/>
      <c r="G12" s="23"/>
      <c r="H12" s="26"/>
    </row>
    <row r="13" spans="1:8" x14ac:dyDescent="0.25">
      <c r="A13" s="24"/>
      <c r="B13" s="25" t="s">
        <v>48</v>
      </c>
      <c r="D13" s="23"/>
      <c r="E13" s="23">
        <f>E7+E12</f>
        <v>88600</v>
      </c>
      <c r="F13" s="23"/>
      <c r="G13" s="23"/>
      <c r="H13" s="26"/>
    </row>
    <row r="14" spans="1:8" x14ac:dyDescent="0.25">
      <c r="A14" s="24" t="s">
        <v>44</v>
      </c>
      <c r="B14" s="2" t="s">
        <v>49</v>
      </c>
      <c r="D14" s="23"/>
      <c r="E14" s="27">
        <f>'Ctas T'!F4</f>
        <v>30000</v>
      </c>
      <c r="F14" s="23"/>
      <c r="G14" s="23"/>
      <c r="H14" s="26"/>
    </row>
    <row r="15" spans="1:8" x14ac:dyDescent="0.25">
      <c r="A15" s="24"/>
      <c r="B15" s="25" t="s">
        <v>50</v>
      </c>
      <c r="D15" s="23"/>
      <c r="E15" s="23"/>
      <c r="F15" s="23">
        <f>E13-E14</f>
        <v>58600</v>
      </c>
      <c r="G15" s="23"/>
      <c r="H15" s="26"/>
    </row>
    <row r="16" spans="1:8" x14ac:dyDescent="0.25">
      <c r="A16" s="24"/>
      <c r="B16" s="2" t="s">
        <v>51</v>
      </c>
      <c r="D16" s="23"/>
      <c r="E16" s="23"/>
      <c r="F16" s="27">
        <f>'Ctas T'!J18</f>
        <v>54000</v>
      </c>
      <c r="G16" s="23"/>
      <c r="H16" s="26"/>
    </row>
    <row r="17" spans="1:8" x14ac:dyDescent="0.25">
      <c r="A17" s="24"/>
      <c r="B17" s="25" t="s">
        <v>52</v>
      </c>
      <c r="D17" s="23"/>
      <c r="E17" s="23"/>
      <c r="F17" s="23">
        <f>F15+F16</f>
        <v>112600</v>
      </c>
      <c r="G17" s="23"/>
      <c r="H17" s="26"/>
    </row>
    <row r="18" spans="1:8" x14ac:dyDescent="0.25">
      <c r="B18" s="2" t="s">
        <v>53</v>
      </c>
      <c r="D18" s="23"/>
      <c r="E18" s="23"/>
      <c r="F18" s="27">
        <f>'Ctas T'!J24</f>
        <v>47000</v>
      </c>
      <c r="G18" s="23"/>
      <c r="H18" s="26"/>
    </row>
    <row r="19" spans="1:8" x14ac:dyDescent="0.25">
      <c r="B19" s="25" t="s">
        <v>54</v>
      </c>
      <c r="C19" s="2"/>
      <c r="D19" s="23"/>
      <c r="E19" s="23"/>
      <c r="F19" s="23"/>
      <c r="G19" s="27">
        <f>F17+F18</f>
        <v>159600</v>
      </c>
      <c r="H19" s="26"/>
    </row>
    <row r="20" spans="1:8" x14ac:dyDescent="0.25">
      <c r="B20" s="2" t="s">
        <v>55</v>
      </c>
      <c r="C20" s="2"/>
      <c r="D20" s="23"/>
      <c r="E20" s="23"/>
      <c r="F20" s="23"/>
      <c r="G20" s="23">
        <f>G5+G19</f>
        <v>189100</v>
      </c>
      <c r="H20" s="26"/>
    </row>
    <row r="21" spans="1:8" ht="30" x14ac:dyDescent="0.25">
      <c r="A21" s="21" t="s">
        <v>44</v>
      </c>
      <c r="B21" s="22" t="s">
        <v>56</v>
      </c>
      <c r="D21" s="23"/>
      <c r="E21" s="23"/>
      <c r="F21" s="23"/>
      <c r="G21" s="27">
        <f>'Ctas T'!B13</f>
        <v>34500</v>
      </c>
      <c r="H21" s="26"/>
    </row>
    <row r="22" spans="1:8" ht="30" x14ac:dyDescent="0.25">
      <c r="B22" s="28" t="s">
        <v>57</v>
      </c>
      <c r="C22" s="2"/>
      <c r="D22" s="23"/>
      <c r="E22" s="23"/>
      <c r="F22" s="23"/>
      <c r="G22" s="23">
        <f>G20-G21</f>
        <v>154600</v>
      </c>
      <c r="H22" s="26"/>
    </row>
    <row r="23" spans="1:8" ht="30" x14ac:dyDescent="0.25">
      <c r="A23" s="21" t="s">
        <v>58</v>
      </c>
      <c r="B23" s="22" t="s">
        <v>59</v>
      </c>
      <c r="C23" s="2"/>
      <c r="D23" s="23"/>
      <c r="E23" s="23"/>
      <c r="F23" s="23">
        <f>'Ctas T'!J3</f>
        <v>21000</v>
      </c>
      <c r="G23" s="23"/>
      <c r="H23" s="26"/>
    </row>
    <row r="24" spans="1:8" ht="30" x14ac:dyDescent="0.25">
      <c r="A24" s="21" t="s">
        <v>44</v>
      </c>
      <c r="B24" s="22" t="s">
        <v>60</v>
      </c>
      <c r="D24" s="23"/>
      <c r="E24" s="23"/>
      <c r="F24" s="27">
        <f>'Ctas T'!J4</f>
        <v>28000</v>
      </c>
      <c r="G24" s="27">
        <f>F23-F24</f>
        <v>-7000</v>
      </c>
      <c r="H24" s="26"/>
    </row>
    <row r="25" spans="1:8" ht="30.75" thickBot="1" x14ac:dyDescent="0.3">
      <c r="A25" s="24"/>
      <c r="B25" s="29" t="s">
        <v>61</v>
      </c>
      <c r="D25" s="23"/>
      <c r="E25" s="23"/>
      <c r="F25" s="23"/>
      <c r="G25" s="30">
        <f>G22+G24</f>
        <v>147600</v>
      </c>
      <c r="H25" s="26"/>
    </row>
    <row r="26" spans="1:8" ht="52.5" customHeight="1" thickTop="1" x14ac:dyDescent="0.25">
      <c r="B26" s="22"/>
      <c r="D26" s="23"/>
      <c r="E26" s="23"/>
      <c r="F26" s="23"/>
      <c r="G26" s="23"/>
      <c r="H26" s="26"/>
    </row>
    <row r="27" spans="1:8" x14ac:dyDescent="0.25">
      <c r="D27" s="23"/>
      <c r="E27" s="23"/>
      <c r="F27" s="23"/>
      <c r="G27" s="23"/>
      <c r="H27" s="26"/>
    </row>
    <row r="28" spans="1:8" x14ac:dyDescent="0.25">
      <c r="D28" s="23"/>
      <c r="E28" s="23"/>
      <c r="F28" s="23"/>
      <c r="G28" s="23"/>
    </row>
    <row r="29" spans="1:8" x14ac:dyDescent="0.25">
      <c r="D29" s="23"/>
      <c r="E29" s="23"/>
      <c r="F29" s="23"/>
      <c r="G29" s="23"/>
    </row>
    <row r="30" spans="1:8" x14ac:dyDescent="0.25">
      <c r="D30" s="23"/>
      <c r="E30" s="23"/>
      <c r="F30" s="23"/>
      <c r="G30" s="23"/>
    </row>
    <row r="31" spans="1:8" x14ac:dyDescent="0.25">
      <c r="D31" s="23"/>
      <c r="E31" s="23"/>
      <c r="F31" s="23"/>
      <c r="G31" s="23"/>
    </row>
  </sheetData>
  <mergeCells count="3">
    <mergeCell ref="A1:G1"/>
    <mergeCell ref="A2:G2"/>
    <mergeCell ref="A3:G3"/>
  </mergeCells>
  <printOptions horizontalCentered="1" verticalCentered="1"/>
  <pageMargins left="0.70866141732283472" right="0.70866141732283472" top="0.74803149606299213" bottom="0.74803149606299213" header="0.31496062992125984" footer="0.31496062992125984"/>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L22"/>
  <sheetViews>
    <sheetView tabSelected="1" zoomScale="85" zoomScaleNormal="85" workbookViewId="0">
      <selection activeCell="F9" sqref="F9"/>
    </sheetView>
  </sheetViews>
  <sheetFormatPr baseColWidth="10" defaultRowHeight="15" x14ac:dyDescent="0.25"/>
  <cols>
    <col min="2" max="2" width="23.140625" style="2" customWidth="1"/>
    <col min="3" max="3" width="2" style="34" bestFit="1" customWidth="1"/>
    <col min="4" max="4" width="52.5703125" customWidth="1"/>
    <col min="5" max="5" width="2.85546875" customWidth="1"/>
    <col min="6" max="6" width="21.85546875" customWidth="1"/>
    <col min="7" max="7" width="3.28515625" customWidth="1"/>
    <col min="8" max="9" width="17.28515625" customWidth="1"/>
  </cols>
  <sheetData>
    <row r="1" spans="2:12" ht="28.5" x14ac:dyDescent="0.45">
      <c r="B1" s="75" t="s">
        <v>82</v>
      </c>
      <c r="C1" s="75"/>
      <c r="D1" s="75"/>
      <c r="E1" s="75"/>
      <c r="F1" s="75"/>
    </row>
    <row r="2" spans="2:12" x14ac:dyDescent="0.25">
      <c r="F2" s="74" t="s">
        <v>109</v>
      </c>
    </row>
    <row r="3" spans="2:12" x14ac:dyDescent="0.25">
      <c r="F3" s="74"/>
    </row>
    <row r="5" spans="2:12" x14ac:dyDescent="0.25">
      <c r="B5" s="2" t="s">
        <v>43</v>
      </c>
      <c r="C5" s="34" t="s">
        <v>46</v>
      </c>
      <c r="D5" t="s">
        <v>83</v>
      </c>
      <c r="F5" s="34" t="s">
        <v>84</v>
      </c>
    </row>
    <row r="7" spans="2:12" x14ac:dyDescent="0.25">
      <c r="B7" s="2" t="s">
        <v>47</v>
      </c>
      <c r="C7" s="34" t="s">
        <v>46</v>
      </c>
      <c r="D7" t="s">
        <v>85</v>
      </c>
      <c r="F7" s="34" t="s">
        <v>84</v>
      </c>
      <c r="K7" t="s">
        <v>142</v>
      </c>
    </row>
    <row r="9" spans="2:12" ht="60" x14ac:dyDescent="0.25">
      <c r="B9" s="44" t="s">
        <v>86</v>
      </c>
      <c r="C9" s="42" t="s">
        <v>46</v>
      </c>
      <c r="D9" s="45" t="s">
        <v>87</v>
      </c>
      <c r="F9" s="46" t="s">
        <v>88</v>
      </c>
    </row>
    <row r="11" spans="2:12" ht="45" x14ac:dyDescent="0.25">
      <c r="B11" s="44" t="s">
        <v>89</v>
      </c>
      <c r="C11" s="42" t="s">
        <v>46</v>
      </c>
      <c r="D11" s="45" t="s">
        <v>90</v>
      </c>
      <c r="F11" s="46" t="s">
        <v>91</v>
      </c>
    </row>
    <row r="13" spans="2:12" x14ac:dyDescent="0.25">
      <c r="B13" s="2" t="s">
        <v>92</v>
      </c>
      <c r="C13" s="34" t="s">
        <v>46</v>
      </c>
      <c r="D13" t="s">
        <v>93</v>
      </c>
      <c r="F13" s="42" t="s">
        <v>96</v>
      </c>
    </row>
    <row r="14" spans="2:12" x14ac:dyDescent="0.25">
      <c r="L14" t="s">
        <v>143</v>
      </c>
    </row>
    <row r="15" spans="2:12" ht="15.75" thickBot="1" x14ac:dyDescent="0.3">
      <c r="B15" s="2" t="s">
        <v>94</v>
      </c>
      <c r="C15" s="34" t="s">
        <v>46</v>
      </c>
      <c r="D15" t="s">
        <v>95</v>
      </c>
      <c r="F15" t="s">
        <v>97</v>
      </c>
      <c r="H15" s="76" t="s">
        <v>36</v>
      </c>
      <c r="I15" s="76"/>
    </row>
    <row r="16" spans="2:12" x14ac:dyDescent="0.25">
      <c r="H16" s="53" t="s">
        <v>98</v>
      </c>
      <c r="I16" t="s">
        <v>92</v>
      </c>
    </row>
    <row r="17" spans="8:9" x14ac:dyDescent="0.25">
      <c r="H17" s="48" t="s">
        <v>99</v>
      </c>
      <c r="I17" t="s">
        <v>103</v>
      </c>
    </row>
    <row r="18" spans="8:9" x14ac:dyDescent="0.25">
      <c r="H18" s="48" t="s">
        <v>100</v>
      </c>
      <c r="I18" t="s">
        <v>104</v>
      </c>
    </row>
    <row r="19" spans="8:9" x14ac:dyDescent="0.25">
      <c r="H19" s="48" t="s">
        <v>101</v>
      </c>
    </row>
    <row r="20" spans="8:9" ht="15.75" thickBot="1" x14ac:dyDescent="0.3">
      <c r="H20" s="49" t="s">
        <v>102</v>
      </c>
      <c r="I20" s="47"/>
    </row>
    <row r="21" spans="8:9" ht="15.75" thickBot="1" x14ac:dyDescent="0.3">
      <c r="H21" s="51" t="s">
        <v>105</v>
      </c>
      <c r="I21" s="50" t="s">
        <v>106</v>
      </c>
    </row>
    <row r="22" spans="8:9" x14ac:dyDescent="0.25">
      <c r="H22" s="48" t="s">
        <v>107</v>
      </c>
      <c r="I22" s="52" t="s">
        <v>108</v>
      </c>
    </row>
  </sheetData>
  <mergeCells count="3">
    <mergeCell ref="F2:F3"/>
    <mergeCell ref="B1:F1"/>
    <mergeCell ref="H15:I15"/>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Redacción</vt:lpstr>
      <vt:lpstr>Asientos de Diario</vt:lpstr>
      <vt:lpstr>Ctas T</vt:lpstr>
      <vt:lpstr>Edo de Prod</vt:lpstr>
      <vt:lpstr>Formulas para ajustes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 Torres</dc:creator>
  <cp:lastModifiedBy>Usuario</cp:lastModifiedBy>
  <cp:lastPrinted>2017-02-19T04:13:09Z</cp:lastPrinted>
  <dcterms:created xsi:type="dcterms:W3CDTF">2012-09-05T22:52:11Z</dcterms:created>
  <dcterms:modified xsi:type="dcterms:W3CDTF">2019-03-03T05:14:14Z</dcterms:modified>
</cp:coreProperties>
</file>