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inders-my.sharepoint.com/personal/amos0024_flinders_edu_au/Documents/2022/BIOL3712 Integrative Physiology/Practicals_workshops/Snails_pracs_workshops/DataAnalysis/"/>
    </mc:Choice>
  </mc:AlternateContent>
  <xr:revisionPtr revIDLastSave="0" documentId="8_{F517DC1D-8B5C-41CF-9534-1E7723DE7918}" xr6:coauthVersionLast="47" xr6:coauthVersionMax="47" xr10:uidLastSave="{00000000-0000-0000-0000-000000000000}"/>
  <bookViews>
    <workbookView xWindow="48480" yWindow="7710" windowWidth="29040" windowHeight="15720" activeTab="1" xr2:uid="{00000000-000D-0000-FFFF-FFFF00000000}"/>
  </bookViews>
  <sheets>
    <sheet name="FOR R" sheetId="2" r:id="rId1"/>
    <sheet name="RAW DATA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5" i="1" l="1"/>
  <c r="O56" i="1"/>
  <c r="O57" i="1"/>
  <c r="O58" i="1"/>
  <c r="O59" i="1"/>
  <c r="O60" i="1"/>
  <c r="O61" i="1"/>
  <c r="P61" i="1" s="1"/>
  <c r="O62" i="1"/>
  <c r="P62" i="1" s="1"/>
  <c r="O63" i="1"/>
  <c r="O54" i="1"/>
  <c r="P54" i="1" s="1"/>
  <c r="O45" i="1"/>
  <c r="P45" i="1" s="1"/>
  <c r="O46" i="1"/>
  <c r="P46" i="1" s="1"/>
  <c r="O47" i="1"/>
  <c r="O48" i="1"/>
  <c r="O49" i="1"/>
  <c r="O50" i="1"/>
  <c r="O51" i="1"/>
  <c r="P51" i="1" s="1"/>
  <c r="O52" i="1"/>
  <c r="P52" i="1" s="1"/>
  <c r="O53" i="1"/>
  <c r="P53" i="1" s="1"/>
  <c r="O44" i="1"/>
  <c r="O35" i="1"/>
  <c r="O36" i="1"/>
  <c r="O37" i="1"/>
  <c r="O38" i="1"/>
  <c r="O39" i="1"/>
  <c r="P39" i="1" s="1"/>
  <c r="O40" i="1"/>
  <c r="P40" i="1" s="1"/>
  <c r="O41" i="1"/>
  <c r="P41" i="1" s="1"/>
  <c r="O42" i="1"/>
  <c r="P42" i="1" s="1"/>
  <c r="O43" i="1"/>
  <c r="O34" i="1"/>
  <c r="P34" i="1" s="1"/>
  <c r="O24" i="1"/>
  <c r="O25" i="1"/>
  <c r="O26" i="1"/>
  <c r="P26" i="1" s="1"/>
  <c r="O27" i="1"/>
  <c r="O28" i="1"/>
  <c r="P28" i="1" s="1"/>
  <c r="O29" i="1"/>
  <c r="P29" i="1" s="1"/>
  <c r="O30" i="1"/>
  <c r="P30" i="1" s="1"/>
  <c r="O31" i="1"/>
  <c r="P31" i="1" s="1"/>
  <c r="O32" i="1"/>
  <c r="O33" i="1"/>
  <c r="O23" i="1"/>
  <c r="P23" i="1" s="1"/>
  <c r="P24" i="1"/>
  <c r="O15" i="1"/>
  <c r="P15" i="1" s="1"/>
  <c r="O16" i="1"/>
  <c r="O17" i="1"/>
  <c r="O18" i="1"/>
  <c r="O19" i="1"/>
  <c r="P19" i="1" s="1"/>
  <c r="O20" i="1"/>
  <c r="O21" i="1"/>
  <c r="P21" i="1" s="1"/>
  <c r="O22" i="1"/>
  <c r="P22" i="1" s="1"/>
  <c r="O14" i="1"/>
  <c r="O5" i="1"/>
  <c r="O6" i="1"/>
  <c r="P6" i="1" s="1"/>
  <c r="O7" i="1"/>
  <c r="O8" i="1"/>
  <c r="O9" i="1"/>
  <c r="O10" i="1"/>
  <c r="O11" i="1"/>
  <c r="P11" i="1" s="1"/>
  <c r="O12" i="1"/>
  <c r="P12" i="1" s="1"/>
  <c r="O13" i="1"/>
  <c r="O4" i="1"/>
  <c r="P4" i="1"/>
  <c r="N83" i="1"/>
  <c r="N82" i="1"/>
  <c r="N81" i="1"/>
  <c r="N80" i="1"/>
  <c r="N79" i="1"/>
  <c r="N78" i="1"/>
  <c r="P25" i="1"/>
  <c r="P27" i="1"/>
  <c r="P32" i="1"/>
  <c r="P33" i="1"/>
  <c r="P35" i="1"/>
  <c r="P36" i="1"/>
  <c r="P37" i="1"/>
  <c r="P38" i="1"/>
  <c r="P43" i="1"/>
  <c r="P44" i="1"/>
  <c r="P47" i="1"/>
  <c r="P48" i="1"/>
  <c r="P49" i="1"/>
  <c r="P50" i="1"/>
  <c r="P55" i="1"/>
  <c r="P56" i="1"/>
  <c r="P57" i="1"/>
  <c r="P58" i="1"/>
  <c r="P59" i="1"/>
  <c r="P60" i="1"/>
  <c r="P63" i="1"/>
  <c r="P5" i="1"/>
  <c r="P7" i="1"/>
  <c r="P8" i="1"/>
  <c r="P9" i="1"/>
  <c r="P10" i="1"/>
  <c r="P13" i="1"/>
  <c r="P14" i="1"/>
  <c r="P16" i="1"/>
  <c r="P17" i="1"/>
  <c r="P18" i="1"/>
  <c r="P20" i="1"/>
  <c r="J91" i="1"/>
  <c r="K25" i="1"/>
  <c r="M14" i="1"/>
  <c r="M35" i="1"/>
  <c r="M45" i="1"/>
  <c r="M54" i="1"/>
  <c r="L81" i="1"/>
  <c r="J63" i="1"/>
  <c r="J50" i="1"/>
  <c r="J11" i="1"/>
  <c r="J21" i="1"/>
  <c r="J31" i="1"/>
  <c r="J41" i="1"/>
  <c r="J51" i="1"/>
  <c r="J61" i="1"/>
  <c r="J62" i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L84" i="1"/>
  <c r="L87" i="1"/>
  <c r="L10" i="1"/>
  <c r="L20" i="1"/>
  <c r="L30" i="1"/>
  <c r="L40" i="1"/>
  <c r="L50" i="1"/>
  <c r="L60" i="1"/>
  <c r="L82" i="1"/>
  <c r="L11" i="1"/>
  <c r="M11" i="1" s="1"/>
  <c r="L21" i="1"/>
  <c r="M21" i="1" s="1"/>
  <c r="L31" i="1"/>
  <c r="L41" i="1"/>
  <c r="L51" i="1"/>
  <c r="L61" i="1"/>
  <c r="L78" i="1"/>
  <c r="L12" i="1"/>
  <c r="L22" i="1"/>
  <c r="L32" i="1"/>
  <c r="L42" i="1"/>
  <c r="L52" i="1"/>
  <c r="L62" i="1"/>
  <c r="L23" i="1"/>
  <c r="L43" i="1"/>
  <c r="L53" i="1"/>
  <c r="L89" i="1"/>
  <c r="L13" i="1"/>
  <c r="L33" i="1"/>
  <c r="L63" i="1"/>
  <c r="L91" i="1"/>
  <c r="L92" i="1"/>
  <c r="M92" i="1" s="1"/>
  <c r="H84" i="1"/>
  <c r="J84" i="1" s="1"/>
  <c r="H87" i="1"/>
  <c r="J87" i="1" s="1"/>
  <c r="H10" i="1"/>
  <c r="J10" i="1" s="1"/>
  <c r="H20" i="1"/>
  <c r="J20" i="1" s="1"/>
  <c r="H30" i="1"/>
  <c r="J30" i="1" s="1"/>
  <c r="H40" i="1"/>
  <c r="J40" i="1" s="1"/>
  <c r="H50" i="1"/>
  <c r="H60" i="1"/>
  <c r="J60" i="1" s="1"/>
  <c r="H78" i="1"/>
  <c r="J78" i="1" s="1"/>
  <c r="H12" i="1"/>
  <c r="J12" i="1" s="1"/>
  <c r="H22" i="1"/>
  <c r="J22" i="1" s="1"/>
  <c r="H32" i="1"/>
  <c r="J32" i="1" s="1"/>
  <c r="H42" i="1"/>
  <c r="J42" i="1" s="1"/>
  <c r="H52" i="1"/>
  <c r="J52" i="1" s="1"/>
  <c r="H62" i="1"/>
  <c r="H81" i="1"/>
  <c r="J81" i="1" s="1"/>
  <c r="M81" i="1" s="1"/>
  <c r="H23" i="1"/>
  <c r="J23" i="1" s="1"/>
  <c r="H43" i="1"/>
  <c r="J43" i="1" s="1"/>
  <c r="H53" i="1"/>
  <c r="J53" i="1" s="1"/>
  <c r="H89" i="1"/>
  <c r="J89" i="1" s="1"/>
  <c r="M89" i="1" s="1"/>
  <c r="H13" i="1"/>
  <c r="J13" i="1" s="1"/>
  <c r="H33" i="1"/>
  <c r="J33" i="1" s="1"/>
  <c r="H63" i="1"/>
  <c r="H91" i="1"/>
  <c r="H92" i="1"/>
  <c r="I24" i="1"/>
  <c r="I34" i="1"/>
  <c r="I44" i="1"/>
  <c r="I88" i="1"/>
  <c r="I4" i="1"/>
  <c r="I14" i="1"/>
  <c r="I25" i="1"/>
  <c r="I35" i="1"/>
  <c r="I45" i="1"/>
  <c r="I54" i="1"/>
  <c r="I79" i="1"/>
  <c r="I5" i="1"/>
  <c r="I15" i="1"/>
  <c r="I26" i="1"/>
  <c r="I36" i="1"/>
  <c r="I46" i="1"/>
  <c r="I55" i="1"/>
  <c r="I85" i="1"/>
  <c r="I6" i="1"/>
  <c r="I16" i="1"/>
  <c r="I56" i="1"/>
  <c r="I83" i="1"/>
  <c r="I7" i="1"/>
  <c r="I17" i="1"/>
  <c r="I27" i="1"/>
  <c r="I37" i="1"/>
  <c r="I47" i="1"/>
  <c r="I57" i="1"/>
  <c r="I86" i="1"/>
  <c r="I8" i="1"/>
  <c r="I18" i="1"/>
  <c r="I28" i="1"/>
  <c r="I38" i="1"/>
  <c r="I48" i="1"/>
  <c r="I58" i="1"/>
  <c r="I80" i="1"/>
  <c r="I9" i="1"/>
  <c r="I19" i="1"/>
  <c r="I29" i="1"/>
  <c r="I39" i="1"/>
  <c r="I49" i="1"/>
  <c r="I59" i="1"/>
  <c r="I90" i="1"/>
  <c r="H24" i="1"/>
  <c r="J24" i="1" s="1"/>
  <c r="H34" i="1"/>
  <c r="J34" i="1" s="1"/>
  <c r="M34" i="1" s="1"/>
  <c r="H44" i="1"/>
  <c r="J44" i="1" s="1"/>
  <c r="M44" i="1" s="1"/>
  <c r="H88" i="1"/>
  <c r="J88" i="1" s="1"/>
  <c r="H4" i="1"/>
  <c r="J4" i="1" s="1"/>
  <c r="M4" i="1" s="1"/>
  <c r="H14" i="1"/>
  <c r="J14" i="1" s="1"/>
  <c r="H25" i="1"/>
  <c r="J25" i="1" s="1"/>
  <c r="H35" i="1"/>
  <c r="J35" i="1" s="1"/>
  <c r="H45" i="1"/>
  <c r="J45" i="1" s="1"/>
  <c r="H54" i="1"/>
  <c r="J54" i="1" s="1"/>
  <c r="H79" i="1"/>
  <c r="J79" i="1" s="1"/>
  <c r="H5" i="1"/>
  <c r="J5" i="1" s="1"/>
  <c r="M5" i="1" s="1"/>
  <c r="H15" i="1"/>
  <c r="J15" i="1" s="1"/>
  <c r="M15" i="1" s="1"/>
  <c r="H26" i="1"/>
  <c r="J26" i="1" s="1"/>
  <c r="M26" i="1" s="1"/>
  <c r="H36" i="1"/>
  <c r="J36" i="1" s="1"/>
  <c r="H46" i="1"/>
  <c r="J46" i="1" s="1"/>
  <c r="H55" i="1"/>
  <c r="J55" i="1" s="1"/>
  <c r="H85" i="1"/>
  <c r="H6" i="1"/>
  <c r="J6" i="1" s="1"/>
  <c r="H16" i="1"/>
  <c r="J16" i="1" s="1"/>
  <c r="H56" i="1"/>
  <c r="J56" i="1" s="1"/>
  <c r="H83" i="1"/>
  <c r="H7" i="1"/>
  <c r="J7" i="1" s="1"/>
  <c r="H17" i="1"/>
  <c r="J17" i="1" s="1"/>
  <c r="H27" i="1"/>
  <c r="J27" i="1" s="1"/>
  <c r="H37" i="1"/>
  <c r="J37" i="1" s="1"/>
  <c r="H47" i="1"/>
  <c r="J47" i="1" s="1"/>
  <c r="H57" i="1"/>
  <c r="J57" i="1" s="1"/>
  <c r="H86" i="1"/>
  <c r="H8" i="1"/>
  <c r="J8" i="1" s="1"/>
  <c r="H18" i="1"/>
  <c r="J18" i="1" s="1"/>
  <c r="H28" i="1"/>
  <c r="J28" i="1" s="1"/>
  <c r="H38" i="1"/>
  <c r="J38" i="1" s="1"/>
  <c r="H48" i="1"/>
  <c r="J48" i="1" s="1"/>
  <c r="H58" i="1"/>
  <c r="J58" i="1" s="1"/>
  <c r="H80" i="1"/>
  <c r="J80" i="1" s="1"/>
  <c r="H9" i="1"/>
  <c r="J9" i="1" s="1"/>
  <c r="H19" i="1"/>
  <c r="J19" i="1" s="1"/>
  <c r="H29" i="1"/>
  <c r="J29" i="1" s="1"/>
  <c r="H39" i="1"/>
  <c r="J39" i="1" s="1"/>
  <c r="H49" i="1"/>
  <c r="J49" i="1" s="1"/>
  <c r="H59" i="1"/>
  <c r="J59" i="1" s="1"/>
  <c r="H90" i="1"/>
  <c r="J90" i="1" s="1"/>
  <c r="K54" i="1"/>
  <c r="K45" i="1"/>
  <c r="K35" i="1"/>
  <c r="K14" i="1"/>
  <c r="K4" i="1"/>
  <c r="L24" i="1"/>
  <c r="L34" i="1"/>
  <c r="L44" i="1"/>
  <c r="L88" i="1"/>
  <c r="L4" i="1"/>
  <c r="L14" i="1"/>
  <c r="L25" i="1"/>
  <c r="M25" i="1" s="1"/>
  <c r="L35" i="1"/>
  <c r="L45" i="1"/>
  <c r="L54" i="1"/>
  <c r="L79" i="1"/>
  <c r="L5" i="1"/>
  <c r="L15" i="1"/>
  <c r="L26" i="1"/>
  <c r="L36" i="1"/>
  <c r="M36" i="1" s="1"/>
  <c r="L46" i="1"/>
  <c r="L55" i="1"/>
  <c r="L85" i="1"/>
  <c r="L6" i="1"/>
  <c r="L16" i="1"/>
  <c r="L56" i="1"/>
  <c r="L83" i="1"/>
  <c r="L7" i="1"/>
  <c r="L17" i="1"/>
  <c r="L27" i="1"/>
  <c r="L37" i="1"/>
  <c r="L47" i="1"/>
  <c r="L57" i="1"/>
  <c r="L86" i="1"/>
  <c r="L8" i="1"/>
  <c r="L18" i="1"/>
  <c r="L28" i="1"/>
  <c r="L38" i="1"/>
  <c r="L48" i="1"/>
  <c r="L58" i="1"/>
  <c r="L80" i="1"/>
  <c r="L19" i="1"/>
  <c r="L29" i="1"/>
  <c r="L39" i="1"/>
  <c r="L49" i="1"/>
  <c r="L59" i="1"/>
  <c r="L90" i="1"/>
  <c r="M87" i="1" l="1"/>
  <c r="M23" i="1"/>
  <c r="M50" i="1"/>
  <c r="M62" i="1"/>
  <c r="M51" i="1"/>
  <c r="M40" i="1"/>
  <c r="M13" i="1"/>
  <c r="M10" i="1"/>
  <c r="M53" i="1"/>
  <c r="M43" i="1"/>
  <c r="M61" i="1"/>
  <c r="M63" i="1"/>
  <c r="M52" i="1"/>
  <c r="M41" i="1"/>
  <c r="M30" i="1"/>
  <c r="M32" i="1"/>
  <c r="M22" i="1"/>
  <c r="M12" i="1"/>
  <c r="M60" i="1"/>
  <c r="M33" i="1"/>
  <c r="M42" i="1"/>
  <c r="M31" i="1"/>
  <c r="M20" i="1"/>
  <c r="M59" i="1"/>
  <c r="M49" i="1"/>
  <c r="M39" i="1"/>
  <c r="M29" i="1"/>
  <c r="M19" i="1"/>
  <c r="M9" i="1"/>
  <c r="M58" i="1"/>
  <c r="M48" i="1"/>
  <c r="M38" i="1"/>
  <c r="M28" i="1"/>
  <c r="M18" i="1"/>
  <c r="M8" i="1"/>
  <c r="M57" i="1"/>
  <c r="M47" i="1"/>
  <c r="M37" i="1"/>
  <c r="M27" i="1"/>
  <c r="M17" i="1"/>
  <c r="M7" i="1"/>
  <c r="M56" i="1"/>
  <c r="M16" i="1"/>
  <c r="M6" i="1"/>
  <c r="M55" i="1"/>
  <c r="M46" i="1"/>
  <c r="M24" i="1"/>
</calcChain>
</file>

<file path=xl/sharedStrings.xml><?xml version="1.0" encoding="utf-8"?>
<sst xmlns="http://schemas.openxmlformats.org/spreadsheetml/2006/main" count="170" uniqueCount="45">
  <si>
    <t>Group Name</t>
  </si>
  <si>
    <t>Temp (˚C)</t>
  </si>
  <si>
    <t>Start DO</t>
  </si>
  <si>
    <t>End DO</t>
  </si>
  <si>
    <t>Time (min)</t>
  </si>
  <si>
    <t>Time (hr)</t>
  </si>
  <si>
    <t>Volume (L)</t>
  </si>
  <si>
    <r>
      <t>DO consumed (mg h</t>
    </r>
    <r>
      <rPr>
        <b/>
        <vertAlign val="superscript"/>
        <sz val="12"/>
        <color rgb="FFF79646"/>
        <rFont val="Calibri"/>
        <family val="2"/>
      </rPr>
      <t>-1</t>
    </r>
    <r>
      <rPr>
        <b/>
        <sz val="12"/>
        <color rgb="FFF79646"/>
        <rFont val="Calibri"/>
        <family val="2"/>
      </rPr>
      <t>)</t>
    </r>
  </si>
  <si>
    <t>Snail mass (g)</t>
  </si>
  <si>
    <t>Snail mass (kg)</t>
  </si>
  <si>
    <r>
      <t>Adjusted DO consumed (mg kg</t>
    </r>
    <r>
      <rPr>
        <b/>
        <vertAlign val="superscript"/>
        <sz val="12"/>
        <color rgb="FF000000"/>
        <rFont val="Calibri"/>
        <family val="2"/>
      </rPr>
      <t>-1</t>
    </r>
    <r>
      <rPr>
        <b/>
        <sz val="12"/>
        <color rgb="FF000000"/>
        <rFont val="Calibri"/>
        <family val="2"/>
      </rPr>
      <t xml:space="preserve"> h</t>
    </r>
    <r>
      <rPr>
        <b/>
        <vertAlign val="superscript"/>
        <sz val="12"/>
        <color rgb="FF000000"/>
        <rFont val="Calibri"/>
        <family val="2"/>
      </rPr>
      <t>-1</t>
    </r>
    <r>
      <rPr>
        <b/>
        <sz val="12"/>
        <color rgb="FF000000"/>
        <rFont val="Calibri"/>
        <family val="2"/>
      </rPr>
      <t>)</t>
    </r>
  </si>
  <si>
    <r>
      <t>mg L</t>
    </r>
    <r>
      <rPr>
        <vertAlign val="superscript"/>
        <sz val="12"/>
        <color rgb="FFFF0000"/>
        <rFont val="Calibri"/>
        <family val="2"/>
      </rPr>
      <t>-1</t>
    </r>
  </si>
  <si>
    <t>% sat</t>
  </si>
  <si>
    <r>
      <t>mg L</t>
    </r>
    <r>
      <rPr>
        <vertAlign val="superscript"/>
        <sz val="12"/>
        <color rgb="FF00B050"/>
        <rFont val="Calibri"/>
        <family val="2"/>
      </rPr>
      <t>-1</t>
    </r>
  </si>
  <si>
    <r>
      <t>((</t>
    </r>
    <r>
      <rPr>
        <sz val="12"/>
        <color rgb="FFFF0000"/>
        <rFont val="Calibri"/>
        <family val="2"/>
      </rPr>
      <t>Start DO mg L</t>
    </r>
    <r>
      <rPr>
        <vertAlign val="superscript"/>
        <sz val="12"/>
        <color rgb="FFFF0000"/>
        <rFont val="Calibri"/>
        <family val="2"/>
      </rPr>
      <t>-1</t>
    </r>
    <r>
      <rPr>
        <sz val="12"/>
        <color rgb="FF000000"/>
        <rFont val="Calibri"/>
        <family val="2"/>
      </rPr>
      <t>-</t>
    </r>
    <r>
      <rPr>
        <sz val="12"/>
        <color rgb="FF00B050"/>
        <rFont val="Calibri"/>
        <family val="2"/>
      </rPr>
      <t>End DO mg L</t>
    </r>
    <r>
      <rPr>
        <vertAlign val="superscript"/>
        <sz val="12"/>
        <color rgb="FF00B050"/>
        <rFont val="Calibri"/>
        <family val="2"/>
      </rPr>
      <t>-1</t>
    </r>
    <r>
      <rPr>
        <sz val="12"/>
        <color rgb="FF000000"/>
        <rFont val="Calibri"/>
        <family val="2"/>
      </rPr>
      <t>)/</t>
    </r>
    <r>
      <rPr>
        <sz val="12"/>
        <color rgb="FF00B0F0"/>
        <rFont val="Calibri"/>
        <family val="2"/>
      </rPr>
      <t>Time h</t>
    </r>
    <r>
      <rPr>
        <sz val="12"/>
        <color rgb="FF000000"/>
        <rFont val="Calibri"/>
        <family val="2"/>
      </rPr>
      <t>)</t>
    </r>
    <r>
      <rPr>
        <sz val="12"/>
        <color rgb="FF00B0F0"/>
        <rFont val="Calibri"/>
        <family val="2"/>
      </rPr>
      <t xml:space="preserve"> </t>
    </r>
    <r>
      <rPr>
        <sz val="12"/>
        <color rgb="FF000000"/>
        <rFont val="Calibri"/>
        <family val="2"/>
      </rPr>
      <t xml:space="preserve">x </t>
    </r>
    <r>
      <rPr>
        <sz val="12"/>
        <color rgb="FF7030A0"/>
        <rFont val="Calibri"/>
        <family val="2"/>
      </rPr>
      <t>volume L</t>
    </r>
  </si>
  <si>
    <r>
      <t>(</t>
    </r>
    <r>
      <rPr>
        <sz val="12"/>
        <color rgb="FFF79646"/>
        <rFont val="Calibri"/>
        <family val="2"/>
      </rPr>
      <t>DO consumed mg h</t>
    </r>
    <r>
      <rPr>
        <vertAlign val="superscript"/>
        <sz val="12"/>
        <color rgb="FFF79646"/>
        <rFont val="Calibri"/>
        <family val="2"/>
      </rPr>
      <t>-1</t>
    </r>
    <r>
      <rPr>
        <sz val="12"/>
        <color rgb="FF000000"/>
        <rFont val="Calibri"/>
        <family val="2"/>
      </rPr>
      <t>/</t>
    </r>
    <r>
      <rPr>
        <sz val="12"/>
        <color rgb="FF948A54"/>
        <rFont val="Calibri"/>
        <family val="2"/>
      </rPr>
      <t>snail mass kg</t>
    </r>
    <r>
      <rPr>
        <sz val="12"/>
        <color rgb="FF000000"/>
        <rFont val="Calibri"/>
        <family val="2"/>
      </rPr>
      <t>)</t>
    </r>
  </si>
  <si>
    <t xml:space="preserve">Group L </t>
  </si>
  <si>
    <t>Group L</t>
  </si>
  <si>
    <t>Group E</t>
  </si>
  <si>
    <t>Group G</t>
  </si>
  <si>
    <t>GROUP S</t>
  </si>
  <si>
    <t xml:space="preserve">GROUP K </t>
  </si>
  <si>
    <t>GROUP M</t>
  </si>
  <si>
    <t>Group N</t>
  </si>
  <si>
    <t>Control (18)</t>
  </si>
  <si>
    <t>Group N*</t>
  </si>
  <si>
    <t>Group A</t>
  </si>
  <si>
    <t>Control (24)</t>
  </si>
  <si>
    <t>Control (27)</t>
  </si>
  <si>
    <t xml:space="preserve">Group Slimy </t>
  </si>
  <si>
    <t>Control (21)</t>
  </si>
  <si>
    <t>Group F</t>
  </si>
  <si>
    <t>Control (15)</t>
  </si>
  <si>
    <t xml:space="preserve">Group R </t>
  </si>
  <si>
    <t>Group J</t>
  </si>
  <si>
    <t>control (30)</t>
  </si>
  <si>
    <t>control (27)</t>
  </si>
  <si>
    <t>Control (30)</t>
  </si>
  <si>
    <t>(DO consumed - control)</t>
  </si>
  <si>
    <t>Control adjusted DO consumed mg / kg / h</t>
  </si>
  <si>
    <t>AVERAGE</t>
  </si>
  <si>
    <t>do_consumed</t>
  </si>
  <si>
    <t>temp</t>
  </si>
  <si>
    <t>group</t>
  </si>
  <si>
    <t>39.4779+A1:C61422791699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</si>
</sst>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vertAlign val="superscript"/>
      <sz val="12"/>
      <color rgb="FFF79646"/>
      <name val="Calibri"/>
      <family val="2"/>
    </font>
    <font>
      <b/>
      <sz val="12"/>
      <color rgb="FFF79646"/>
      <name val="Calibri"/>
      <family val="2"/>
    </font>
    <font>
      <b/>
      <sz val="12"/>
      <color rgb="FF948A54"/>
      <name val="Calibri"/>
      <family val="2"/>
    </font>
    <font>
      <b/>
      <vertAlign val="superscript"/>
      <sz val="12"/>
      <color rgb="FF000000"/>
      <name val="Calibri"/>
      <family val="2"/>
    </font>
    <font>
      <vertAlign val="superscript"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B050"/>
      <name val="Calibri"/>
      <family val="2"/>
    </font>
    <font>
      <sz val="12"/>
      <color rgb="FF00B050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rgb="FF948A54"/>
      <name val="Calibri"/>
      <family val="2"/>
    </font>
    <font>
      <sz val="12"/>
      <color rgb="FFF79646"/>
      <name val="Calibri"/>
      <family val="2"/>
    </font>
    <font>
      <vertAlign val="superscript"/>
      <sz val="12"/>
      <color rgb="FFF79646"/>
      <name val="Calibri"/>
      <family val="2"/>
    </font>
    <font>
      <u/>
      <sz val="10"/>
      <color rgb="FF000000"/>
      <name val="Arial"/>
      <charset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EAA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FE1FA"/>
        <bgColor indexed="64"/>
      </patternFill>
    </fill>
    <fill>
      <patternFill patternType="solid">
        <fgColor rgb="FFF2E5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3" xfId="0" applyBorder="1"/>
    <xf numFmtId="0" fontId="11" fillId="2" borderId="2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0" fillId="5" borderId="3" xfId="0" applyFill="1" applyBorder="1"/>
    <xf numFmtId="0" fontId="0" fillId="5" borderId="1" xfId="0" applyFill="1" applyBorder="1"/>
    <xf numFmtId="0" fontId="10" fillId="4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0" fillId="6" borderId="1" xfId="0" applyFill="1" applyBorder="1"/>
    <xf numFmtId="0" fontId="0" fillId="7" borderId="3" xfId="0" applyFill="1" applyBorder="1"/>
    <xf numFmtId="0" fontId="0" fillId="7" borderId="1" xfId="0" applyFill="1" applyBorder="1"/>
    <xf numFmtId="0" fontId="11" fillId="8" borderId="2" xfId="0" applyFont="1" applyFill="1" applyBorder="1" applyAlignment="1">
      <alignment horizontal="center" vertical="center" wrapText="1"/>
    </xf>
    <xf numFmtId="0" fontId="0" fillId="8" borderId="3" xfId="0" applyFill="1" applyBorder="1"/>
    <xf numFmtId="0" fontId="0" fillId="8" borderId="1" xfId="0" applyFill="1" applyBorder="1"/>
    <xf numFmtId="0" fontId="0" fillId="10" borderId="1" xfId="0" applyFill="1" applyBorder="1"/>
    <xf numFmtId="0" fontId="0" fillId="10" borderId="0" xfId="0" applyFill="1"/>
    <xf numFmtId="0" fontId="19" fillId="0" borderId="1" xfId="0" applyFont="1" applyBorder="1" applyAlignment="1">
      <alignment readingOrder="1"/>
    </xf>
    <xf numFmtId="0" fontId="20" fillId="7" borderId="1" xfId="0" applyFont="1" applyFill="1" applyBorder="1"/>
    <xf numFmtId="0" fontId="20" fillId="8" borderId="1" xfId="0" applyFont="1" applyFill="1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9" fillId="0" borderId="0" xfId="0" applyFont="1" applyAlignment="1">
      <alignment readingOrder="1"/>
    </xf>
    <xf numFmtId="0" fontId="20" fillId="0" borderId="0" xfId="0" applyFont="1"/>
    <xf numFmtId="0" fontId="1" fillId="9" borderId="8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2E5BF"/>
      <color rgb="FFEFE1FA"/>
      <color rgb="FFF2E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586C-D16C-4D4E-AF4B-361FC068ACD6}">
  <dimension ref="A1:C61"/>
  <sheetViews>
    <sheetView workbookViewId="0">
      <selection activeCell="J24" sqref="J24"/>
    </sheetView>
  </sheetViews>
  <sheetFormatPr defaultRowHeight="14.25" x14ac:dyDescent="0.45"/>
  <sheetData>
    <row r="1" spans="1:3" s="28" customFormat="1" ht="14.25" customHeight="1" x14ac:dyDescent="0.45">
      <c r="A1" s="25" t="s">
        <v>43</v>
      </c>
      <c r="B1" s="26" t="s">
        <v>42</v>
      </c>
      <c r="C1" s="28" t="s">
        <v>41</v>
      </c>
    </row>
    <row r="2" spans="1:3" x14ac:dyDescent="0.45">
      <c r="A2" t="s">
        <v>18</v>
      </c>
      <c r="B2">
        <v>15</v>
      </c>
      <c r="C2">
        <v>0.62790482368401934</v>
      </c>
    </row>
    <row r="3" spans="1:3" x14ac:dyDescent="0.45">
      <c r="A3" t="s">
        <v>19</v>
      </c>
      <c r="B3">
        <v>15</v>
      </c>
      <c r="C3">
        <v>2.6361300713244913</v>
      </c>
    </row>
    <row r="4" spans="1:3" x14ac:dyDescent="0.45">
      <c r="A4" t="s">
        <v>20</v>
      </c>
      <c r="B4">
        <v>15</v>
      </c>
      <c r="C4">
        <v>-2.6016479412899867</v>
      </c>
    </row>
    <row r="5" spans="1:3" x14ac:dyDescent="0.45">
      <c r="A5" t="s">
        <v>21</v>
      </c>
      <c r="B5">
        <v>15</v>
      </c>
      <c r="C5">
        <v>-5.4695290474514957</v>
      </c>
    </row>
    <row r="6" spans="1:3" x14ac:dyDescent="0.45">
      <c r="A6" t="s">
        <v>22</v>
      </c>
      <c r="B6">
        <v>15</v>
      </c>
      <c r="C6">
        <v>1.6798407879776314</v>
      </c>
    </row>
    <row r="7" spans="1:3" x14ac:dyDescent="0.45">
      <c r="A7" t="s">
        <v>23</v>
      </c>
      <c r="B7">
        <v>15</v>
      </c>
      <c r="C7">
        <v>5.5541818399796377</v>
      </c>
    </row>
    <row r="8" spans="1:3" x14ac:dyDescent="0.45">
      <c r="A8" t="s">
        <v>26</v>
      </c>
      <c r="B8">
        <v>15</v>
      </c>
      <c r="C8">
        <v>32.766577750595609</v>
      </c>
    </row>
    <row r="9" spans="1:3" x14ac:dyDescent="0.45">
      <c r="A9" t="s">
        <v>29</v>
      </c>
      <c r="B9">
        <v>15</v>
      </c>
      <c r="C9">
        <v>34.793400862501279</v>
      </c>
    </row>
    <row r="10" spans="1:3" x14ac:dyDescent="0.45">
      <c r="A10" t="s">
        <v>31</v>
      </c>
      <c r="B10">
        <v>15</v>
      </c>
      <c r="C10">
        <v>15.479874029050436</v>
      </c>
    </row>
    <row r="11" spans="1:3" x14ac:dyDescent="0.45">
      <c r="A11" t="s">
        <v>34</v>
      </c>
      <c r="B11">
        <v>15</v>
      </c>
      <c r="C11">
        <v>5.6207190994729617</v>
      </c>
    </row>
    <row r="12" spans="1:3" x14ac:dyDescent="0.45">
      <c r="A12" t="s">
        <v>18</v>
      </c>
      <c r="B12">
        <v>18</v>
      </c>
      <c r="C12">
        <v>3.2365970999693667</v>
      </c>
    </row>
    <row r="13" spans="1:3" x14ac:dyDescent="0.45">
      <c r="A13" t="s">
        <v>19</v>
      </c>
      <c r="B13">
        <v>18</v>
      </c>
      <c r="C13">
        <v>38.582618433582788</v>
      </c>
    </row>
    <row r="14" spans="1:3" x14ac:dyDescent="0.45">
      <c r="A14" t="s">
        <v>20</v>
      </c>
      <c r="B14">
        <v>18</v>
      </c>
      <c r="C14">
        <v>36.006452610876636</v>
      </c>
    </row>
    <row r="15" spans="1:3" x14ac:dyDescent="0.45">
      <c r="A15" t="s">
        <v>21</v>
      </c>
      <c r="B15">
        <v>18</v>
      </c>
      <c r="C15">
        <v>34.513979429233665</v>
      </c>
    </row>
    <row r="16" spans="1:3" x14ac:dyDescent="0.45">
      <c r="A16" t="s">
        <v>22</v>
      </c>
      <c r="B16">
        <v>18</v>
      </c>
      <c r="C16">
        <v>6.8183603581543295</v>
      </c>
    </row>
    <row r="17" spans="1:3" x14ac:dyDescent="0.45">
      <c r="A17" t="s">
        <v>23</v>
      </c>
      <c r="B17">
        <v>18</v>
      </c>
      <c r="C17">
        <v>-5.6517969096024325</v>
      </c>
    </row>
    <row r="18" spans="1:3" x14ac:dyDescent="0.45">
      <c r="A18" t="s">
        <v>26</v>
      </c>
      <c r="B18">
        <v>18</v>
      </c>
      <c r="C18">
        <v>41.465234585431112</v>
      </c>
    </row>
    <row r="19" spans="1:3" x14ac:dyDescent="0.45">
      <c r="A19" t="s">
        <v>29</v>
      </c>
      <c r="B19">
        <v>18</v>
      </c>
      <c r="C19">
        <v>49.819745718960831</v>
      </c>
    </row>
    <row r="20" spans="1:3" x14ac:dyDescent="0.45">
      <c r="A20" t="s">
        <v>31</v>
      </c>
      <c r="B20">
        <v>18</v>
      </c>
      <c r="C20">
        <v>39.859953621600205</v>
      </c>
    </row>
    <row r="21" spans="1:3" x14ac:dyDescent="0.45">
      <c r="A21" s="27" t="s">
        <v>33</v>
      </c>
      <c r="B21">
        <v>18</v>
      </c>
      <c r="C21">
        <v>7.0917165461656806</v>
      </c>
    </row>
    <row r="22" spans="1:3" x14ac:dyDescent="0.45">
      <c r="A22" t="s">
        <v>17</v>
      </c>
      <c r="B22">
        <v>21</v>
      </c>
      <c r="C22">
        <v>21.207312822972181</v>
      </c>
    </row>
    <row r="23" spans="1:3" x14ac:dyDescent="0.45">
      <c r="A23" t="s">
        <v>18</v>
      </c>
      <c r="B23">
        <v>21</v>
      </c>
      <c r="C23">
        <v>57.708604954367672</v>
      </c>
    </row>
    <row r="24" spans="1:3" x14ac:dyDescent="0.45">
      <c r="A24" t="s">
        <v>19</v>
      </c>
      <c r="B24">
        <v>21</v>
      </c>
      <c r="C24">
        <v>20.859318266954904</v>
      </c>
    </row>
    <row r="25" spans="1:3" x14ac:dyDescent="0.45">
      <c r="A25" t="s">
        <v>21</v>
      </c>
      <c r="B25">
        <v>21</v>
      </c>
      <c r="C25">
        <v>61.492984828416198</v>
      </c>
    </row>
    <row r="26" spans="1:3" x14ac:dyDescent="0.45">
      <c r="A26" t="s">
        <v>22</v>
      </c>
      <c r="B26">
        <v>21</v>
      </c>
      <c r="C26">
        <v>28.468609048709659</v>
      </c>
    </row>
    <row r="27" spans="1:3" x14ac:dyDescent="0.45">
      <c r="A27" t="s">
        <v>25</v>
      </c>
      <c r="B27">
        <v>21</v>
      </c>
      <c r="C27">
        <v>75.693021667597918</v>
      </c>
    </row>
    <row r="28" spans="1:3" x14ac:dyDescent="0.45">
      <c r="A28" t="s">
        <v>26</v>
      </c>
      <c r="B28">
        <v>21</v>
      </c>
      <c r="C28">
        <v>40.996707267893711</v>
      </c>
    </row>
    <row r="29" spans="1:3" x14ac:dyDescent="0.45">
      <c r="A29" t="s">
        <v>29</v>
      </c>
      <c r="B29">
        <v>21</v>
      </c>
      <c r="C29">
        <v>75.130011865871694</v>
      </c>
    </row>
    <row r="30" spans="1:3" x14ac:dyDescent="0.45">
      <c r="A30" t="s">
        <v>31</v>
      </c>
      <c r="B30">
        <v>21</v>
      </c>
      <c r="C30">
        <v>61.014290070906057</v>
      </c>
    </row>
    <row r="31" spans="1:3" x14ac:dyDescent="0.45">
      <c r="A31" t="s">
        <v>34</v>
      </c>
      <c r="B31">
        <v>21</v>
      </c>
      <c r="C31">
        <v>53.846633177390899</v>
      </c>
    </row>
    <row r="32" spans="1:3" x14ac:dyDescent="0.45">
      <c r="A32" t="s">
        <v>17</v>
      </c>
      <c r="B32">
        <v>24</v>
      </c>
      <c r="C32">
        <v>56.759717736692473</v>
      </c>
    </row>
    <row r="33" spans="1:3" x14ac:dyDescent="0.45">
      <c r="A33" t="s">
        <v>18</v>
      </c>
      <c r="B33">
        <v>24</v>
      </c>
      <c r="C33">
        <v>57.846106937476279</v>
      </c>
    </row>
    <row r="34" spans="1:3" x14ac:dyDescent="0.45">
      <c r="A34" t="s">
        <v>19</v>
      </c>
      <c r="B34">
        <v>24</v>
      </c>
      <c r="C34">
        <v>51.785242562909566</v>
      </c>
    </row>
    <row r="35" spans="1:3" x14ac:dyDescent="0.45">
      <c r="A35" t="s">
        <v>21</v>
      </c>
      <c r="B35">
        <v>24</v>
      </c>
      <c r="C35">
        <v>75.856564920622731</v>
      </c>
    </row>
    <row r="36" spans="1:3" x14ac:dyDescent="0.45">
      <c r="A36" t="s">
        <v>22</v>
      </c>
      <c r="B36">
        <v>24</v>
      </c>
      <c r="C36">
        <v>78.197160014535086</v>
      </c>
    </row>
    <row r="37" spans="1:3" x14ac:dyDescent="0.45">
      <c r="A37" t="s">
        <v>25</v>
      </c>
      <c r="B37">
        <v>24</v>
      </c>
      <c r="C37">
        <v>52.272503450536433</v>
      </c>
    </row>
    <row r="38" spans="1:3" x14ac:dyDescent="0.45">
      <c r="A38" t="s">
        <v>26</v>
      </c>
      <c r="B38">
        <v>24</v>
      </c>
      <c r="C38">
        <v>50.712758895108401</v>
      </c>
    </row>
    <row r="39" spans="1:3" x14ac:dyDescent="0.45">
      <c r="A39" t="s">
        <v>29</v>
      </c>
      <c r="B39">
        <v>24</v>
      </c>
      <c r="C39">
        <v>65.596197179914228</v>
      </c>
    </row>
    <row r="40" spans="1:3" x14ac:dyDescent="0.45">
      <c r="A40" t="s">
        <v>31</v>
      </c>
      <c r="B40">
        <v>24</v>
      </c>
      <c r="C40">
        <v>66.424817008695285</v>
      </c>
    </row>
    <row r="41" spans="1:3" x14ac:dyDescent="0.45">
      <c r="A41" s="27" t="s">
        <v>33</v>
      </c>
      <c r="B41">
        <v>24</v>
      </c>
      <c r="C41">
        <v>83.370125637074793</v>
      </c>
    </row>
    <row r="42" spans="1:3" x14ac:dyDescent="0.45">
      <c r="A42" t="s">
        <v>17</v>
      </c>
      <c r="B42">
        <v>27</v>
      </c>
      <c r="C42">
        <v>88.034063381224101</v>
      </c>
    </row>
    <row r="43" spans="1:3" x14ac:dyDescent="0.45">
      <c r="A43" t="s">
        <v>18</v>
      </c>
      <c r="B43">
        <v>27</v>
      </c>
      <c r="C43">
        <v>57.015215258269585</v>
      </c>
    </row>
    <row r="44" spans="1:3" x14ac:dyDescent="0.45">
      <c r="A44" t="s">
        <v>19</v>
      </c>
      <c r="B44">
        <v>27</v>
      </c>
      <c r="C44">
        <v>44.98718698017354</v>
      </c>
    </row>
    <row r="45" spans="1:3" x14ac:dyDescent="0.45">
      <c r="A45" t="s">
        <v>21</v>
      </c>
      <c r="B45">
        <v>27</v>
      </c>
      <c r="C45">
        <v>57.352190918882151</v>
      </c>
    </row>
    <row r="46" spans="1:3" x14ac:dyDescent="0.45">
      <c r="A46" t="s">
        <v>22</v>
      </c>
      <c r="B46">
        <v>27</v>
      </c>
      <c r="C46">
        <v>80.864579246916804</v>
      </c>
    </row>
    <row r="47" spans="1:3" x14ac:dyDescent="0.45">
      <c r="A47" t="s">
        <v>25</v>
      </c>
      <c r="B47">
        <v>27</v>
      </c>
      <c r="C47">
        <v>76.081329285585142</v>
      </c>
    </row>
    <row r="48" spans="1:3" x14ac:dyDescent="0.45">
      <c r="A48" t="s">
        <v>26</v>
      </c>
      <c r="B48">
        <v>27</v>
      </c>
      <c r="C48">
        <v>59.755678575121756</v>
      </c>
    </row>
    <row r="49" spans="1:3" x14ac:dyDescent="0.45">
      <c r="A49" t="s">
        <v>29</v>
      </c>
      <c r="B49">
        <v>27</v>
      </c>
      <c r="C49">
        <v>60.451859305028051</v>
      </c>
    </row>
    <row r="50" spans="1:3" x14ac:dyDescent="0.45">
      <c r="A50" t="s">
        <v>31</v>
      </c>
      <c r="B50">
        <v>27</v>
      </c>
      <c r="C50">
        <v>56.753574225579804</v>
      </c>
    </row>
    <row r="51" spans="1:3" x14ac:dyDescent="0.45">
      <c r="A51" t="s">
        <v>33</v>
      </c>
      <c r="B51">
        <v>27</v>
      </c>
      <c r="C51">
        <v>77.670277286273048</v>
      </c>
    </row>
    <row r="52" spans="1:3" x14ac:dyDescent="0.45">
      <c r="A52" t="s">
        <v>18</v>
      </c>
      <c r="B52">
        <v>30</v>
      </c>
      <c r="C52">
        <v>69.096777070677447</v>
      </c>
    </row>
    <row r="53" spans="1:3" x14ac:dyDescent="0.45">
      <c r="A53" t="s">
        <v>19</v>
      </c>
      <c r="B53">
        <v>30</v>
      </c>
      <c r="C53">
        <v>25.899350121968919</v>
      </c>
    </row>
    <row r="54" spans="1:3" x14ac:dyDescent="0.45">
      <c r="A54" t="s">
        <v>20</v>
      </c>
      <c r="B54">
        <v>30</v>
      </c>
      <c r="C54">
        <v>73.69233049422337</v>
      </c>
    </row>
    <row r="55" spans="1:3" x14ac:dyDescent="0.45">
      <c r="A55" t="s">
        <v>21</v>
      </c>
      <c r="B55">
        <v>30</v>
      </c>
      <c r="C55">
        <v>75.761058875945949</v>
      </c>
    </row>
    <row r="56" spans="1:3" x14ac:dyDescent="0.45">
      <c r="A56" t="s">
        <v>22</v>
      </c>
      <c r="B56">
        <v>30</v>
      </c>
      <c r="C56">
        <v>66.676863248964494</v>
      </c>
    </row>
    <row r="57" spans="1:3" x14ac:dyDescent="0.45">
      <c r="A57" t="s">
        <v>25</v>
      </c>
      <c r="B57">
        <v>30</v>
      </c>
      <c r="C57">
        <v>89.570133504121003</v>
      </c>
    </row>
    <row r="58" spans="1:3" x14ac:dyDescent="0.45">
      <c r="A58" t="s">
        <v>26</v>
      </c>
      <c r="B58">
        <v>30</v>
      </c>
      <c r="C58">
        <v>58.625939883195514</v>
      </c>
    </row>
    <row r="59" spans="1:3" x14ac:dyDescent="0.45">
      <c r="A59" t="s">
        <v>29</v>
      </c>
      <c r="B59">
        <v>30</v>
      </c>
      <c r="C59">
        <v>80.809192548802471</v>
      </c>
    </row>
    <row r="60" spans="1:3" x14ac:dyDescent="0.45">
      <c r="A60" t="s">
        <v>31</v>
      </c>
      <c r="B60">
        <v>30</v>
      </c>
      <c r="C60">
        <v>81.913365085277917</v>
      </c>
    </row>
    <row r="61" spans="1:3" x14ac:dyDescent="0.45">
      <c r="A61" t="s">
        <v>34</v>
      </c>
      <c r="B61">
        <v>30</v>
      </c>
      <c r="C6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70" zoomScaleNormal="70" workbookViewId="0">
      <pane ySplit="3" topLeftCell="A4" activePane="bottomLeft" state="frozen"/>
      <selection pane="bottomLeft" activeCell="O4" sqref="O4"/>
    </sheetView>
  </sheetViews>
  <sheetFormatPr defaultRowHeight="14.25" x14ac:dyDescent="0.45"/>
  <cols>
    <col min="1" max="1" width="14.73046875" style="1" customWidth="1"/>
    <col min="2" max="2" width="12.265625" style="1" customWidth="1"/>
    <col min="3" max="3" width="9.1328125" style="8"/>
    <col min="4" max="4" width="9.1328125" style="1"/>
    <col min="5" max="5" width="9.1328125" style="14"/>
    <col min="6" max="6" width="9.1328125" style="1"/>
    <col min="7" max="7" width="11.59765625" style="1" customWidth="1"/>
    <col min="8" max="8" width="11.59765625" style="6" customWidth="1"/>
    <col min="9" max="9" width="13.265625" style="16" customWidth="1"/>
    <col min="10" max="10" width="28.86328125" style="19" customWidth="1"/>
    <col min="11" max="11" width="18" style="1" customWidth="1"/>
    <col min="12" max="12" width="19.73046875" style="10" customWidth="1"/>
    <col min="13" max="13" width="20.6640625" style="1" customWidth="1"/>
  </cols>
  <sheetData>
    <row r="1" spans="1:16" ht="15" customHeight="1" x14ac:dyDescent="0.45">
      <c r="A1" s="29" t="s">
        <v>0</v>
      </c>
      <c r="B1" s="32" t="s">
        <v>1</v>
      </c>
      <c r="C1" s="35" t="s">
        <v>2</v>
      </c>
      <c r="D1" s="36"/>
      <c r="E1" s="35" t="s">
        <v>3</v>
      </c>
      <c r="F1" s="36"/>
      <c r="G1" s="32" t="s">
        <v>4</v>
      </c>
      <c r="H1" s="39" t="s">
        <v>5</v>
      </c>
      <c r="I1" s="52" t="s">
        <v>6</v>
      </c>
      <c r="J1" s="42" t="s">
        <v>7</v>
      </c>
      <c r="K1" s="46" t="s">
        <v>8</v>
      </c>
      <c r="L1" s="49" t="s">
        <v>9</v>
      </c>
      <c r="M1" s="44" t="s">
        <v>10</v>
      </c>
    </row>
    <row r="2" spans="1:16" ht="15.75" customHeight="1" x14ac:dyDescent="0.45">
      <c r="A2" s="30"/>
      <c r="B2" s="33"/>
      <c r="C2" s="37"/>
      <c r="D2" s="38"/>
      <c r="E2" s="37"/>
      <c r="F2" s="38"/>
      <c r="G2" s="33"/>
      <c r="H2" s="40"/>
      <c r="I2" s="53"/>
      <c r="J2" s="43"/>
      <c r="K2" s="47"/>
      <c r="L2" s="50"/>
      <c r="M2" s="45"/>
    </row>
    <row r="3" spans="1:16" ht="36" x14ac:dyDescent="0.45">
      <c r="A3" s="31"/>
      <c r="B3" s="34"/>
      <c r="C3" s="11" t="s">
        <v>11</v>
      </c>
      <c r="D3" s="3" t="s">
        <v>12</v>
      </c>
      <c r="E3" s="12" t="s">
        <v>13</v>
      </c>
      <c r="F3" s="3" t="s">
        <v>12</v>
      </c>
      <c r="G3" s="34"/>
      <c r="H3" s="41"/>
      <c r="I3" s="54"/>
      <c r="J3" s="17" t="s">
        <v>14</v>
      </c>
      <c r="K3" s="48"/>
      <c r="L3" s="51"/>
      <c r="M3" s="4" t="s">
        <v>15</v>
      </c>
      <c r="O3" t="s">
        <v>38</v>
      </c>
      <c r="P3" t="s">
        <v>39</v>
      </c>
    </row>
    <row r="4" spans="1:16" x14ac:dyDescent="0.45">
      <c r="A4" s="2" t="s">
        <v>18</v>
      </c>
      <c r="B4" s="2">
        <v>15</v>
      </c>
      <c r="C4" s="7">
        <v>9.02</v>
      </c>
      <c r="D4" s="2">
        <v>97.3</v>
      </c>
      <c r="E4" s="13">
        <v>8.52</v>
      </c>
      <c r="F4" s="2">
        <v>92.3</v>
      </c>
      <c r="G4" s="2">
        <v>68</v>
      </c>
      <c r="H4" s="5">
        <f t="shared" ref="H4:H10" si="0">G4/60</f>
        <v>1.1333333333333333</v>
      </c>
      <c r="I4" s="15">
        <f t="shared" ref="I4:I9" si="1">250/1000</f>
        <v>0.25</v>
      </c>
      <c r="J4" s="18">
        <f t="shared" ref="J4:J35" si="2">((C4-E4)/H4)*I4</f>
        <v>0.11029411764705882</v>
      </c>
      <c r="K4" s="2">
        <f>20.08</f>
        <v>20.079999999999998</v>
      </c>
      <c r="L4" s="9">
        <f>K4/1000</f>
        <v>2.0079999999999997E-2</v>
      </c>
      <c r="M4" s="2">
        <f t="shared" ref="M4:M35" si="3">J4/L4</f>
        <v>5.4927349425826115</v>
      </c>
      <c r="O4">
        <f>J4-$N$78</f>
        <v>-4.595588235294118E-2</v>
      </c>
      <c r="P4">
        <f>O4/L4</f>
        <v>-2.2886395594094218</v>
      </c>
    </row>
    <row r="5" spans="1:16" x14ac:dyDescent="0.45">
      <c r="A5" s="2" t="s">
        <v>19</v>
      </c>
      <c r="B5" s="2">
        <v>15</v>
      </c>
      <c r="C5" s="7">
        <v>9.32</v>
      </c>
      <c r="D5" s="2">
        <v>98.8</v>
      </c>
      <c r="E5" s="13">
        <v>8.75</v>
      </c>
      <c r="F5" s="2">
        <v>95</v>
      </c>
      <c r="G5" s="2">
        <v>60</v>
      </c>
      <c r="H5" s="6">
        <f t="shared" si="0"/>
        <v>1</v>
      </c>
      <c r="I5" s="16">
        <f t="shared" si="1"/>
        <v>0.25</v>
      </c>
      <c r="J5" s="19">
        <f t="shared" si="2"/>
        <v>0.14250000000000007</v>
      </c>
      <c r="K5" s="2">
        <v>17</v>
      </c>
      <c r="L5" s="10">
        <f>K5/1000</f>
        <v>1.7000000000000001E-2</v>
      </c>
      <c r="M5" s="1">
        <f t="shared" si="3"/>
        <v>8.3823529411764746</v>
      </c>
      <c r="O5">
        <f t="shared" ref="O5:O13" si="4">J5-$N$78</f>
        <v>-1.3749999999999929E-2</v>
      </c>
      <c r="P5">
        <f t="shared" ref="P5:P63" si="5">O5/L5</f>
        <v>-0.8088235294117605</v>
      </c>
    </row>
    <row r="6" spans="1:16" x14ac:dyDescent="0.45">
      <c r="A6" s="1" t="s">
        <v>20</v>
      </c>
      <c r="B6" s="1">
        <v>15</v>
      </c>
      <c r="C6" s="8">
        <v>9.24</v>
      </c>
      <c r="D6" s="1">
        <v>95.27</v>
      </c>
      <c r="E6" s="14">
        <v>9.0500000000000007</v>
      </c>
      <c r="F6" s="1">
        <v>97.7</v>
      </c>
      <c r="G6" s="1">
        <v>60</v>
      </c>
      <c r="H6" s="6">
        <f t="shared" si="0"/>
        <v>1</v>
      </c>
      <c r="I6" s="16">
        <f t="shared" si="1"/>
        <v>0.25</v>
      </c>
      <c r="J6" s="19">
        <f t="shared" si="2"/>
        <v>4.7499999999999876E-2</v>
      </c>
      <c r="K6" s="1">
        <v>19.29</v>
      </c>
      <c r="L6" s="10">
        <f>K6/1000</f>
        <v>1.9289999999999998E-2</v>
      </c>
      <c r="M6" s="1">
        <f t="shared" si="3"/>
        <v>2.4624157594608542</v>
      </c>
      <c r="O6">
        <f t="shared" si="4"/>
        <v>-0.10875000000000012</v>
      </c>
      <c r="P6">
        <f t="shared" si="5"/>
        <v>-5.6376360808709247</v>
      </c>
    </row>
    <row r="7" spans="1:16" ht="14.25" customHeight="1" x14ac:dyDescent="0.45">
      <c r="A7" s="1" t="s">
        <v>21</v>
      </c>
      <c r="B7" s="1">
        <v>15</v>
      </c>
      <c r="C7" s="8">
        <v>9.5</v>
      </c>
      <c r="D7" s="1">
        <v>99.8</v>
      </c>
      <c r="E7" s="14">
        <v>9.5</v>
      </c>
      <c r="F7" s="1">
        <v>98.6</v>
      </c>
      <c r="G7" s="1">
        <v>60</v>
      </c>
      <c r="H7" s="6">
        <f t="shared" si="0"/>
        <v>1</v>
      </c>
      <c r="I7" s="16">
        <f t="shared" si="1"/>
        <v>0.25</v>
      </c>
      <c r="J7" s="19">
        <f t="shared" si="2"/>
        <v>0</v>
      </c>
      <c r="K7" s="1">
        <v>17.86</v>
      </c>
      <c r="L7" s="10">
        <f>K7/1000</f>
        <v>1.7860000000000001E-2</v>
      </c>
      <c r="M7" s="1">
        <f t="shared" si="3"/>
        <v>0</v>
      </c>
      <c r="O7">
        <f t="shared" si="4"/>
        <v>-0.15625</v>
      </c>
      <c r="P7">
        <f t="shared" si="5"/>
        <v>-8.748600223964166</v>
      </c>
    </row>
    <row r="8" spans="1:16" x14ac:dyDescent="0.45">
      <c r="A8" s="1" t="s">
        <v>22</v>
      </c>
      <c r="B8" s="1">
        <v>15</v>
      </c>
      <c r="C8" s="8">
        <v>9.5</v>
      </c>
      <c r="D8" s="1">
        <v>99.8</v>
      </c>
      <c r="E8" s="14">
        <v>9</v>
      </c>
      <c r="F8" s="1">
        <v>98.5</v>
      </c>
      <c r="G8" s="1">
        <v>60</v>
      </c>
      <c r="H8" s="6">
        <f t="shared" si="0"/>
        <v>1</v>
      </c>
      <c r="I8" s="16">
        <f t="shared" si="1"/>
        <v>0.25</v>
      </c>
      <c r="J8" s="19">
        <f t="shared" si="2"/>
        <v>0.125</v>
      </c>
      <c r="K8" s="1">
        <v>16.260000000000002</v>
      </c>
      <c r="L8" s="10">
        <f>K8/1000</f>
        <v>1.626E-2</v>
      </c>
      <c r="M8" s="1">
        <f t="shared" si="3"/>
        <v>7.6875768757687579</v>
      </c>
      <c r="O8">
        <f t="shared" si="4"/>
        <v>-3.125E-2</v>
      </c>
      <c r="P8">
        <f t="shared" si="5"/>
        <v>-1.9218942189421895</v>
      </c>
    </row>
    <row r="9" spans="1:16" ht="12.75" customHeight="1" x14ac:dyDescent="0.45">
      <c r="A9" s="1" t="s">
        <v>23</v>
      </c>
      <c r="B9" s="1">
        <v>15</v>
      </c>
      <c r="C9" s="1">
        <v>9.2200000000000006</v>
      </c>
      <c r="D9" s="1">
        <v>96.5</v>
      </c>
      <c r="E9" s="1">
        <v>8.52</v>
      </c>
      <c r="F9" s="1">
        <v>91.6</v>
      </c>
      <c r="G9" s="1">
        <v>60</v>
      </c>
      <c r="H9" s="1">
        <f t="shared" si="0"/>
        <v>1</v>
      </c>
      <c r="I9" s="1">
        <f t="shared" si="1"/>
        <v>0.25</v>
      </c>
      <c r="J9" s="1">
        <f t="shared" si="2"/>
        <v>0.17500000000000027</v>
      </c>
      <c r="K9" s="1">
        <v>13.92</v>
      </c>
      <c r="L9" s="1">
        <v>1.392E-2</v>
      </c>
      <c r="M9" s="1">
        <f t="shared" si="3"/>
        <v>12.571839080459789</v>
      </c>
      <c r="O9">
        <f t="shared" si="4"/>
        <v>1.8750000000000266E-2</v>
      </c>
      <c r="P9">
        <f t="shared" si="5"/>
        <v>1.3469827586207088</v>
      </c>
    </row>
    <row r="10" spans="1:16" x14ac:dyDescent="0.45">
      <c r="A10" s="1" t="s">
        <v>26</v>
      </c>
      <c r="B10" s="1">
        <v>15</v>
      </c>
      <c r="C10" s="8">
        <v>9.5500000000000007</v>
      </c>
      <c r="D10" s="1">
        <v>101.5</v>
      </c>
      <c r="E10" s="14">
        <v>7.42</v>
      </c>
      <c r="F10" s="1">
        <v>81</v>
      </c>
      <c r="G10" s="1">
        <v>60</v>
      </c>
      <c r="H10" s="6">
        <f t="shared" si="0"/>
        <v>1</v>
      </c>
      <c r="I10" s="16">
        <v>0.24</v>
      </c>
      <c r="J10" s="19">
        <f t="shared" si="2"/>
        <v>0.51120000000000021</v>
      </c>
      <c r="K10" s="1">
        <v>12.62</v>
      </c>
      <c r="L10" s="10">
        <f t="shared" ref="L10:L41" si="6">K10/1000</f>
        <v>1.2619999999999999E-2</v>
      </c>
      <c r="M10" s="1">
        <f t="shared" si="3"/>
        <v>40.507131537242493</v>
      </c>
      <c r="O10">
        <f t="shared" si="4"/>
        <v>0.35495000000000021</v>
      </c>
      <c r="P10">
        <f t="shared" si="5"/>
        <v>28.125990491283694</v>
      </c>
    </row>
    <row r="11" spans="1:16" x14ac:dyDescent="0.45">
      <c r="A11" s="1" t="s">
        <v>29</v>
      </c>
      <c r="B11" s="1">
        <v>15</v>
      </c>
      <c r="C11" s="8">
        <v>9.4600000000000009</v>
      </c>
      <c r="D11" s="1">
        <v>99.6</v>
      </c>
      <c r="E11" s="14">
        <v>7.26</v>
      </c>
      <c r="F11" s="1">
        <v>80.099999999999994</v>
      </c>
      <c r="G11" s="1">
        <v>60</v>
      </c>
      <c r="H11" s="6">
        <v>1</v>
      </c>
      <c r="I11" s="16">
        <v>0.25</v>
      </c>
      <c r="J11" s="19">
        <f t="shared" si="2"/>
        <v>0.55000000000000027</v>
      </c>
      <c r="K11" s="1">
        <v>13</v>
      </c>
      <c r="L11" s="10">
        <f t="shared" si="6"/>
        <v>1.2999999999999999E-2</v>
      </c>
      <c r="M11" s="1">
        <f t="shared" si="3"/>
        <v>42.307692307692328</v>
      </c>
      <c r="O11">
        <f t="shared" si="4"/>
        <v>0.39375000000000027</v>
      </c>
      <c r="P11">
        <f t="shared" si="5"/>
        <v>30.288461538461561</v>
      </c>
    </row>
    <row r="12" spans="1:16" x14ac:dyDescent="0.45">
      <c r="A12" s="1" t="s">
        <v>31</v>
      </c>
      <c r="B12" s="1">
        <v>15</v>
      </c>
      <c r="C12" s="8">
        <v>9.01</v>
      </c>
      <c r="D12" s="1">
        <v>91.5</v>
      </c>
      <c r="E12" s="14">
        <v>7.74</v>
      </c>
      <c r="F12" s="1">
        <v>83.9</v>
      </c>
      <c r="G12" s="1">
        <v>60</v>
      </c>
      <c r="H12" s="6">
        <f t="shared" ref="H12:H20" si="7">G12/60</f>
        <v>1</v>
      </c>
      <c r="I12" s="16">
        <v>0.25</v>
      </c>
      <c r="J12" s="19">
        <f t="shared" si="2"/>
        <v>0.31749999999999989</v>
      </c>
      <c r="K12" s="1">
        <v>14.2</v>
      </c>
      <c r="L12" s="10">
        <f t="shared" si="6"/>
        <v>1.4199999999999999E-2</v>
      </c>
      <c r="M12" s="1">
        <f t="shared" si="3"/>
        <v>22.359154929577457</v>
      </c>
      <c r="O12">
        <f t="shared" si="4"/>
        <v>0.16124999999999989</v>
      </c>
      <c r="P12">
        <f t="shared" si="5"/>
        <v>11.355633802816895</v>
      </c>
    </row>
    <row r="13" spans="1:16" x14ac:dyDescent="0.45">
      <c r="A13" s="1" t="s">
        <v>34</v>
      </c>
      <c r="B13" s="1">
        <v>15</v>
      </c>
      <c r="C13" s="8">
        <v>8.69</v>
      </c>
      <c r="D13" s="1">
        <v>97.2</v>
      </c>
      <c r="E13" s="14">
        <v>7.98</v>
      </c>
      <c r="F13" s="1">
        <v>88.3</v>
      </c>
      <c r="G13" s="1">
        <v>60</v>
      </c>
      <c r="H13" s="6">
        <f t="shared" si="7"/>
        <v>1</v>
      </c>
      <c r="I13" s="16">
        <v>0.25</v>
      </c>
      <c r="J13" s="19">
        <f t="shared" si="2"/>
        <v>0.17749999999999977</v>
      </c>
      <c r="K13" s="1">
        <v>14.2</v>
      </c>
      <c r="L13" s="10">
        <f t="shared" si="6"/>
        <v>1.4199999999999999E-2</v>
      </c>
      <c r="M13" s="1">
        <f t="shared" si="3"/>
        <v>12.499999999999984</v>
      </c>
      <c r="O13">
        <f t="shared" si="4"/>
        <v>2.1249999999999769E-2</v>
      </c>
      <c r="P13">
        <f t="shared" si="5"/>
        <v>1.4964788732394205</v>
      </c>
    </row>
    <row r="14" spans="1:16" x14ac:dyDescent="0.45">
      <c r="A14" s="1" t="s">
        <v>18</v>
      </c>
      <c r="B14" s="1">
        <v>18</v>
      </c>
      <c r="C14" s="8">
        <v>8.4700000000000006</v>
      </c>
      <c r="D14" s="1">
        <v>97</v>
      </c>
      <c r="E14" s="14">
        <v>7.68</v>
      </c>
      <c r="F14" s="1">
        <v>87.5</v>
      </c>
      <c r="G14" s="1">
        <v>69</v>
      </c>
      <c r="H14" s="6">
        <f t="shared" si="7"/>
        <v>1.1499999999999999</v>
      </c>
      <c r="I14" s="16">
        <f t="shared" ref="I14:I19" si="8">250/1000</f>
        <v>0.25</v>
      </c>
      <c r="J14" s="19">
        <f t="shared" si="2"/>
        <v>0.17173913043478281</v>
      </c>
      <c r="K14" s="1">
        <f>22.88</f>
        <v>22.88</v>
      </c>
      <c r="L14" s="10">
        <f t="shared" si="6"/>
        <v>2.2879999999999998E-2</v>
      </c>
      <c r="M14" s="1">
        <f t="shared" si="3"/>
        <v>7.506080875646103</v>
      </c>
      <c r="O14">
        <f>J14-$N$79</f>
        <v>2.6739130434782793E-2</v>
      </c>
      <c r="P14">
        <f t="shared" si="5"/>
        <v>1.1686682882335138</v>
      </c>
    </row>
    <row r="15" spans="1:16" x14ac:dyDescent="0.45">
      <c r="A15" s="1" t="s">
        <v>19</v>
      </c>
      <c r="B15" s="1">
        <v>18</v>
      </c>
      <c r="C15" s="8">
        <v>8.56</v>
      </c>
      <c r="D15" s="1">
        <v>90</v>
      </c>
      <c r="E15" s="14">
        <v>6.2</v>
      </c>
      <c r="F15" s="1">
        <v>64.7</v>
      </c>
      <c r="G15" s="1">
        <v>60</v>
      </c>
      <c r="H15" s="6">
        <f t="shared" si="7"/>
        <v>1</v>
      </c>
      <c r="I15" s="16">
        <f t="shared" si="8"/>
        <v>0.25</v>
      </c>
      <c r="J15" s="19">
        <f t="shared" si="2"/>
        <v>0.59000000000000008</v>
      </c>
      <c r="K15" s="1">
        <v>12.76</v>
      </c>
      <c r="L15" s="10">
        <f t="shared" si="6"/>
        <v>1.2760000000000001E-2</v>
      </c>
      <c r="M15" s="1">
        <f t="shared" si="3"/>
        <v>46.23824451410659</v>
      </c>
      <c r="O15">
        <f t="shared" ref="O15:O22" si="9">J15-$N$79</f>
        <v>0.44500000000000006</v>
      </c>
      <c r="P15">
        <f t="shared" si="5"/>
        <v>34.874608150470223</v>
      </c>
    </row>
    <row r="16" spans="1:16" x14ac:dyDescent="0.45">
      <c r="A16" s="1" t="s">
        <v>20</v>
      </c>
      <c r="B16" s="1">
        <v>18</v>
      </c>
      <c r="C16" s="8">
        <v>8.91</v>
      </c>
      <c r="D16" s="1">
        <v>96.8</v>
      </c>
      <c r="E16" s="14">
        <v>5.97</v>
      </c>
      <c r="F16" s="1">
        <v>68.5</v>
      </c>
      <c r="G16" s="1">
        <v>60</v>
      </c>
      <c r="H16" s="6">
        <f t="shared" si="7"/>
        <v>1</v>
      </c>
      <c r="I16" s="16">
        <f t="shared" si="8"/>
        <v>0.25</v>
      </c>
      <c r="J16" s="19">
        <f t="shared" si="2"/>
        <v>0.7350000000000001</v>
      </c>
      <c r="K16" s="1">
        <v>17.7</v>
      </c>
      <c r="L16" s="10">
        <f t="shared" si="6"/>
        <v>1.77E-2</v>
      </c>
      <c r="M16" s="1">
        <f t="shared" si="3"/>
        <v>41.525423728813564</v>
      </c>
      <c r="O16">
        <f t="shared" si="9"/>
        <v>0.59000000000000008</v>
      </c>
      <c r="P16">
        <f t="shared" si="5"/>
        <v>33.333333333333336</v>
      </c>
    </row>
    <row r="17" spans="1:16" x14ac:dyDescent="0.45">
      <c r="A17" s="1" t="s">
        <v>21</v>
      </c>
      <c r="B17" s="1">
        <v>18</v>
      </c>
      <c r="C17" s="8">
        <v>9.1</v>
      </c>
      <c r="D17" s="1">
        <v>99</v>
      </c>
      <c r="E17" s="14">
        <v>6.1</v>
      </c>
      <c r="F17" s="1">
        <v>65.400000000000006</v>
      </c>
      <c r="G17" s="1">
        <v>60</v>
      </c>
      <c r="H17" s="6">
        <f t="shared" si="7"/>
        <v>1</v>
      </c>
      <c r="I17" s="16">
        <f t="shared" si="8"/>
        <v>0.25</v>
      </c>
      <c r="J17" s="19">
        <f t="shared" si="2"/>
        <v>0.75</v>
      </c>
      <c r="K17" s="1">
        <v>18.899999999999999</v>
      </c>
      <c r="L17" s="10">
        <f t="shared" si="6"/>
        <v>1.89E-2</v>
      </c>
      <c r="M17" s="1">
        <f t="shared" si="3"/>
        <v>39.682539682539684</v>
      </c>
      <c r="O17">
        <f t="shared" si="9"/>
        <v>0.60499999999999998</v>
      </c>
      <c r="P17">
        <f t="shared" si="5"/>
        <v>32.010582010582013</v>
      </c>
    </row>
    <row r="18" spans="1:16" x14ac:dyDescent="0.45">
      <c r="A18" s="1" t="s">
        <v>22</v>
      </c>
      <c r="B18" s="1">
        <v>18</v>
      </c>
      <c r="C18" s="8">
        <v>9.1</v>
      </c>
      <c r="D18" s="1">
        <v>99</v>
      </c>
      <c r="E18" s="14">
        <v>8.2200000000000006</v>
      </c>
      <c r="F18" s="1">
        <v>92.8</v>
      </c>
      <c r="G18" s="1">
        <v>61</v>
      </c>
      <c r="H18" s="6">
        <f t="shared" si="7"/>
        <v>1.0166666666666666</v>
      </c>
      <c r="I18" s="16">
        <f t="shared" si="8"/>
        <v>0.25</v>
      </c>
      <c r="J18" s="19">
        <f t="shared" si="2"/>
        <v>0.2163934426229506</v>
      </c>
      <c r="K18" s="1">
        <v>17.41</v>
      </c>
      <c r="L18" s="10">
        <f t="shared" si="6"/>
        <v>1.7410000000000002E-2</v>
      </c>
      <c r="M18" s="1">
        <f t="shared" si="3"/>
        <v>12.429261494712842</v>
      </c>
      <c r="O18">
        <f t="shared" si="9"/>
        <v>7.1393442622950581E-2</v>
      </c>
      <c r="P18">
        <f t="shared" si="5"/>
        <v>4.1007146825359317</v>
      </c>
    </row>
    <row r="19" spans="1:16" x14ac:dyDescent="0.45">
      <c r="A19" s="1" t="s">
        <v>23</v>
      </c>
      <c r="B19" s="1">
        <v>18</v>
      </c>
      <c r="C19" s="1">
        <v>9.06</v>
      </c>
      <c r="D19" s="1">
        <v>97.1</v>
      </c>
      <c r="E19" s="1">
        <v>9</v>
      </c>
      <c r="F19" s="1">
        <v>89.9</v>
      </c>
      <c r="G19" s="1">
        <v>60</v>
      </c>
      <c r="H19" s="1">
        <f t="shared" si="7"/>
        <v>1</v>
      </c>
      <c r="I19" s="1">
        <f t="shared" si="8"/>
        <v>0.25</v>
      </c>
      <c r="J19" s="1">
        <f t="shared" si="2"/>
        <v>1.5000000000000124E-2</v>
      </c>
      <c r="K19" s="1">
        <v>14.63</v>
      </c>
      <c r="L19" s="1">
        <f t="shared" si="6"/>
        <v>1.4630000000000001E-2</v>
      </c>
      <c r="M19" s="1">
        <f t="shared" si="3"/>
        <v>1.025290498974718</v>
      </c>
      <c r="O19">
        <f t="shared" si="9"/>
        <v>-0.12999999999999989</v>
      </c>
      <c r="P19">
        <f t="shared" si="5"/>
        <v>-8.8858509911141415</v>
      </c>
    </row>
    <row r="20" spans="1:16" x14ac:dyDescent="0.45">
      <c r="A20" s="1" t="s">
        <v>26</v>
      </c>
      <c r="B20" s="1">
        <v>18</v>
      </c>
      <c r="C20" s="8">
        <v>9.01</v>
      </c>
      <c r="D20" s="1">
        <v>100.5</v>
      </c>
      <c r="E20" s="14">
        <v>5.17</v>
      </c>
      <c r="F20" s="1">
        <v>58.8</v>
      </c>
      <c r="G20" s="1">
        <v>60</v>
      </c>
      <c r="H20" s="6">
        <f t="shared" si="7"/>
        <v>1</v>
      </c>
      <c r="I20" s="16">
        <v>0.24</v>
      </c>
      <c r="J20" s="19">
        <f t="shared" si="2"/>
        <v>0.92159999999999997</v>
      </c>
      <c r="K20" s="1">
        <v>19.87</v>
      </c>
      <c r="L20" s="10">
        <f t="shared" si="6"/>
        <v>1.9870000000000002E-2</v>
      </c>
      <c r="M20" s="1">
        <f t="shared" si="3"/>
        <v>46.381479617513833</v>
      </c>
      <c r="O20">
        <f t="shared" si="9"/>
        <v>0.77659999999999996</v>
      </c>
      <c r="P20">
        <f t="shared" si="5"/>
        <v>39.08404630095621</v>
      </c>
    </row>
    <row r="21" spans="1:16" x14ac:dyDescent="0.45">
      <c r="A21" s="1" t="s">
        <v>29</v>
      </c>
      <c r="B21" s="1">
        <v>18</v>
      </c>
      <c r="C21" s="8">
        <v>9.0500000000000007</v>
      </c>
      <c r="D21" s="1">
        <v>98.2</v>
      </c>
      <c r="E21" s="14">
        <v>5.69</v>
      </c>
      <c r="F21" s="1">
        <v>63</v>
      </c>
      <c r="G21" s="1">
        <v>60</v>
      </c>
      <c r="H21" s="6">
        <v>1</v>
      </c>
      <c r="I21" s="16">
        <v>0.25</v>
      </c>
      <c r="J21" s="19">
        <f t="shared" si="2"/>
        <v>0.84000000000000008</v>
      </c>
      <c r="K21" s="1">
        <v>14.9</v>
      </c>
      <c r="L21" s="10">
        <f t="shared" si="6"/>
        <v>1.49E-2</v>
      </c>
      <c r="M21" s="1">
        <f t="shared" si="3"/>
        <v>56.375838926174502</v>
      </c>
      <c r="O21">
        <f t="shared" si="9"/>
        <v>0.69500000000000006</v>
      </c>
      <c r="P21">
        <f t="shared" si="5"/>
        <v>46.644295302013425</v>
      </c>
    </row>
    <row r="22" spans="1:16" x14ac:dyDescent="0.45">
      <c r="A22" s="1" t="s">
        <v>31</v>
      </c>
      <c r="B22" s="1">
        <v>18</v>
      </c>
      <c r="C22" s="8">
        <v>8.85</v>
      </c>
      <c r="D22" s="1">
        <v>92.6</v>
      </c>
      <c r="E22" s="14">
        <v>5.0599999999999996</v>
      </c>
      <c r="F22" s="1">
        <v>56.6</v>
      </c>
      <c r="G22" s="1">
        <v>60</v>
      </c>
      <c r="H22" s="6">
        <f t="shared" ref="H22:H30" si="10">G22/60</f>
        <v>1</v>
      </c>
      <c r="I22" s="16">
        <v>0.25</v>
      </c>
      <c r="J22" s="19">
        <f t="shared" si="2"/>
        <v>0.94750000000000001</v>
      </c>
      <c r="K22" s="1">
        <v>21.32</v>
      </c>
      <c r="L22" s="10">
        <f t="shared" si="6"/>
        <v>2.1319999999999999E-2</v>
      </c>
      <c r="M22" s="1">
        <f t="shared" si="3"/>
        <v>44.441838649155727</v>
      </c>
      <c r="O22">
        <f t="shared" si="9"/>
        <v>0.80249999999999999</v>
      </c>
      <c r="P22">
        <f t="shared" si="5"/>
        <v>37.640712945590998</v>
      </c>
    </row>
    <row r="23" spans="1:16" x14ac:dyDescent="0.45">
      <c r="A23" s="22" t="s">
        <v>33</v>
      </c>
      <c r="B23" s="1">
        <v>18</v>
      </c>
      <c r="C23" s="8">
        <v>8.8699999999999992</v>
      </c>
      <c r="D23" s="1">
        <v>98.1</v>
      </c>
      <c r="E23" s="14">
        <v>7.98</v>
      </c>
      <c r="F23" s="1">
        <v>88.3</v>
      </c>
      <c r="G23" s="1">
        <v>60</v>
      </c>
      <c r="H23" s="6">
        <f t="shared" si="10"/>
        <v>1</v>
      </c>
      <c r="I23" s="16">
        <v>0.25</v>
      </c>
      <c r="J23" s="19">
        <f t="shared" si="2"/>
        <v>0.2224999999999997</v>
      </c>
      <c r="K23" s="1">
        <v>17.600000000000001</v>
      </c>
      <c r="L23" s="10">
        <f t="shared" si="6"/>
        <v>1.7600000000000001E-2</v>
      </c>
      <c r="M23" s="1">
        <f t="shared" si="3"/>
        <v>12.642045454545437</v>
      </c>
      <c r="O23">
        <f>J23-$N$80</f>
        <v>0.17124999999999971</v>
      </c>
      <c r="P23">
        <f t="shared" si="5"/>
        <v>9.7301136363636189</v>
      </c>
    </row>
    <row r="24" spans="1:16" x14ac:dyDescent="0.45">
      <c r="A24" s="1" t="s">
        <v>17</v>
      </c>
      <c r="B24" s="1">
        <v>21</v>
      </c>
      <c r="C24" s="8">
        <v>8.17</v>
      </c>
      <c r="D24" s="1">
        <v>96.7</v>
      </c>
      <c r="E24" s="14">
        <v>6.64</v>
      </c>
      <c r="F24" s="1">
        <v>77.7</v>
      </c>
      <c r="G24" s="1">
        <v>60</v>
      </c>
      <c r="H24" s="6">
        <f t="shared" si="10"/>
        <v>1</v>
      </c>
      <c r="I24" s="16">
        <f t="shared" ref="I24:I29" si="11">250/1000</f>
        <v>0.25</v>
      </c>
      <c r="J24" s="19">
        <f t="shared" si="2"/>
        <v>0.38250000000000006</v>
      </c>
      <c r="K24" s="1">
        <v>13.43</v>
      </c>
      <c r="L24" s="10">
        <f t="shared" si="6"/>
        <v>1.3429999999999999E-2</v>
      </c>
      <c r="M24" s="1">
        <f t="shared" si="3"/>
        <v>28.481012658227854</v>
      </c>
      <c r="O24">
        <f t="shared" ref="O24:O33" si="12">J24-$N$80</f>
        <v>0.33125000000000004</v>
      </c>
      <c r="P24">
        <f t="shared" si="5"/>
        <v>24.664929262844382</v>
      </c>
    </row>
    <row r="25" spans="1:16" x14ac:dyDescent="0.45">
      <c r="A25" s="1" t="s">
        <v>18</v>
      </c>
      <c r="B25" s="1">
        <v>21</v>
      </c>
      <c r="C25" s="8">
        <v>8</v>
      </c>
      <c r="D25" s="1">
        <v>92.4</v>
      </c>
      <c r="E25" s="14">
        <v>3.53</v>
      </c>
      <c r="F25" s="1">
        <v>43.1</v>
      </c>
      <c r="G25" s="1">
        <v>59</v>
      </c>
      <c r="H25" s="6">
        <f t="shared" si="10"/>
        <v>0.98333333333333328</v>
      </c>
      <c r="I25" s="16">
        <f t="shared" si="11"/>
        <v>0.25</v>
      </c>
      <c r="J25" s="19">
        <f t="shared" si="2"/>
        <v>1.1364406779661018</v>
      </c>
      <c r="K25" s="1">
        <f>18</f>
        <v>18</v>
      </c>
      <c r="L25" s="10">
        <f t="shared" si="6"/>
        <v>1.7999999999999999E-2</v>
      </c>
      <c r="M25" s="1">
        <f t="shared" si="3"/>
        <v>63.135593220338997</v>
      </c>
      <c r="O25">
        <f t="shared" si="12"/>
        <v>1.0851906779661018</v>
      </c>
      <c r="P25">
        <f t="shared" si="5"/>
        <v>60.288370998116768</v>
      </c>
    </row>
    <row r="26" spans="1:16" x14ac:dyDescent="0.45">
      <c r="A26" s="1" t="s">
        <v>19</v>
      </c>
      <c r="B26" s="1">
        <v>21</v>
      </c>
      <c r="C26" s="8">
        <v>7.76</v>
      </c>
      <c r="D26" s="1">
        <v>91.3</v>
      </c>
      <c r="E26" s="14">
        <v>5.29</v>
      </c>
      <c r="F26" s="1">
        <v>63.4</v>
      </c>
      <c r="G26" s="1">
        <v>60</v>
      </c>
      <c r="H26" s="6">
        <f t="shared" si="10"/>
        <v>1</v>
      </c>
      <c r="I26" s="16">
        <f t="shared" si="11"/>
        <v>0.25</v>
      </c>
      <c r="J26" s="19">
        <f t="shared" si="2"/>
        <v>0.61749999999999994</v>
      </c>
      <c r="K26" s="1">
        <v>24.92</v>
      </c>
      <c r="L26" s="10">
        <f t="shared" si="6"/>
        <v>2.4920000000000001E-2</v>
      </c>
      <c r="M26" s="1">
        <f t="shared" si="3"/>
        <v>24.779293739967894</v>
      </c>
      <c r="O26">
        <f t="shared" si="12"/>
        <v>0.56624999999999992</v>
      </c>
      <c r="P26">
        <f t="shared" si="5"/>
        <v>22.722712680577846</v>
      </c>
    </row>
    <row r="27" spans="1:16" x14ac:dyDescent="0.45">
      <c r="A27" s="1" t="s">
        <v>21</v>
      </c>
      <c r="B27" s="1">
        <v>21</v>
      </c>
      <c r="C27" s="8">
        <v>8.6999999999999993</v>
      </c>
      <c r="D27" s="1">
        <v>96.6</v>
      </c>
      <c r="E27" s="14">
        <v>4.5999999999999996</v>
      </c>
      <c r="F27" s="1">
        <v>51.4</v>
      </c>
      <c r="G27" s="1">
        <v>60</v>
      </c>
      <c r="H27" s="6">
        <f t="shared" si="10"/>
        <v>1</v>
      </c>
      <c r="I27" s="16">
        <f t="shared" si="11"/>
        <v>0.25</v>
      </c>
      <c r="J27" s="19">
        <f t="shared" si="2"/>
        <v>1.0249999999999999</v>
      </c>
      <c r="K27" s="1">
        <v>15.08</v>
      </c>
      <c r="L27" s="10">
        <f t="shared" si="6"/>
        <v>1.508E-2</v>
      </c>
      <c r="M27" s="1">
        <f t="shared" si="3"/>
        <v>67.970822281167102</v>
      </c>
      <c r="O27">
        <f t="shared" si="12"/>
        <v>0.97374999999999989</v>
      </c>
      <c r="P27">
        <f t="shared" si="5"/>
        <v>64.572281167108741</v>
      </c>
    </row>
    <row r="28" spans="1:16" x14ac:dyDescent="0.45">
      <c r="A28" s="1" t="s">
        <v>22</v>
      </c>
      <c r="B28" s="1">
        <v>21</v>
      </c>
      <c r="C28" s="8">
        <v>8.6999999999999993</v>
      </c>
      <c r="D28" s="1">
        <v>96.6</v>
      </c>
      <c r="E28" s="14">
        <v>6.22</v>
      </c>
      <c r="F28" s="1">
        <v>74</v>
      </c>
      <c r="G28" s="1">
        <v>61</v>
      </c>
      <c r="H28" s="6">
        <f t="shared" si="10"/>
        <v>1.0166666666666666</v>
      </c>
      <c r="I28" s="16">
        <f t="shared" si="11"/>
        <v>0.25</v>
      </c>
      <c r="J28" s="19">
        <f t="shared" si="2"/>
        <v>0.60983606557377046</v>
      </c>
      <c r="K28" s="1">
        <v>17.989999999999998</v>
      </c>
      <c r="L28" s="10">
        <f t="shared" si="6"/>
        <v>1.7989999999999999E-2</v>
      </c>
      <c r="M28" s="1">
        <f t="shared" si="3"/>
        <v>33.898613984089522</v>
      </c>
      <c r="O28">
        <f t="shared" si="12"/>
        <v>0.55858606557377044</v>
      </c>
      <c r="P28">
        <f t="shared" si="5"/>
        <v>31.049809092483073</v>
      </c>
    </row>
    <row r="29" spans="1:16" x14ac:dyDescent="0.45">
      <c r="A29" s="1" t="s">
        <v>25</v>
      </c>
      <c r="B29" s="1">
        <v>21</v>
      </c>
      <c r="C29" s="1">
        <v>8.43</v>
      </c>
      <c r="D29" s="1">
        <v>94.1</v>
      </c>
      <c r="E29" s="1">
        <v>3.97</v>
      </c>
      <c r="F29" s="1">
        <v>47.1</v>
      </c>
      <c r="G29" s="1">
        <v>60</v>
      </c>
      <c r="H29" s="1">
        <f t="shared" si="10"/>
        <v>1</v>
      </c>
      <c r="I29" s="1">
        <f t="shared" si="11"/>
        <v>0.25</v>
      </c>
      <c r="J29" s="1">
        <f t="shared" si="2"/>
        <v>1.1149999999999998</v>
      </c>
      <c r="K29" s="1">
        <v>13.44</v>
      </c>
      <c r="L29" s="1">
        <f t="shared" si="6"/>
        <v>1.3439999999999999E-2</v>
      </c>
      <c r="M29" s="1">
        <f t="shared" si="3"/>
        <v>82.961309523809518</v>
      </c>
      <c r="O29">
        <f t="shared" si="12"/>
        <v>1.0637499999999998</v>
      </c>
      <c r="P29">
        <f t="shared" si="5"/>
        <v>79.148065476190467</v>
      </c>
    </row>
    <row r="30" spans="1:16" x14ac:dyDescent="0.45">
      <c r="A30" s="1" t="s">
        <v>26</v>
      </c>
      <c r="B30" s="1">
        <v>21</v>
      </c>
      <c r="C30" s="8">
        <v>8.5500000000000007</v>
      </c>
      <c r="D30" s="1">
        <v>99.4</v>
      </c>
      <c r="E30" s="14">
        <v>4.7300000000000004</v>
      </c>
      <c r="F30" s="1">
        <v>55.8</v>
      </c>
      <c r="G30" s="1">
        <v>60</v>
      </c>
      <c r="H30" s="6">
        <f t="shared" si="10"/>
        <v>1</v>
      </c>
      <c r="I30" s="16">
        <v>0.24</v>
      </c>
      <c r="J30" s="19">
        <f t="shared" si="2"/>
        <v>0.91680000000000006</v>
      </c>
      <c r="K30" s="1">
        <v>19.98</v>
      </c>
      <c r="L30" s="10">
        <f t="shared" si="6"/>
        <v>1.9980000000000001E-2</v>
      </c>
      <c r="M30" s="1">
        <f t="shared" si="3"/>
        <v>45.885885885885884</v>
      </c>
      <c r="O30">
        <f t="shared" si="12"/>
        <v>0.86555000000000004</v>
      </c>
      <c r="P30">
        <f t="shared" si="5"/>
        <v>43.320820820820821</v>
      </c>
    </row>
    <row r="31" spans="1:16" x14ac:dyDescent="0.45">
      <c r="A31" s="1" t="s">
        <v>29</v>
      </c>
      <c r="B31" s="1">
        <v>21</v>
      </c>
      <c r="C31" s="8">
        <v>8.6199999999999992</v>
      </c>
      <c r="D31" s="1">
        <v>96.7</v>
      </c>
      <c r="E31" s="14">
        <v>2.88</v>
      </c>
      <c r="F31" s="1">
        <v>32.799999999999997</v>
      </c>
      <c r="G31" s="1">
        <v>60</v>
      </c>
      <c r="H31" s="6">
        <v>1</v>
      </c>
      <c r="I31" s="16">
        <v>0.25</v>
      </c>
      <c r="J31" s="19">
        <f t="shared" si="2"/>
        <v>1.4349999999999998</v>
      </c>
      <c r="K31" s="1">
        <v>17.8</v>
      </c>
      <c r="L31" s="10">
        <f t="shared" si="6"/>
        <v>1.78E-2</v>
      </c>
      <c r="M31" s="1">
        <f t="shared" si="3"/>
        <v>80.617977528089881</v>
      </c>
      <c r="O31">
        <f t="shared" si="12"/>
        <v>1.3837499999999998</v>
      </c>
      <c r="P31">
        <f t="shared" si="5"/>
        <v>77.738764044943807</v>
      </c>
    </row>
    <row r="32" spans="1:16" x14ac:dyDescent="0.45">
      <c r="A32" s="1" t="s">
        <v>31</v>
      </c>
      <c r="B32" s="1">
        <v>21</v>
      </c>
      <c r="C32" s="8">
        <v>8.4499999999999993</v>
      </c>
      <c r="D32" s="1">
        <v>90.7</v>
      </c>
      <c r="E32" s="14">
        <v>4.2300000000000004</v>
      </c>
      <c r="F32" s="1">
        <v>46.8</v>
      </c>
      <c r="G32" s="1">
        <v>60</v>
      </c>
      <c r="H32" s="6">
        <f t="shared" ref="H32:H40" si="13">G32/60</f>
        <v>1</v>
      </c>
      <c r="I32" s="16">
        <v>0.25</v>
      </c>
      <c r="J32" s="19">
        <f t="shared" si="2"/>
        <v>1.0549999999999997</v>
      </c>
      <c r="K32" s="1">
        <v>15.69</v>
      </c>
      <c r="L32" s="10">
        <f t="shared" si="6"/>
        <v>1.5689999999999999E-2</v>
      </c>
      <c r="M32" s="1">
        <f t="shared" si="3"/>
        <v>67.240280433397061</v>
      </c>
      <c r="O32">
        <f t="shared" si="12"/>
        <v>1.0037499999999997</v>
      </c>
      <c r="P32">
        <f t="shared" si="5"/>
        <v>63.973868706182266</v>
      </c>
    </row>
    <row r="33" spans="1:16" x14ac:dyDescent="0.45">
      <c r="A33" s="1" t="s">
        <v>34</v>
      </c>
      <c r="B33" s="1">
        <v>21</v>
      </c>
      <c r="C33" s="8">
        <v>8.1999999999999993</v>
      </c>
      <c r="D33" s="1">
        <v>96.5</v>
      </c>
      <c r="E33" s="14">
        <v>4.88</v>
      </c>
      <c r="F33" s="1">
        <v>55.4</v>
      </c>
      <c r="G33" s="1">
        <v>60</v>
      </c>
      <c r="H33" s="6">
        <f t="shared" si="13"/>
        <v>1</v>
      </c>
      <c r="I33" s="16">
        <v>0.25</v>
      </c>
      <c r="J33" s="19">
        <f t="shared" si="2"/>
        <v>0.82999999999999985</v>
      </c>
      <c r="K33" s="1">
        <v>13.6</v>
      </c>
      <c r="L33" s="10">
        <f t="shared" si="6"/>
        <v>1.3599999999999999E-2</v>
      </c>
      <c r="M33" s="1">
        <f t="shared" si="3"/>
        <v>61.029411764705877</v>
      </c>
      <c r="O33">
        <f t="shared" si="12"/>
        <v>0.77874999999999983</v>
      </c>
      <c r="P33">
        <f t="shared" si="5"/>
        <v>57.261029411764696</v>
      </c>
    </row>
    <row r="34" spans="1:16" x14ac:dyDescent="0.45">
      <c r="A34" s="1" t="s">
        <v>17</v>
      </c>
      <c r="B34" s="1">
        <v>24</v>
      </c>
      <c r="C34" s="8">
        <v>8.0299999999999994</v>
      </c>
      <c r="D34" s="1">
        <v>99.2</v>
      </c>
      <c r="E34" s="14">
        <v>4.2699999999999996</v>
      </c>
      <c r="F34" s="1">
        <v>52</v>
      </c>
      <c r="G34" s="1">
        <v>60</v>
      </c>
      <c r="H34" s="6">
        <f t="shared" si="13"/>
        <v>1</v>
      </c>
      <c r="I34" s="16">
        <f t="shared" ref="I34:I39" si="14">250/1000</f>
        <v>0.25</v>
      </c>
      <c r="J34" s="19">
        <f t="shared" si="2"/>
        <v>0.94</v>
      </c>
      <c r="K34" s="1">
        <v>14.84</v>
      </c>
      <c r="L34" s="10">
        <f t="shared" si="6"/>
        <v>1.4839999999999999E-2</v>
      </c>
      <c r="M34" s="1">
        <f t="shared" si="3"/>
        <v>63.342318059299195</v>
      </c>
      <c r="O34">
        <f>J34-$N$81</f>
        <v>0.89169491525423716</v>
      </c>
      <c r="P34">
        <f t="shared" si="5"/>
        <v>60.087258440312482</v>
      </c>
    </row>
    <row r="35" spans="1:16" x14ac:dyDescent="0.45">
      <c r="A35" s="1" t="s">
        <v>18</v>
      </c>
      <c r="B35" s="1">
        <v>24</v>
      </c>
      <c r="C35" s="8">
        <v>8.0500000000000007</v>
      </c>
      <c r="D35" s="1">
        <v>96.1</v>
      </c>
      <c r="E35" s="14">
        <v>3.53</v>
      </c>
      <c r="F35" s="1">
        <v>42</v>
      </c>
      <c r="G35" s="1">
        <v>66</v>
      </c>
      <c r="H35" s="6">
        <f t="shared" si="13"/>
        <v>1.1000000000000001</v>
      </c>
      <c r="I35" s="16">
        <f t="shared" si="14"/>
        <v>0.25</v>
      </c>
      <c r="J35" s="19">
        <f t="shared" si="2"/>
        <v>1.0272727272727276</v>
      </c>
      <c r="K35" s="1">
        <f>16.07</f>
        <v>16.07</v>
      </c>
      <c r="L35" s="10">
        <f t="shared" si="6"/>
        <v>1.6070000000000001E-2</v>
      </c>
      <c r="M35" s="1">
        <f t="shared" si="3"/>
        <v>63.924874130225732</v>
      </c>
      <c r="O35">
        <f t="shared" ref="O35:O43" si="15">J35-$N$81</f>
        <v>0.97896764252696478</v>
      </c>
      <c r="P35">
        <f t="shared" si="5"/>
        <v>60.918957220097369</v>
      </c>
    </row>
    <row r="36" spans="1:16" x14ac:dyDescent="0.45">
      <c r="A36" s="1" t="s">
        <v>19</v>
      </c>
      <c r="B36" s="1">
        <v>24</v>
      </c>
      <c r="C36" s="8">
        <v>7.78</v>
      </c>
      <c r="D36" s="1">
        <v>91.3</v>
      </c>
      <c r="E36" s="14">
        <v>4.22</v>
      </c>
      <c r="F36" s="1">
        <v>49.3</v>
      </c>
      <c r="G36" s="1">
        <v>60</v>
      </c>
      <c r="H36" s="6">
        <f t="shared" si="13"/>
        <v>1</v>
      </c>
      <c r="I36" s="16">
        <f t="shared" si="14"/>
        <v>0.25</v>
      </c>
      <c r="J36" s="19">
        <f t="shared" ref="J36:J63" si="16">((C36-E36)/H36)*I36</f>
        <v>0.89000000000000012</v>
      </c>
      <c r="K36" s="1">
        <v>15.3</v>
      </c>
      <c r="L36" s="10">
        <f t="shared" si="6"/>
        <v>1.5300000000000001E-2</v>
      </c>
      <c r="M36" s="1">
        <f t="shared" ref="M36:M63" si="17">J36/L36</f>
        <v>58.169934640522882</v>
      </c>
      <c r="O36">
        <f t="shared" si="15"/>
        <v>0.84169491525423734</v>
      </c>
      <c r="P36">
        <f t="shared" si="5"/>
        <v>55.012739559100474</v>
      </c>
    </row>
    <row r="37" spans="1:16" x14ac:dyDescent="0.45">
      <c r="A37" s="1" t="s">
        <v>21</v>
      </c>
      <c r="B37" s="1">
        <v>24</v>
      </c>
      <c r="C37" s="8">
        <v>8.6999999999999993</v>
      </c>
      <c r="D37" s="1">
        <v>93.5</v>
      </c>
      <c r="E37" s="14">
        <v>3.77</v>
      </c>
      <c r="F37" s="1">
        <v>39.6</v>
      </c>
      <c r="G37" s="1">
        <v>60</v>
      </c>
      <c r="H37" s="6">
        <f t="shared" si="13"/>
        <v>1</v>
      </c>
      <c r="I37" s="16">
        <f t="shared" si="14"/>
        <v>0.25</v>
      </c>
      <c r="J37" s="19">
        <f t="shared" si="16"/>
        <v>1.2324999999999999</v>
      </c>
      <c r="K37" s="1">
        <v>14.96</v>
      </c>
      <c r="L37" s="10">
        <f t="shared" si="6"/>
        <v>1.4960000000000001E-2</v>
      </c>
      <c r="M37" s="1">
        <f t="shared" si="17"/>
        <v>82.386363636363626</v>
      </c>
      <c r="O37">
        <f t="shared" si="15"/>
        <v>1.1841949152542373</v>
      </c>
      <c r="P37">
        <f t="shared" si="5"/>
        <v>79.157414121272538</v>
      </c>
    </row>
    <row r="38" spans="1:16" x14ac:dyDescent="0.45">
      <c r="A38" s="1" t="s">
        <v>22</v>
      </c>
      <c r="B38" s="1">
        <v>24</v>
      </c>
      <c r="C38" s="8">
        <v>8.17</v>
      </c>
      <c r="D38" s="1">
        <v>93.5</v>
      </c>
      <c r="E38" s="14">
        <v>3.14</v>
      </c>
      <c r="F38" s="1">
        <v>36.6</v>
      </c>
      <c r="G38" s="1">
        <v>66</v>
      </c>
      <c r="H38" s="6">
        <f t="shared" si="13"/>
        <v>1.1000000000000001</v>
      </c>
      <c r="I38" s="16">
        <f t="shared" si="14"/>
        <v>0.25</v>
      </c>
      <c r="J38" s="19">
        <f t="shared" si="16"/>
        <v>1.1431818181818179</v>
      </c>
      <c r="K38" s="1">
        <v>13.37</v>
      </c>
      <c r="L38" s="10">
        <f t="shared" si="6"/>
        <v>1.337E-2</v>
      </c>
      <c r="M38" s="1">
        <f t="shared" si="17"/>
        <v>85.503501733868205</v>
      </c>
      <c r="O38">
        <f t="shared" si="15"/>
        <v>1.0948767334360552</v>
      </c>
      <c r="P38">
        <f t="shared" si="5"/>
        <v>81.890555978762535</v>
      </c>
    </row>
    <row r="39" spans="1:16" x14ac:dyDescent="0.45">
      <c r="A39" s="1" t="s">
        <v>25</v>
      </c>
      <c r="B39" s="1">
        <v>24</v>
      </c>
      <c r="C39" s="1">
        <v>7.8</v>
      </c>
      <c r="D39" s="1">
        <v>91.3</v>
      </c>
      <c r="E39" s="1">
        <v>3.7</v>
      </c>
      <c r="F39" s="1">
        <v>13.1</v>
      </c>
      <c r="G39" s="1">
        <v>60</v>
      </c>
      <c r="H39" s="1">
        <f t="shared" si="13"/>
        <v>1</v>
      </c>
      <c r="I39" s="1">
        <f t="shared" si="14"/>
        <v>0.25</v>
      </c>
      <c r="J39" s="1">
        <f t="shared" si="16"/>
        <v>1.0249999999999999</v>
      </c>
      <c r="K39" s="1">
        <v>17.739999999999998</v>
      </c>
      <c r="L39" s="1">
        <f t="shared" si="6"/>
        <v>1.7739999999999999E-2</v>
      </c>
      <c r="M39" s="1">
        <f t="shared" si="17"/>
        <v>57.779030439684327</v>
      </c>
      <c r="O39">
        <f t="shared" si="15"/>
        <v>0.97669491525423713</v>
      </c>
      <c r="P39">
        <f t="shared" si="5"/>
        <v>55.056083159765343</v>
      </c>
    </row>
    <row r="40" spans="1:16" x14ac:dyDescent="0.45">
      <c r="A40" s="1" t="s">
        <v>26</v>
      </c>
      <c r="B40" s="1">
        <v>24</v>
      </c>
      <c r="C40" s="8">
        <v>8.15</v>
      </c>
      <c r="D40" s="1">
        <v>97.6</v>
      </c>
      <c r="E40" s="14">
        <v>3.11</v>
      </c>
      <c r="F40" s="1">
        <v>37.1</v>
      </c>
      <c r="G40" s="1">
        <v>59</v>
      </c>
      <c r="H40" s="6">
        <f t="shared" si="13"/>
        <v>0.98333333333333328</v>
      </c>
      <c r="I40" s="16">
        <v>0.24</v>
      </c>
      <c r="J40" s="19">
        <f t="shared" si="16"/>
        <v>1.2301016949152543</v>
      </c>
      <c r="K40" s="1">
        <v>22.33</v>
      </c>
      <c r="L40" s="10">
        <f t="shared" si="6"/>
        <v>2.2329999999999999E-2</v>
      </c>
      <c r="M40" s="1">
        <f t="shared" si="17"/>
        <v>55.087402369693436</v>
      </c>
      <c r="O40">
        <f t="shared" si="15"/>
        <v>1.1817966101694917</v>
      </c>
      <c r="P40">
        <f t="shared" si="5"/>
        <v>52.92416525613487</v>
      </c>
    </row>
    <row r="41" spans="1:16" s="21" customFormat="1" x14ac:dyDescent="0.45">
      <c r="A41" s="1" t="s">
        <v>29</v>
      </c>
      <c r="B41" s="1">
        <v>24</v>
      </c>
      <c r="C41" s="8">
        <v>8.09</v>
      </c>
      <c r="D41" s="1">
        <v>94</v>
      </c>
      <c r="E41" s="14">
        <v>3.16</v>
      </c>
      <c r="F41" s="1">
        <v>39.200000000000003</v>
      </c>
      <c r="G41" s="1">
        <v>60</v>
      </c>
      <c r="H41" s="6">
        <v>1</v>
      </c>
      <c r="I41" s="16">
        <v>0.25</v>
      </c>
      <c r="J41" s="19">
        <f t="shared" si="16"/>
        <v>1.2324999999999999</v>
      </c>
      <c r="K41" s="1">
        <v>17.3</v>
      </c>
      <c r="L41" s="10">
        <f t="shared" si="6"/>
        <v>1.7299999999999999E-2</v>
      </c>
      <c r="M41" s="1">
        <f t="shared" si="17"/>
        <v>71.242774566473983</v>
      </c>
      <c r="O41">
        <f t="shared" si="15"/>
        <v>1.1841949152542373</v>
      </c>
      <c r="P41">
        <f t="shared" si="5"/>
        <v>68.450573136083079</v>
      </c>
    </row>
    <row r="42" spans="1:16" s="21" customFormat="1" x14ac:dyDescent="0.45">
      <c r="A42" s="1" t="s">
        <v>31</v>
      </c>
      <c r="B42" s="1">
        <v>24</v>
      </c>
      <c r="C42" s="8">
        <v>8.01</v>
      </c>
      <c r="D42" s="1">
        <v>89.1</v>
      </c>
      <c r="E42" s="14">
        <v>3.57</v>
      </c>
      <c r="F42" s="1">
        <v>41</v>
      </c>
      <c r="G42" s="1">
        <v>60</v>
      </c>
      <c r="H42" s="6">
        <f t="shared" ref="H42:H50" si="18">G42/60</f>
        <v>1</v>
      </c>
      <c r="I42" s="16">
        <v>0.25</v>
      </c>
      <c r="J42" s="19">
        <f t="shared" si="16"/>
        <v>1.1099999999999999</v>
      </c>
      <c r="K42" s="1">
        <v>15.24</v>
      </c>
      <c r="L42" s="10">
        <f t="shared" ref="L42:L63" si="19">K42/1000</f>
        <v>1.524E-2</v>
      </c>
      <c r="M42" s="1">
        <f t="shared" si="17"/>
        <v>72.834645669291334</v>
      </c>
      <c r="O42">
        <f t="shared" si="15"/>
        <v>1.0616949152542372</v>
      </c>
      <c r="P42">
        <f t="shared" si="5"/>
        <v>69.665020685973573</v>
      </c>
    </row>
    <row r="43" spans="1:16" s="21" customFormat="1" x14ac:dyDescent="0.45">
      <c r="A43" s="22" t="s">
        <v>33</v>
      </c>
      <c r="B43" s="1">
        <v>24</v>
      </c>
      <c r="C43" s="8">
        <v>7.9</v>
      </c>
      <c r="D43" s="1">
        <v>95.1</v>
      </c>
      <c r="E43" s="14">
        <v>1.64</v>
      </c>
      <c r="F43" s="1">
        <v>20.3</v>
      </c>
      <c r="G43" s="1">
        <v>60</v>
      </c>
      <c r="H43" s="6">
        <f t="shared" si="18"/>
        <v>1</v>
      </c>
      <c r="I43" s="16">
        <v>0.25</v>
      </c>
      <c r="J43" s="19">
        <f t="shared" si="16"/>
        <v>1.5650000000000002</v>
      </c>
      <c r="K43" s="1">
        <v>17.600000000000001</v>
      </c>
      <c r="L43" s="10">
        <f t="shared" si="19"/>
        <v>1.7600000000000001E-2</v>
      </c>
      <c r="M43" s="1">
        <f t="shared" si="17"/>
        <v>88.920454545454547</v>
      </c>
      <c r="O43">
        <f t="shared" si="15"/>
        <v>1.5166949152542375</v>
      </c>
      <c r="P43">
        <f t="shared" si="5"/>
        <v>86.175847457627128</v>
      </c>
    </row>
    <row r="44" spans="1:16" s="21" customFormat="1" x14ac:dyDescent="0.45">
      <c r="A44" s="1" t="s">
        <v>17</v>
      </c>
      <c r="B44" s="1">
        <v>27</v>
      </c>
      <c r="C44" s="8">
        <v>7.56</v>
      </c>
      <c r="D44" s="1">
        <v>86.2</v>
      </c>
      <c r="E44" s="14">
        <v>1.44</v>
      </c>
      <c r="F44" s="1">
        <v>17.600000000000001</v>
      </c>
      <c r="G44" s="1">
        <v>60</v>
      </c>
      <c r="H44" s="6">
        <f t="shared" si="18"/>
        <v>1</v>
      </c>
      <c r="I44" s="16">
        <f t="shared" ref="I44:I49" si="20">250/1000</f>
        <v>0.25</v>
      </c>
      <c r="J44" s="19">
        <f t="shared" si="16"/>
        <v>1.5299999999999998</v>
      </c>
      <c r="K44" s="1">
        <v>16.27</v>
      </c>
      <c r="L44" s="10">
        <f t="shared" si="19"/>
        <v>1.627E-2</v>
      </c>
      <c r="M44" s="1">
        <f t="shared" si="17"/>
        <v>94.038106945298082</v>
      </c>
      <c r="O44">
        <f>J44-$N$82</f>
        <v>1.4399999999999997</v>
      </c>
      <c r="P44">
        <f t="shared" si="5"/>
        <v>88.506453595574655</v>
      </c>
    </row>
    <row r="45" spans="1:16" s="21" customFormat="1" x14ac:dyDescent="0.45">
      <c r="A45" s="1" t="s">
        <v>18</v>
      </c>
      <c r="B45" s="1">
        <v>27</v>
      </c>
      <c r="C45" s="8">
        <v>7.3</v>
      </c>
      <c r="D45" s="1">
        <v>91</v>
      </c>
      <c r="E45" s="14">
        <v>1.41</v>
      </c>
      <c r="F45" s="1">
        <v>17.2</v>
      </c>
      <c r="G45" s="1">
        <v>62</v>
      </c>
      <c r="H45" s="6">
        <f t="shared" si="18"/>
        <v>1.0333333333333334</v>
      </c>
      <c r="I45" s="16">
        <f t="shared" si="20"/>
        <v>0.25</v>
      </c>
      <c r="J45" s="19">
        <f t="shared" si="16"/>
        <v>1.4249999999999998</v>
      </c>
      <c r="K45" s="1">
        <f>23.28</f>
        <v>23.28</v>
      </c>
      <c r="L45" s="10">
        <f t="shared" si="19"/>
        <v>2.3280000000000002E-2</v>
      </c>
      <c r="M45" s="1">
        <f t="shared" si="17"/>
        <v>61.211340206185554</v>
      </c>
      <c r="O45">
        <f t="shared" ref="O45:O53" si="21">J45-$N$82</f>
        <v>1.3349999999999997</v>
      </c>
      <c r="P45">
        <f t="shared" si="5"/>
        <v>57.345360824742251</v>
      </c>
    </row>
    <row r="46" spans="1:16" s="21" customFormat="1" x14ac:dyDescent="0.45">
      <c r="A46" s="1" t="s">
        <v>19</v>
      </c>
      <c r="B46" s="1">
        <v>27</v>
      </c>
      <c r="C46" s="8">
        <v>8</v>
      </c>
      <c r="D46" s="1">
        <v>97.6</v>
      </c>
      <c r="E46" s="14">
        <v>5</v>
      </c>
      <c r="F46" s="1">
        <v>60.3</v>
      </c>
      <c r="G46" s="1">
        <v>60</v>
      </c>
      <c r="H46" s="6">
        <f t="shared" si="18"/>
        <v>1</v>
      </c>
      <c r="I46" s="16">
        <f t="shared" si="20"/>
        <v>0.25</v>
      </c>
      <c r="J46" s="19">
        <f t="shared" si="16"/>
        <v>0.75</v>
      </c>
      <c r="K46" s="1">
        <v>14.5</v>
      </c>
      <c r="L46" s="10">
        <f t="shared" si="19"/>
        <v>1.4500000000000001E-2</v>
      </c>
      <c r="M46" s="1">
        <f t="shared" si="17"/>
        <v>51.724137931034477</v>
      </c>
      <c r="O46">
        <f t="shared" si="21"/>
        <v>0.66</v>
      </c>
      <c r="P46">
        <f t="shared" si="5"/>
        <v>45.517241379310342</v>
      </c>
    </row>
    <row r="47" spans="1:16" x14ac:dyDescent="0.45">
      <c r="A47" s="1" t="s">
        <v>21</v>
      </c>
      <c r="B47" s="1">
        <v>27</v>
      </c>
      <c r="C47" s="8">
        <v>7.46</v>
      </c>
      <c r="D47" s="1">
        <v>100.4</v>
      </c>
      <c r="E47" s="14">
        <v>4.22</v>
      </c>
      <c r="F47" s="1">
        <v>86.3</v>
      </c>
      <c r="G47" s="1">
        <v>60</v>
      </c>
      <c r="H47" s="6">
        <f t="shared" si="18"/>
        <v>1</v>
      </c>
      <c r="I47" s="16">
        <f t="shared" si="20"/>
        <v>0.25</v>
      </c>
      <c r="J47" s="19">
        <f t="shared" si="16"/>
        <v>0.81</v>
      </c>
      <c r="K47" s="1">
        <v>12.42</v>
      </c>
      <c r="L47" s="10">
        <f t="shared" si="19"/>
        <v>1.242E-2</v>
      </c>
      <c r="M47" s="1">
        <f t="shared" si="17"/>
        <v>65.217391304347828</v>
      </c>
      <c r="O47">
        <f t="shared" si="21"/>
        <v>0.72000000000000008</v>
      </c>
      <c r="P47">
        <f t="shared" si="5"/>
        <v>57.971014492753625</v>
      </c>
    </row>
    <row r="48" spans="1:16" s="21" customFormat="1" x14ac:dyDescent="0.45">
      <c r="A48" s="1" t="s">
        <v>22</v>
      </c>
      <c r="B48" s="1">
        <v>27</v>
      </c>
      <c r="C48" s="8">
        <v>9.2200000000000006</v>
      </c>
      <c r="D48" s="1">
        <v>100.4</v>
      </c>
      <c r="E48" s="14">
        <v>4.1100000000000003</v>
      </c>
      <c r="F48" s="1">
        <v>50</v>
      </c>
      <c r="G48" s="1">
        <v>60</v>
      </c>
      <c r="H48" s="6">
        <f t="shared" si="18"/>
        <v>1</v>
      </c>
      <c r="I48" s="16">
        <f t="shared" si="20"/>
        <v>0.25</v>
      </c>
      <c r="J48" s="19">
        <f t="shared" si="16"/>
        <v>1.2775000000000001</v>
      </c>
      <c r="K48" s="1">
        <v>14.59</v>
      </c>
      <c r="L48" s="10">
        <f t="shared" si="19"/>
        <v>1.4590000000000001E-2</v>
      </c>
      <c r="M48" s="1">
        <f t="shared" si="17"/>
        <v>87.559972583961624</v>
      </c>
      <c r="O48">
        <f t="shared" si="21"/>
        <v>1.1875</v>
      </c>
      <c r="P48">
        <f t="shared" si="5"/>
        <v>81.391363947909525</v>
      </c>
    </row>
    <row r="49" spans="1:16" x14ac:dyDescent="0.45">
      <c r="A49" s="1" t="s">
        <v>25</v>
      </c>
      <c r="B49" s="1">
        <v>27</v>
      </c>
      <c r="C49" s="1">
        <v>8</v>
      </c>
      <c r="D49" s="1">
        <v>97.6</v>
      </c>
      <c r="E49" s="1">
        <v>3.44</v>
      </c>
      <c r="F49" s="1">
        <v>41.4</v>
      </c>
      <c r="G49" s="1">
        <v>60</v>
      </c>
      <c r="H49" s="1">
        <f t="shared" si="18"/>
        <v>1</v>
      </c>
      <c r="I49" s="1">
        <f t="shared" si="20"/>
        <v>0.25</v>
      </c>
      <c r="J49" s="1">
        <f t="shared" si="16"/>
        <v>1.1400000000000001</v>
      </c>
      <c r="K49" s="1">
        <v>13.7</v>
      </c>
      <c r="L49" s="1">
        <f t="shared" si="19"/>
        <v>1.3699999999999999E-2</v>
      </c>
      <c r="M49" s="1">
        <f t="shared" si="17"/>
        <v>83.211678832116803</v>
      </c>
      <c r="O49">
        <f t="shared" si="21"/>
        <v>1.05</v>
      </c>
      <c r="P49">
        <f t="shared" si="5"/>
        <v>76.642335766423372</v>
      </c>
    </row>
    <row r="50" spans="1:16" x14ac:dyDescent="0.45">
      <c r="A50" s="1" t="s">
        <v>26</v>
      </c>
      <c r="B50" s="1">
        <v>27</v>
      </c>
      <c r="C50" s="8">
        <v>7.97</v>
      </c>
      <c r="D50" s="1">
        <v>97.3</v>
      </c>
      <c r="E50" s="14">
        <v>4</v>
      </c>
      <c r="F50" s="1">
        <v>50.5</v>
      </c>
      <c r="G50" s="1">
        <v>58</v>
      </c>
      <c r="H50" s="6">
        <f t="shared" si="18"/>
        <v>0.96666666666666667</v>
      </c>
      <c r="I50" s="16">
        <v>0.24</v>
      </c>
      <c r="J50" s="19">
        <f t="shared" si="16"/>
        <v>0.98565517241379297</v>
      </c>
      <c r="K50" s="1">
        <v>14.86</v>
      </c>
      <c r="L50" s="10">
        <f t="shared" si="19"/>
        <v>1.486E-2</v>
      </c>
      <c r="M50" s="1">
        <f t="shared" si="17"/>
        <v>66.329419408734381</v>
      </c>
      <c r="O50">
        <f t="shared" si="21"/>
        <v>0.895655172413793</v>
      </c>
      <c r="P50">
        <f t="shared" si="5"/>
        <v>60.272891817886475</v>
      </c>
    </row>
    <row r="51" spans="1:16" x14ac:dyDescent="0.45">
      <c r="A51" s="1" t="s">
        <v>29</v>
      </c>
      <c r="B51" s="1">
        <v>27</v>
      </c>
      <c r="C51" s="8">
        <v>7.87</v>
      </c>
      <c r="D51" s="1">
        <v>95.5</v>
      </c>
      <c r="E51" s="14">
        <v>3.03</v>
      </c>
      <c r="F51" s="1">
        <v>36.5</v>
      </c>
      <c r="G51" s="1">
        <v>60</v>
      </c>
      <c r="H51" s="6">
        <v>1</v>
      </c>
      <c r="I51" s="16">
        <v>0.25</v>
      </c>
      <c r="J51" s="19">
        <f t="shared" si="16"/>
        <v>1.21</v>
      </c>
      <c r="K51" s="1">
        <v>18.399999999999999</v>
      </c>
      <c r="L51" s="10">
        <f t="shared" si="19"/>
        <v>1.84E-2</v>
      </c>
      <c r="M51" s="1">
        <f t="shared" si="17"/>
        <v>65.760869565217391</v>
      </c>
      <c r="O51">
        <f t="shared" si="21"/>
        <v>1.1199999999999999</v>
      </c>
      <c r="P51">
        <f t="shared" si="5"/>
        <v>60.869565217391298</v>
      </c>
    </row>
    <row r="52" spans="1:16" x14ac:dyDescent="0.45">
      <c r="A52" s="1" t="s">
        <v>31</v>
      </c>
      <c r="B52" s="1">
        <v>27</v>
      </c>
      <c r="C52" s="8">
        <v>7.07</v>
      </c>
      <c r="D52" s="1">
        <v>82.3</v>
      </c>
      <c r="E52" s="14">
        <v>4.03</v>
      </c>
      <c r="F52" s="1">
        <v>47.1</v>
      </c>
      <c r="G52" s="1">
        <v>60</v>
      </c>
      <c r="H52" s="6">
        <f t="shared" ref="H52:H60" si="22">G52/60</f>
        <v>1</v>
      </c>
      <c r="I52" s="16">
        <v>0.25</v>
      </c>
      <c r="J52" s="19">
        <f t="shared" si="16"/>
        <v>0.76</v>
      </c>
      <c r="K52" s="1">
        <v>11.67</v>
      </c>
      <c r="L52" s="10">
        <f t="shared" si="19"/>
        <v>1.167E-2</v>
      </c>
      <c r="M52" s="1">
        <f t="shared" si="17"/>
        <v>65.124250214224503</v>
      </c>
      <c r="O52">
        <f t="shared" si="21"/>
        <v>0.67</v>
      </c>
      <c r="P52">
        <f t="shared" si="5"/>
        <v>57.412167952013718</v>
      </c>
    </row>
    <row r="53" spans="1:16" x14ac:dyDescent="0.45">
      <c r="A53" s="1" t="s">
        <v>33</v>
      </c>
      <c r="B53" s="1">
        <v>27</v>
      </c>
      <c r="C53" s="8">
        <v>8.09</v>
      </c>
      <c r="D53" s="1">
        <v>99.9</v>
      </c>
      <c r="E53" s="14">
        <v>0.74</v>
      </c>
      <c r="F53" s="1">
        <v>8.4</v>
      </c>
      <c r="G53" s="1">
        <v>60</v>
      </c>
      <c r="H53" s="6">
        <f t="shared" si="22"/>
        <v>1</v>
      </c>
      <c r="I53" s="16">
        <v>0.25</v>
      </c>
      <c r="J53" s="19">
        <f t="shared" si="16"/>
        <v>1.8374999999999999</v>
      </c>
      <c r="K53" s="1">
        <v>22.4</v>
      </c>
      <c r="L53" s="10">
        <f t="shared" si="19"/>
        <v>2.24E-2</v>
      </c>
      <c r="M53" s="1">
        <f t="shared" si="17"/>
        <v>82.03125</v>
      </c>
      <c r="O53">
        <f t="shared" si="21"/>
        <v>1.7474999999999998</v>
      </c>
      <c r="P53">
        <f t="shared" si="5"/>
        <v>78.013392857142847</v>
      </c>
    </row>
    <row r="54" spans="1:16" x14ac:dyDescent="0.45">
      <c r="A54" s="1" t="s">
        <v>18</v>
      </c>
      <c r="B54" s="1">
        <v>30</v>
      </c>
      <c r="C54" s="8">
        <v>6.9</v>
      </c>
      <c r="D54" s="1">
        <v>89.3</v>
      </c>
      <c r="E54" s="14">
        <v>1.47</v>
      </c>
      <c r="F54" s="1">
        <v>18.399999999999999</v>
      </c>
      <c r="G54" s="1">
        <v>67</v>
      </c>
      <c r="H54" s="6">
        <f t="shared" si="22"/>
        <v>1.1166666666666667</v>
      </c>
      <c r="I54" s="16">
        <f t="shared" ref="I54:I59" si="23">250/1000</f>
        <v>0.25</v>
      </c>
      <c r="J54" s="19">
        <f t="shared" si="16"/>
        <v>1.2156716417910449</v>
      </c>
      <c r="K54" s="1">
        <f>16.18</f>
        <v>16.18</v>
      </c>
      <c r="L54" s="10">
        <f t="shared" si="19"/>
        <v>1.618E-2</v>
      </c>
      <c r="M54" s="1">
        <f t="shared" si="17"/>
        <v>75.134217663228981</v>
      </c>
      <c r="O54">
        <f>J54-$N$83</f>
        <v>1.095671641791045</v>
      </c>
      <c r="P54">
        <f t="shared" si="5"/>
        <v>67.717654004390923</v>
      </c>
    </row>
    <row r="55" spans="1:16" x14ac:dyDescent="0.45">
      <c r="A55" s="1" t="s">
        <v>19</v>
      </c>
      <c r="B55" s="1">
        <v>30</v>
      </c>
      <c r="C55" s="8">
        <v>7.17</v>
      </c>
      <c r="D55" s="1">
        <v>90.1</v>
      </c>
      <c r="E55" s="14">
        <v>4.9000000000000004</v>
      </c>
      <c r="F55" s="1">
        <v>61.1</v>
      </c>
      <c r="G55" s="1">
        <v>60</v>
      </c>
      <c r="H55" s="6">
        <f t="shared" si="22"/>
        <v>1</v>
      </c>
      <c r="I55" s="16">
        <f t="shared" si="23"/>
        <v>0.25</v>
      </c>
      <c r="J55" s="19">
        <f t="shared" si="16"/>
        <v>0.56749999999999989</v>
      </c>
      <c r="K55" s="1">
        <v>18.14</v>
      </c>
      <c r="L55" s="10">
        <f t="shared" si="19"/>
        <v>1.814E-2</v>
      </c>
      <c r="M55" s="1">
        <f t="shared" si="17"/>
        <v>31.284454244762948</v>
      </c>
      <c r="O55">
        <f t="shared" ref="O55:O63" si="24">J55-$N$83</f>
        <v>0.4474999999999999</v>
      </c>
      <c r="P55">
        <f t="shared" si="5"/>
        <v>24.669239250275627</v>
      </c>
    </row>
    <row r="56" spans="1:16" x14ac:dyDescent="0.45">
      <c r="A56" s="1" t="s">
        <v>20</v>
      </c>
      <c r="B56" s="1">
        <v>30</v>
      </c>
      <c r="C56" s="8">
        <v>7.01</v>
      </c>
      <c r="D56" s="1">
        <v>85.1</v>
      </c>
      <c r="E56" s="14">
        <v>1.9</v>
      </c>
      <c r="F56" s="1">
        <v>24.1</v>
      </c>
      <c r="G56" s="1">
        <v>60</v>
      </c>
      <c r="H56" s="6">
        <f t="shared" si="22"/>
        <v>1</v>
      </c>
      <c r="I56" s="16">
        <f t="shared" si="23"/>
        <v>0.25</v>
      </c>
      <c r="J56" s="19">
        <f t="shared" si="16"/>
        <v>1.2774999999999999</v>
      </c>
      <c r="K56" s="1">
        <v>16.010000000000002</v>
      </c>
      <c r="L56" s="10">
        <f t="shared" si="19"/>
        <v>1.601E-2</v>
      </c>
      <c r="M56" s="1">
        <f t="shared" si="17"/>
        <v>79.793878825733913</v>
      </c>
      <c r="O56">
        <f t="shared" si="24"/>
        <v>1.1574999999999998</v>
      </c>
      <c r="P56">
        <f t="shared" si="5"/>
        <v>72.298563397876308</v>
      </c>
    </row>
    <row r="57" spans="1:16" x14ac:dyDescent="0.45">
      <c r="A57" s="1" t="s">
        <v>21</v>
      </c>
      <c r="B57" s="1">
        <v>30</v>
      </c>
      <c r="C57" s="8">
        <v>7.74</v>
      </c>
      <c r="D57" s="1">
        <v>94.4</v>
      </c>
      <c r="E57" s="14">
        <v>3.74</v>
      </c>
      <c r="F57" s="1">
        <v>37</v>
      </c>
      <c r="G57" s="1">
        <v>60</v>
      </c>
      <c r="H57" s="6">
        <f t="shared" si="22"/>
        <v>1</v>
      </c>
      <c r="I57" s="16">
        <f t="shared" si="23"/>
        <v>0.25</v>
      </c>
      <c r="J57" s="19">
        <f t="shared" si="16"/>
        <v>1</v>
      </c>
      <c r="K57" s="1">
        <v>11.91</v>
      </c>
      <c r="L57" s="10">
        <f t="shared" si="19"/>
        <v>1.191E-2</v>
      </c>
      <c r="M57" s="1">
        <f t="shared" si="17"/>
        <v>83.963056255247693</v>
      </c>
      <c r="O57">
        <f t="shared" si="24"/>
        <v>0.88</v>
      </c>
      <c r="P57">
        <f t="shared" si="5"/>
        <v>73.88748950461796</v>
      </c>
    </row>
    <row r="58" spans="1:16" x14ac:dyDescent="0.45">
      <c r="A58" s="1" t="s">
        <v>22</v>
      </c>
      <c r="B58" s="1">
        <v>30</v>
      </c>
      <c r="C58" s="8">
        <v>7.74</v>
      </c>
      <c r="D58" s="1">
        <v>94.4</v>
      </c>
      <c r="E58" s="14">
        <v>3.49</v>
      </c>
      <c r="F58" s="1">
        <v>31.5</v>
      </c>
      <c r="G58" s="1">
        <v>60</v>
      </c>
      <c r="H58" s="6">
        <f t="shared" si="22"/>
        <v>1</v>
      </c>
      <c r="I58" s="16">
        <f t="shared" si="23"/>
        <v>0.25</v>
      </c>
      <c r="J58" s="19">
        <f t="shared" si="16"/>
        <v>1.0625</v>
      </c>
      <c r="K58" s="1">
        <v>14.47</v>
      </c>
      <c r="L58" s="10">
        <f t="shared" si="19"/>
        <v>1.447E-2</v>
      </c>
      <c r="M58" s="1">
        <f t="shared" si="17"/>
        <v>73.427781617138905</v>
      </c>
      <c r="O58">
        <f t="shared" si="24"/>
        <v>0.9425</v>
      </c>
      <c r="P58">
        <f t="shared" si="5"/>
        <v>65.134761575673807</v>
      </c>
    </row>
    <row r="59" spans="1:16" x14ac:dyDescent="0.45">
      <c r="A59" s="1" t="s">
        <v>25</v>
      </c>
      <c r="B59" s="1">
        <v>30</v>
      </c>
      <c r="C59" s="1">
        <v>7.68</v>
      </c>
      <c r="D59" s="1">
        <v>93.3</v>
      </c>
      <c r="E59" s="1">
        <v>0.55000000000000004</v>
      </c>
      <c r="F59" s="1">
        <v>6.9</v>
      </c>
      <c r="G59" s="1">
        <v>60</v>
      </c>
      <c r="H59" s="1">
        <f t="shared" si="22"/>
        <v>1</v>
      </c>
      <c r="I59" s="1">
        <f t="shared" si="23"/>
        <v>0.25</v>
      </c>
      <c r="J59" s="1">
        <f t="shared" si="16"/>
        <v>1.7825</v>
      </c>
      <c r="K59" s="1">
        <v>18.809999999999999</v>
      </c>
      <c r="L59" s="1">
        <f t="shared" si="19"/>
        <v>1.881E-2</v>
      </c>
      <c r="M59" s="1">
        <f t="shared" si="17"/>
        <v>94.763423710792125</v>
      </c>
      <c r="O59">
        <f t="shared" si="24"/>
        <v>1.6625000000000001</v>
      </c>
      <c r="P59">
        <f t="shared" si="5"/>
        <v>88.383838383838381</v>
      </c>
    </row>
    <row r="60" spans="1:16" x14ac:dyDescent="0.45">
      <c r="A60" s="1" t="s">
        <v>26</v>
      </c>
      <c r="B60" s="1">
        <v>30</v>
      </c>
      <c r="C60" s="8">
        <v>7.62</v>
      </c>
      <c r="D60" s="1">
        <v>96.5</v>
      </c>
      <c r="E60" s="14">
        <v>2.2200000000000002</v>
      </c>
      <c r="F60" s="1">
        <v>28.2</v>
      </c>
      <c r="G60" s="1">
        <v>60</v>
      </c>
      <c r="H60" s="6">
        <f t="shared" si="22"/>
        <v>1</v>
      </c>
      <c r="I60" s="16">
        <v>0.24</v>
      </c>
      <c r="J60" s="19">
        <f t="shared" si="16"/>
        <v>1.296</v>
      </c>
      <c r="K60" s="1">
        <v>20.440000000000001</v>
      </c>
      <c r="L60" s="10">
        <f t="shared" si="19"/>
        <v>2.044E-2</v>
      </c>
      <c r="M60" s="1">
        <f t="shared" si="17"/>
        <v>63.405088062622312</v>
      </c>
      <c r="O60">
        <f t="shared" si="24"/>
        <v>1.1760000000000002</v>
      </c>
      <c r="P60">
        <f t="shared" si="5"/>
        <v>57.534246575342472</v>
      </c>
    </row>
    <row r="61" spans="1:16" x14ac:dyDescent="0.45">
      <c r="A61" s="1" t="s">
        <v>29</v>
      </c>
      <c r="B61" s="1">
        <v>30</v>
      </c>
      <c r="C61" s="8">
        <v>7.72</v>
      </c>
      <c r="D61" s="1">
        <v>97.5</v>
      </c>
      <c r="E61" s="14">
        <v>2.61</v>
      </c>
      <c r="F61" s="1">
        <v>32.5</v>
      </c>
      <c r="G61" s="1">
        <v>60</v>
      </c>
      <c r="H61" s="6">
        <v>1</v>
      </c>
      <c r="I61" s="16">
        <v>0.25</v>
      </c>
      <c r="J61" s="19">
        <f t="shared" si="16"/>
        <v>1.2774999999999999</v>
      </c>
      <c r="K61" s="1">
        <v>14.6</v>
      </c>
      <c r="L61" s="10">
        <f t="shared" si="19"/>
        <v>1.46E-2</v>
      </c>
      <c r="M61" s="1">
        <f t="shared" si="17"/>
        <v>87.499999999999986</v>
      </c>
      <c r="O61">
        <f t="shared" si="24"/>
        <v>1.1574999999999998</v>
      </c>
      <c r="P61">
        <f t="shared" si="5"/>
        <v>79.280821917808197</v>
      </c>
    </row>
    <row r="62" spans="1:16" x14ac:dyDescent="0.45">
      <c r="A62" s="1" t="s">
        <v>31</v>
      </c>
      <c r="B62" s="1">
        <v>30</v>
      </c>
      <c r="C62" s="8">
        <v>7.42</v>
      </c>
      <c r="D62" s="1">
        <v>92.2</v>
      </c>
      <c r="E62" s="14">
        <v>1.41</v>
      </c>
      <c r="F62" s="1">
        <v>17.100000000000001</v>
      </c>
      <c r="G62" s="1">
        <v>60</v>
      </c>
      <c r="H62" s="6">
        <f>G62/60</f>
        <v>1</v>
      </c>
      <c r="I62" s="16">
        <v>0.25</v>
      </c>
      <c r="J62" s="19">
        <f t="shared" si="16"/>
        <v>1.5024999999999999</v>
      </c>
      <c r="K62" s="1">
        <v>17.149999999999999</v>
      </c>
      <c r="L62" s="10">
        <f t="shared" si="19"/>
        <v>1.7149999999999999E-2</v>
      </c>
      <c r="M62" s="1">
        <f t="shared" si="17"/>
        <v>87.609329446064137</v>
      </c>
      <c r="O62">
        <f t="shared" si="24"/>
        <v>1.3824999999999998</v>
      </c>
      <c r="P62">
        <f t="shared" si="5"/>
        <v>80.612244897959187</v>
      </c>
    </row>
    <row r="63" spans="1:16" x14ac:dyDescent="0.45">
      <c r="A63" s="1" t="s">
        <v>34</v>
      </c>
      <c r="B63" s="1">
        <v>30</v>
      </c>
      <c r="C63" s="8">
        <v>7.7</v>
      </c>
      <c r="D63" s="1">
        <v>97.5</v>
      </c>
      <c r="E63" s="14">
        <v>4.4400000000000004</v>
      </c>
      <c r="F63" s="1">
        <v>57</v>
      </c>
      <c r="G63" s="1">
        <v>60</v>
      </c>
      <c r="H63" s="6">
        <f>G63/60</f>
        <v>1</v>
      </c>
      <c r="I63" s="16">
        <v>0.25</v>
      </c>
      <c r="J63" s="19">
        <f t="shared" si="16"/>
        <v>0.81499999999999995</v>
      </c>
      <c r="K63" s="1">
        <v>18.170000000000002</v>
      </c>
      <c r="L63" s="10">
        <f t="shared" si="19"/>
        <v>1.8170000000000002E-2</v>
      </c>
      <c r="M63" s="1">
        <f t="shared" si="17"/>
        <v>44.854155200880562</v>
      </c>
      <c r="O63">
        <f t="shared" si="24"/>
        <v>0.69499999999999995</v>
      </c>
      <c r="P63">
        <f t="shared" si="5"/>
        <v>38.249862410566863</v>
      </c>
    </row>
    <row r="78" spans="1:15" x14ac:dyDescent="0.45">
      <c r="A78" s="1" t="s">
        <v>31</v>
      </c>
      <c r="B78" s="1" t="s">
        <v>32</v>
      </c>
      <c r="C78" s="8">
        <v>8.93</v>
      </c>
      <c r="D78" s="1">
        <v>91.4</v>
      </c>
      <c r="E78" s="14">
        <v>8.19</v>
      </c>
      <c r="F78" s="1">
        <v>90.3</v>
      </c>
      <c r="G78" s="1">
        <v>60</v>
      </c>
      <c r="H78" s="6">
        <f>G78/60</f>
        <v>1</v>
      </c>
      <c r="I78" s="16">
        <v>0.25</v>
      </c>
      <c r="J78" s="19">
        <f>((C78-E78)/H78)*I78</f>
        <v>0.18500000000000005</v>
      </c>
      <c r="K78" s="1">
        <v>0</v>
      </c>
      <c r="L78" s="10">
        <f t="shared" ref="L78:L90" si="25">K78/1000</f>
        <v>0</v>
      </c>
      <c r="M78" s="1">
        <v>0.18500000000000005</v>
      </c>
      <c r="N78">
        <f>AVERAGE(J78:J79)</f>
        <v>0.15625</v>
      </c>
      <c r="O78">
        <v>15</v>
      </c>
    </row>
    <row r="79" spans="1:15" x14ac:dyDescent="0.45">
      <c r="A79" s="1" t="s">
        <v>19</v>
      </c>
      <c r="B79" s="1" t="s">
        <v>32</v>
      </c>
      <c r="C79" s="8">
        <v>9.1199999999999992</v>
      </c>
      <c r="D79" s="1">
        <v>99.6</v>
      </c>
      <c r="E79" s="14">
        <v>8.61</v>
      </c>
      <c r="F79" s="1">
        <v>94.8</v>
      </c>
      <c r="G79" s="1">
        <v>60</v>
      </c>
      <c r="H79" s="6">
        <f>G79/60</f>
        <v>1</v>
      </c>
      <c r="I79" s="16">
        <f>250/1000</f>
        <v>0.25</v>
      </c>
      <c r="J79" s="19">
        <f>((C79-E79)/H79)*I79</f>
        <v>0.12749999999999995</v>
      </c>
      <c r="K79" s="1">
        <v>0</v>
      </c>
      <c r="L79" s="10">
        <f t="shared" si="25"/>
        <v>0</v>
      </c>
      <c r="M79" s="1">
        <v>0.12749999999999995</v>
      </c>
      <c r="N79">
        <f>AVERAGE(J80:J81)</f>
        <v>0.14500000000000002</v>
      </c>
      <c r="O79">
        <v>18</v>
      </c>
    </row>
    <row r="80" spans="1:15" x14ac:dyDescent="0.45">
      <c r="A80" s="1" t="s">
        <v>23</v>
      </c>
      <c r="B80" s="1" t="s">
        <v>24</v>
      </c>
      <c r="C80" s="8">
        <v>9.06</v>
      </c>
      <c r="D80" s="1">
        <v>97.1</v>
      </c>
      <c r="E80" s="14">
        <v>8.43</v>
      </c>
      <c r="F80" s="1">
        <v>96.6</v>
      </c>
      <c r="G80" s="1">
        <v>60</v>
      </c>
      <c r="H80" s="6">
        <f>G80/60</f>
        <v>1</v>
      </c>
      <c r="I80" s="16">
        <f>250/1000</f>
        <v>0.25</v>
      </c>
      <c r="J80" s="19">
        <f>((C80-E80)/H80)*I80</f>
        <v>0.1575000000000002</v>
      </c>
      <c r="K80" s="1">
        <v>0</v>
      </c>
      <c r="L80" s="10">
        <f t="shared" si="25"/>
        <v>0</v>
      </c>
      <c r="M80" s="1">
        <v>0.1575000000000002</v>
      </c>
      <c r="N80">
        <f>AVERAGE(J82:J83)</f>
        <v>5.1249999999999997E-2</v>
      </c>
      <c r="O80">
        <v>21</v>
      </c>
    </row>
    <row r="81" spans="1:15" x14ac:dyDescent="0.45">
      <c r="A81" s="22" t="s">
        <v>33</v>
      </c>
      <c r="B81" s="1" t="s">
        <v>24</v>
      </c>
      <c r="C81" s="8">
        <v>8.8699999999999992</v>
      </c>
      <c r="D81" s="1">
        <v>98.1</v>
      </c>
      <c r="E81" s="14">
        <v>8.34</v>
      </c>
      <c r="F81" s="1">
        <v>93</v>
      </c>
      <c r="G81" s="1">
        <v>60</v>
      </c>
      <c r="H81" s="6">
        <f>G81/60</f>
        <v>1</v>
      </c>
      <c r="I81" s="16">
        <v>0.25</v>
      </c>
      <c r="J81" s="19">
        <f>((C81-E81)/H81)*I81</f>
        <v>0.13249999999999984</v>
      </c>
      <c r="K81" s="1">
        <v>0</v>
      </c>
      <c r="L81" s="10">
        <f t="shared" si="25"/>
        <v>0</v>
      </c>
      <c r="M81" s="1">
        <f>J81</f>
        <v>0.13249999999999984</v>
      </c>
      <c r="N81">
        <f>AVERAGE(J84:J86)</f>
        <v>4.8305084745762734E-2</v>
      </c>
      <c r="O81">
        <v>24</v>
      </c>
    </row>
    <row r="82" spans="1:15" x14ac:dyDescent="0.45">
      <c r="A82" s="1" t="s">
        <v>29</v>
      </c>
      <c r="B82" s="1" t="s">
        <v>30</v>
      </c>
      <c r="C82" s="8">
        <v>8.6199999999999992</v>
      </c>
      <c r="D82" s="1">
        <v>96.4</v>
      </c>
      <c r="E82" s="14">
        <v>8.68</v>
      </c>
      <c r="F82" s="1">
        <v>98.6</v>
      </c>
      <c r="G82" s="1">
        <v>60</v>
      </c>
      <c r="H82" s="6">
        <v>1</v>
      </c>
      <c r="I82" s="16">
        <v>0.25</v>
      </c>
      <c r="J82" s="19">
        <v>0</v>
      </c>
      <c r="K82" s="1">
        <v>0</v>
      </c>
      <c r="L82" s="10">
        <f t="shared" si="25"/>
        <v>0</v>
      </c>
      <c r="M82" s="1">
        <v>0</v>
      </c>
      <c r="N82">
        <f>AVERAGE(J87:J88)</f>
        <v>8.9999999999999983E-2</v>
      </c>
      <c r="O82">
        <v>27</v>
      </c>
    </row>
    <row r="83" spans="1:15" x14ac:dyDescent="0.45">
      <c r="A83" t="s">
        <v>21</v>
      </c>
      <c r="B83" s="1" t="s">
        <v>30</v>
      </c>
      <c r="C83" s="8">
        <v>8.6999999999999993</v>
      </c>
      <c r="D83" s="1">
        <v>96.6</v>
      </c>
      <c r="E83" s="14">
        <v>4.5999999999999996</v>
      </c>
      <c r="F83" s="1">
        <v>51.4</v>
      </c>
      <c r="G83" s="1">
        <v>60</v>
      </c>
      <c r="H83" s="6">
        <f t="shared" ref="H83:H90" si="26">G83/60</f>
        <v>1</v>
      </c>
      <c r="I83" s="16">
        <f>250/1000</f>
        <v>0.25</v>
      </c>
      <c r="J83" s="19">
        <v>0.10249999999999999</v>
      </c>
      <c r="K83" s="1">
        <v>0</v>
      </c>
      <c r="L83" s="10">
        <f t="shared" si="25"/>
        <v>0</v>
      </c>
      <c r="M83" s="1">
        <v>0.10249999999999999</v>
      </c>
      <c r="N83">
        <f>AVERAGE(J89:J90)</f>
        <v>0.12</v>
      </c>
      <c r="O83">
        <v>30</v>
      </c>
    </row>
    <row r="84" spans="1:15" x14ac:dyDescent="0.45">
      <c r="A84" t="s">
        <v>26</v>
      </c>
      <c r="B84" s="1" t="s">
        <v>27</v>
      </c>
      <c r="C84" s="8">
        <v>8.0500000000000007</v>
      </c>
      <c r="D84" s="1">
        <v>96.1</v>
      </c>
      <c r="E84" s="14">
        <v>7.48</v>
      </c>
      <c r="F84" s="1">
        <v>89.6</v>
      </c>
      <c r="G84" s="1">
        <v>59</v>
      </c>
      <c r="H84" s="6">
        <f t="shared" si="26"/>
        <v>0.98333333333333328</v>
      </c>
      <c r="I84" s="16">
        <v>0.25</v>
      </c>
      <c r="J84" s="19">
        <f>((C84-E84)/H84)*I84</f>
        <v>0.14491525423728821</v>
      </c>
      <c r="K84" s="1">
        <v>0</v>
      </c>
      <c r="L84" s="10">
        <f t="shared" si="25"/>
        <v>0</v>
      </c>
      <c r="M84" s="1">
        <v>0.14491525423728821</v>
      </c>
    </row>
    <row r="85" spans="1:15" x14ac:dyDescent="0.45">
      <c r="A85" t="s">
        <v>20</v>
      </c>
      <c r="B85" s="1" t="s">
        <v>27</v>
      </c>
      <c r="C85" s="8">
        <v>8.0299999999999994</v>
      </c>
      <c r="D85" s="1">
        <v>99.2</v>
      </c>
      <c r="E85" s="14">
        <v>8.0399999999999991</v>
      </c>
      <c r="F85" s="1">
        <v>96.8</v>
      </c>
      <c r="G85" s="1">
        <v>60</v>
      </c>
      <c r="H85" s="6">
        <f t="shared" si="26"/>
        <v>1</v>
      </c>
      <c r="I85" s="16">
        <f>250/1000</f>
        <v>0.25</v>
      </c>
      <c r="J85" s="19">
        <v>0</v>
      </c>
      <c r="K85" s="1">
        <v>0</v>
      </c>
      <c r="L85" s="10">
        <f t="shared" si="25"/>
        <v>0</v>
      </c>
      <c r="M85" s="1">
        <v>0</v>
      </c>
    </row>
    <row r="86" spans="1:15" x14ac:dyDescent="0.45">
      <c r="A86" s="1" t="s">
        <v>22</v>
      </c>
      <c r="B86" s="1" t="s">
        <v>27</v>
      </c>
      <c r="C86" s="8">
        <v>8.17</v>
      </c>
      <c r="D86" s="1">
        <v>93.5</v>
      </c>
      <c r="E86" s="14">
        <v>8.84</v>
      </c>
      <c r="F86" s="1">
        <v>94.3</v>
      </c>
      <c r="G86" s="1">
        <v>64</v>
      </c>
      <c r="H86" s="6">
        <f t="shared" si="26"/>
        <v>1.0666666666666667</v>
      </c>
      <c r="I86" s="16">
        <f>250/1000</f>
        <v>0.25</v>
      </c>
      <c r="J86" s="19">
        <v>0</v>
      </c>
      <c r="K86" s="1">
        <v>0</v>
      </c>
      <c r="L86" s="10">
        <f t="shared" si="25"/>
        <v>0</v>
      </c>
      <c r="M86" s="1">
        <v>0</v>
      </c>
    </row>
    <row r="87" spans="1:15" x14ac:dyDescent="0.45">
      <c r="A87" s="20" t="s">
        <v>26</v>
      </c>
      <c r="B87" s="20" t="s">
        <v>28</v>
      </c>
      <c r="C87" s="20">
        <v>7.97</v>
      </c>
      <c r="D87" s="20">
        <v>93.8</v>
      </c>
      <c r="E87" s="20">
        <v>7.85</v>
      </c>
      <c r="F87" s="20">
        <v>93.5</v>
      </c>
      <c r="G87" s="20">
        <v>60</v>
      </c>
      <c r="H87" s="20">
        <f t="shared" si="26"/>
        <v>1</v>
      </c>
      <c r="I87" s="20">
        <v>0.25</v>
      </c>
      <c r="J87" s="20">
        <f>((C87-E87)/H87)*I87</f>
        <v>3.0000000000000027E-2</v>
      </c>
      <c r="K87" s="20">
        <v>0</v>
      </c>
      <c r="L87" s="20">
        <f t="shared" si="25"/>
        <v>0</v>
      </c>
      <c r="M87" s="20">
        <f>J87</f>
        <v>3.0000000000000027E-2</v>
      </c>
    </row>
    <row r="88" spans="1:15" x14ac:dyDescent="0.45">
      <c r="A88" s="1" t="s">
        <v>18</v>
      </c>
      <c r="B88" s="1" t="s">
        <v>36</v>
      </c>
      <c r="C88" s="8">
        <v>7.3</v>
      </c>
      <c r="D88" s="1">
        <v>91</v>
      </c>
      <c r="E88" s="14">
        <v>6.66</v>
      </c>
      <c r="F88" s="1">
        <v>81.3</v>
      </c>
      <c r="G88" s="1">
        <v>64</v>
      </c>
      <c r="H88" s="6">
        <f t="shared" si="26"/>
        <v>1.0666666666666667</v>
      </c>
      <c r="I88" s="16">
        <f>250/1000</f>
        <v>0.25</v>
      </c>
      <c r="J88" s="19">
        <f>((C88-E88)/H88)*I88</f>
        <v>0.14999999999999994</v>
      </c>
      <c r="K88" s="1">
        <v>0</v>
      </c>
      <c r="L88" s="10">
        <f t="shared" si="25"/>
        <v>0</v>
      </c>
      <c r="M88" s="1">
        <v>0.14999999999999994</v>
      </c>
    </row>
    <row r="89" spans="1:15" x14ac:dyDescent="0.45">
      <c r="A89" s="1" t="s">
        <v>34</v>
      </c>
      <c r="B89" s="1" t="s">
        <v>35</v>
      </c>
      <c r="C89" s="8">
        <v>7.7</v>
      </c>
      <c r="D89" s="1">
        <v>97.5</v>
      </c>
      <c r="E89" s="14">
        <v>6.88</v>
      </c>
      <c r="F89" s="1">
        <v>83.1</v>
      </c>
      <c r="G89" s="1">
        <v>60</v>
      </c>
      <c r="H89" s="6">
        <f t="shared" si="26"/>
        <v>1</v>
      </c>
      <c r="I89" s="16">
        <v>0.25</v>
      </c>
      <c r="J89" s="19">
        <f>((C89-E89)/H89)*I89</f>
        <v>0.20500000000000007</v>
      </c>
      <c r="K89" s="1">
        <v>0</v>
      </c>
      <c r="L89" s="10">
        <f t="shared" si="25"/>
        <v>0</v>
      </c>
      <c r="M89" s="1">
        <f>J89</f>
        <v>0.20500000000000007</v>
      </c>
    </row>
    <row r="90" spans="1:15" x14ac:dyDescent="0.45">
      <c r="A90" s="1" t="s">
        <v>16</v>
      </c>
      <c r="B90" s="1" t="s">
        <v>37</v>
      </c>
      <c r="C90" s="8">
        <v>7.37</v>
      </c>
      <c r="D90" s="1">
        <v>94.9</v>
      </c>
      <c r="E90" s="14">
        <v>7.23</v>
      </c>
      <c r="F90" s="1">
        <v>88.9</v>
      </c>
      <c r="G90" s="1">
        <v>60</v>
      </c>
      <c r="H90" s="6">
        <f t="shared" si="26"/>
        <v>1</v>
      </c>
      <c r="I90" s="16">
        <f>250/1000</f>
        <v>0.25</v>
      </c>
      <c r="J90" s="19">
        <f>((C90-E90)/H90)*I90</f>
        <v>3.499999999999992E-2</v>
      </c>
      <c r="K90" s="1">
        <v>0</v>
      </c>
      <c r="L90" s="10">
        <f t="shared" si="25"/>
        <v>0</v>
      </c>
      <c r="M90" s="1">
        <v>3.499999999999992E-2</v>
      </c>
    </row>
    <row r="91" spans="1:15" x14ac:dyDescent="0.45">
      <c r="H91" s="6">
        <f t="shared" ref="H91:H119" si="27">G91/60</f>
        <v>0</v>
      </c>
      <c r="I91" s="23" t="s">
        <v>40</v>
      </c>
      <c r="J91" s="24">
        <f>AVERAGE(J78:J90)</f>
        <v>9.7685788787483713E-2</v>
      </c>
      <c r="L91" s="10">
        <f t="shared" ref="L91:L119" si="28">K91/1000</f>
        <v>0</v>
      </c>
    </row>
    <row r="92" spans="1:15" x14ac:dyDescent="0.45">
      <c r="H92" s="6">
        <f t="shared" si="27"/>
        <v>0</v>
      </c>
      <c r="L92" s="10">
        <f t="shared" si="28"/>
        <v>0</v>
      </c>
      <c r="M92" s="1" t="e">
        <f t="shared" ref="M92:M119" si="29">J92/L92</f>
        <v>#DIV/0!</v>
      </c>
    </row>
    <row r="93" spans="1:15" x14ac:dyDescent="0.45">
      <c r="H93" s="6">
        <f t="shared" si="27"/>
        <v>0</v>
      </c>
      <c r="L93" s="10">
        <f t="shared" si="28"/>
        <v>0</v>
      </c>
      <c r="M93" s="1" t="e">
        <f t="shared" si="29"/>
        <v>#DIV/0!</v>
      </c>
    </row>
    <row r="94" spans="1:15" x14ac:dyDescent="0.45">
      <c r="H94" s="6">
        <f t="shared" si="27"/>
        <v>0</v>
      </c>
      <c r="L94" s="10">
        <f t="shared" si="28"/>
        <v>0</v>
      </c>
      <c r="M94" s="1" t="e">
        <f t="shared" si="29"/>
        <v>#DIV/0!</v>
      </c>
    </row>
    <row r="95" spans="1:15" x14ac:dyDescent="0.45">
      <c r="H95" s="6">
        <f t="shared" si="27"/>
        <v>0</v>
      </c>
      <c r="L95" s="10">
        <f t="shared" si="28"/>
        <v>0</v>
      </c>
      <c r="M95" s="1" t="e">
        <f t="shared" si="29"/>
        <v>#DIV/0!</v>
      </c>
    </row>
    <row r="96" spans="1:15" x14ac:dyDescent="0.45">
      <c r="H96" s="6">
        <f t="shared" si="27"/>
        <v>0</v>
      </c>
      <c r="L96" s="10">
        <f t="shared" si="28"/>
        <v>0</v>
      </c>
      <c r="M96" s="1" t="e">
        <f t="shared" si="29"/>
        <v>#DIV/0!</v>
      </c>
    </row>
    <row r="97" spans="8:13" x14ac:dyDescent="0.45">
      <c r="H97" s="6">
        <f t="shared" si="27"/>
        <v>0</v>
      </c>
      <c r="L97" s="10">
        <f t="shared" si="28"/>
        <v>0</v>
      </c>
      <c r="M97" s="1" t="e">
        <f t="shared" si="29"/>
        <v>#DIV/0!</v>
      </c>
    </row>
    <row r="98" spans="8:13" x14ac:dyDescent="0.45">
      <c r="H98" s="6">
        <f t="shared" si="27"/>
        <v>0</v>
      </c>
      <c r="L98" s="10">
        <f t="shared" si="28"/>
        <v>0</v>
      </c>
      <c r="M98" s="1" t="e">
        <f t="shared" si="29"/>
        <v>#DIV/0!</v>
      </c>
    </row>
    <row r="99" spans="8:13" x14ac:dyDescent="0.45">
      <c r="H99" s="6">
        <f t="shared" si="27"/>
        <v>0</v>
      </c>
      <c r="L99" s="10">
        <f t="shared" si="28"/>
        <v>0</v>
      </c>
      <c r="M99" s="1" t="e">
        <f t="shared" si="29"/>
        <v>#DIV/0!</v>
      </c>
    </row>
    <row r="100" spans="8:13" x14ac:dyDescent="0.45">
      <c r="H100" s="6">
        <f t="shared" si="27"/>
        <v>0</v>
      </c>
      <c r="L100" s="10">
        <f t="shared" si="28"/>
        <v>0</v>
      </c>
      <c r="M100" s="1" t="e">
        <f t="shared" si="29"/>
        <v>#DIV/0!</v>
      </c>
    </row>
    <row r="101" spans="8:13" x14ac:dyDescent="0.45">
      <c r="H101" s="6">
        <f t="shared" si="27"/>
        <v>0</v>
      </c>
      <c r="L101" s="10">
        <f t="shared" si="28"/>
        <v>0</v>
      </c>
      <c r="M101" s="1" t="e">
        <f t="shared" si="29"/>
        <v>#DIV/0!</v>
      </c>
    </row>
    <row r="102" spans="8:13" x14ac:dyDescent="0.45">
      <c r="H102" s="6">
        <f t="shared" si="27"/>
        <v>0</v>
      </c>
      <c r="L102" s="10">
        <f t="shared" si="28"/>
        <v>0</v>
      </c>
      <c r="M102" s="1" t="e">
        <f t="shared" si="29"/>
        <v>#DIV/0!</v>
      </c>
    </row>
    <row r="103" spans="8:13" x14ac:dyDescent="0.45">
      <c r="H103" s="6">
        <f t="shared" si="27"/>
        <v>0</v>
      </c>
      <c r="L103" s="10">
        <f t="shared" si="28"/>
        <v>0</v>
      </c>
      <c r="M103" s="1" t="e">
        <f t="shared" si="29"/>
        <v>#DIV/0!</v>
      </c>
    </row>
    <row r="104" spans="8:13" x14ac:dyDescent="0.45">
      <c r="H104" s="6">
        <f t="shared" si="27"/>
        <v>0</v>
      </c>
      <c r="L104" s="10">
        <f t="shared" si="28"/>
        <v>0</v>
      </c>
      <c r="M104" s="1" t="e">
        <f t="shared" si="29"/>
        <v>#DIV/0!</v>
      </c>
    </row>
    <row r="105" spans="8:13" x14ac:dyDescent="0.45">
      <c r="H105" s="6">
        <f t="shared" si="27"/>
        <v>0</v>
      </c>
      <c r="L105" s="10">
        <f t="shared" si="28"/>
        <v>0</v>
      </c>
      <c r="M105" s="1" t="e">
        <f t="shared" si="29"/>
        <v>#DIV/0!</v>
      </c>
    </row>
    <row r="106" spans="8:13" x14ac:dyDescent="0.45">
      <c r="H106" s="6">
        <f t="shared" si="27"/>
        <v>0</v>
      </c>
      <c r="L106" s="10">
        <f t="shared" si="28"/>
        <v>0</v>
      </c>
      <c r="M106" s="1" t="e">
        <f t="shared" si="29"/>
        <v>#DIV/0!</v>
      </c>
    </row>
    <row r="107" spans="8:13" x14ac:dyDescent="0.45">
      <c r="H107" s="6">
        <f t="shared" si="27"/>
        <v>0</v>
      </c>
      <c r="L107" s="10">
        <f t="shared" si="28"/>
        <v>0</v>
      </c>
      <c r="M107" s="1" t="e">
        <f t="shared" si="29"/>
        <v>#DIV/0!</v>
      </c>
    </row>
    <row r="108" spans="8:13" x14ac:dyDescent="0.45">
      <c r="H108" s="6">
        <f t="shared" si="27"/>
        <v>0</v>
      </c>
      <c r="L108" s="10">
        <f t="shared" si="28"/>
        <v>0</v>
      </c>
      <c r="M108" s="1" t="e">
        <f t="shared" si="29"/>
        <v>#DIV/0!</v>
      </c>
    </row>
    <row r="109" spans="8:13" x14ac:dyDescent="0.45">
      <c r="H109" s="6">
        <f t="shared" si="27"/>
        <v>0</v>
      </c>
      <c r="L109" s="10">
        <f t="shared" si="28"/>
        <v>0</v>
      </c>
      <c r="M109" s="1" t="e">
        <f t="shared" si="29"/>
        <v>#DIV/0!</v>
      </c>
    </row>
    <row r="110" spans="8:13" x14ac:dyDescent="0.45">
      <c r="H110" s="6">
        <f t="shared" si="27"/>
        <v>0</v>
      </c>
      <c r="L110" s="10">
        <f t="shared" si="28"/>
        <v>0</v>
      </c>
      <c r="M110" s="1" t="e">
        <f t="shared" si="29"/>
        <v>#DIV/0!</v>
      </c>
    </row>
    <row r="111" spans="8:13" x14ac:dyDescent="0.45">
      <c r="H111" s="6">
        <f t="shared" si="27"/>
        <v>0</v>
      </c>
      <c r="L111" s="10">
        <f t="shared" si="28"/>
        <v>0</v>
      </c>
      <c r="M111" s="1" t="e">
        <f t="shared" si="29"/>
        <v>#DIV/0!</v>
      </c>
    </row>
    <row r="112" spans="8:13" x14ac:dyDescent="0.45">
      <c r="H112" s="6">
        <f t="shared" si="27"/>
        <v>0</v>
      </c>
      <c r="L112" s="10">
        <f t="shared" si="28"/>
        <v>0</v>
      </c>
      <c r="M112" s="1" t="e">
        <f t="shared" si="29"/>
        <v>#DIV/0!</v>
      </c>
    </row>
    <row r="113" spans="8:13" x14ac:dyDescent="0.45">
      <c r="H113" s="6">
        <f t="shared" si="27"/>
        <v>0</v>
      </c>
      <c r="L113" s="10">
        <f t="shared" si="28"/>
        <v>0</v>
      </c>
      <c r="M113" s="1" t="e">
        <f t="shared" si="29"/>
        <v>#DIV/0!</v>
      </c>
    </row>
    <row r="114" spans="8:13" x14ac:dyDescent="0.45">
      <c r="H114" s="6">
        <f t="shared" si="27"/>
        <v>0</v>
      </c>
      <c r="L114" s="10">
        <f t="shared" si="28"/>
        <v>0</v>
      </c>
      <c r="M114" s="1" t="e">
        <f t="shared" si="29"/>
        <v>#DIV/0!</v>
      </c>
    </row>
    <row r="115" spans="8:13" x14ac:dyDescent="0.45">
      <c r="H115" s="6">
        <f t="shared" si="27"/>
        <v>0</v>
      </c>
      <c r="L115" s="10">
        <f t="shared" si="28"/>
        <v>0</v>
      </c>
      <c r="M115" s="1" t="e">
        <f t="shared" si="29"/>
        <v>#DIV/0!</v>
      </c>
    </row>
    <row r="116" spans="8:13" x14ac:dyDescent="0.45">
      <c r="H116" s="6">
        <f t="shared" si="27"/>
        <v>0</v>
      </c>
      <c r="L116" s="10">
        <f t="shared" si="28"/>
        <v>0</v>
      </c>
      <c r="M116" s="1" t="e">
        <f t="shared" si="29"/>
        <v>#DIV/0!</v>
      </c>
    </row>
    <row r="117" spans="8:13" x14ac:dyDescent="0.45">
      <c r="H117" s="6">
        <f t="shared" si="27"/>
        <v>0</v>
      </c>
      <c r="L117" s="10">
        <f t="shared" si="28"/>
        <v>0</v>
      </c>
      <c r="M117" s="1" t="e">
        <f t="shared" si="29"/>
        <v>#DIV/0!</v>
      </c>
    </row>
    <row r="118" spans="8:13" x14ac:dyDescent="0.45">
      <c r="H118" s="6">
        <f t="shared" si="27"/>
        <v>0</v>
      </c>
      <c r="L118" s="10">
        <f t="shared" si="28"/>
        <v>0</v>
      </c>
      <c r="M118" s="1" t="e">
        <f t="shared" si="29"/>
        <v>#DIV/0!</v>
      </c>
    </row>
    <row r="119" spans="8:13" x14ac:dyDescent="0.45">
      <c r="H119" s="6">
        <f t="shared" si="27"/>
        <v>0</v>
      </c>
      <c r="L119" s="10">
        <f t="shared" si="28"/>
        <v>0</v>
      </c>
      <c r="M119" s="1" t="e">
        <f t="shared" si="29"/>
        <v>#DIV/0!</v>
      </c>
    </row>
  </sheetData>
  <sortState xmlns:xlrd2="http://schemas.microsoft.com/office/spreadsheetml/2017/richdata2" ref="A78:M90">
    <sortCondition ref="B78:B90"/>
  </sortState>
  <mergeCells count="11">
    <mergeCell ref="H1:H3"/>
    <mergeCell ref="J1:J2"/>
    <mergeCell ref="M1:M2"/>
    <mergeCell ref="K1:K3"/>
    <mergeCell ref="L1:L3"/>
    <mergeCell ref="I1:I3"/>
    <mergeCell ref="A1:A3"/>
    <mergeCell ref="B1:B3"/>
    <mergeCell ref="G1:G3"/>
    <mergeCell ref="C1:D2"/>
    <mergeCell ref="E1:F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R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Sofie Costin</dc:creator>
  <cp:keywords/>
  <dc:description/>
  <cp:lastModifiedBy>Sofie Amos</cp:lastModifiedBy>
  <cp:revision/>
  <dcterms:created xsi:type="dcterms:W3CDTF">2022-07-15T03:34:41Z</dcterms:created>
  <dcterms:modified xsi:type="dcterms:W3CDTF">2022-10-17T03:43:01Z</dcterms:modified>
  <cp:category/>
  <cp:contentStatus/>
</cp:coreProperties>
</file>