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162" documentId="8_{0BBA0E8C-F718-4CFE-AB7F-3A09A6949C05}" xr6:coauthVersionLast="47" xr6:coauthVersionMax="47" xr10:uidLastSave="{D0E8D888-6C62-4712-BE89-57C1C1645CB1}"/>
  <bookViews>
    <workbookView xWindow="-120" yWindow="-18120" windowWidth="29040" windowHeight="17520" tabRatio="822" activeTab="3" xr2:uid="{5B494214-8493-4E76-900F-0FD62BA007BA}"/>
  </bookViews>
  <sheets>
    <sheet name="oversikt" sheetId="15" r:id="rId1"/>
    <sheet name="OD" sheetId="16" r:id="rId2"/>
    <sheet name="Dryweight" sheetId="17" r:id="rId3"/>
    <sheet name="Glukose" sheetId="1" r:id="rId4"/>
    <sheet name="Glycerol" sheetId="3" r:id="rId5"/>
    <sheet name="Xylose" sheetId="4" r:id="rId6"/>
    <sheet name="Mannitol" sheetId="2" r:id="rId7"/>
    <sheet name="Succinate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5" l="1"/>
  <c r="B49" i="5"/>
  <c r="C44" i="3"/>
  <c r="B44" i="3"/>
  <c r="B43" i="4"/>
  <c r="C43" i="4"/>
  <c r="D39" i="1"/>
  <c r="C39" i="1"/>
  <c r="B39" i="1"/>
  <c r="E41" i="2"/>
  <c r="D41" i="2"/>
  <c r="C41" i="2"/>
  <c r="D49" i="5" l="1"/>
  <c r="D44" i="3"/>
  <c r="D43" i="4"/>
  <c r="C52" i="3"/>
  <c r="B55" i="2" l="1"/>
  <c r="C55" i="2" s="1"/>
  <c r="C51" i="2"/>
  <c r="C51" i="4" l="1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H35" i="4" l="1"/>
  <c r="H39" i="4"/>
  <c r="H37" i="4"/>
  <c r="H36" i="4"/>
  <c r="H38" i="4"/>
  <c r="H40" i="4"/>
  <c r="E34" i="4"/>
  <c r="F34" i="4"/>
  <c r="G34" i="4"/>
  <c r="F37" i="3"/>
  <c r="G37" i="3"/>
  <c r="H37" i="3"/>
  <c r="I37" i="3"/>
  <c r="I36" i="4"/>
  <c r="F40" i="3"/>
  <c r="G40" i="3"/>
  <c r="H40" i="3"/>
  <c r="I40" i="3"/>
  <c r="J40" i="3"/>
  <c r="I34" i="4" l="1"/>
  <c r="H34" i="4"/>
  <c r="I35" i="4"/>
  <c r="J37" i="3"/>
  <c r="E32" i="1" l="1"/>
  <c r="F32" i="1"/>
  <c r="G32" i="1"/>
  <c r="H32" i="1"/>
  <c r="F33" i="2"/>
  <c r="G33" i="2"/>
  <c r="H33" i="2"/>
  <c r="I33" i="2"/>
  <c r="J33" i="2"/>
  <c r="E31" i="1"/>
  <c r="F31" i="1"/>
  <c r="G31" i="1"/>
  <c r="H31" i="1"/>
  <c r="I31" i="1"/>
  <c r="I32" i="1"/>
  <c r="E33" i="1"/>
  <c r="H33" i="1" s="1"/>
  <c r="F33" i="1"/>
  <c r="G33" i="1"/>
  <c r="E40" i="5"/>
  <c r="F40" i="5"/>
  <c r="G40" i="5"/>
  <c r="H40" i="5"/>
  <c r="I40" i="5"/>
  <c r="E41" i="5"/>
  <c r="F41" i="5"/>
  <c r="G41" i="5"/>
  <c r="H41" i="5"/>
  <c r="I41" i="5"/>
  <c r="E42" i="5"/>
  <c r="F42" i="5"/>
  <c r="G42" i="5"/>
  <c r="H42" i="5"/>
  <c r="I42" i="5"/>
  <c r="F35" i="3"/>
  <c r="G35" i="3"/>
  <c r="H35" i="3"/>
  <c r="I35" i="3"/>
  <c r="J35" i="3"/>
  <c r="F36" i="3"/>
  <c r="G36" i="3"/>
  <c r="H36" i="3"/>
  <c r="I36" i="3" s="1"/>
  <c r="H36" i="1"/>
  <c r="G36" i="1"/>
  <c r="F36" i="1"/>
  <c r="E36" i="1"/>
  <c r="I36" i="1" s="1"/>
  <c r="G35" i="1"/>
  <c r="F35" i="1"/>
  <c r="E35" i="1"/>
  <c r="H35" i="1" s="1"/>
  <c r="G34" i="1"/>
  <c r="F34" i="1"/>
  <c r="E34" i="1"/>
  <c r="I34" i="1" s="1"/>
  <c r="I33" i="1" l="1"/>
  <c r="J36" i="3"/>
  <c r="H34" i="1"/>
  <c r="I35" i="1"/>
  <c r="J24" i="1" l="1"/>
  <c r="G24" i="1"/>
  <c r="D24" i="1"/>
  <c r="J23" i="1"/>
  <c r="G23" i="1"/>
  <c r="D23" i="1"/>
  <c r="J22" i="1"/>
  <c r="G22" i="1"/>
  <c r="D22" i="1"/>
  <c r="J21" i="1"/>
  <c r="G21" i="1"/>
  <c r="K21" i="1" s="1"/>
  <c r="D21" i="1"/>
  <c r="J20" i="1"/>
  <c r="G20" i="1"/>
  <c r="K20" i="1" s="1"/>
  <c r="D20" i="1"/>
  <c r="J19" i="1"/>
  <c r="G19" i="1"/>
  <c r="D19" i="1"/>
  <c r="J29" i="2"/>
  <c r="G29" i="2"/>
  <c r="D29" i="2"/>
  <c r="J28" i="2"/>
  <c r="G28" i="2"/>
  <c r="D28" i="2"/>
  <c r="J27" i="2"/>
  <c r="G27" i="2"/>
  <c r="D27" i="2"/>
  <c r="K27" i="2" s="1"/>
  <c r="J26" i="2"/>
  <c r="G26" i="2"/>
  <c r="D26" i="2"/>
  <c r="J25" i="2"/>
  <c r="G25" i="2"/>
  <c r="D25" i="2"/>
  <c r="J24" i="2"/>
  <c r="G24" i="2"/>
  <c r="D24" i="2"/>
  <c r="J23" i="3"/>
  <c r="J24" i="3"/>
  <c r="K24" i="3"/>
  <c r="F38" i="3"/>
  <c r="G38" i="3"/>
  <c r="H38" i="3"/>
  <c r="F39" i="3"/>
  <c r="G39" i="3"/>
  <c r="H39" i="3"/>
  <c r="F41" i="3"/>
  <c r="G41" i="3"/>
  <c r="H41" i="3"/>
  <c r="D23" i="3"/>
  <c r="D24" i="3"/>
  <c r="J29" i="3"/>
  <c r="G29" i="3"/>
  <c r="D29" i="3"/>
  <c r="J28" i="3"/>
  <c r="G28" i="3"/>
  <c r="D28" i="3"/>
  <c r="J27" i="3"/>
  <c r="G27" i="3"/>
  <c r="D27" i="3"/>
  <c r="J26" i="3"/>
  <c r="K26" i="3" s="1"/>
  <c r="G26" i="3"/>
  <c r="D26" i="3"/>
  <c r="J25" i="3"/>
  <c r="G25" i="3"/>
  <c r="D25" i="3"/>
  <c r="G24" i="3"/>
  <c r="G23" i="3"/>
  <c r="J24" i="4"/>
  <c r="J25" i="4"/>
  <c r="J26" i="4"/>
  <c r="J27" i="4"/>
  <c r="J28" i="4"/>
  <c r="J29" i="4"/>
  <c r="J23" i="4"/>
  <c r="G24" i="4"/>
  <c r="G25" i="4"/>
  <c r="G26" i="4"/>
  <c r="K26" i="4" s="1"/>
  <c r="G27" i="4"/>
  <c r="G28" i="4"/>
  <c r="K28" i="4" s="1"/>
  <c r="G29" i="4"/>
  <c r="G23" i="4"/>
  <c r="D24" i="4"/>
  <c r="D25" i="4"/>
  <c r="D26" i="4"/>
  <c r="D27" i="4"/>
  <c r="D28" i="4"/>
  <c r="D29" i="4"/>
  <c r="D23" i="4"/>
  <c r="K30" i="5"/>
  <c r="K31" i="5"/>
  <c r="K32" i="5"/>
  <c r="K33" i="5"/>
  <c r="K34" i="5"/>
  <c r="K35" i="5"/>
  <c r="K29" i="5"/>
  <c r="B2" i="2"/>
  <c r="K29" i="4" l="1"/>
  <c r="K24" i="4"/>
  <c r="K25" i="4"/>
  <c r="K23" i="1"/>
  <c r="K24" i="1"/>
  <c r="K19" i="1"/>
  <c r="K22" i="1"/>
  <c r="K25" i="2"/>
  <c r="K29" i="2"/>
  <c r="K24" i="2"/>
  <c r="K26" i="2"/>
  <c r="K28" i="2"/>
  <c r="I39" i="3"/>
  <c r="I38" i="3"/>
  <c r="I41" i="3"/>
  <c r="K28" i="3"/>
  <c r="K25" i="3"/>
  <c r="K27" i="3"/>
  <c r="K23" i="3"/>
  <c r="K29" i="3"/>
  <c r="K27" i="4"/>
  <c r="K23" i="4"/>
  <c r="C7" i="5"/>
  <c r="C8" i="5"/>
  <c r="C11" i="5"/>
  <c r="C12" i="5"/>
  <c r="C15" i="5"/>
  <c r="C16" i="5"/>
  <c r="C18" i="5"/>
  <c r="C19" i="5"/>
  <c r="C20" i="5"/>
  <c r="C21" i="5"/>
  <c r="C24" i="5"/>
  <c r="B2" i="5"/>
  <c r="C6" i="5" s="1"/>
  <c r="B2" i="4"/>
  <c r="C17" i="4" s="1"/>
  <c r="C9" i="2"/>
  <c r="C17" i="2"/>
  <c r="C6" i="2"/>
  <c r="C7" i="2"/>
  <c r="C8" i="2"/>
  <c r="C10" i="2"/>
  <c r="C11" i="2"/>
  <c r="C12" i="2"/>
  <c r="C13" i="2"/>
  <c r="C14" i="2"/>
  <c r="C15" i="2"/>
  <c r="C16" i="2"/>
  <c r="C5" i="2"/>
  <c r="C12" i="4" l="1"/>
  <c r="C17" i="5"/>
  <c r="C14" i="5"/>
  <c r="C13" i="5"/>
  <c r="C10" i="5"/>
  <c r="C5" i="5"/>
  <c r="C9" i="5"/>
  <c r="C23" i="5"/>
  <c r="C22" i="5"/>
  <c r="C15" i="4"/>
  <c r="C14" i="4"/>
  <c r="C13" i="4"/>
  <c r="C11" i="4"/>
  <c r="C10" i="4"/>
  <c r="C9" i="4"/>
  <c r="C8" i="4"/>
  <c r="C7" i="4"/>
  <c r="C6" i="4"/>
  <c r="C5" i="4"/>
  <c r="C19" i="4"/>
  <c r="C18" i="4"/>
  <c r="C16" i="4"/>
  <c r="E43" i="5"/>
  <c r="F43" i="5"/>
  <c r="G43" i="5"/>
  <c r="E44" i="5"/>
  <c r="F44" i="5"/>
  <c r="G44" i="5"/>
  <c r="E45" i="5"/>
  <c r="H45" i="5" s="1"/>
  <c r="F45" i="5"/>
  <c r="G45" i="5"/>
  <c r="E46" i="5"/>
  <c r="H46" i="5" s="1"/>
  <c r="F46" i="5"/>
  <c r="G46" i="5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59" i="5"/>
  <c r="C59" i="5" s="1"/>
  <c r="D52" i="3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D51" i="4"/>
  <c r="C6" i="3"/>
  <c r="F2" i="3"/>
  <c r="I37" i="4" l="1"/>
  <c r="H43" i="5"/>
  <c r="H44" i="5"/>
  <c r="C5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B2" i="1" l="1"/>
  <c r="C7" i="1" s="1"/>
  <c r="B49" i="1"/>
  <c r="C49" i="1" s="1"/>
  <c r="B48" i="1"/>
  <c r="C48" i="1" s="1"/>
  <c r="B47" i="1"/>
  <c r="C47" i="1" s="1"/>
  <c r="C5" i="1" l="1"/>
  <c r="C15" i="1"/>
  <c r="C6" i="1"/>
  <c r="C14" i="1"/>
  <c r="C13" i="1"/>
  <c r="C12" i="1"/>
  <c r="C11" i="1"/>
  <c r="C10" i="1"/>
  <c r="C9" i="1"/>
  <c r="C8" i="1"/>
  <c r="B58" i="2"/>
  <c r="C58" i="2" s="1"/>
  <c r="B50" i="1"/>
  <c r="C50" i="1" s="1"/>
  <c r="B59" i="2" l="1"/>
  <c r="C59" i="2" s="1"/>
  <c r="B60" i="2"/>
  <c r="C60" i="2" s="1"/>
  <c r="B51" i="1"/>
  <c r="C51" i="1" s="1"/>
  <c r="B52" i="1" l="1"/>
  <c r="C52" i="1" s="1"/>
  <c r="B53" i="1" l="1"/>
  <c r="C53" i="1" s="1"/>
  <c r="B54" i="1" l="1"/>
  <c r="C54" i="1" s="1"/>
  <c r="B56" i="1" l="1"/>
  <c r="C56" i="1" s="1"/>
  <c r="B55" i="1"/>
  <c r="C55" i="1" s="1"/>
  <c r="B52" i="2" l="1"/>
  <c r="C52" i="2" s="1"/>
  <c r="B53" i="2"/>
  <c r="C53" i="2" s="1"/>
  <c r="B54" i="2"/>
  <c r="C54" i="2" s="1"/>
  <c r="B56" i="2"/>
  <c r="C56" i="2" s="1"/>
  <c r="B57" i="2"/>
  <c r="C57" i="2" s="1"/>
  <c r="B51" i="2"/>
  <c r="I5" i="5" l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E13" i="5"/>
  <c r="I23" i="5" l="1"/>
  <c r="I24" i="5" s="1"/>
  <c r="E23" i="5" l="1"/>
  <c r="E22" i="5"/>
  <c r="E18" i="5"/>
  <c r="E17" i="5"/>
  <c r="E16" i="5"/>
  <c r="E14" i="5"/>
  <c r="J35" i="5"/>
  <c r="J34" i="5"/>
  <c r="J33" i="5"/>
  <c r="J32" i="5"/>
  <c r="J31" i="5"/>
  <c r="J30" i="5"/>
  <c r="J29" i="5"/>
  <c r="G35" i="5"/>
  <c r="G34" i="5"/>
  <c r="G33" i="5"/>
  <c r="G32" i="5"/>
  <c r="G31" i="5"/>
  <c r="G30" i="5"/>
  <c r="G29" i="5"/>
  <c r="D35" i="5"/>
  <c r="D34" i="5"/>
  <c r="D33" i="5"/>
  <c r="D32" i="5"/>
  <c r="D31" i="5"/>
  <c r="D30" i="5"/>
  <c r="D29" i="5"/>
  <c r="I44" i="5" l="1"/>
  <c r="I43" i="5"/>
  <c r="I46" i="5"/>
  <c r="I45" i="5"/>
  <c r="I5" i="4" l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40" i="4"/>
  <c r="I38" i="4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F34" i="2"/>
  <c r="I34" i="2" s="1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I38" i="2" l="1"/>
  <c r="I37" i="2"/>
  <c r="I39" i="4"/>
  <c r="I36" i="2"/>
  <c r="I35" i="2"/>
  <c r="J37" i="2"/>
  <c r="J36" i="2"/>
  <c r="J41" i="3"/>
  <c r="J39" i="3"/>
  <c r="J38" i="3"/>
  <c r="J34" i="2"/>
  <c r="J38" i="2"/>
  <c r="J35" i="2"/>
  <c r="J5" i="2" l="1"/>
  <c r="J6" i="2" s="1"/>
  <c r="J7" i="2" s="1"/>
  <c r="J8" i="2" s="1"/>
  <c r="J9" i="2" s="1"/>
  <c r="J10" i="2" s="1"/>
  <c r="J11" i="2" s="1"/>
  <c r="J12" i="2" s="1"/>
  <c r="I5" i="1"/>
  <c r="I6" i="1" s="1"/>
  <c r="I7" i="1" s="1"/>
  <c r="I8" i="1" s="1"/>
  <c r="I9" i="1" s="1"/>
  <c r="I10" i="1" s="1"/>
  <c r="I11" i="1" s="1"/>
  <c r="I12" i="1" s="1"/>
  <c r="I13" i="1" s="1"/>
  <c r="I14" i="1" s="1"/>
  <c r="J13" i="2" l="1"/>
  <c r="J17" i="2" s="1"/>
  <c r="J14" i="2" s="1"/>
  <c r="J15" i="2" s="1"/>
</calcChain>
</file>

<file path=xl/sharedStrings.xml><?xml version="1.0" encoding="utf-8"?>
<sst xmlns="http://schemas.openxmlformats.org/spreadsheetml/2006/main" count="527" uniqueCount="177">
  <si>
    <t>Avg. gRNA/gDW (%)</t>
  </si>
  <si>
    <t>Xylose</t>
  </si>
  <si>
    <t>Mannitol</t>
  </si>
  <si>
    <t>Glycerol</t>
  </si>
  <si>
    <t>Glukose</t>
  </si>
  <si>
    <t>MDH metanol</t>
  </si>
  <si>
    <t>Glucose</t>
  </si>
  <si>
    <t>Time</t>
  </si>
  <si>
    <t>Minutes:</t>
  </si>
  <si>
    <t xml:space="preserve">Hours </t>
  </si>
  <si>
    <t>OD:</t>
  </si>
  <si>
    <t>AVG. Dryweight (mg)</t>
  </si>
  <si>
    <t xml:space="preserve">NMR </t>
  </si>
  <si>
    <t>NaOH added:</t>
  </si>
  <si>
    <t>Volume removed:</t>
  </si>
  <si>
    <t>Total volume:</t>
  </si>
  <si>
    <t>Proteomics</t>
  </si>
  <si>
    <t>Antifoam (microL)</t>
  </si>
  <si>
    <t>Inoculation</t>
  </si>
  <si>
    <t>A</t>
  </si>
  <si>
    <t>B</t>
  </si>
  <si>
    <t>C</t>
  </si>
  <si>
    <t>D</t>
  </si>
  <si>
    <t>E</t>
  </si>
  <si>
    <t>x</t>
  </si>
  <si>
    <t>F</t>
  </si>
  <si>
    <t>G</t>
  </si>
  <si>
    <t>Farmed</t>
  </si>
  <si>
    <t>DRYWEIGHT:</t>
  </si>
  <si>
    <t>Hours</t>
  </si>
  <si>
    <t>Weight (mg)</t>
  </si>
  <si>
    <t xml:space="preserve">log weight </t>
  </si>
  <si>
    <t>Avg weight:</t>
  </si>
  <si>
    <t>Std.S:</t>
  </si>
  <si>
    <t>Dryweight (mg)</t>
  </si>
  <si>
    <t>Standard deviation</t>
  </si>
  <si>
    <t>Double checking pH-meter</t>
  </si>
  <si>
    <t>Removed more volume because the pH meter was showing some off values, so we double checked it</t>
  </si>
  <si>
    <t>It showed 6,88 while the fermentor pH-meter showed 6,96. We recalibrated it</t>
  </si>
  <si>
    <t>H</t>
  </si>
  <si>
    <t>time (h):</t>
  </si>
  <si>
    <t>Log weight</t>
  </si>
  <si>
    <t>Avg. Log weight:</t>
  </si>
  <si>
    <t xml:space="preserve">Std. Dev.s </t>
  </si>
  <si>
    <t>Dato: 02.11.22</t>
  </si>
  <si>
    <t>Avg Dryweight (g)</t>
  </si>
  <si>
    <t>Std. Avvik dryweight</t>
  </si>
  <si>
    <t xml:space="preserve"> - </t>
  </si>
  <si>
    <t>-</t>
  </si>
  <si>
    <t>I</t>
  </si>
  <si>
    <t>weight (log):</t>
  </si>
  <si>
    <t>Avg log weight</t>
  </si>
  <si>
    <t>Std dev s</t>
  </si>
  <si>
    <t>J</t>
  </si>
  <si>
    <t>D1 fikk litt lite prøve</t>
  </si>
  <si>
    <t>Mdh strain:</t>
  </si>
  <si>
    <t>DNA</t>
  </si>
  <si>
    <t>Avg. gDNA/gDW (%)</t>
  </si>
  <si>
    <t>Std. Deviation avg. gDNA/gDW</t>
  </si>
  <si>
    <t>Std. Deviation growth rate:</t>
  </si>
  <si>
    <t>RNA:</t>
  </si>
  <si>
    <t>Std. Deviation avg. gRNA/gDW</t>
  </si>
  <si>
    <t>Lipid</t>
  </si>
  <si>
    <t>Avg. lipid/gDW (%)</t>
  </si>
  <si>
    <t>Std. Deviation avg. lipid/gDW</t>
  </si>
  <si>
    <t>Protein</t>
  </si>
  <si>
    <t>Avg. protein/gDW (%)</t>
  </si>
  <si>
    <t>Std. Deviation avg. protein/gDW</t>
  </si>
  <si>
    <t>Growth rate (1/h)</t>
  </si>
  <si>
    <t>wt</t>
  </si>
  <si>
    <t>C-source</t>
  </si>
  <si>
    <t>K</t>
  </si>
  <si>
    <t>L</t>
  </si>
  <si>
    <t>M</t>
  </si>
  <si>
    <t>X</t>
  </si>
  <si>
    <t>NaOH/hcL added:</t>
  </si>
  <si>
    <t>Antifoam (mL)</t>
  </si>
  <si>
    <t>Skiftet til 4M HCl i stedet for 4M NaOH i pumpen.</t>
  </si>
  <si>
    <t>Hour</t>
  </si>
  <si>
    <t>Growth rate:</t>
  </si>
  <si>
    <t>Time (h)</t>
  </si>
  <si>
    <t>Hour:</t>
  </si>
  <si>
    <t>Time (h):</t>
  </si>
  <si>
    <t>Sodium succinat</t>
  </si>
  <si>
    <t>Gluk-metanol</t>
  </si>
  <si>
    <t>MDG glukose</t>
  </si>
  <si>
    <t>Avg. Dryweight (mg):</t>
  </si>
  <si>
    <t>Std. Dev</t>
  </si>
  <si>
    <t>WT methanol</t>
  </si>
  <si>
    <t>MDH glucose</t>
  </si>
  <si>
    <t>MDH methanol</t>
  </si>
  <si>
    <t>Disodium succinate</t>
  </si>
  <si>
    <t>Timepoint:</t>
  </si>
  <si>
    <t>y=</t>
  </si>
  <si>
    <t xml:space="preserve">x  - </t>
  </si>
  <si>
    <t>Predicted weight (log(g)):</t>
  </si>
  <si>
    <t>predicted weights (g):</t>
  </si>
  <si>
    <t>08</t>
  </si>
  <si>
    <t>00</t>
  </si>
  <si>
    <t>09</t>
  </si>
  <si>
    <t>17</t>
  </si>
  <si>
    <t>10</t>
  </si>
  <si>
    <t>14</t>
  </si>
  <si>
    <t>11</t>
  </si>
  <si>
    <t>12</t>
  </si>
  <si>
    <t>15</t>
  </si>
  <si>
    <t>13</t>
  </si>
  <si>
    <t>19</t>
  </si>
  <si>
    <t>45</t>
  </si>
  <si>
    <t>16</t>
  </si>
  <si>
    <t>30</t>
  </si>
  <si>
    <t>18</t>
  </si>
  <si>
    <t>Starttime:</t>
  </si>
  <si>
    <t>49</t>
  </si>
  <si>
    <t>25</t>
  </si>
  <si>
    <t>50</t>
  </si>
  <si>
    <t>39</t>
  </si>
  <si>
    <t>42</t>
  </si>
  <si>
    <t>58</t>
  </si>
  <si>
    <t>07</t>
  </si>
  <si>
    <t>57</t>
  </si>
  <si>
    <t>02</t>
  </si>
  <si>
    <t>Minute:</t>
  </si>
  <si>
    <t>Predicted weights for uptake- and secretion rates:</t>
  </si>
  <si>
    <t xml:space="preserve">y= </t>
  </si>
  <si>
    <t>x             -</t>
  </si>
  <si>
    <t xml:space="preserve">Time (h): </t>
  </si>
  <si>
    <t xml:space="preserve">predicted log weights: </t>
  </si>
  <si>
    <t>Predicted weights (g/L):</t>
  </si>
  <si>
    <t>Prediksjon vekt til sekresjons- og opptaksrater:</t>
  </si>
  <si>
    <t xml:space="preserve">y = </t>
  </si>
  <si>
    <t>x               -</t>
  </si>
  <si>
    <t>4 and 6 swapped</t>
  </si>
  <si>
    <t xml:space="preserve">byttet måling 3 på måling 2 og 3. </t>
  </si>
  <si>
    <t>Start time:</t>
  </si>
  <si>
    <t>24</t>
  </si>
  <si>
    <t>05</t>
  </si>
  <si>
    <t>22</t>
  </si>
  <si>
    <t>33</t>
  </si>
  <si>
    <t>20</t>
  </si>
  <si>
    <t>Inoculation:</t>
  </si>
  <si>
    <t>Alu pan empty (mg)</t>
  </si>
  <si>
    <t>Alu pan dried (mg)</t>
  </si>
  <si>
    <t>Dryweight cells (mg):</t>
  </si>
  <si>
    <t>Avg of log weights:</t>
  </si>
  <si>
    <t>Specific growth rate:</t>
  </si>
  <si>
    <t>Average growth rate:</t>
  </si>
  <si>
    <t xml:space="preserve">Std. Dev: </t>
  </si>
  <si>
    <t>Trendline:</t>
  </si>
  <si>
    <t>Relative std. Dev:</t>
  </si>
  <si>
    <t>Specific growth rates:</t>
  </si>
  <si>
    <t>Standard dev:</t>
  </si>
  <si>
    <t>Relative standard dev: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</si>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</sst>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20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2" fontId="0" fillId="0" borderId="3" xfId="0" applyNumberFormat="1" applyBorder="1"/>
    <xf numFmtId="0" fontId="0" fillId="0" borderId="3" xfId="0" applyBorder="1"/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0" xfId="0" applyNumberFormat="1"/>
    <xf numFmtId="165" fontId="0" fillId="3" borderId="0" xfId="0" applyNumberFormat="1" applyFill="1"/>
    <xf numFmtId="165" fontId="0" fillId="0" borderId="0" xfId="0" applyNumberFormat="1" applyAlignment="1">
      <alignment horizontal="center"/>
    </xf>
    <xf numFmtId="16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0" xfId="0" applyNumberFormat="1"/>
    <xf numFmtId="2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4" xfId="0" applyBorder="1"/>
    <xf numFmtId="49" fontId="0" fillId="0" borderId="0" xfId="0" applyNumberFormat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49" fontId="0" fillId="0" borderId="3" xfId="0" applyNumberFormat="1" applyBorder="1"/>
    <xf numFmtId="0" fontId="0" fillId="2" borderId="3" xfId="0" applyFill="1" applyBorder="1"/>
    <xf numFmtId="2" fontId="0" fillId="0" borderId="13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4" xfId="0" applyFont="1" applyBorder="1" applyAlignment="1">
      <alignment horizontal="centerContinuous"/>
    </xf>
    <xf numFmtId="0" fontId="0" fillId="0" borderId="15" xfId="0" applyBorder="1"/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8B-4743-8751-BA3CFE98EB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8B-4743-8751-BA3CFE98EB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8B-4743-8751-BA3CFE98EB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08B-4743-8751-BA3CFE98EBB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08B-4743-8751-BA3CFE98EBBA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8B-4743-8751-BA3CFE98EBB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8B-4743-8751-BA3CFE98EB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oversikt!$C$5:$C$12</c:f>
              <c:strCache>
                <c:ptCount val="8"/>
                <c:pt idx="0">
                  <c:v>Glucose</c:v>
                </c:pt>
                <c:pt idx="1">
                  <c:v>Mannitol</c:v>
                </c:pt>
                <c:pt idx="2">
                  <c:v>Glycerol</c:v>
                </c:pt>
                <c:pt idx="3">
                  <c:v>Xylose</c:v>
                </c:pt>
                <c:pt idx="4">
                  <c:v>Disodium succinate</c:v>
                </c:pt>
                <c:pt idx="5">
                  <c:v>WT methanol</c:v>
                </c:pt>
                <c:pt idx="6">
                  <c:v>MDH methanol</c:v>
                </c:pt>
                <c:pt idx="7">
                  <c:v>MDH glucose</c:v>
                </c:pt>
              </c:strCache>
            </c:strRef>
          </c:cat>
          <c:val>
            <c:numRef>
              <c:f>oversikt!$D$5:$D$12</c:f>
              <c:numCache>
                <c:formatCode>General</c:formatCode>
                <c:ptCount val="8"/>
                <c:pt idx="0">
                  <c:v>0.35670000000000002</c:v>
                </c:pt>
                <c:pt idx="1">
                  <c:v>0.34660000000000002</c:v>
                </c:pt>
                <c:pt idx="2">
                  <c:v>0.30309999999999998</c:v>
                </c:pt>
                <c:pt idx="3">
                  <c:v>8.7900000000000006E-2</c:v>
                </c:pt>
                <c:pt idx="4">
                  <c:v>0.21340000000000001</c:v>
                </c:pt>
                <c:pt idx="5">
                  <c:v>0.31219999999999998</c:v>
                </c:pt>
                <c:pt idx="6">
                  <c:v>0.1857</c:v>
                </c:pt>
                <c:pt idx="7">
                  <c:v>0.12690000000000001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B-4743-8751-BA3CFE98E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293280"/>
        <c:axId val="842274976"/>
      </c:barChart>
      <c:catAx>
        <c:axId val="8422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Carbon-source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42274976"/>
        <c:crosses val="autoZero"/>
        <c:auto val="1"/>
        <c:lblAlgn val="ctr"/>
        <c:lblOffset val="100"/>
        <c:noMultiLvlLbl val="0"/>
      </c:catAx>
      <c:valAx>
        <c:axId val="8422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Growth rate (h</a:t>
                </a:r>
                <a:r>
                  <a:rPr lang="nb-NO" baseline="30000"/>
                  <a:t>-1</a:t>
                </a:r>
                <a:r>
                  <a:rPr lang="nb-N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422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295188101487312"/>
                  <c:y val="-0.15266695829687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Glycerol!$A$35:$A$41</c:f>
              <c:numCache>
                <c:formatCode>0.00</c:formatCode>
                <c:ptCount val="7"/>
                <c:pt idx="0">
                  <c:v>6.05</c:v>
                </c:pt>
                <c:pt idx="1">
                  <c:v>6.55</c:v>
                </c:pt>
                <c:pt idx="2">
                  <c:v>6.8</c:v>
                </c:pt>
                <c:pt idx="3">
                  <c:v>7.05</c:v>
                </c:pt>
                <c:pt idx="4">
                  <c:v>7.3</c:v>
                </c:pt>
                <c:pt idx="5">
                  <c:v>7.55</c:v>
                </c:pt>
                <c:pt idx="6">
                  <c:v>7.8</c:v>
                </c:pt>
              </c:numCache>
            </c:numRef>
          </c:xVal>
          <c:yVal>
            <c:numRef>
              <c:f>Glycerol!$F$35:$F$41</c:f>
              <c:numCache>
                <c:formatCode>0.000</c:formatCode>
                <c:ptCount val="7"/>
                <c:pt idx="0">
                  <c:v>-0.38721614328041865</c:v>
                </c:pt>
                <c:pt idx="1">
                  <c:v>-0.14874165128090247</c:v>
                </c:pt>
                <c:pt idx="2">
                  <c:v>-3.151705144614133E-2</c:v>
                </c:pt>
                <c:pt idx="3">
                  <c:v>-9.1514981121350217E-2</c:v>
                </c:pt>
                <c:pt idx="4">
                  <c:v>4.9218022670315623E-2</c:v>
                </c:pt>
                <c:pt idx="5">
                  <c:v>8.6001717619098167E-3</c:v>
                </c:pt>
                <c:pt idx="6">
                  <c:v>0.2900346113625788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B37-8673-3BF371DD8583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50743657042875"/>
                  <c:y val="-5.34864391951006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Glycerol!$A$35:$A$41</c:f>
              <c:numCache>
                <c:formatCode>0.00</c:formatCode>
                <c:ptCount val="7"/>
                <c:pt idx="0">
                  <c:v>6.05</c:v>
                </c:pt>
                <c:pt idx="1">
                  <c:v>6.55</c:v>
                </c:pt>
                <c:pt idx="2">
                  <c:v>6.8</c:v>
                </c:pt>
                <c:pt idx="3">
                  <c:v>7.05</c:v>
                </c:pt>
                <c:pt idx="4">
                  <c:v>7.3</c:v>
                </c:pt>
                <c:pt idx="5">
                  <c:v>7.55</c:v>
                </c:pt>
                <c:pt idx="6">
                  <c:v>7.8</c:v>
                </c:pt>
              </c:numCache>
            </c:numRef>
          </c:xVal>
          <c:yVal>
            <c:numRef>
              <c:f>Glycerol!$G$35:$G$41</c:f>
              <c:numCache>
                <c:formatCode>0.000</c:formatCode>
                <c:ptCount val="7"/>
                <c:pt idx="0">
                  <c:v>-0.37675070960202428</c:v>
                </c:pt>
                <c:pt idx="1">
                  <c:v>-9.1514981121379513E-2</c:v>
                </c:pt>
                <c:pt idx="2">
                  <c:v>9.691001300805642E-2</c:v>
                </c:pt>
                <c:pt idx="3">
                  <c:v>-3.6212172654410381E-2</c:v>
                </c:pt>
                <c:pt idx="4">
                  <c:v>0.11727129565574616</c:v>
                </c:pt>
                <c:pt idx="5">
                  <c:v>6.0697840353474294E-2</c:v>
                </c:pt>
                <c:pt idx="6">
                  <c:v>0.24797326636180217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B37-8673-3BF371DD8583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50743657042875"/>
                  <c:y val="2.73800670749489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Glycerol!$A$35:$A$41</c:f>
              <c:numCache>
                <c:formatCode>0.00</c:formatCode>
                <c:ptCount val="7"/>
                <c:pt idx="0">
                  <c:v>6.05</c:v>
                </c:pt>
                <c:pt idx="1">
                  <c:v>6.55</c:v>
                </c:pt>
                <c:pt idx="2">
                  <c:v>6.8</c:v>
                </c:pt>
                <c:pt idx="3">
                  <c:v>7.05</c:v>
                </c:pt>
                <c:pt idx="4">
                  <c:v>7.3</c:v>
                </c:pt>
                <c:pt idx="5">
                  <c:v>7.55</c:v>
                </c:pt>
                <c:pt idx="6">
                  <c:v>7.8</c:v>
                </c:pt>
              </c:numCache>
            </c:numRef>
          </c:xVal>
          <c:yVal>
            <c:numRef>
              <c:f>Glycerol!$H$35:$H$41</c:f>
              <c:numCache>
                <c:formatCode>0.000</c:formatCode>
                <c:ptCount val="7"/>
                <c:pt idx="0">
                  <c:v>-0.35654732351375873</c:v>
                </c:pt>
                <c:pt idx="1">
                  <c:v>-0.16115090926271033</c:v>
                </c:pt>
                <c:pt idx="2">
                  <c:v>0.14921911265533508</c:v>
                </c:pt>
                <c:pt idx="3">
                  <c:v>3.3423755486920441E-2</c:v>
                </c:pt>
                <c:pt idx="4">
                  <c:v>3.3423755486920441E-2</c:v>
                </c:pt>
                <c:pt idx="5">
                  <c:v>7.1882007306065129E-2</c:v>
                </c:pt>
                <c:pt idx="6">
                  <c:v>0.26481782300946349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A-4B37-8673-3BF371DD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1103"/>
        <c:axId val="156851583"/>
      </c:scatterChart>
      <c:valAx>
        <c:axId val="15685110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6851583"/>
        <c:crosses val="autoZero"/>
        <c:crossBetween val="midCat"/>
      </c:valAx>
      <c:valAx>
        <c:axId val="1568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685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Dryweight /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99781277340332"/>
                  <c:y val="-8.86920384951881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Xylose!$I$34:$I$40</c:f>
                <c:numCache>
                  <c:formatCode>General</c:formatCode>
                  <c:ptCount val="7"/>
                  <c:pt idx="0">
                    <c:v>0.17018059221800677</c:v>
                  </c:pt>
                  <c:pt idx="1">
                    <c:v>8.9029483430699066E-3</c:v>
                  </c:pt>
                  <c:pt idx="2">
                    <c:v>7.0203097918546314E-2</c:v>
                  </c:pt>
                  <c:pt idx="3">
                    <c:v>2.5410079918938643E-2</c:v>
                  </c:pt>
                  <c:pt idx="4">
                    <c:v>2.4642670523330554E-2</c:v>
                  </c:pt>
                  <c:pt idx="5">
                    <c:v>5.1231396510526238E-2</c:v>
                  </c:pt>
                  <c:pt idx="6">
                    <c:v>3.2963072350599816E-2</c:v>
                  </c:pt>
                </c:numCache>
              </c:numRef>
            </c:plus>
            <c:minus>
              <c:numRef>
                <c:f>Xylose!$I$34:$I$40</c:f>
                <c:numCache>
                  <c:formatCode>General</c:formatCode>
                  <c:ptCount val="7"/>
                  <c:pt idx="0">
                    <c:v>0.17018059221800677</c:v>
                  </c:pt>
                  <c:pt idx="1">
                    <c:v>8.9029483430699066E-3</c:v>
                  </c:pt>
                  <c:pt idx="2">
                    <c:v>7.0203097918546314E-2</c:v>
                  </c:pt>
                  <c:pt idx="3">
                    <c:v>2.5410079918938643E-2</c:v>
                  </c:pt>
                  <c:pt idx="4">
                    <c:v>2.4642670523330554E-2</c:v>
                  </c:pt>
                  <c:pt idx="5">
                    <c:v>5.1231396510526238E-2</c:v>
                  </c:pt>
                  <c:pt idx="6">
                    <c:v>3.2963072350599816E-2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Xylose!$A$34:$A$40</c:f>
              <c:numCache>
                <c:formatCode>0.00</c:formatCode>
                <c:ptCount val="7"/>
                <c:pt idx="0">
                  <c:v>2.9666666666666668</c:v>
                </c:pt>
                <c:pt idx="1">
                  <c:v>4.9666666666666668</c:v>
                </c:pt>
                <c:pt idx="2">
                  <c:v>5.9666666666666668</c:v>
                </c:pt>
                <c:pt idx="3">
                  <c:v>6.9666666666666668</c:v>
                </c:pt>
                <c:pt idx="4">
                  <c:v>7.4666666666666668</c:v>
                </c:pt>
                <c:pt idx="5">
                  <c:v>7.7166666666666668</c:v>
                </c:pt>
                <c:pt idx="6" formatCode="General">
                  <c:v>8.0500000000000007</c:v>
                </c:pt>
              </c:numCache>
            </c:numRef>
          </c:xVal>
          <c:yVal>
            <c:numRef>
              <c:f>Xylose!$H$34:$H$40</c:f>
              <c:numCache>
                <c:formatCode>0.0000</c:formatCode>
                <c:ptCount val="7"/>
                <c:pt idx="0">
                  <c:v>-0.37682106917942521</c:v>
                </c:pt>
                <c:pt idx="1">
                  <c:v>-7.0641668378820729E-2</c:v>
                </c:pt>
                <c:pt idx="2">
                  <c:v>4.0133392886772153E-2</c:v>
                </c:pt>
                <c:pt idx="3">
                  <c:v>-1.8221460837178644E-2</c:v>
                </c:pt>
                <c:pt idx="4">
                  <c:v>0.15486720299012022</c:v>
                </c:pt>
                <c:pt idx="5">
                  <c:v>8.9070231927119034E-2</c:v>
                </c:pt>
                <c:pt idx="6">
                  <c:v>0.10181660901139905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8-4F37-83DE-A1752089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59888"/>
        <c:axId val="1984346992"/>
      </c:scatterChart>
      <c:valAx>
        <c:axId val="1984359888"/>
        <c:scaling>
          <c:orientation val="minMax"/>
          <c:min val="2.94999999999999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84346992"/>
        <c:crosses val="autoZero"/>
        <c:crossBetween val="midCat"/>
      </c:valAx>
      <c:valAx>
        <c:axId val="1984346992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Log(CDW(mg))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843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Xylose!$C$5:$C$19</c:f>
              <c:numCache>
                <c:formatCode>0.00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1.9666666666666668</c:v>
                </c:pt>
                <c:pt idx="3">
                  <c:v>2.9666666666666668</c:v>
                </c:pt>
                <c:pt idx="4">
                  <c:v>3.9666666666666668</c:v>
                </c:pt>
                <c:pt idx="5">
                  <c:v>4.4666666666666668</c:v>
                </c:pt>
                <c:pt idx="6">
                  <c:v>4.9666666666666668</c:v>
                </c:pt>
                <c:pt idx="7">
                  <c:v>5.4666666666666668</c:v>
                </c:pt>
                <c:pt idx="8">
                  <c:v>5.9666666666666668</c:v>
                </c:pt>
                <c:pt idx="9">
                  <c:v>6.4666666666666668</c:v>
                </c:pt>
                <c:pt idx="10">
                  <c:v>6.9666666666666668</c:v>
                </c:pt>
                <c:pt idx="11">
                  <c:v>7.4666666666666668</c:v>
                </c:pt>
                <c:pt idx="12">
                  <c:v>7.7166666666666668</c:v>
                </c:pt>
                <c:pt idx="13">
                  <c:v>8.0499999999999989</c:v>
                </c:pt>
                <c:pt idx="14">
                  <c:v>8.3833333333333346</c:v>
                </c:pt>
              </c:numCache>
            </c:numRef>
          </c:xVal>
          <c:yVal>
            <c:numRef>
              <c:f>Xylose!$D$5:$D$19</c:f>
              <c:numCache>
                <c:formatCode>General</c:formatCode>
                <c:ptCount val="15"/>
                <c:pt idx="0">
                  <c:v>0.10199999999999999</c:v>
                </c:pt>
                <c:pt idx="1">
                  <c:v>0.11600000000000001</c:v>
                </c:pt>
                <c:pt idx="2">
                  <c:v>0.18099999999999999</c:v>
                </c:pt>
                <c:pt idx="3">
                  <c:v>0.28000000000000003</c:v>
                </c:pt>
                <c:pt idx="4">
                  <c:v>0.52200000000000002</c:v>
                </c:pt>
                <c:pt idx="5">
                  <c:v>0.61699999999999999</c:v>
                </c:pt>
                <c:pt idx="6">
                  <c:v>0.81399999999999995</c:v>
                </c:pt>
                <c:pt idx="7">
                  <c:v>1.2</c:v>
                </c:pt>
                <c:pt idx="8">
                  <c:v>1.23</c:v>
                </c:pt>
                <c:pt idx="9">
                  <c:v>1.456</c:v>
                </c:pt>
                <c:pt idx="10">
                  <c:v>1.716</c:v>
                </c:pt>
                <c:pt idx="11">
                  <c:v>2.1800000000000002</c:v>
                </c:pt>
                <c:pt idx="12">
                  <c:v>2.35</c:v>
                </c:pt>
                <c:pt idx="13">
                  <c:v>2.7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5-42BE-BD1B-E07B5379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10143"/>
        <c:axId val="557407647"/>
      </c:scatterChart>
      <c:valAx>
        <c:axId val="5574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7407647"/>
        <c:crosses val="autoZero"/>
        <c:crossBetween val="midCat"/>
      </c:valAx>
      <c:valAx>
        <c:axId val="5574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74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812946194225722"/>
                  <c:y val="-0.12840551181102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Xylose!$A$34:$A$40</c:f>
              <c:numCache>
                <c:formatCode>0.00</c:formatCode>
                <c:ptCount val="7"/>
                <c:pt idx="0">
                  <c:v>2.9666666666666668</c:v>
                </c:pt>
                <c:pt idx="1">
                  <c:v>4.9666666666666668</c:v>
                </c:pt>
                <c:pt idx="2">
                  <c:v>5.9666666666666668</c:v>
                </c:pt>
                <c:pt idx="3">
                  <c:v>6.9666666666666668</c:v>
                </c:pt>
                <c:pt idx="4">
                  <c:v>7.4666666666666668</c:v>
                </c:pt>
                <c:pt idx="5">
                  <c:v>7.7166666666666668</c:v>
                </c:pt>
                <c:pt idx="6" formatCode="General">
                  <c:v>8.0500000000000007</c:v>
                </c:pt>
              </c:numCache>
            </c:numRef>
          </c:xVal>
          <c:yVal>
            <c:numRef>
              <c:f>Xylose!$E$34:$E$40</c:f>
              <c:numCache>
                <c:formatCode>0.0000</c:formatCode>
                <c:ptCount val="7"/>
                <c:pt idx="0">
                  <c:v>-0.4685210829581396</c:v>
                </c:pt>
                <c:pt idx="1">
                  <c:v>-6.5501548756367975E-2</c:v>
                </c:pt>
                <c:pt idx="2">
                  <c:v>-8.7739243074970823E-3</c:v>
                </c:pt>
                <c:pt idx="3">
                  <c:v>4.3213737827364328E-3</c:v>
                </c:pt>
                <c:pt idx="4">
                  <c:v>0.18184358794476735</c:v>
                </c:pt>
                <c:pt idx="5">
                  <c:v>8.9905111439404356E-2</c:v>
                </c:pt>
                <c:pt idx="6">
                  <c:v>8.2785370316463144E-2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3-47F5-9002-4BF9A29BA7FD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812946194225722"/>
                  <c:y val="-4.7082968795567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Xylose!$A$34:$A$40</c:f>
              <c:numCache>
                <c:formatCode>0.00</c:formatCode>
                <c:ptCount val="7"/>
                <c:pt idx="0">
                  <c:v>2.9666666666666668</c:v>
                </c:pt>
                <c:pt idx="1">
                  <c:v>4.9666666666666668</c:v>
                </c:pt>
                <c:pt idx="2">
                  <c:v>5.9666666666666668</c:v>
                </c:pt>
                <c:pt idx="3">
                  <c:v>6.9666666666666668</c:v>
                </c:pt>
                <c:pt idx="4">
                  <c:v>7.4666666666666668</c:v>
                </c:pt>
                <c:pt idx="5">
                  <c:v>7.7166666666666668</c:v>
                </c:pt>
                <c:pt idx="6" formatCode="General">
                  <c:v>8.0500000000000007</c:v>
                </c:pt>
              </c:numCache>
            </c:numRef>
          </c:xVal>
          <c:yVal>
            <c:numRef>
              <c:f>Xylose!$F$34:$F$40</c:f>
              <c:numCache>
                <c:formatCode>0.0000</c:formatCode>
                <c:ptCount val="7"/>
                <c:pt idx="0">
                  <c:v>-0.48148606012220829</c:v>
                </c:pt>
                <c:pt idx="1">
                  <c:v>-8.0921907623726225E-2</c:v>
                </c:pt>
                <c:pt idx="2">
                  <c:v>8.6001717619098167E-3</c:v>
                </c:pt>
                <c:pt idx="3">
                  <c:v>-4.5757490560631241E-2</c:v>
                </c:pt>
                <c:pt idx="4">
                  <c:v>0.13353890837025817</c:v>
                </c:pt>
                <c:pt idx="5">
                  <c:v>0.13987908640127114</c:v>
                </c:pt>
                <c:pt idx="6">
                  <c:v>0.13987908640127086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3-47F5-9002-4BF9A29BA7FD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7696128608923885"/>
                  <c:y val="0.6646227034120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Xylose!$A$34:$A$40</c:f>
              <c:numCache>
                <c:formatCode>0.00</c:formatCode>
                <c:ptCount val="7"/>
                <c:pt idx="0">
                  <c:v>2.9666666666666668</c:v>
                </c:pt>
                <c:pt idx="1">
                  <c:v>4.9666666666666668</c:v>
                </c:pt>
                <c:pt idx="2">
                  <c:v>5.9666666666666668</c:v>
                </c:pt>
                <c:pt idx="3">
                  <c:v>6.9666666666666668</c:v>
                </c:pt>
                <c:pt idx="4">
                  <c:v>7.4666666666666668</c:v>
                </c:pt>
                <c:pt idx="5">
                  <c:v>7.7166666666666668</c:v>
                </c:pt>
                <c:pt idx="6" formatCode="General">
                  <c:v>8.0500000000000007</c:v>
                </c:pt>
              </c:numCache>
            </c:numRef>
          </c:xVal>
          <c:yVal>
            <c:numRef>
              <c:f>Xylose!$G$34:$G$40</c:f>
              <c:numCache>
                <c:formatCode>0.0000</c:formatCode>
                <c:ptCount val="7"/>
                <c:pt idx="0">
                  <c:v>-0.18045606445792786</c:v>
                </c:pt>
                <c:pt idx="1">
                  <c:v>-6.5501548756367975E-2</c:v>
                </c:pt>
                <c:pt idx="2">
                  <c:v>0.12057393120590373</c:v>
                </c:pt>
                <c:pt idx="3">
                  <c:v>-1.3228265733641132E-2</c:v>
                </c:pt>
                <c:pt idx="4">
                  <c:v>0.14921911265533508</c:v>
                </c:pt>
                <c:pt idx="5">
                  <c:v>3.7426497940681612E-2</c:v>
                </c:pt>
                <c:pt idx="6">
                  <c:v>8.2785370316463144E-2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F3-47F5-9002-4BF9A29B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16831"/>
        <c:axId val="1485905439"/>
      </c:scatterChart>
      <c:valAx>
        <c:axId val="21263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85905439"/>
        <c:crosses val="autoZero"/>
        <c:crossBetween val="midCat"/>
      </c:valAx>
      <c:valAx>
        <c:axId val="14859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631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664916885389329E-2"/>
                  <c:y val="-5.6522674249052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Mannitol!$J$33:$J$38</c:f>
                <c:numCache>
                  <c:formatCode>General</c:formatCode>
                  <c:ptCount val="6"/>
                  <c:pt idx="0">
                    <c:v>1.2656952279451151E-2</c:v>
                  </c:pt>
                  <c:pt idx="1">
                    <c:v>6.5557669107806041E-2</c:v>
                  </c:pt>
                  <c:pt idx="2">
                    <c:v>1.7390460845282167E-2</c:v>
                  </c:pt>
                  <c:pt idx="3">
                    <c:v>3.170384556894084E-2</c:v>
                  </c:pt>
                  <c:pt idx="4">
                    <c:v>2.3224902806611967E-2</c:v>
                  </c:pt>
                  <c:pt idx="5">
                    <c:v>1.395011056681286E-2</c:v>
                  </c:pt>
                </c:numCache>
              </c:numRef>
            </c:plus>
            <c:minus>
              <c:numRef>
                <c:f>Mannitol!$J$33:$J$38</c:f>
                <c:numCache>
                  <c:formatCode>General</c:formatCode>
                  <c:ptCount val="6"/>
                  <c:pt idx="0">
                    <c:v>1.2656952279451151E-2</c:v>
                  </c:pt>
                  <c:pt idx="1">
                    <c:v>6.5557669107806041E-2</c:v>
                  </c:pt>
                  <c:pt idx="2">
                    <c:v>1.7390460845282167E-2</c:v>
                  </c:pt>
                  <c:pt idx="3">
                    <c:v>3.170384556894084E-2</c:v>
                  </c:pt>
                  <c:pt idx="4">
                    <c:v>2.3224902806611967E-2</c:v>
                  </c:pt>
                  <c:pt idx="5">
                    <c:v>1.395011056681286E-2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Mannitol!$A$34:$A$38</c:f>
              <c:numCache>
                <c:formatCode>0.00</c:formatCode>
                <c:ptCount val="5"/>
                <c:pt idx="0">
                  <c:v>3.25</c:v>
                </c:pt>
                <c:pt idx="1">
                  <c:v>3.5</c:v>
                </c:pt>
                <c:pt idx="2">
                  <c:v>3.7833333333333332</c:v>
                </c:pt>
                <c:pt idx="3">
                  <c:v>4.0500000000000007</c:v>
                </c:pt>
                <c:pt idx="4">
                  <c:v>4.25</c:v>
                </c:pt>
              </c:numCache>
            </c:numRef>
          </c:xVal>
          <c:yVal>
            <c:numRef>
              <c:f>Mannitol!$I$34:$I$38</c:f>
              <c:numCache>
                <c:formatCode>0.0000</c:formatCode>
                <c:ptCount val="5"/>
                <c:pt idx="0">
                  <c:v>0.10737333869244876</c:v>
                </c:pt>
                <c:pt idx="1">
                  <c:v>0.2101754391702452</c:v>
                </c:pt>
                <c:pt idx="2">
                  <c:v>0.39833628356468997</c:v>
                </c:pt>
                <c:pt idx="3">
                  <c:v>0.42063947736429713</c:v>
                </c:pt>
                <c:pt idx="4">
                  <c:v>0.52446362192465557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2-402E-ADFF-1695F320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1040"/>
        <c:axId val="83941904"/>
      </c:scatterChart>
      <c:valAx>
        <c:axId val="83961040"/>
        <c:scaling>
          <c:orientation val="minMax"/>
          <c:min val="2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3941904"/>
        <c:crosses val="autoZero"/>
        <c:crossBetween val="midCat"/>
      </c:valAx>
      <c:valAx>
        <c:axId val="839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Log(CDW(mg))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39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Mannitol!$C$6:$C$15</c:f>
              <c:numCache>
                <c:formatCode>0.00</c:formatCode>
                <c:ptCount val="10"/>
                <c:pt idx="0">
                  <c:v>0.5</c:v>
                </c:pt>
                <c:pt idx="1">
                  <c:v>1.25</c:v>
                </c:pt>
                <c:pt idx="2">
                  <c:v>1.9166666666666679</c:v>
                </c:pt>
                <c:pt idx="3">
                  <c:v>2.7333333333333343</c:v>
                </c:pt>
                <c:pt idx="4">
                  <c:v>3.0833333333333339</c:v>
                </c:pt>
                <c:pt idx="5">
                  <c:v>3.25</c:v>
                </c:pt>
                <c:pt idx="6">
                  <c:v>3.5</c:v>
                </c:pt>
                <c:pt idx="7">
                  <c:v>3.7833333333333332</c:v>
                </c:pt>
                <c:pt idx="8">
                  <c:v>4.0500000000000007</c:v>
                </c:pt>
                <c:pt idx="9">
                  <c:v>4.25</c:v>
                </c:pt>
              </c:numCache>
            </c:numRef>
          </c:xVal>
          <c:yVal>
            <c:numRef>
              <c:f>Mannitol!$D$6:$D$15</c:f>
              <c:numCache>
                <c:formatCode>General</c:formatCode>
                <c:ptCount val="10"/>
                <c:pt idx="0">
                  <c:v>0.28399999999999997</c:v>
                </c:pt>
                <c:pt idx="1">
                  <c:v>0.34</c:v>
                </c:pt>
                <c:pt idx="2">
                  <c:v>0.46700000000000003</c:v>
                </c:pt>
                <c:pt idx="3">
                  <c:v>0.90200000000000002</c:v>
                </c:pt>
                <c:pt idx="4">
                  <c:v>1.284</c:v>
                </c:pt>
                <c:pt idx="5">
                  <c:v>1.4359999999999999</c:v>
                </c:pt>
                <c:pt idx="6">
                  <c:v>1.72</c:v>
                </c:pt>
                <c:pt idx="7">
                  <c:v>2.4700000000000002</c:v>
                </c:pt>
                <c:pt idx="8">
                  <c:v>3.16</c:v>
                </c:pt>
                <c:pt idx="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B-4511-8AC2-CED6D1AF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8832"/>
        <c:axId val="23988416"/>
      </c:scatterChart>
      <c:valAx>
        <c:axId val="23988832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88416"/>
        <c:crosses val="autoZero"/>
        <c:crossBetween val="midCat"/>
      </c:valAx>
      <c:valAx>
        <c:axId val="2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OD</a:t>
                </a:r>
                <a:r>
                  <a:rPr lang="nb-NO" baseline="-25000"/>
                  <a:t>600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905371680050986"/>
                  <c:y val="-7.882126953636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Mannitol!$A$34:$A$38</c:f>
              <c:numCache>
                <c:formatCode>0.00</c:formatCode>
                <c:ptCount val="5"/>
                <c:pt idx="0">
                  <c:v>3.25</c:v>
                </c:pt>
                <c:pt idx="1">
                  <c:v>3.5</c:v>
                </c:pt>
                <c:pt idx="2">
                  <c:v>3.7833333333333332</c:v>
                </c:pt>
                <c:pt idx="3">
                  <c:v>4.0500000000000007</c:v>
                </c:pt>
                <c:pt idx="4">
                  <c:v>4.25</c:v>
                </c:pt>
              </c:numCache>
            </c:numRef>
          </c:xVal>
          <c:yVal>
            <c:numRef>
              <c:f>Mannitol!$F$34:$F$38</c:f>
              <c:numCache>
                <c:formatCode>0.0000</c:formatCode>
                <c:ptCount val="5"/>
                <c:pt idx="0">
                  <c:v>0.13033376849497685</c:v>
                </c:pt>
                <c:pt idx="1">
                  <c:v>0.22788670461368757</c:v>
                </c:pt>
                <c:pt idx="2">
                  <c:v>0.41664050733830216</c:v>
                </c:pt>
                <c:pt idx="3">
                  <c:v>0.41664050733830216</c:v>
                </c:pt>
                <c:pt idx="4">
                  <c:v>0.53655844257153695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B-4709-8E10-C9F07307DDE5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216978576710868"/>
                  <c:y val="-0.18301754998690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Mannitol!$A$34:$A$38</c:f>
              <c:numCache>
                <c:formatCode>0.00</c:formatCode>
                <c:ptCount val="5"/>
                <c:pt idx="0">
                  <c:v>3.25</c:v>
                </c:pt>
                <c:pt idx="1">
                  <c:v>3.5</c:v>
                </c:pt>
                <c:pt idx="2">
                  <c:v>3.7833333333333332</c:v>
                </c:pt>
                <c:pt idx="3">
                  <c:v>4.0500000000000007</c:v>
                </c:pt>
                <c:pt idx="4">
                  <c:v>4.25</c:v>
                </c:pt>
              </c:numCache>
            </c:numRef>
          </c:xVal>
          <c:yVal>
            <c:numRef>
              <c:f>Mannitol!$G$34:$G$38</c:f>
              <c:numCache>
                <c:formatCode>0.0000</c:formatCode>
                <c:ptCount val="5"/>
                <c:pt idx="0">
                  <c:v>0.15836249209526612</c:v>
                </c:pt>
                <c:pt idx="1">
                  <c:v>0.20951501454260169</c:v>
                </c:pt>
                <c:pt idx="2">
                  <c:v>0.4166405073382265</c:v>
                </c:pt>
                <c:pt idx="3">
                  <c:v>0.39967372148099722</c:v>
                </c:pt>
                <c:pt idx="4">
                  <c:v>0.5092025223311053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B-4709-8E10-C9F07307DDE5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636872028952344"/>
                  <c:y val="-2.36720509910067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Mannitol!$A$34:$A$38</c:f>
              <c:numCache>
                <c:formatCode>0.00</c:formatCode>
                <c:ptCount val="5"/>
                <c:pt idx="0">
                  <c:v>3.25</c:v>
                </c:pt>
                <c:pt idx="1">
                  <c:v>3.5</c:v>
                </c:pt>
                <c:pt idx="2">
                  <c:v>3.7833333333333332</c:v>
                </c:pt>
                <c:pt idx="3">
                  <c:v>4.0500000000000007</c:v>
                </c:pt>
                <c:pt idx="4">
                  <c:v>4.25</c:v>
                </c:pt>
              </c:numCache>
            </c:numRef>
          </c:xVal>
          <c:yVal>
            <c:numRef>
              <c:f>Mannitol!$H$34:$H$38</c:f>
              <c:numCache>
                <c:formatCode>0.0000</c:formatCode>
                <c:ptCount val="5"/>
                <c:pt idx="0">
                  <c:v>3.3423755487103309E-2</c:v>
                </c:pt>
                <c:pt idx="1">
                  <c:v>0.1931245983544464</c:v>
                </c:pt>
                <c:pt idx="2">
                  <c:v>0.36172783601754138</c:v>
                </c:pt>
                <c:pt idx="3">
                  <c:v>0.4456042032735919</c:v>
                </c:pt>
                <c:pt idx="4">
                  <c:v>0.52762990087132455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B-4709-8E10-C9F07307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00335"/>
        <c:axId val="405196975"/>
      </c:scatterChart>
      <c:valAx>
        <c:axId val="405200335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5196975"/>
        <c:crosses val="autoZero"/>
        <c:crossBetween val="midCat"/>
      </c:valAx>
      <c:valAx>
        <c:axId val="4051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520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217629046369197E-2"/>
                  <c:y val="0.1518595071449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Succinate!$I$40:$I$46</c:f>
                <c:numCache>
                  <c:formatCode>General</c:formatCode>
                  <c:ptCount val="7"/>
                  <c:pt idx="0">
                    <c:v>0.24819121143361053</c:v>
                  </c:pt>
                  <c:pt idx="1">
                    <c:v>0.10979700579764184</c:v>
                  </c:pt>
                  <c:pt idx="2">
                    <c:v>0.14674226553004435</c:v>
                  </c:pt>
                  <c:pt idx="3">
                    <c:v>6.4906975415937818E-2</c:v>
                  </c:pt>
                  <c:pt idx="4">
                    <c:v>0.13613869329538161</c:v>
                  </c:pt>
                  <c:pt idx="5">
                    <c:v>7.3221623024436369E-2</c:v>
                  </c:pt>
                  <c:pt idx="6">
                    <c:v>5.2533287825149294E-2</c:v>
                  </c:pt>
                </c:numCache>
              </c:numRef>
            </c:plus>
            <c:minus>
              <c:numRef>
                <c:f>Succinate!$I$40:$I$46</c:f>
                <c:numCache>
                  <c:formatCode>General</c:formatCode>
                  <c:ptCount val="7"/>
                  <c:pt idx="0">
                    <c:v>0.24819121143361053</c:v>
                  </c:pt>
                  <c:pt idx="1">
                    <c:v>0.10979700579764184</c:v>
                  </c:pt>
                  <c:pt idx="2">
                    <c:v>0.14674226553004435</c:v>
                  </c:pt>
                  <c:pt idx="3">
                    <c:v>6.4906975415937818E-2</c:v>
                  </c:pt>
                  <c:pt idx="4">
                    <c:v>0.13613869329538161</c:v>
                  </c:pt>
                  <c:pt idx="5">
                    <c:v>7.3221623024436369E-2</c:v>
                  </c:pt>
                  <c:pt idx="6">
                    <c:v>5.2533287825149294E-2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Succinate!$A$40:$A$46</c:f>
              <c:numCache>
                <c:formatCode>0.00</c:formatCode>
                <c:ptCount val="7"/>
                <c:pt idx="0">
                  <c:v>6.3833333333333337</c:v>
                </c:pt>
                <c:pt idx="1">
                  <c:v>6.8833333333333337</c:v>
                </c:pt>
                <c:pt idx="2">
                  <c:v>7.3833333333333337</c:v>
                </c:pt>
                <c:pt idx="3">
                  <c:v>7.8833333333333337</c:v>
                </c:pt>
                <c:pt idx="4">
                  <c:v>8.1333333333333329</c:v>
                </c:pt>
                <c:pt idx="5">
                  <c:v>9.3833333333333329</c:v>
                </c:pt>
                <c:pt idx="6">
                  <c:v>9.6333333333333329</c:v>
                </c:pt>
              </c:numCache>
            </c:numRef>
          </c:xVal>
          <c:yVal>
            <c:numRef>
              <c:f>Succinate!$H$40:$H$46</c:f>
              <c:numCache>
                <c:formatCode>0.0000</c:formatCode>
                <c:ptCount val="7"/>
                <c:pt idx="0">
                  <c:v>-0.68256399677864044</c:v>
                </c:pt>
                <c:pt idx="1">
                  <c:v>-0.4330065099831682</c:v>
                </c:pt>
                <c:pt idx="2">
                  <c:v>-0.52115190777905784</c:v>
                </c:pt>
                <c:pt idx="3">
                  <c:v>-0.31907326378508261</c:v>
                </c:pt>
                <c:pt idx="4">
                  <c:v>-0.27950406963750124</c:v>
                </c:pt>
                <c:pt idx="5">
                  <c:v>1.9910373625236268E-2</c:v>
                </c:pt>
                <c:pt idx="6">
                  <c:v>2.9964251096834617E-2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6-4F1F-B423-88313D4B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11552"/>
        <c:axId val="998010304"/>
      </c:scatterChart>
      <c:valAx>
        <c:axId val="9980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8010304"/>
        <c:crosses val="autoZero"/>
        <c:crossBetween val="midCat"/>
      </c:valAx>
      <c:valAx>
        <c:axId val="9980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Log(CDW(mg))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80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Succinate!$C$5:$C$24</c:f>
              <c:numCache>
                <c:formatCode>0.00</c:formatCode>
                <c:ptCount val="20"/>
                <c:pt idx="0">
                  <c:v>0</c:v>
                </c:pt>
                <c:pt idx="1">
                  <c:v>0.86666666666666536</c:v>
                </c:pt>
                <c:pt idx="2">
                  <c:v>1.8666666666666654</c:v>
                </c:pt>
                <c:pt idx="3">
                  <c:v>2.8833333333333329</c:v>
                </c:pt>
                <c:pt idx="4">
                  <c:v>3.9499999999999993</c:v>
                </c:pt>
                <c:pt idx="5">
                  <c:v>4.8833333333333329</c:v>
                </c:pt>
                <c:pt idx="6">
                  <c:v>5.3833333333333329</c:v>
                </c:pt>
                <c:pt idx="7">
                  <c:v>5.8833333333333329</c:v>
                </c:pt>
                <c:pt idx="8">
                  <c:v>6.3833333333333329</c:v>
                </c:pt>
                <c:pt idx="9">
                  <c:v>6.8833333333333329</c:v>
                </c:pt>
                <c:pt idx="10">
                  <c:v>7.1833333333333336</c:v>
                </c:pt>
                <c:pt idx="11">
                  <c:v>7.3833333333333329</c:v>
                </c:pt>
                <c:pt idx="12">
                  <c:v>7.8833333333333329</c:v>
                </c:pt>
                <c:pt idx="13">
                  <c:v>8.1333333333333329</c:v>
                </c:pt>
                <c:pt idx="14">
                  <c:v>8.6333333333333329</c:v>
                </c:pt>
                <c:pt idx="15">
                  <c:v>8.966666666666665</c:v>
                </c:pt>
                <c:pt idx="16">
                  <c:v>9.1333333333333329</c:v>
                </c:pt>
                <c:pt idx="17">
                  <c:v>9.3833333333333329</c:v>
                </c:pt>
                <c:pt idx="18">
                  <c:v>9.6333333333333329</c:v>
                </c:pt>
                <c:pt idx="19">
                  <c:v>9.8833333333333329</c:v>
                </c:pt>
              </c:numCache>
            </c:numRef>
          </c:xVal>
          <c:yVal>
            <c:numRef>
              <c:f>Succinate!$D$5:$D$24</c:f>
              <c:numCache>
                <c:formatCode>General</c:formatCode>
                <c:ptCount val="20"/>
                <c:pt idx="0">
                  <c:v>6.5000000000000002E-2</c:v>
                </c:pt>
                <c:pt idx="1">
                  <c:v>7.2999999999999995E-2</c:v>
                </c:pt>
                <c:pt idx="2">
                  <c:v>0.10100000000000001</c:v>
                </c:pt>
                <c:pt idx="3">
                  <c:v>0.16</c:v>
                </c:pt>
                <c:pt idx="4">
                  <c:v>0.26500000000000001</c:v>
                </c:pt>
                <c:pt idx="5">
                  <c:v>0.39900000000000002</c:v>
                </c:pt>
                <c:pt idx="6">
                  <c:v>0.51400000000000001</c:v>
                </c:pt>
                <c:pt idx="7">
                  <c:v>0.59199999999999997</c:v>
                </c:pt>
                <c:pt idx="8">
                  <c:v>0.93</c:v>
                </c:pt>
                <c:pt idx="9">
                  <c:v>0.98</c:v>
                </c:pt>
                <c:pt idx="11">
                  <c:v>1.2</c:v>
                </c:pt>
                <c:pt idx="12">
                  <c:v>1.76</c:v>
                </c:pt>
                <c:pt idx="13">
                  <c:v>1.5</c:v>
                </c:pt>
                <c:pt idx="14">
                  <c:v>1.796</c:v>
                </c:pt>
                <c:pt idx="15">
                  <c:v>2.06</c:v>
                </c:pt>
                <c:pt idx="16">
                  <c:v>2.35</c:v>
                </c:pt>
                <c:pt idx="17">
                  <c:v>2.57</c:v>
                </c:pt>
                <c:pt idx="18">
                  <c:v>2.83</c:v>
                </c:pt>
                <c:pt idx="19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8-4E08-B2C7-C1A452BB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03599"/>
        <c:axId val="1008165903"/>
      </c:scatterChart>
      <c:valAx>
        <c:axId val="8575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  <a:r>
                  <a:rPr lang="nb-NO" baseline="0"/>
                  <a:t> (h)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8165903"/>
        <c:crosses val="autoZero"/>
        <c:crossBetween val="midCat"/>
      </c:valAx>
      <c:valAx>
        <c:axId val="10081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OD</a:t>
                </a:r>
                <a:r>
                  <a:rPr lang="nb-NO" baseline="-25000"/>
                  <a:t>600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5750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9375174978127736"/>
                  <c:y val="-0.22524278215223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Succinate!$A$40:$A$46</c:f>
              <c:numCache>
                <c:formatCode>0.00</c:formatCode>
                <c:ptCount val="7"/>
                <c:pt idx="0">
                  <c:v>6.3833333333333337</c:v>
                </c:pt>
                <c:pt idx="1">
                  <c:v>6.8833333333333337</c:v>
                </c:pt>
                <c:pt idx="2">
                  <c:v>7.3833333333333337</c:v>
                </c:pt>
                <c:pt idx="3">
                  <c:v>7.8833333333333337</c:v>
                </c:pt>
                <c:pt idx="4">
                  <c:v>8.1333333333333329</c:v>
                </c:pt>
                <c:pt idx="5">
                  <c:v>9.3833333333333329</c:v>
                </c:pt>
                <c:pt idx="6">
                  <c:v>9.6333333333333329</c:v>
                </c:pt>
              </c:numCache>
            </c:numRef>
          </c:xVal>
          <c:yVal>
            <c:numRef>
              <c:f>Succinate!$E$40:$E$46</c:f>
              <c:numCache>
                <c:formatCode>0.0000</c:formatCode>
                <c:ptCount val="7"/>
                <c:pt idx="0">
                  <c:v>-0.79588001734323588</c:v>
                </c:pt>
                <c:pt idx="1">
                  <c:v>-0.40893539297364256</c:v>
                </c:pt>
                <c:pt idx="2">
                  <c:v>-0.56863623584104195</c:v>
                </c:pt>
                <c:pt idx="3">
                  <c:v>-0.35654732351375873</c:v>
                </c:pt>
                <c:pt idx="4">
                  <c:v>-0.13076828026888504</c:v>
                </c:pt>
                <c:pt idx="5">
                  <c:v>-6.0480747381435954E-2</c:v>
                </c:pt>
                <c:pt idx="6">
                  <c:v>-2.2276394711235388E-2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2-4AE8-9E29-53B6B280B7B0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9375174978127736"/>
                  <c:y val="-0.19456583552055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Succinate!$A$40:$A$46</c:f>
              <c:numCache>
                <c:formatCode>0.00</c:formatCode>
                <c:ptCount val="7"/>
                <c:pt idx="0">
                  <c:v>6.3833333333333337</c:v>
                </c:pt>
                <c:pt idx="1">
                  <c:v>6.8833333333333337</c:v>
                </c:pt>
                <c:pt idx="2">
                  <c:v>7.3833333333333337</c:v>
                </c:pt>
                <c:pt idx="3">
                  <c:v>7.8833333333333337</c:v>
                </c:pt>
                <c:pt idx="4">
                  <c:v>8.1333333333333329</c:v>
                </c:pt>
                <c:pt idx="5">
                  <c:v>9.3833333333333329</c:v>
                </c:pt>
                <c:pt idx="6">
                  <c:v>9.6333333333333329</c:v>
                </c:pt>
              </c:numCache>
            </c:numRef>
          </c:xVal>
          <c:yVal>
            <c:numRef>
              <c:f>Succinate!$F$40:$F$46</c:f>
              <c:numCache>
                <c:formatCode>0.0000</c:formatCode>
                <c:ptCount val="7"/>
                <c:pt idx="0">
                  <c:v>-0.39794000867193885</c:v>
                </c:pt>
                <c:pt idx="1">
                  <c:v>-0.55284196865747048</c:v>
                </c:pt>
                <c:pt idx="2">
                  <c:v>-0.63827216398237274</c:v>
                </c:pt>
                <c:pt idx="3">
                  <c:v>-0.35654732351375873</c:v>
                </c:pt>
                <c:pt idx="4">
                  <c:v>-0.39794000867193885</c:v>
                </c:pt>
                <c:pt idx="5">
                  <c:v>3.7426497940681612E-2</c:v>
                </c:pt>
                <c:pt idx="6">
                  <c:v>2.9383777685276089E-2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2-4AE8-9E29-53B6B280B7B0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6841841644794399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Succinate!$A$40:$A$46</c:f>
              <c:numCache>
                <c:formatCode>0.00</c:formatCode>
                <c:ptCount val="7"/>
                <c:pt idx="0">
                  <c:v>6.3833333333333337</c:v>
                </c:pt>
                <c:pt idx="1">
                  <c:v>6.8833333333333337</c:v>
                </c:pt>
                <c:pt idx="2">
                  <c:v>7.3833333333333337</c:v>
                </c:pt>
                <c:pt idx="3">
                  <c:v>7.8833333333333337</c:v>
                </c:pt>
                <c:pt idx="4">
                  <c:v>8.1333333333333329</c:v>
                </c:pt>
                <c:pt idx="5">
                  <c:v>9.3833333333333329</c:v>
                </c:pt>
                <c:pt idx="6">
                  <c:v>9.6333333333333329</c:v>
                </c:pt>
              </c:numCache>
            </c:numRef>
          </c:xVal>
          <c:yVal>
            <c:numRef>
              <c:f>Succinate!$G$40:$G$46</c:f>
              <c:numCache>
                <c:formatCode>0.0000</c:formatCode>
                <c:ptCount val="7"/>
                <c:pt idx="0">
                  <c:v>-0.8538719643207463</c:v>
                </c:pt>
                <c:pt idx="1">
                  <c:v>-0.3372421683183916</c:v>
                </c:pt>
                <c:pt idx="2">
                  <c:v>-0.35654732351375873</c:v>
                </c:pt>
                <c:pt idx="3">
                  <c:v>-0.24412514432773036</c:v>
                </c:pt>
                <c:pt idx="4">
                  <c:v>-0.30980391997167978</c:v>
                </c:pt>
                <c:pt idx="5">
                  <c:v>8.2785370316463144E-2</c:v>
                </c:pt>
                <c:pt idx="6">
                  <c:v>8.2785370316463144E-2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2-4AE8-9E29-53B6B280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5743"/>
        <c:axId val="2126312031"/>
      </c:scatterChart>
      <c:valAx>
        <c:axId val="15683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6312031"/>
        <c:crosses val="autoZero"/>
        <c:crossBetween val="midCat"/>
      </c:valAx>
      <c:valAx>
        <c:axId val="21263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683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Glukose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OD!$D$5:$D$14</c:f>
              <c:numCache>
                <c:formatCode>0.0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1.35</c:v>
                </c:pt>
                <c:pt idx="3">
                  <c:v>2.0166666666666666</c:v>
                </c:pt>
                <c:pt idx="4">
                  <c:v>2.8333333333333335</c:v>
                </c:pt>
                <c:pt idx="5">
                  <c:v>3.1833333333333331</c:v>
                </c:pt>
                <c:pt idx="6">
                  <c:v>3.35</c:v>
                </c:pt>
                <c:pt idx="7">
                  <c:v>3.6</c:v>
                </c:pt>
                <c:pt idx="8">
                  <c:v>3.8833333333333333</c:v>
                </c:pt>
                <c:pt idx="9">
                  <c:v>4.1500000000000004</c:v>
                </c:pt>
              </c:numCache>
            </c:numRef>
          </c:xVal>
          <c:yVal>
            <c:numRef>
              <c:f>OD!$E$5:$E$14</c:f>
              <c:numCache>
                <c:formatCode>0.0</c:formatCode>
                <c:ptCount val="10"/>
                <c:pt idx="0">
                  <c:v>0.1933</c:v>
                </c:pt>
                <c:pt idx="1">
                  <c:v>0.254</c:v>
                </c:pt>
                <c:pt idx="2">
                  <c:v>0.31900000000000001</c:v>
                </c:pt>
                <c:pt idx="3">
                  <c:v>0.48299999999999998</c:v>
                </c:pt>
                <c:pt idx="4">
                  <c:v>1.1279999999999999</c:v>
                </c:pt>
                <c:pt idx="5">
                  <c:v>1.1652</c:v>
                </c:pt>
                <c:pt idx="6">
                  <c:v>1.736</c:v>
                </c:pt>
                <c:pt idx="7">
                  <c:v>2.3239999999999998</c:v>
                </c:pt>
                <c:pt idx="8">
                  <c:v>2.97</c:v>
                </c:pt>
                <c:pt idx="9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C-4E54-8023-84A86B952694}"/>
            </c:ext>
          </c:extLst>
        </c:ser>
        <c:ser>
          <c:idx val="1"/>
          <c:order val="1"/>
          <c:tx>
            <c:v>Mannitol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OD!$F$5:$F$14</c:f>
              <c:numCache>
                <c:formatCode>0.0</c:formatCode>
                <c:ptCount val="10"/>
                <c:pt idx="0">
                  <c:v>0.45</c:v>
                </c:pt>
                <c:pt idx="1">
                  <c:v>1.2</c:v>
                </c:pt>
                <c:pt idx="2">
                  <c:v>1.8666666666666667</c:v>
                </c:pt>
                <c:pt idx="3">
                  <c:v>2.6833333333333331</c:v>
                </c:pt>
                <c:pt idx="4">
                  <c:v>3.0333333333333332</c:v>
                </c:pt>
                <c:pt idx="5">
                  <c:v>3.2</c:v>
                </c:pt>
                <c:pt idx="6">
                  <c:v>3.45</c:v>
                </c:pt>
                <c:pt idx="7">
                  <c:v>3.7333333333333334</c:v>
                </c:pt>
                <c:pt idx="8">
                  <c:v>4</c:v>
                </c:pt>
                <c:pt idx="9">
                  <c:v>4.2</c:v>
                </c:pt>
              </c:numCache>
            </c:numRef>
          </c:xVal>
          <c:yVal>
            <c:numRef>
              <c:f>OD!$G$5:$G$14</c:f>
              <c:numCache>
                <c:formatCode>0.0</c:formatCode>
                <c:ptCount val="10"/>
                <c:pt idx="0">
                  <c:v>0.28399999999999997</c:v>
                </c:pt>
                <c:pt idx="1">
                  <c:v>0.34</c:v>
                </c:pt>
                <c:pt idx="2">
                  <c:v>0.46700000000000003</c:v>
                </c:pt>
                <c:pt idx="3">
                  <c:v>0.90200000000000002</c:v>
                </c:pt>
                <c:pt idx="4">
                  <c:v>1.284</c:v>
                </c:pt>
                <c:pt idx="5">
                  <c:v>1.4359999999999999</c:v>
                </c:pt>
                <c:pt idx="6">
                  <c:v>1.72</c:v>
                </c:pt>
                <c:pt idx="7">
                  <c:v>2.4700000000000002</c:v>
                </c:pt>
                <c:pt idx="8">
                  <c:v>3.16</c:v>
                </c:pt>
                <c:pt idx="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C-4E54-8023-84A86B952694}"/>
            </c:ext>
          </c:extLst>
        </c:ser>
        <c:ser>
          <c:idx val="2"/>
          <c:order val="2"/>
          <c:tx>
            <c:v>Glyserol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OD!$H$5:$H$18</c:f>
              <c:numCache>
                <c:formatCode>0.0</c:formatCode>
                <c:ptCount val="14"/>
                <c:pt idx="0">
                  <c:v>8.3333333333333329E-2</c:v>
                </c:pt>
                <c:pt idx="1">
                  <c:v>1.0833333333333333</c:v>
                </c:pt>
                <c:pt idx="2">
                  <c:v>2.0499999999999998</c:v>
                </c:pt>
                <c:pt idx="3">
                  <c:v>3.05</c:v>
                </c:pt>
                <c:pt idx="4">
                  <c:v>4.05</c:v>
                </c:pt>
                <c:pt idx="5">
                  <c:v>4.55</c:v>
                </c:pt>
                <c:pt idx="6">
                  <c:v>5.05</c:v>
                </c:pt>
                <c:pt idx="7">
                  <c:v>6.05</c:v>
                </c:pt>
                <c:pt idx="8">
                  <c:v>6.55</c:v>
                </c:pt>
                <c:pt idx="9">
                  <c:v>6.8</c:v>
                </c:pt>
                <c:pt idx="10">
                  <c:v>7.05</c:v>
                </c:pt>
                <c:pt idx="11">
                  <c:v>7.3</c:v>
                </c:pt>
                <c:pt idx="12">
                  <c:v>7.55</c:v>
                </c:pt>
                <c:pt idx="13">
                  <c:v>7.8</c:v>
                </c:pt>
              </c:numCache>
            </c:numRef>
          </c:xVal>
          <c:yVal>
            <c:numRef>
              <c:f>OD!$I$5:$I$18</c:f>
              <c:numCache>
                <c:formatCode>0.0</c:formatCode>
                <c:ptCount val="14"/>
                <c:pt idx="0">
                  <c:v>2.5000000000000001E-2</c:v>
                </c:pt>
                <c:pt idx="1">
                  <c:v>2.8000000000000001E-2</c:v>
                </c:pt>
                <c:pt idx="2">
                  <c:v>3.5999999999999997E-2</c:v>
                </c:pt>
                <c:pt idx="3">
                  <c:v>5.7000000000000002E-2</c:v>
                </c:pt>
                <c:pt idx="4">
                  <c:v>0.122</c:v>
                </c:pt>
                <c:pt idx="5">
                  <c:v>0.17</c:v>
                </c:pt>
                <c:pt idx="6">
                  <c:v>0.26700000000000002</c:v>
                </c:pt>
                <c:pt idx="7">
                  <c:v>0.627</c:v>
                </c:pt>
                <c:pt idx="8">
                  <c:v>1.1080000000000001</c:v>
                </c:pt>
                <c:pt idx="9">
                  <c:v>1.296</c:v>
                </c:pt>
                <c:pt idx="10">
                  <c:v>1.5680000000000001</c:v>
                </c:pt>
                <c:pt idx="11">
                  <c:v>2.19</c:v>
                </c:pt>
                <c:pt idx="12">
                  <c:v>2.5299999999999998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1C-4E54-8023-84A86B952694}"/>
            </c:ext>
          </c:extLst>
        </c:ser>
        <c:ser>
          <c:idx val="3"/>
          <c:order val="3"/>
          <c:tx>
            <c:v>Xylose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OD!$J$5:$J$19</c:f>
              <c:numCache>
                <c:formatCode>0.0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1.9666666666666666</c:v>
                </c:pt>
                <c:pt idx="3">
                  <c:v>2.9666666666666668</c:v>
                </c:pt>
                <c:pt idx="4">
                  <c:v>3.9666666666666668</c:v>
                </c:pt>
                <c:pt idx="5">
                  <c:v>4.4666666666666668</c:v>
                </c:pt>
                <c:pt idx="6">
                  <c:v>4.9666666666666668</c:v>
                </c:pt>
                <c:pt idx="7">
                  <c:v>5.4666666666666668</c:v>
                </c:pt>
                <c:pt idx="8">
                  <c:v>5.9666666666666668</c:v>
                </c:pt>
                <c:pt idx="9">
                  <c:v>6.4666666666666668</c:v>
                </c:pt>
                <c:pt idx="10">
                  <c:v>6.9666666666666668</c:v>
                </c:pt>
                <c:pt idx="11">
                  <c:v>7.4666666666666668</c:v>
                </c:pt>
                <c:pt idx="12">
                  <c:v>7.7166666666666668</c:v>
                </c:pt>
                <c:pt idx="13">
                  <c:v>8.0500000000000007</c:v>
                </c:pt>
                <c:pt idx="14">
                  <c:v>8.3833333333333329</c:v>
                </c:pt>
              </c:numCache>
            </c:numRef>
          </c:xVal>
          <c:yVal>
            <c:numRef>
              <c:f>OD!$K$5:$K$19</c:f>
              <c:numCache>
                <c:formatCode>0.0</c:formatCode>
                <c:ptCount val="15"/>
                <c:pt idx="0">
                  <c:v>0.10199999999999999</c:v>
                </c:pt>
                <c:pt idx="1">
                  <c:v>0.11600000000000001</c:v>
                </c:pt>
                <c:pt idx="2">
                  <c:v>0.18099999999999999</c:v>
                </c:pt>
                <c:pt idx="3">
                  <c:v>0.28000000000000003</c:v>
                </c:pt>
                <c:pt idx="4">
                  <c:v>0.52200000000000002</c:v>
                </c:pt>
                <c:pt idx="5">
                  <c:v>0.61699999999999999</c:v>
                </c:pt>
                <c:pt idx="6">
                  <c:v>0.81399999999999995</c:v>
                </c:pt>
                <c:pt idx="7">
                  <c:v>1.2</c:v>
                </c:pt>
                <c:pt idx="8">
                  <c:v>1.23</c:v>
                </c:pt>
                <c:pt idx="9">
                  <c:v>1.456</c:v>
                </c:pt>
                <c:pt idx="10">
                  <c:v>1.716</c:v>
                </c:pt>
                <c:pt idx="11">
                  <c:v>2.1800000000000002</c:v>
                </c:pt>
                <c:pt idx="12">
                  <c:v>2.35</c:v>
                </c:pt>
                <c:pt idx="13">
                  <c:v>2.7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C-4E54-8023-84A86B952694}"/>
            </c:ext>
          </c:extLst>
        </c:ser>
        <c:ser>
          <c:idx val="4"/>
          <c:order val="4"/>
          <c:tx>
            <c:v>Disodium succinate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OD!$L$5:$L$23</c:f>
              <c:numCache>
                <c:formatCode>0.0</c:formatCode>
                <c:ptCount val="19"/>
                <c:pt idx="0">
                  <c:v>0</c:v>
                </c:pt>
                <c:pt idx="1">
                  <c:v>0.8666666666666667</c:v>
                </c:pt>
                <c:pt idx="2">
                  <c:v>1.8666666666666667</c:v>
                </c:pt>
                <c:pt idx="3">
                  <c:v>2.8833333333333333</c:v>
                </c:pt>
                <c:pt idx="4">
                  <c:v>3.95</c:v>
                </c:pt>
                <c:pt idx="5">
                  <c:v>4.8833333333333337</c:v>
                </c:pt>
                <c:pt idx="6">
                  <c:v>5.3833333333333337</c:v>
                </c:pt>
                <c:pt idx="7">
                  <c:v>5.8833333333333337</c:v>
                </c:pt>
                <c:pt idx="8">
                  <c:v>6.3833333333333337</c:v>
                </c:pt>
                <c:pt idx="9">
                  <c:v>6.8833333333333337</c:v>
                </c:pt>
                <c:pt idx="10">
                  <c:v>7.3833333333333337</c:v>
                </c:pt>
                <c:pt idx="11">
                  <c:v>7.8833333333333337</c:v>
                </c:pt>
                <c:pt idx="12">
                  <c:v>8.1333333333333329</c:v>
                </c:pt>
                <c:pt idx="13">
                  <c:v>8.6333333333333329</c:v>
                </c:pt>
                <c:pt idx="14">
                  <c:v>8.9666666666666668</c:v>
                </c:pt>
                <c:pt idx="15">
                  <c:v>9.1333333333333329</c:v>
                </c:pt>
                <c:pt idx="16">
                  <c:v>9.3833333333333329</c:v>
                </c:pt>
                <c:pt idx="17">
                  <c:v>9.6333333333333329</c:v>
                </c:pt>
                <c:pt idx="18">
                  <c:v>9.8833333333333329</c:v>
                </c:pt>
              </c:numCache>
            </c:numRef>
          </c:xVal>
          <c:yVal>
            <c:numRef>
              <c:f>OD!$M$5:$M$23</c:f>
              <c:numCache>
                <c:formatCode>0.0</c:formatCode>
                <c:ptCount val="19"/>
                <c:pt idx="0">
                  <c:v>6.5000000000000002E-2</c:v>
                </c:pt>
                <c:pt idx="1">
                  <c:v>7.2999999999999995E-2</c:v>
                </c:pt>
                <c:pt idx="2">
                  <c:v>0.10100000000000001</c:v>
                </c:pt>
                <c:pt idx="3">
                  <c:v>0.16</c:v>
                </c:pt>
                <c:pt idx="4">
                  <c:v>0.26500000000000001</c:v>
                </c:pt>
                <c:pt idx="5">
                  <c:v>0.39900000000000002</c:v>
                </c:pt>
                <c:pt idx="6">
                  <c:v>0.51400000000000001</c:v>
                </c:pt>
                <c:pt idx="7">
                  <c:v>0.59199999999999997</c:v>
                </c:pt>
                <c:pt idx="8">
                  <c:v>0.93</c:v>
                </c:pt>
                <c:pt idx="9">
                  <c:v>0.98</c:v>
                </c:pt>
                <c:pt idx="10">
                  <c:v>1.2</c:v>
                </c:pt>
                <c:pt idx="11">
                  <c:v>1.76</c:v>
                </c:pt>
                <c:pt idx="12">
                  <c:v>1.5</c:v>
                </c:pt>
                <c:pt idx="13">
                  <c:v>1.796</c:v>
                </c:pt>
                <c:pt idx="14">
                  <c:v>2.06</c:v>
                </c:pt>
                <c:pt idx="15">
                  <c:v>2.35</c:v>
                </c:pt>
                <c:pt idx="16">
                  <c:v>2.57</c:v>
                </c:pt>
                <c:pt idx="17">
                  <c:v>2.83</c:v>
                </c:pt>
                <c:pt idx="18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1C-4E54-8023-84A86B952694}"/>
            </c:ext>
          </c:extLst>
        </c:ser>
        <c:ser>
          <c:idx val="5"/>
          <c:order val="5"/>
          <c:tx>
            <c:v>WT metanol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OD!$N$5:$N$14</c:f>
              <c:numCache>
                <c:formatCode>0.0</c:formatCode>
                <c:ptCount val="10"/>
                <c:pt idx="0">
                  <c:v>0.25</c:v>
                </c:pt>
                <c:pt idx="1">
                  <c:v>1.3333333333333339</c:v>
                </c:pt>
                <c:pt idx="2">
                  <c:v>2.3333333333333339</c:v>
                </c:pt>
                <c:pt idx="3">
                  <c:v>2.6666666666666661</c:v>
                </c:pt>
                <c:pt idx="4">
                  <c:v>2.9166666666666661</c:v>
                </c:pt>
                <c:pt idx="5">
                  <c:v>3.25</c:v>
                </c:pt>
                <c:pt idx="6">
                  <c:v>3.5833333333333339</c:v>
                </c:pt>
                <c:pt idx="7">
                  <c:v>3.9166666666666661</c:v>
                </c:pt>
                <c:pt idx="8">
                  <c:v>4.25</c:v>
                </c:pt>
                <c:pt idx="9">
                  <c:v>4.5833333333333339</c:v>
                </c:pt>
              </c:numCache>
            </c:numRef>
          </c:xVal>
          <c:yVal>
            <c:numRef>
              <c:f>OD!$O$5:$O$14</c:f>
              <c:numCache>
                <c:formatCode>0.0</c:formatCode>
                <c:ptCount val="10"/>
                <c:pt idx="0">
                  <c:v>0.23499999999999999</c:v>
                </c:pt>
                <c:pt idx="1">
                  <c:v>0.32700000000000001</c:v>
                </c:pt>
                <c:pt idx="2">
                  <c:v>0.59</c:v>
                </c:pt>
                <c:pt idx="3">
                  <c:v>0.83399999999999996</c:v>
                </c:pt>
                <c:pt idx="4">
                  <c:v>0.93400000000000005</c:v>
                </c:pt>
                <c:pt idx="5">
                  <c:v>1.3080000000000001</c:v>
                </c:pt>
                <c:pt idx="6">
                  <c:v>1.748</c:v>
                </c:pt>
                <c:pt idx="7">
                  <c:v>2.3039999999999998</c:v>
                </c:pt>
                <c:pt idx="8">
                  <c:v>2.8919999999999999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1C-4E54-8023-84A86B952694}"/>
            </c:ext>
          </c:extLst>
        </c:ser>
        <c:ser>
          <c:idx val="6"/>
          <c:order val="6"/>
          <c:tx>
            <c:v>MDH metanol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OD!$P$5:$P$24</c:f>
              <c:numCache>
                <c:formatCode>0.0</c:formatCode>
                <c:ptCount val="20"/>
                <c:pt idx="0">
                  <c:v>0.76666666666666672</c:v>
                </c:pt>
                <c:pt idx="1">
                  <c:v>1.7166666666666666</c:v>
                </c:pt>
                <c:pt idx="2">
                  <c:v>2.7166666666666668</c:v>
                </c:pt>
                <c:pt idx="3">
                  <c:v>3.7333333333333334</c:v>
                </c:pt>
                <c:pt idx="4">
                  <c:v>4.8</c:v>
                </c:pt>
                <c:pt idx="5">
                  <c:v>5.7333333333333334</c:v>
                </c:pt>
                <c:pt idx="6">
                  <c:v>6.2333333333333334</c:v>
                </c:pt>
                <c:pt idx="7">
                  <c:v>6.7333333333333334</c:v>
                </c:pt>
                <c:pt idx="8">
                  <c:v>7.2333333333333334</c:v>
                </c:pt>
                <c:pt idx="9">
                  <c:v>7.7333333333333334</c:v>
                </c:pt>
                <c:pt idx="10">
                  <c:v>8.2333333333333325</c:v>
                </c:pt>
                <c:pt idx="11">
                  <c:v>8.7333333333333325</c:v>
                </c:pt>
                <c:pt idx="12">
                  <c:v>8.9833333333333325</c:v>
                </c:pt>
                <c:pt idx="13">
                  <c:v>9.4833333333333325</c:v>
                </c:pt>
                <c:pt idx="14">
                  <c:v>9.9833333333333325</c:v>
                </c:pt>
                <c:pt idx="15">
                  <c:v>10.233333333333333</c:v>
                </c:pt>
                <c:pt idx="16">
                  <c:v>10.483333333333333</c:v>
                </c:pt>
                <c:pt idx="17">
                  <c:v>10.733333333333333</c:v>
                </c:pt>
                <c:pt idx="18">
                  <c:v>10.983333333333333</c:v>
                </c:pt>
                <c:pt idx="19">
                  <c:v>11.233333333333333</c:v>
                </c:pt>
              </c:numCache>
            </c:numRef>
          </c:xVal>
          <c:yVal>
            <c:numRef>
              <c:f>OD!$Q$5:$Q$24</c:f>
              <c:numCache>
                <c:formatCode>0.0</c:formatCode>
                <c:ptCount val="20"/>
                <c:pt idx="0">
                  <c:v>0.23400000000000001</c:v>
                </c:pt>
                <c:pt idx="1">
                  <c:v>0.32600000000000001</c:v>
                </c:pt>
                <c:pt idx="2">
                  <c:v>0.39900000000000002</c:v>
                </c:pt>
                <c:pt idx="3">
                  <c:v>0.48799999999999999</c:v>
                </c:pt>
                <c:pt idx="4">
                  <c:v>0.625</c:v>
                </c:pt>
                <c:pt idx="5">
                  <c:v>0.81200000000000006</c:v>
                </c:pt>
                <c:pt idx="6">
                  <c:v>0.96599999999999997</c:v>
                </c:pt>
                <c:pt idx="7">
                  <c:v>1.1040000000000001</c:v>
                </c:pt>
                <c:pt idx="8">
                  <c:v>1.212</c:v>
                </c:pt>
                <c:pt idx="9">
                  <c:v>1.38</c:v>
                </c:pt>
                <c:pt idx="10">
                  <c:v>1.5720000000000001</c:v>
                </c:pt>
                <c:pt idx="11">
                  <c:v>2.0760000000000001</c:v>
                </c:pt>
                <c:pt idx="12">
                  <c:v>1.89</c:v>
                </c:pt>
                <c:pt idx="13">
                  <c:v>2.0299999999999998</c:v>
                </c:pt>
                <c:pt idx="14">
                  <c:v>2.2400000000000002</c:v>
                </c:pt>
                <c:pt idx="15">
                  <c:v>2.4500000000000002</c:v>
                </c:pt>
                <c:pt idx="16">
                  <c:v>2.6</c:v>
                </c:pt>
                <c:pt idx="17">
                  <c:v>2.71</c:v>
                </c:pt>
                <c:pt idx="18">
                  <c:v>2.8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1C-4E54-8023-84A86B952694}"/>
            </c:ext>
          </c:extLst>
        </c:ser>
        <c:ser>
          <c:idx val="7"/>
          <c:order val="7"/>
          <c:tx>
            <c:v>MDH glukose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OD!$R$5:$R$17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3.0833333333333339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7.0000000000000018</c:v>
                </c:pt>
                <c:pt idx="10">
                  <c:v>7.5000000000000018</c:v>
                </c:pt>
                <c:pt idx="11">
                  <c:v>8.0000000000000018</c:v>
                </c:pt>
                <c:pt idx="12">
                  <c:v>8.2500000000000018</c:v>
                </c:pt>
              </c:numCache>
            </c:numRef>
          </c:xVal>
          <c:yVal>
            <c:numRef>
              <c:f>OD!$S$5:$S$17</c:f>
              <c:numCache>
                <c:formatCode>0.0</c:formatCode>
                <c:ptCount val="13"/>
                <c:pt idx="0">
                  <c:v>0.20499999999999999</c:v>
                </c:pt>
                <c:pt idx="1">
                  <c:v>0.28499999999999998</c:v>
                </c:pt>
                <c:pt idx="2">
                  <c:v>0.371</c:v>
                </c:pt>
                <c:pt idx="3">
                  <c:v>0.49299999999999999</c:v>
                </c:pt>
                <c:pt idx="4">
                  <c:v>0.63</c:v>
                </c:pt>
                <c:pt idx="5">
                  <c:v>1.028</c:v>
                </c:pt>
                <c:pt idx="6">
                  <c:v>1.1359999999999999</c:v>
                </c:pt>
                <c:pt idx="7">
                  <c:v>1.468</c:v>
                </c:pt>
                <c:pt idx="8">
                  <c:v>1.68</c:v>
                </c:pt>
                <c:pt idx="9">
                  <c:v>1.9159999999999999</c:v>
                </c:pt>
                <c:pt idx="10">
                  <c:v>2.2040000000000002</c:v>
                </c:pt>
                <c:pt idx="11">
                  <c:v>2.91</c:v>
                </c:pt>
                <c:pt idx="12">
                  <c:v>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1C-4E54-8023-84A86B95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50575"/>
        <c:axId val="472487583"/>
      </c:scatterChart>
      <c:valAx>
        <c:axId val="48395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2487583"/>
        <c:crosses val="autoZero"/>
        <c:crossBetween val="midCat"/>
      </c:valAx>
      <c:valAx>
        <c:axId val="4724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OD</a:t>
                </a:r>
                <a:r>
                  <a:rPr lang="nb-NO" baseline="-25000"/>
                  <a:t>600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395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Glucose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Dryweight!$B$5:$B$10</c:f>
              <c:numCache>
                <c:formatCode>0.0</c:formatCode>
                <c:ptCount val="6"/>
                <c:pt idx="0">
                  <c:v>2.8333333333333335</c:v>
                </c:pt>
                <c:pt idx="1">
                  <c:v>3.1833333333333331</c:v>
                </c:pt>
                <c:pt idx="2">
                  <c:v>3.35</c:v>
                </c:pt>
                <c:pt idx="3">
                  <c:v>3.6</c:v>
                </c:pt>
                <c:pt idx="4">
                  <c:v>3.8833333333333333</c:v>
                </c:pt>
                <c:pt idx="5">
                  <c:v>4.1500000000000004</c:v>
                </c:pt>
              </c:numCache>
            </c:numRef>
          </c:xVal>
          <c:yVal>
            <c:numRef>
              <c:f>Dryweight!$C$5:$C$10</c:f>
              <c:numCache>
                <c:formatCode>0.000</c:formatCode>
                <c:ptCount val="6"/>
                <c:pt idx="0">
                  <c:v>2.1718681004730015E-2</c:v>
                </c:pt>
                <c:pt idx="1">
                  <c:v>0.11241718299260477</c:v>
                </c:pt>
                <c:pt idx="2">
                  <c:v>0.25111160656179426</c:v>
                </c:pt>
                <c:pt idx="3">
                  <c:v>0.31605644680590983</c:v>
                </c:pt>
                <c:pt idx="4">
                  <c:v>0.36713616947213179</c:v>
                </c:pt>
                <c:pt idx="5">
                  <c:v>0.49919307355623871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0-400F-9057-4803E6209E62}"/>
            </c:ext>
          </c:extLst>
        </c:ser>
        <c:ser>
          <c:idx val="1"/>
          <c:order val="1"/>
          <c:tx>
            <c:v>Mannitol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Dryweight!$E$5:$E$10</c:f>
              <c:numCache>
                <c:formatCode>0.0</c:formatCode>
                <c:ptCount val="6"/>
                <c:pt idx="0">
                  <c:v>2.6833333333333331</c:v>
                </c:pt>
                <c:pt idx="1">
                  <c:v>3.2</c:v>
                </c:pt>
                <c:pt idx="2">
                  <c:v>3.45</c:v>
                </c:pt>
                <c:pt idx="3">
                  <c:v>3.7333333333333334</c:v>
                </c:pt>
                <c:pt idx="4">
                  <c:v>4</c:v>
                </c:pt>
                <c:pt idx="5">
                  <c:v>4.2</c:v>
                </c:pt>
              </c:numCache>
            </c:numRef>
          </c:xVal>
          <c:yVal>
            <c:numRef>
              <c:f>Dryweight!$F$5:$F$10</c:f>
              <c:numCache>
                <c:formatCode>0.000</c:formatCode>
                <c:ptCount val="6"/>
                <c:pt idx="0">
                  <c:v>2.244326417125482E-2</c:v>
                </c:pt>
                <c:pt idx="1">
                  <c:v>0.10737333869244876</c:v>
                </c:pt>
                <c:pt idx="2">
                  <c:v>0.2101754391702452</c:v>
                </c:pt>
                <c:pt idx="3">
                  <c:v>0.39833628356468997</c:v>
                </c:pt>
                <c:pt idx="4">
                  <c:v>0.42063947736429713</c:v>
                </c:pt>
                <c:pt idx="5">
                  <c:v>0.52446362192465557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0-400F-9057-4803E6209E62}"/>
            </c:ext>
          </c:extLst>
        </c:ser>
        <c:ser>
          <c:idx val="2"/>
          <c:order val="2"/>
          <c:tx>
            <c:v>Glycerol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Dryweight!$H$5:$H$11</c:f>
              <c:numCache>
                <c:formatCode>0.0</c:formatCode>
                <c:ptCount val="7"/>
                <c:pt idx="0">
                  <c:v>6.05</c:v>
                </c:pt>
                <c:pt idx="1">
                  <c:v>6.55</c:v>
                </c:pt>
                <c:pt idx="2">
                  <c:v>6.8</c:v>
                </c:pt>
                <c:pt idx="3">
                  <c:v>7.05</c:v>
                </c:pt>
                <c:pt idx="4">
                  <c:v>7.3</c:v>
                </c:pt>
                <c:pt idx="5">
                  <c:v>7.55</c:v>
                </c:pt>
                <c:pt idx="6">
                  <c:v>7.8</c:v>
                </c:pt>
              </c:numCache>
            </c:numRef>
          </c:xVal>
          <c:yVal>
            <c:numRef>
              <c:f>Dryweight!$I$5:$I$11</c:f>
              <c:numCache>
                <c:formatCode>0.000</c:formatCode>
                <c:ptCount val="7"/>
                <c:pt idx="0">
                  <c:v>-0.37350472546540053</c:v>
                </c:pt>
                <c:pt idx="1">
                  <c:v>-0.13380251388833078</c:v>
                </c:pt>
                <c:pt idx="2">
                  <c:v>7.1537358072416721E-2</c:v>
                </c:pt>
                <c:pt idx="3">
                  <c:v>-3.1434466096280055E-2</c:v>
                </c:pt>
                <c:pt idx="4">
                  <c:v>6.6637691270994073E-2</c:v>
                </c:pt>
                <c:pt idx="5">
                  <c:v>4.7060006473816418E-2</c:v>
                </c:pt>
                <c:pt idx="6">
                  <c:v>0.26760856691128149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0-400F-9057-4803E6209E62}"/>
            </c:ext>
          </c:extLst>
        </c:ser>
        <c:ser>
          <c:idx val="3"/>
          <c:order val="3"/>
          <c:tx>
            <c:v>Xylose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Dryweight!$K$5:$K$11</c:f>
              <c:numCache>
                <c:formatCode>0.0</c:formatCode>
                <c:ptCount val="7"/>
                <c:pt idx="0">
                  <c:v>2.9666666666666668</c:v>
                </c:pt>
                <c:pt idx="1">
                  <c:v>4.9666666666666668</c:v>
                </c:pt>
                <c:pt idx="2">
                  <c:v>5.9666666666666668</c:v>
                </c:pt>
                <c:pt idx="3">
                  <c:v>6.9666666666666668</c:v>
                </c:pt>
                <c:pt idx="4">
                  <c:v>7.4666666666666668</c:v>
                </c:pt>
                <c:pt idx="5">
                  <c:v>7.7166666666666668</c:v>
                </c:pt>
                <c:pt idx="6">
                  <c:v>8.0500000000000007</c:v>
                </c:pt>
              </c:numCache>
            </c:numRef>
          </c:xVal>
          <c:yVal>
            <c:numRef>
              <c:f>Dryweight!$L$5:$L$11</c:f>
              <c:numCache>
                <c:formatCode>0.000</c:formatCode>
                <c:ptCount val="7"/>
                <c:pt idx="0">
                  <c:v>-0.37682106917942537</c:v>
                </c:pt>
                <c:pt idx="1">
                  <c:v>-8.6165083913968179E-3</c:v>
                </c:pt>
                <c:pt idx="2">
                  <c:v>-2.1891767100651747E-2</c:v>
                </c:pt>
                <c:pt idx="3">
                  <c:v>-1.8221460837178644E-2</c:v>
                </c:pt>
                <c:pt idx="4">
                  <c:v>0.15486720299012022</c:v>
                </c:pt>
                <c:pt idx="5">
                  <c:v>8.9070231927119034E-2</c:v>
                </c:pt>
                <c:pt idx="6">
                  <c:v>0.10181660901139905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50-400F-9057-4803E6209E62}"/>
            </c:ext>
          </c:extLst>
        </c:ser>
        <c:ser>
          <c:idx val="4"/>
          <c:order val="4"/>
          <c:tx>
            <c:v>Disodium succinate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Dryweight!$N$5:$N$11</c:f>
              <c:numCache>
                <c:formatCode>0.0</c:formatCode>
                <c:ptCount val="7"/>
                <c:pt idx="0">
                  <c:v>6.3833333333333337</c:v>
                </c:pt>
                <c:pt idx="1">
                  <c:v>6.8833333333333337</c:v>
                </c:pt>
                <c:pt idx="2">
                  <c:v>7.3833333333333337</c:v>
                </c:pt>
                <c:pt idx="3">
                  <c:v>7.8833333333333337</c:v>
                </c:pt>
                <c:pt idx="4">
                  <c:v>8.1333333333333329</c:v>
                </c:pt>
                <c:pt idx="5">
                  <c:v>9.3833333333333329</c:v>
                </c:pt>
                <c:pt idx="6">
                  <c:v>9.6333333333333329</c:v>
                </c:pt>
              </c:numCache>
            </c:numRef>
          </c:xVal>
          <c:yVal>
            <c:numRef>
              <c:f>Dryweight!$O$5:$O$11</c:f>
              <c:numCache>
                <c:formatCode>0.000</c:formatCode>
                <c:ptCount val="7"/>
                <c:pt idx="0">
                  <c:v>-0.68256399677864044</c:v>
                </c:pt>
                <c:pt idx="1">
                  <c:v>-0.4330065099831682</c:v>
                </c:pt>
                <c:pt idx="2">
                  <c:v>-0.52115190777905784</c:v>
                </c:pt>
                <c:pt idx="3">
                  <c:v>1.9910373625236268E-2</c:v>
                </c:pt>
                <c:pt idx="4">
                  <c:v>-0.27950406963750124</c:v>
                </c:pt>
                <c:pt idx="5">
                  <c:v>-0.31907326378508261</c:v>
                </c:pt>
                <c:pt idx="6">
                  <c:v>2.9964251096834617E-2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50-400F-9057-4803E6209E62}"/>
            </c:ext>
          </c:extLst>
        </c:ser>
        <c:ser>
          <c:idx val="5"/>
          <c:order val="5"/>
          <c:tx>
            <c:v>WT methanol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Dryweight!$Q$5:$Q$11</c:f>
              <c:numCache>
                <c:formatCode>0.0</c:formatCode>
                <c:ptCount val="7"/>
                <c:pt idx="0">
                  <c:v>2.3333333333333339</c:v>
                </c:pt>
                <c:pt idx="1">
                  <c:v>2.6666666666666661</c:v>
                </c:pt>
                <c:pt idx="2">
                  <c:v>2.9166666666666661</c:v>
                </c:pt>
                <c:pt idx="3">
                  <c:v>3.25</c:v>
                </c:pt>
                <c:pt idx="4">
                  <c:v>3.9166666666666661</c:v>
                </c:pt>
                <c:pt idx="5">
                  <c:v>4.25</c:v>
                </c:pt>
                <c:pt idx="6">
                  <c:v>4.5833333333333339</c:v>
                </c:pt>
              </c:numCache>
            </c:numRef>
          </c:xVal>
          <c:yVal>
            <c:numRef>
              <c:f>Dryweight!$R$5:$R$11</c:f>
              <c:numCache>
                <c:formatCode>0.000</c:formatCode>
                <c:ptCount val="7"/>
                <c:pt idx="0">
                  <c:v>-0.30078005792654561</c:v>
                </c:pt>
                <c:pt idx="1">
                  <c:v>-0.53872821133967064</c:v>
                </c:pt>
                <c:pt idx="2">
                  <c:v>-0.1193599751956768</c:v>
                </c:pt>
                <c:pt idx="3">
                  <c:v>-0.21470907503568595</c:v>
                </c:pt>
                <c:pt idx="4">
                  <c:v>0.1709516975615897</c:v>
                </c:pt>
                <c:pt idx="5">
                  <c:v>0.19540078156527318</c:v>
                </c:pt>
                <c:pt idx="6">
                  <c:v>0.36184623370079266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50-400F-9057-4803E6209E62}"/>
            </c:ext>
          </c:extLst>
        </c:ser>
        <c:ser>
          <c:idx val="6"/>
          <c:order val="6"/>
          <c:tx>
            <c:v>MDH methanol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Dryweight!$T$5:$T$11</c:f>
              <c:numCache>
                <c:formatCode>0.0</c:formatCode>
                <c:ptCount val="7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7.0000000000000018</c:v>
                </c:pt>
                <c:pt idx="5">
                  <c:v>7.5000000000000018</c:v>
                </c:pt>
                <c:pt idx="6">
                  <c:v>8.2500000000000018</c:v>
                </c:pt>
              </c:numCache>
            </c:numRef>
          </c:xVal>
          <c:yVal>
            <c:numRef>
              <c:f>Dryweight!$U$5:$U$11</c:f>
              <c:numCache>
                <c:formatCode>0.000</c:formatCode>
                <c:ptCount val="7"/>
                <c:pt idx="0">
                  <c:v>0.14355385664211365</c:v>
                </c:pt>
                <c:pt idx="1">
                  <c:v>-0.11324094328220206</c:v>
                </c:pt>
                <c:pt idx="2">
                  <c:v>-9.8293565793695345E-2</c:v>
                </c:pt>
                <c:pt idx="3">
                  <c:v>5.4551681535589237E-2</c:v>
                </c:pt>
                <c:pt idx="4">
                  <c:v>0.21017347324192714</c:v>
                </c:pt>
                <c:pt idx="5">
                  <c:v>6.6831607246239211E-2</c:v>
                </c:pt>
                <c:pt idx="6">
                  <c:v>0.23421243137246836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50-400F-9057-4803E6209E62}"/>
            </c:ext>
          </c:extLst>
        </c:ser>
        <c:ser>
          <c:idx val="7"/>
          <c:order val="7"/>
          <c:tx>
            <c:v>MDH 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Dryweight!$W$5:$W$11</c:f>
              <c:numCache>
                <c:formatCode>0.0</c:formatCode>
                <c:ptCount val="7"/>
                <c:pt idx="0">
                  <c:v>5.7333333333333334</c:v>
                </c:pt>
                <c:pt idx="1">
                  <c:v>6.2333333333333334</c:v>
                </c:pt>
                <c:pt idx="2">
                  <c:v>7.2333333333333334</c:v>
                </c:pt>
                <c:pt idx="3">
                  <c:v>7.7333333333333334</c:v>
                </c:pt>
                <c:pt idx="4">
                  <c:v>8.7333333333333325</c:v>
                </c:pt>
                <c:pt idx="5">
                  <c:v>8.9833333333333325</c:v>
                </c:pt>
                <c:pt idx="6">
                  <c:v>10.233333333333333</c:v>
                </c:pt>
              </c:numCache>
            </c:numRef>
          </c:xVal>
          <c:yVal>
            <c:numRef>
              <c:f>Dryweight!$X$5:$X$11</c:f>
              <c:numCache>
                <c:formatCode>0.000</c:formatCode>
                <c:ptCount val="7"/>
                <c:pt idx="0">
                  <c:v>-0.18772959399850767</c:v>
                </c:pt>
                <c:pt idx="1">
                  <c:v>-0.37611900753508287</c:v>
                </c:pt>
                <c:pt idx="2">
                  <c:v>-0.5352645182132143</c:v>
                </c:pt>
                <c:pt idx="3">
                  <c:v>-0.23065292070462648</c:v>
                </c:pt>
                <c:pt idx="4">
                  <c:v>1.6664285639998135E-2</c:v>
                </c:pt>
                <c:pt idx="5">
                  <c:v>-6.0683801379475079E-2</c:v>
                </c:pt>
                <c:pt idx="6">
                  <c:v>0.26984686393014212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50-400F-9057-4803E620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96944"/>
        <c:axId val="1103703184"/>
      </c:scatterChart>
      <c:valAx>
        <c:axId val="1103696944"/>
        <c:scaling>
          <c:orientation val="minMax"/>
          <c:max val="10.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  <a:r>
                  <a:rPr lang="nb-NO" baseline="0"/>
                  <a:t> (h):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3703184"/>
        <c:crosses val="autoZero"/>
        <c:crossBetween val="midCat"/>
      </c:valAx>
      <c:valAx>
        <c:axId val="1103703184"/>
        <c:scaling>
          <c:orientation val="minMax"/>
          <c:max val="0.55000000000000004"/>
          <c:min val="-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Log(avg.</a:t>
                </a:r>
                <a:r>
                  <a:rPr lang="nb-NO" baseline="0"/>
                  <a:t> dryweight(mg))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0369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9.1781277340332465E-2"/>
                  <c:y val="7.09066054243219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19000000000000003"/>
            <c:dispRSqr val="0"/>
            <c:dispEq val="0"/>
          </c:trendline>
          <c:xVal>
            <c:numRef>
              <c:f>Glukose!$C$5:$C$14</c:f>
              <c:numCache>
                <c:formatCode>0.00</c:formatCode>
                <c:ptCount val="10"/>
                <c:pt idx="0">
                  <c:v>0</c:v>
                </c:pt>
                <c:pt idx="1">
                  <c:v>0.59999999999999964</c:v>
                </c:pt>
                <c:pt idx="2">
                  <c:v>1.3499999999999996</c:v>
                </c:pt>
                <c:pt idx="3">
                  <c:v>2.0166666666666675</c:v>
                </c:pt>
                <c:pt idx="4">
                  <c:v>2.8333333333333339</c:v>
                </c:pt>
                <c:pt idx="5">
                  <c:v>3.1833333333333336</c:v>
                </c:pt>
                <c:pt idx="6">
                  <c:v>3.3499999999999996</c:v>
                </c:pt>
                <c:pt idx="7">
                  <c:v>3.5999999999999996</c:v>
                </c:pt>
                <c:pt idx="8">
                  <c:v>3.8833333333333329</c:v>
                </c:pt>
                <c:pt idx="9">
                  <c:v>4.1500000000000004</c:v>
                </c:pt>
              </c:numCache>
            </c:numRef>
          </c:xVal>
          <c:yVal>
            <c:numRef>
              <c:f>Glukose!$D$5:$D$14</c:f>
              <c:numCache>
                <c:formatCode>General</c:formatCode>
                <c:ptCount val="10"/>
                <c:pt idx="0">
                  <c:v>0.1933</c:v>
                </c:pt>
                <c:pt idx="1">
                  <c:v>0.254</c:v>
                </c:pt>
                <c:pt idx="2">
                  <c:v>0.31900000000000001</c:v>
                </c:pt>
                <c:pt idx="3">
                  <c:v>0.48299999999999998</c:v>
                </c:pt>
                <c:pt idx="4">
                  <c:v>1.1279999999999999</c:v>
                </c:pt>
                <c:pt idx="5">
                  <c:v>1.1652</c:v>
                </c:pt>
                <c:pt idx="6">
                  <c:v>1.736</c:v>
                </c:pt>
                <c:pt idx="7">
                  <c:v>2.3239999999999998</c:v>
                </c:pt>
                <c:pt idx="8">
                  <c:v>2.97</c:v>
                </c:pt>
                <c:pt idx="9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7-4995-BEA6-2492526D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169583"/>
        <c:axId val="1610188719"/>
      </c:scatterChart>
      <c:valAx>
        <c:axId val="1610169583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10188719"/>
        <c:crosses val="autoZero"/>
        <c:crossBetween val="midCat"/>
      </c:valAx>
      <c:valAx>
        <c:axId val="1610188719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OD</a:t>
                </a:r>
                <a:r>
                  <a:rPr lang="nb-NO" baseline="-25000"/>
                  <a:t>600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101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Glukose!$I$31:$I$36</c:f>
                <c:numCache>
                  <c:formatCode>General</c:formatCode>
                  <c:ptCount val="6"/>
                  <c:pt idx="0">
                    <c:v>3.3298586155988692E-2</c:v>
                  </c:pt>
                  <c:pt idx="1">
                    <c:v>4.504015912498037E-2</c:v>
                  </c:pt>
                  <c:pt idx="2">
                    <c:v>6.5267850384566437E-2</c:v>
                  </c:pt>
                  <c:pt idx="3">
                    <c:v>4.1478228721757215E-2</c:v>
                  </c:pt>
                  <c:pt idx="4">
                    <c:v>6.6777359201225586E-2</c:v>
                  </c:pt>
                  <c:pt idx="5">
                    <c:v>2.5514216734056603E-2</c:v>
                  </c:pt>
                </c:numCache>
              </c:numRef>
            </c:plus>
            <c:minus>
              <c:numRef>
                <c:f>Glukose!$I$31:$I$36</c:f>
                <c:numCache>
                  <c:formatCode>General</c:formatCode>
                  <c:ptCount val="6"/>
                  <c:pt idx="0">
                    <c:v>3.3298586155988692E-2</c:v>
                  </c:pt>
                  <c:pt idx="1">
                    <c:v>4.504015912498037E-2</c:v>
                  </c:pt>
                  <c:pt idx="2">
                    <c:v>6.5267850384566437E-2</c:v>
                  </c:pt>
                  <c:pt idx="3">
                    <c:v>4.1478228721757215E-2</c:v>
                  </c:pt>
                  <c:pt idx="4">
                    <c:v>6.6777359201225586E-2</c:v>
                  </c:pt>
                  <c:pt idx="5">
                    <c:v>2.5514216734056603E-2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Glukose!$A$31:$A$36</c:f>
              <c:numCache>
                <c:formatCode>0.00</c:formatCode>
                <c:ptCount val="6"/>
                <c:pt idx="0">
                  <c:v>2.8333333333333335</c:v>
                </c:pt>
                <c:pt idx="1">
                  <c:v>3.1833333333333331</c:v>
                </c:pt>
                <c:pt idx="2">
                  <c:v>3.35</c:v>
                </c:pt>
                <c:pt idx="3">
                  <c:v>3.6</c:v>
                </c:pt>
                <c:pt idx="4">
                  <c:v>3.8833333333333333</c:v>
                </c:pt>
                <c:pt idx="5">
                  <c:v>4.1500000000000004</c:v>
                </c:pt>
              </c:numCache>
            </c:numRef>
          </c:xVal>
          <c:yVal>
            <c:numRef>
              <c:f>Glukose!$H$31:$H$36</c:f>
              <c:numCache>
                <c:formatCode>0.0000</c:formatCode>
                <c:ptCount val="6"/>
                <c:pt idx="0">
                  <c:v>2.1718681004730015E-2</c:v>
                </c:pt>
                <c:pt idx="1">
                  <c:v>0.11241718299260477</c:v>
                </c:pt>
                <c:pt idx="2">
                  <c:v>0.25111160656179426</c:v>
                </c:pt>
                <c:pt idx="3">
                  <c:v>0.31605644680590983</c:v>
                </c:pt>
                <c:pt idx="4">
                  <c:v>0.36713616947213179</c:v>
                </c:pt>
                <c:pt idx="5">
                  <c:v>0.49919307355623871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5-448C-9ED9-526B9F9B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384432"/>
        <c:axId val="1079240304"/>
      </c:scatterChart>
      <c:valAx>
        <c:axId val="12753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9240304"/>
        <c:crosses val="autoZero"/>
        <c:crossBetween val="midCat"/>
      </c:valAx>
      <c:valAx>
        <c:axId val="10792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753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04396325459317"/>
                  <c:y val="-4.0138524351122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Glukose!$A$31:$A$36</c:f>
              <c:numCache>
                <c:formatCode>0.00</c:formatCode>
                <c:ptCount val="6"/>
                <c:pt idx="0">
                  <c:v>2.8333333333333335</c:v>
                </c:pt>
                <c:pt idx="1">
                  <c:v>3.1833333333333331</c:v>
                </c:pt>
                <c:pt idx="2">
                  <c:v>3.35</c:v>
                </c:pt>
                <c:pt idx="3">
                  <c:v>3.6</c:v>
                </c:pt>
                <c:pt idx="4">
                  <c:v>3.8833333333333333</c:v>
                </c:pt>
                <c:pt idx="5">
                  <c:v>4.1500000000000004</c:v>
                </c:pt>
              </c:numCache>
            </c:numRef>
          </c:xVal>
          <c:yVal>
            <c:numRef>
              <c:f>Glukose!$E$31:$E$36</c:f>
              <c:numCache>
                <c:formatCode>0.0000</c:formatCode>
                <c:ptCount val="6"/>
                <c:pt idx="0">
                  <c:v>-1.3228265733844733E-2</c:v>
                </c:pt>
                <c:pt idx="1">
                  <c:v>0.13353890837011295</c:v>
                </c:pt>
                <c:pt idx="2">
                  <c:v>0.32633586092872907</c:v>
                </c:pt>
                <c:pt idx="3">
                  <c:v>0.32221929473390049</c:v>
                </c:pt>
                <c:pt idx="4">
                  <c:v>0.40483371661993184</c:v>
                </c:pt>
                <c:pt idx="5">
                  <c:v>0.51188336097887432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9-4A2F-9048-C7E9AA202CD9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06602126576948"/>
                  <c:y val="-2.509280406043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Glukose!$A$31:$A$36</c:f>
              <c:numCache>
                <c:formatCode>0.00</c:formatCode>
                <c:ptCount val="6"/>
                <c:pt idx="0">
                  <c:v>2.8333333333333335</c:v>
                </c:pt>
                <c:pt idx="1">
                  <c:v>3.1833333333333331</c:v>
                </c:pt>
                <c:pt idx="2">
                  <c:v>3.35</c:v>
                </c:pt>
                <c:pt idx="3">
                  <c:v>3.6</c:v>
                </c:pt>
                <c:pt idx="4">
                  <c:v>3.8833333333333333</c:v>
                </c:pt>
                <c:pt idx="5">
                  <c:v>4.1500000000000004</c:v>
                </c:pt>
              </c:numCache>
            </c:numRef>
          </c:xVal>
          <c:yVal>
            <c:numRef>
              <c:f>Glukose!$F$31:$F$36</c:f>
              <c:numCache>
                <c:formatCode>0.0000</c:formatCode>
                <c:ptCount val="6"/>
                <c:pt idx="0">
                  <c:v>2.5305865264747884E-2</c:v>
                </c:pt>
                <c:pt idx="1">
                  <c:v>0.1430148002540553</c:v>
                </c:pt>
                <c:pt idx="2">
                  <c:v>0.21748394421393022</c:v>
                </c:pt>
                <c:pt idx="3">
                  <c:v>0.35410843914735546</c:v>
                </c:pt>
                <c:pt idx="4">
                  <c:v>0.29003461136247749</c:v>
                </c:pt>
                <c:pt idx="5">
                  <c:v>0.51587384371170553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9-4A2F-9048-C7E9AA202CD9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910037197550574"/>
                  <c:y val="3.422677229425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Glukose!$A$31:$A$36</c:f>
              <c:numCache>
                <c:formatCode>0.00</c:formatCode>
                <c:ptCount val="6"/>
                <c:pt idx="0">
                  <c:v>2.8333333333333335</c:v>
                </c:pt>
                <c:pt idx="1">
                  <c:v>3.1833333333333331</c:v>
                </c:pt>
                <c:pt idx="2">
                  <c:v>3.35</c:v>
                </c:pt>
                <c:pt idx="3">
                  <c:v>3.6</c:v>
                </c:pt>
                <c:pt idx="4">
                  <c:v>3.8833333333333333</c:v>
                </c:pt>
                <c:pt idx="5">
                  <c:v>4.1500000000000004</c:v>
                </c:pt>
              </c:numCache>
            </c:numRef>
          </c:xVal>
          <c:yVal>
            <c:numRef>
              <c:f>Glukose!$G$31:$G$36</c:f>
              <c:numCache>
                <c:formatCode>0.0000</c:formatCode>
                <c:ptCount val="6"/>
                <c:pt idx="0">
                  <c:v>5.3078443483286893E-2</c:v>
                </c:pt>
                <c:pt idx="1">
                  <c:v>6.0697840353646032E-2</c:v>
                </c:pt>
                <c:pt idx="2">
                  <c:v>0.20951501454272359</c:v>
                </c:pt>
                <c:pt idx="3">
                  <c:v>0.2718416065364736</c:v>
                </c:pt>
                <c:pt idx="4">
                  <c:v>0.40654018043398615</c:v>
                </c:pt>
                <c:pt idx="5">
                  <c:v>0.46982201597813622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F9-4A2F-9048-C7E9AA20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31887"/>
        <c:axId val="478631407"/>
      </c:scatterChart>
      <c:valAx>
        <c:axId val="478631887"/>
        <c:scaling>
          <c:orientation val="minMax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8631407"/>
        <c:crosses val="autoZero"/>
        <c:crossBetween val="midCat"/>
      </c:valAx>
      <c:valAx>
        <c:axId val="4786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863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637576552930882E-2"/>
                  <c:y val="-0.17700532225138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(Glukose!$A$31:$A$36,Glukose!$A$31:$A$36,Glukose!$A$31:$A$36)</c:f>
              <c:numCache>
                <c:formatCode>0.00</c:formatCode>
                <c:ptCount val="18"/>
                <c:pt idx="0">
                  <c:v>2.8333333333333335</c:v>
                </c:pt>
                <c:pt idx="1">
                  <c:v>3.1833333333333331</c:v>
                </c:pt>
                <c:pt idx="2">
                  <c:v>3.35</c:v>
                </c:pt>
                <c:pt idx="3">
                  <c:v>3.6</c:v>
                </c:pt>
                <c:pt idx="4">
                  <c:v>3.8833333333333333</c:v>
                </c:pt>
                <c:pt idx="5">
                  <c:v>4.1500000000000004</c:v>
                </c:pt>
                <c:pt idx="6">
                  <c:v>2.8333333333333335</c:v>
                </c:pt>
                <c:pt idx="7">
                  <c:v>3.1833333333333331</c:v>
                </c:pt>
                <c:pt idx="8">
                  <c:v>3.35</c:v>
                </c:pt>
                <c:pt idx="9">
                  <c:v>3.6</c:v>
                </c:pt>
                <c:pt idx="10">
                  <c:v>3.8833333333333333</c:v>
                </c:pt>
                <c:pt idx="11">
                  <c:v>4.1500000000000004</c:v>
                </c:pt>
                <c:pt idx="12">
                  <c:v>2.8333333333333335</c:v>
                </c:pt>
                <c:pt idx="13">
                  <c:v>3.1833333333333331</c:v>
                </c:pt>
                <c:pt idx="14">
                  <c:v>3.35</c:v>
                </c:pt>
                <c:pt idx="15">
                  <c:v>3.6</c:v>
                </c:pt>
                <c:pt idx="16">
                  <c:v>3.8833333333333333</c:v>
                </c:pt>
                <c:pt idx="17">
                  <c:v>4.1500000000000004</c:v>
                </c:pt>
              </c:numCache>
            </c:numRef>
          </c:xVal>
          <c:yVal>
            <c:numRef>
              <c:f>(Glukose!$E$31:$E$36,Glukose!$F$31:$F$36,Glukose!$G$31:$G$36)</c:f>
              <c:numCache>
                <c:formatCode>0.0000</c:formatCode>
                <c:ptCount val="18"/>
                <c:pt idx="0">
                  <c:v>-1.3228265733844733E-2</c:v>
                </c:pt>
                <c:pt idx="1">
                  <c:v>0.13353890837011295</c:v>
                </c:pt>
                <c:pt idx="2">
                  <c:v>0.32633586092872907</c:v>
                </c:pt>
                <c:pt idx="3">
                  <c:v>0.32221929473390049</c:v>
                </c:pt>
                <c:pt idx="4">
                  <c:v>0.40483371661993184</c:v>
                </c:pt>
                <c:pt idx="5">
                  <c:v>0.51188336097887432</c:v>
                </c:pt>
                <c:pt idx="6">
                  <c:v>2.5305865264747884E-2</c:v>
                </c:pt>
                <c:pt idx="7">
                  <c:v>0.1430148002540553</c:v>
                </c:pt>
                <c:pt idx="8">
                  <c:v>0.21748394421393022</c:v>
                </c:pt>
                <c:pt idx="9">
                  <c:v>0.35410843914735546</c:v>
                </c:pt>
                <c:pt idx="10">
                  <c:v>0.29003461136247749</c:v>
                </c:pt>
                <c:pt idx="11">
                  <c:v>0.51587384371170553</c:v>
                </c:pt>
                <c:pt idx="12">
                  <c:v>5.3078443483286893E-2</c:v>
                </c:pt>
                <c:pt idx="13">
                  <c:v>6.0697840353646032E-2</c:v>
                </c:pt>
                <c:pt idx="14">
                  <c:v>0.20951501454272359</c:v>
                </c:pt>
                <c:pt idx="15">
                  <c:v>0.2718416065364736</c:v>
                </c:pt>
                <c:pt idx="16">
                  <c:v>0.40654018043398615</c:v>
                </c:pt>
                <c:pt idx="17">
                  <c:v>0.46982201597813622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2-4DF6-9878-22A9B76F5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43663"/>
        <c:axId val="993944143"/>
      </c:scatterChart>
      <c:valAx>
        <c:axId val="9939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3944143"/>
        <c:crosses val="autoZero"/>
        <c:crossBetween val="midCat"/>
      </c:valAx>
      <c:valAx>
        <c:axId val="9939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9394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Glycerol!$C$6:$C$19</c:f>
              <c:numCache>
                <c:formatCode>0.00</c:formatCode>
                <c:ptCount val="14"/>
                <c:pt idx="0">
                  <c:v>8.3333333333333925E-2</c:v>
                </c:pt>
                <c:pt idx="1">
                  <c:v>1.0833333333333339</c:v>
                </c:pt>
                <c:pt idx="2">
                  <c:v>2.0500000000000007</c:v>
                </c:pt>
                <c:pt idx="3">
                  <c:v>3.0500000000000007</c:v>
                </c:pt>
                <c:pt idx="4">
                  <c:v>4.0500000000000007</c:v>
                </c:pt>
                <c:pt idx="5">
                  <c:v>4.5500000000000007</c:v>
                </c:pt>
                <c:pt idx="6">
                  <c:v>5.0500000000000007</c:v>
                </c:pt>
                <c:pt idx="7">
                  <c:v>6.0500000000000007</c:v>
                </c:pt>
                <c:pt idx="8">
                  <c:v>6.5500000000000007</c:v>
                </c:pt>
                <c:pt idx="9">
                  <c:v>6.8000000000000007</c:v>
                </c:pt>
                <c:pt idx="10">
                  <c:v>7.0500000000000007</c:v>
                </c:pt>
                <c:pt idx="11">
                  <c:v>7.3000000000000007</c:v>
                </c:pt>
                <c:pt idx="12">
                  <c:v>7.5500000000000007</c:v>
                </c:pt>
                <c:pt idx="13">
                  <c:v>7.8000000000000007</c:v>
                </c:pt>
              </c:numCache>
            </c:numRef>
          </c:xVal>
          <c:yVal>
            <c:numRef>
              <c:f>Glycerol!$D$6:$D$19</c:f>
              <c:numCache>
                <c:formatCode>General</c:formatCode>
                <c:ptCount val="14"/>
                <c:pt idx="0">
                  <c:v>2.5000000000000001E-2</c:v>
                </c:pt>
                <c:pt idx="1">
                  <c:v>2.8000000000000001E-2</c:v>
                </c:pt>
                <c:pt idx="2">
                  <c:v>3.5999999999999997E-2</c:v>
                </c:pt>
                <c:pt idx="3">
                  <c:v>5.7000000000000002E-2</c:v>
                </c:pt>
                <c:pt idx="4">
                  <c:v>0.122</c:v>
                </c:pt>
                <c:pt idx="5">
                  <c:v>0.17</c:v>
                </c:pt>
                <c:pt idx="6">
                  <c:v>0.26700000000000002</c:v>
                </c:pt>
                <c:pt idx="7">
                  <c:v>0.627</c:v>
                </c:pt>
                <c:pt idx="8">
                  <c:v>1.1080000000000001</c:v>
                </c:pt>
                <c:pt idx="9">
                  <c:v>1.296</c:v>
                </c:pt>
                <c:pt idx="10">
                  <c:v>1.5680000000000001</c:v>
                </c:pt>
                <c:pt idx="11">
                  <c:v>2.19</c:v>
                </c:pt>
                <c:pt idx="12">
                  <c:v>2.5299999999999998</c:v>
                </c:pt>
                <c:pt idx="13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7-4CF7-A732-3D6B8AB7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7120"/>
        <c:axId val="668159680"/>
      </c:scatterChart>
      <c:valAx>
        <c:axId val="2234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8159680"/>
        <c:crosses val="autoZero"/>
        <c:crossBetween val="midCat"/>
      </c:valAx>
      <c:valAx>
        <c:axId val="668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OD</a:t>
                </a:r>
                <a:r>
                  <a:rPr lang="nb-NO" baseline="-25000"/>
                  <a:t>600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234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532808398950125E-3"/>
                  <c:y val="-9.7319918343540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Glycerol!$J$35:$J$41</c:f>
                <c:numCache>
                  <c:formatCode>General</c:formatCode>
                  <c:ptCount val="7"/>
                  <c:pt idx="0">
                    <c:v>1.5589946639786077E-2</c:v>
                  </c:pt>
                  <c:pt idx="1">
                    <c:v>3.7143963056622702E-2</c:v>
                  </c:pt>
                  <c:pt idx="2">
                    <c:v>9.3001177236587892E-2</c:v>
                  </c:pt>
                  <c:pt idx="3">
                    <c:v>6.2606244387316573E-2</c:v>
                  </c:pt>
                  <c:pt idx="4">
                    <c:v>4.4555427713229387E-2</c:v>
                  </c:pt>
                  <c:pt idx="5">
                    <c:v>3.3773370606977285E-2</c:v>
                  </c:pt>
                  <c:pt idx="6">
                    <c:v>2.1169090071676201E-2</c:v>
                  </c:pt>
                </c:numCache>
              </c:numRef>
            </c:plus>
            <c:minus>
              <c:numRef>
                <c:f>Glycerol!$J$35:$J$41</c:f>
                <c:numCache>
                  <c:formatCode>General</c:formatCode>
                  <c:ptCount val="7"/>
                  <c:pt idx="0">
                    <c:v>1.5589946639786077E-2</c:v>
                  </c:pt>
                  <c:pt idx="1">
                    <c:v>3.7143963056622702E-2</c:v>
                  </c:pt>
                  <c:pt idx="2">
                    <c:v>9.3001177236587892E-2</c:v>
                  </c:pt>
                  <c:pt idx="3">
                    <c:v>6.2606244387316573E-2</c:v>
                  </c:pt>
                  <c:pt idx="4">
                    <c:v>4.4555427713229387E-2</c:v>
                  </c:pt>
                  <c:pt idx="5">
                    <c:v>3.3773370606977285E-2</c:v>
                  </c:pt>
                  <c:pt idx="6">
                    <c:v>2.1169090071676201E-2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Glycerol!$A$35:$A$41</c:f>
              <c:numCache>
                <c:formatCode>0.00</c:formatCode>
                <c:ptCount val="7"/>
                <c:pt idx="0">
                  <c:v>6.05</c:v>
                </c:pt>
                <c:pt idx="1">
                  <c:v>6.55</c:v>
                </c:pt>
                <c:pt idx="2">
                  <c:v>6.8</c:v>
                </c:pt>
                <c:pt idx="3">
                  <c:v>7.05</c:v>
                </c:pt>
                <c:pt idx="4">
                  <c:v>7.3</c:v>
                </c:pt>
                <c:pt idx="5">
                  <c:v>7.55</c:v>
                </c:pt>
                <c:pt idx="6">
                  <c:v>7.8</c:v>
                </c:pt>
              </c:numCache>
            </c:numRef>
          </c:xVal>
          <c:yVal>
            <c:numRef>
              <c:f>Glycerol!$I$35:$I$41</c:f>
              <c:numCache>
                <c:formatCode>0.000</c:formatCode>
                <c:ptCount val="7"/>
                <c:pt idx="0">
                  <c:v>-0.37350472546540053</c:v>
                </c:pt>
                <c:pt idx="1">
                  <c:v>-0.13380251388833078</c:v>
                </c:pt>
                <c:pt idx="2">
                  <c:v>7.1537358072416721E-2</c:v>
                </c:pt>
                <c:pt idx="3">
                  <c:v>-3.1434466096280055E-2</c:v>
                </c:pt>
                <c:pt idx="4">
                  <c:v>6.6637691270994073E-2</c:v>
                </c:pt>
                <c:pt idx="5">
                  <c:v>4.7060006473816418E-2</c:v>
                </c:pt>
                <c:pt idx="6">
                  <c:v>0.26760856691128149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1-42CB-BDBF-8850881B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41248"/>
        <c:axId val="264516288"/>
      </c:scatterChart>
      <c:valAx>
        <c:axId val="26454124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64516288"/>
        <c:crosses val="autoZero"/>
        <c:crossBetween val="midCat"/>
      </c:valAx>
      <c:valAx>
        <c:axId val="2645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Log(mgDW)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645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16</xdr:row>
      <xdr:rowOff>109536</xdr:rowOff>
    </xdr:from>
    <xdr:to>
      <xdr:col>9</xdr:col>
      <xdr:colOff>323850</xdr:colOff>
      <xdr:row>34</xdr:row>
      <xdr:rowOff>38099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A4CB18E-E3B0-CF57-C078-6F6A8B05C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24</xdr:row>
      <xdr:rowOff>19050</xdr:rowOff>
    </xdr:from>
    <xdr:to>
      <xdr:col>11</xdr:col>
      <xdr:colOff>114299</xdr:colOff>
      <xdr:row>42</xdr:row>
      <xdr:rowOff>185737</xdr:rowOff>
    </xdr:to>
    <xdr:graphicFrame macro="">
      <xdr:nvGraphicFramePr>
        <xdr:cNvPr id="5" name="Diagram 1">
          <a:extLst>
            <a:ext uri="{FF2B5EF4-FFF2-40B4-BE49-F238E27FC236}">
              <a16:creationId xmlns:a16="http://schemas.microsoft.com/office/drawing/2014/main" id="{559B28F9-4920-3FEB-A0C8-F3F0827D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15</xdr:row>
      <xdr:rowOff>14286</xdr:rowOff>
    </xdr:from>
    <xdr:to>
      <xdr:col>13</xdr:col>
      <xdr:colOff>561975</xdr:colOff>
      <xdr:row>33</xdr:row>
      <xdr:rowOff>171449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F11BF50-3866-F66E-34E0-B74EFEA1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1</xdr:row>
      <xdr:rowOff>157162</xdr:rowOff>
    </xdr:from>
    <xdr:to>
      <xdr:col>17</xdr:col>
      <xdr:colOff>742950</xdr:colOff>
      <xdr:row>14</xdr:row>
      <xdr:rowOff>42862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9A5951C-3672-1F8F-DEAC-D473BD7EF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345412</xdr:colOff>
      <xdr:row>25</xdr:row>
      <xdr:rowOff>20514</xdr:rowOff>
    </xdr:from>
    <xdr:to>
      <xdr:col>17</xdr:col>
      <xdr:colOff>332853</xdr:colOff>
      <xdr:row>39</xdr:row>
      <xdr:rowOff>126022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C0E9A-DA00-A747-4F6D-EACF73AC8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356925</xdr:colOff>
      <xdr:row>40</xdr:row>
      <xdr:rowOff>30983</xdr:rowOff>
    </xdr:from>
    <xdr:to>
      <xdr:col>17</xdr:col>
      <xdr:colOff>344365</xdr:colOff>
      <xdr:row>54</xdr:row>
      <xdr:rowOff>136491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F1591-CCBA-928C-D99D-422E42C76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16566</xdr:colOff>
      <xdr:row>41</xdr:row>
      <xdr:rowOff>119270</xdr:rowOff>
    </xdr:from>
    <xdr:to>
      <xdr:col>10</xdr:col>
      <xdr:colOff>339588</xdr:colOff>
      <xdr:row>56</xdr:row>
      <xdr:rowOff>4970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D2F7B4-B8C4-F374-A573-25B39CF1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4762</xdr:rowOff>
    </xdr:from>
    <xdr:to>
      <xdr:col>19</xdr:col>
      <xdr:colOff>142875</xdr:colOff>
      <xdr:row>15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17F3574-3801-DE00-B602-F475394E1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16</xdr:row>
      <xdr:rowOff>52387</xdr:rowOff>
    </xdr:from>
    <xdr:to>
      <xdr:col>18</xdr:col>
      <xdr:colOff>204787</xdr:colOff>
      <xdr:row>28</xdr:row>
      <xdr:rowOff>128587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0475CB1-B3EE-D912-519E-F482D4768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385762</xdr:colOff>
      <xdr:row>31</xdr:row>
      <xdr:rowOff>128587</xdr:rowOff>
    </xdr:from>
    <xdr:to>
      <xdr:col>18</xdr:col>
      <xdr:colOff>385762</xdr:colOff>
      <xdr:row>45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2101A-2680-F2E1-3D53-DDD2DB59C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576262</xdr:colOff>
      <xdr:row>19</xdr:row>
      <xdr:rowOff>119062</xdr:rowOff>
    </xdr:from>
    <xdr:to>
      <xdr:col>18</xdr:col>
      <xdr:colOff>576262</xdr:colOff>
      <xdr:row>34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B0A345-3079-0E11-A566-2F129E5D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4</xdr:row>
      <xdr:rowOff>14287</xdr:rowOff>
    </xdr:from>
    <xdr:to>
      <xdr:col>18</xdr:col>
      <xdr:colOff>581025</xdr:colOff>
      <xdr:row>18</xdr:row>
      <xdr:rowOff>90487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5C0CE20-6AAA-212F-69EE-E34C9DE4E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84667</xdr:colOff>
      <xdr:row>38</xdr:row>
      <xdr:rowOff>173566</xdr:rowOff>
    </xdr:from>
    <xdr:to>
      <xdr:col>16</xdr:col>
      <xdr:colOff>74083</xdr:colOff>
      <xdr:row>53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5332D9-EC63-DC88-5AB0-861CEF606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752475</xdr:colOff>
      <xdr:row>18</xdr:row>
      <xdr:rowOff>23812</xdr:rowOff>
    </xdr:from>
    <xdr:to>
      <xdr:col>18</xdr:col>
      <xdr:colOff>752475</xdr:colOff>
      <xdr:row>31</xdr:row>
      <xdr:rowOff>100012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EF2AECF-4F5D-B644-8F68-27947932A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747712</xdr:colOff>
      <xdr:row>2</xdr:row>
      <xdr:rowOff>176212</xdr:rowOff>
    </xdr:from>
    <xdr:to>
      <xdr:col>19</xdr:col>
      <xdr:colOff>419100</xdr:colOff>
      <xdr:row>17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884B6C9-4AD7-B893-5374-D07C533A9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522075</xdr:colOff>
      <xdr:row>32</xdr:row>
      <xdr:rowOff>30193</xdr:rowOff>
    </xdr:from>
    <xdr:to>
      <xdr:col>20</xdr:col>
      <xdr:colOff>125801</xdr:colOff>
      <xdr:row>47</xdr:row>
      <xdr:rowOff>62900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84200-A4C4-ABA5-5AE1-5A3932254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20</xdr:row>
      <xdr:rowOff>176211</xdr:rowOff>
    </xdr:from>
    <xdr:to>
      <xdr:col>18</xdr:col>
      <xdr:colOff>742950</xdr:colOff>
      <xdr:row>36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38F3F9-87A5-801A-FA96-A720C09D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747712</xdr:colOff>
      <xdr:row>3</xdr:row>
      <xdr:rowOff>33337</xdr:rowOff>
    </xdr:from>
    <xdr:to>
      <xdr:col>19</xdr:col>
      <xdr:colOff>19050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3C5FD-5214-F3C9-74F1-EE34F8F7C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</xdr:colOff>
      <xdr:row>38</xdr:row>
      <xdr:rowOff>52387</xdr:rowOff>
    </xdr:from>
    <xdr:to>
      <xdr:col>18</xdr:col>
      <xdr:colOff>23812</xdr:colOff>
      <xdr:row>52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5CD9D9-ADC6-51B7-21AD-34F14704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946E-3796-457F-9BFD-6D27720201CC}">
  <dimension ref="B3:M28"/>
  <sheetViews>
    <sheetView showFormulas="1" workbookViewId="0">
      <selection activeCell="A25" sqref="A25"/>
    </sheetView>
  </sheetViews>
  <sheetFormatPr defaultColWidth="11.42578125" defaultRowHeight="15" x14ac:dyDescent="0.25"/>
  <cols>
    <col min="1" max="49" width="6.7109375" customWidth="1"/>
  </cols>
  <sheetData>
    <row r="3" spans="2:13" x14ac:dyDescent="0.25">
      <c r="F3" s="83" t="s">
        <v>56</v>
      </c>
      <c r="G3" s="83"/>
      <c r="H3" s="83" t="s">
        <v>60</v>
      </c>
      <c r="I3" s="83"/>
      <c r="J3" s="83" t="s">
        <v>62</v>
      </c>
      <c r="K3" s="83"/>
      <c r="L3" s="83" t="s">
        <v>65</v>
      </c>
      <c r="M3" s="83"/>
    </row>
    <row r="4" spans="2:13" ht="41.25" customHeight="1" x14ac:dyDescent="0.25">
      <c r="C4" s="4" t="s">
        <v>70</v>
      </c>
      <c r="D4" s="4" t="s">
        <v>68</v>
      </c>
      <c r="E4" s="4" t="s">
        <v>59</v>
      </c>
      <c r="F4" s="4" t="s">
        <v>57</v>
      </c>
      <c r="G4" s="4" t="s">
        <v>58</v>
      </c>
      <c r="H4" s="4" t="s">
        <v>0</v>
      </c>
      <c r="I4" s="4" t="s">
        <v>61</v>
      </c>
      <c r="J4" s="4" t="s">
        <v>63</v>
      </c>
      <c r="K4" s="4" t="s">
        <v>64</v>
      </c>
      <c r="L4" s="4" t="s">
        <v>66</v>
      </c>
      <c r="M4" s="4" t="s">
        <v>67</v>
      </c>
    </row>
    <row r="5" spans="2:13" ht="15" customHeight="1" x14ac:dyDescent="0.25">
      <c r="B5" s="85" t="s">
        <v>69</v>
      </c>
      <c r="C5" t="s">
        <v>6</v>
      </c>
      <c r="D5">
        <v>0.35670000000000002</v>
      </c>
      <c r="F5" s="59">
        <v>2.1675818108375862</v>
      </c>
      <c r="G5" s="59">
        <v>0.243155948396547</v>
      </c>
      <c r="H5" s="59">
        <v>6.8814914706582755</v>
      </c>
      <c r="I5" s="59">
        <v>0.21895266659399534</v>
      </c>
    </row>
    <row r="6" spans="2:13" ht="15" customHeight="1" x14ac:dyDescent="0.25">
      <c r="B6" s="85"/>
      <c r="C6" s="25" t="s">
        <v>2</v>
      </c>
      <c r="D6">
        <v>0.34660000000000002</v>
      </c>
      <c r="F6" s="59">
        <v>1.9682901269765551</v>
      </c>
      <c r="G6" s="59">
        <v>0.14596687914099224</v>
      </c>
      <c r="H6" s="59">
        <v>6.2300813071273922</v>
      </c>
      <c r="I6" s="59">
        <v>0.23425515561855062</v>
      </c>
    </row>
    <row r="7" spans="2:13" ht="15" customHeight="1" x14ac:dyDescent="0.25">
      <c r="B7" s="85"/>
      <c r="C7" s="25" t="s">
        <v>3</v>
      </c>
      <c r="D7">
        <v>0.30309999999999998</v>
      </c>
      <c r="F7" s="59">
        <v>2.3494362473937063</v>
      </c>
      <c r="G7" s="59">
        <v>0.36556558204657408</v>
      </c>
      <c r="H7" s="59">
        <v>4.7651631713110607</v>
      </c>
      <c r="I7" s="59">
        <v>0.34442007855656182</v>
      </c>
    </row>
    <row r="8" spans="2:13" ht="15" customHeight="1" x14ac:dyDescent="0.25">
      <c r="B8" s="85"/>
      <c r="C8" s="25" t="s">
        <v>1</v>
      </c>
      <c r="D8">
        <v>8.7900000000000006E-2</v>
      </c>
      <c r="F8" s="59"/>
      <c r="G8" s="59"/>
      <c r="H8" s="59">
        <v>8.6983034855135504</v>
      </c>
      <c r="I8" s="59">
        <v>0.15793123151361818</v>
      </c>
    </row>
    <row r="9" spans="2:13" ht="15" customHeight="1" x14ac:dyDescent="0.25">
      <c r="B9" s="85"/>
      <c r="C9" s="25" t="s">
        <v>91</v>
      </c>
      <c r="D9">
        <v>0.21340000000000001</v>
      </c>
      <c r="F9" s="59">
        <v>2.7262250289211458</v>
      </c>
      <c r="G9" s="59">
        <v>0.15826477389958685</v>
      </c>
      <c r="H9" s="59">
        <v>7.6221570241011625</v>
      </c>
      <c r="I9" s="59">
        <v>0.21927503856694849</v>
      </c>
    </row>
    <row r="10" spans="2:13" ht="15" customHeight="1" x14ac:dyDescent="0.25">
      <c r="B10" s="85"/>
      <c r="C10" s="25" t="s">
        <v>88</v>
      </c>
      <c r="D10">
        <v>0.31219999999999998</v>
      </c>
      <c r="F10" s="59">
        <v>2.5623923552215047</v>
      </c>
      <c r="G10" s="59">
        <v>0.31989747876283137</v>
      </c>
      <c r="H10" s="59">
        <v>4.9121358116649523</v>
      </c>
      <c r="I10" s="59">
        <v>0.37488220312406884</v>
      </c>
    </row>
    <row r="11" spans="2:13" ht="15" customHeight="1" x14ac:dyDescent="0.25">
      <c r="B11" s="84" t="s">
        <v>55</v>
      </c>
      <c r="C11" t="s">
        <v>90</v>
      </c>
      <c r="D11">
        <v>0.1857</v>
      </c>
      <c r="F11" s="59">
        <v>2.206671256817939</v>
      </c>
      <c r="G11" s="59">
        <v>0.32608866354893074</v>
      </c>
      <c r="H11" s="59">
        <v>7.0470911193053443</v>
      </c>
      <c r="I11" s="59">
        <v>0.11712491154771267</v>
      </c>
    </row>
    <row r="12" spans="2:13" ht="15" customHeight="1" x14ac:dyDescent="0.25">
      <c r="B12" s="84"/>
      <c r="C12" s="25" t="s">
        <v>89</v>
      </c>
      <c r="D12">
        <v>0.12690000000000001</v>
      </c>
      <c r="F12" s="59">
        <v>2.5216586824521214</v>
      </c>
      <c r="G12" s="59">
        <v>0.21868730119963814</v>
      </c>
      <c r="H12" s="59">
        <v>6.8857432935273692</v>
      </c>
      <c r="I12" s="59">
        <v>0.23918691175504533</v>
      </c>
    </row>
    <row r="22" spans="5:13" x14ac:dyDescent="0.25">
      <c r="M22" s="25"/>
    </row>
    <row r="24" spans="5:13" x14ac:dyDescent="0.25">
      <c r="M24" s="25"/>
    </row>
    <row r="25" spans="5:13" x14ac:dyDescent="0.25">
      <c r="F25" s="25"/>
    </row>
    <row r="26" spans="5:13" x14ac:dyDescent="0.25">
      <c r="E26" s="2"/>
      <c r="F26" s="25"/>
    </row>
    <row r="27" spans="5:13" x14ac:dyDescent="0.25">
      <c r="E27" s="2"/>
      <c r="F27" s="25"/>
    </row>
    <row r="28" spans="5:13" x14ac:dyDescent="0.25">
      <c r="E28" s="2"/>
      <c r="F28" s="25"/>
    </row>
  </sheetData>
  <mergeCells count="6">
    <mergeCell ref="F3:G3"/>
    <mergeCell ref="H3:I3"/>
    <mergeCell ref="J3:K3"/>
    <mergeCell ref="L3:M3"/>
    <mergeCell ref="B11:B12"/>
    <mergeCell ref="B5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84F5-C70D-414C-B1EC-B4C173B7BB6B}">
  <dimension ref="D3:S24"/>
  <sheetViews>
    <sheetView topLeftCell="C1" workbookViewId="0">
      <selection activeCell="N38" sqref="N38"/>
    </sheetView>
  </sheetViews>
  <sheetFormatPr defaultColWidth="11.42578125" defaultRowHeight="15" x14ac:dyDescent="0.25"/>
  <sheetData>
    <row r="3" spans="4:19" x14ac:dyDescent="0.25">
      <c r="D3" s="83" t="s">
        <v>4</v>
      </c>
      <c r="E3" s="83"/>
      <c r="F3" s="83" t="s">
        <v>2</v>
      </c>
      <c r="G3" s="83"/>
      <c r="H3" s="83" t="s">
        <v>3</v>
      </c>
      <c r="I3" s="83"/>
      <c r="J3" s="83" t="s">
        <v>1</v>
      </c>
      <c r="K3" s="83"/>
      <c r="L3" s="83" t="s">
        <v>83</v>
      </c>
      <c r="M3" s="83"/>
      <c r="N3" s="83" t="s">
        <v>84</v>
      </c>
      <c r="O3" s="83"/>
      <c r="P3" s="83" t="s">
        <v>5</v>
      </c>
      <c r="Q3" s="83"/>
      <c r="R3" s="83" t="s">
        <v>85</v>
      </c>
      <c r="S3" s="83"/>
    </row>
    <row r="4" spans="4:19" x14ac:dyDescent="0.25">
      <c r="D4" t="s">
        <v>82</v>
      </c>
      <c r="E4" t="s">
        <v>10</v>
      </c>
      <c r="F4" t="s">
        <v>82</v>
      </c>
      <c r="G4" t="s">
        <v>10</v>
      </c>
      <c r="H4" t="s">
        <v>82</v>
      </c>
      <c r="I4" t="s">
        <v>10</v>
      </c>
      <c r="J4" t="s">
        <v>82</v>
      </c>
      <c r="K4" t="s">
        <v>10</v>
      </c>
      <c r="L4" t="s">
        <v>82</v>
      </c>
      <c r="M4" t="s">
        <v>10</v>
      </c>
      <c r="N4" t="s">
        <v>82</v>
      </c>
      <c r="O4" t="s">
        <v>10</v>
      </c>
      <c r="P4" t="s">
        <v>82</v>
      </c>
      <c r="Q4" t="s">
        <v>10</v>
      </c>
      <c r="R4" t="s">
        <v>82</v>
      </c>
      <c r="S4" t="s">
        <v>10</v>
      </c>
    </row>
    <row r="5" spans="4:19" x14ac:dyDescent="0.25">
      <c r="D5" s="60">
        <v>0</v>
      </c>
      <c r="E5" s="60">
        <v>0.1933</v>
      </c>
      <c r="F5" s="60">
        <v>0.45</v>
      </c>
      <c r="G5" s="60">
        <v>0.28399999999999997</v>
      </c>
      <c r="H5" s="60">
        <v>8.3333333333333329E-2</v>
      </c>
      <c r="I5" s="60">
        <v>2.5000000000000001E-2</v>
      </c>
      <c r="J5" s="61">
        <v>0</v>
      </c>
      <c r="K5" s="61">
        <v>0.10199999999999999</v>
      </c>
      <c r="L5" s="60">
        <v>0</v>
      </c>
      <c r="M5" s="60">
        <v>6.5000000000000002E-2</v>
      </c>
      <c r="N5" s="60">
        <v>0.25</v>
      </c>
      <c r="O5" s="61">
        <v>0.23499999999999999</v>
      </c>
      <c r="P5" s="60">
        <v>0.76666666666666672</v>
      </c>
      <c r="Q5" s="60">
        <v>0.23400000000000001</v>
      </c>
      <c r="R5" s="60">
        <v>0</v>
      </c>
      <c r="S5" s="60">
        <v>0.20499999999999999</v>
      </c>
    </row>
    <row r="6" spans="4:19" x14ac:dyDescent="0.25">
      <c r="D6" s="60">
        <v>0.6</v>
      </c>
      <c r="E6" s="60">
        <v>0.254</v>
      </c>
      <c r="F6" s="60">
        <v>1.2</v>
      </c>
      <c r="G6" s="60">
        <v>0.34</v>
      </c>
      <c r="H6" s="60">
        <v>1.0833333333333333</v>
      </c>
      <c r="I6" s="60">
        <v>2.8000000000000001E-2</v>
      </c>
      <c r="J6" s="61">
        <v>1</v>
      </c>
      <c r="K6" s="61">
        <v>0.11600000000000001</v>
      </c>
      <c r="L6" s="60">
        <v>0.8666666666666667</v>
      </c>
      <c r="M6" s="60">
        <v>7.2999999999999995E-2</v>
      </c>
      <c r="N6" s="60">
        <v>1.3333333333333339</v>
      </c>
      <c r="O6" s="61">
        <v>0.32700000000000001</v>
      </c>
      <c r="P6" s="60">
        <v>1.7166666666666666</v>
      </c>
      <c r="Q6" s="60">
        <v>0.32600000000000001</v>
      </c>
      <c r="R6" s="60">
        <v>1</v>
      </c>
      <c r="S6" s="60">
        <v>0.28499999999999998</v>
      </c>
    </row>
    <row r="7" spans="4:19" x14ac:dyDescent="0.25">
      <c r="D7" s="60">
        <v>1.35</v>
      </c>
      <c r="E7" s="60">
        <v>0.31900000000000001</v>
      </c>
      <c r="F7" s="60">
        <v>1.8666666666666667</v>
      </c>
      <c r="G7" s="60">
        <v>0.46700000000000003</v>
      </c>
      <c r="H7" s="60">
        <v>2.0499999999999998</v>
      </c>
      <c r="I7" s="60">
        <v>3.5999999999999997E-2</v>
      </c>
      <c r="J7" s="61">
        <v>1.9666666666666666</v>
      </c>
      <c r="K7" s="61">
        <v>0.18099999999999999</v>
      </c>
      <c r="L7" s="60">
        <v>1.8666666666666667</v>
      </c>
      <c r="M7" s="60">
        <v>0.10100000000000001</v>
      </c>
      <c r="N7" s="60">
        <v>2.3333333333333339</v>
      </c>
      <c r="O7" s="61">
        <v>0.59</v>
      </c>
      <c r="P7" s="60">
        <v>2.7166666666666668</v>
      </c>
      <c r="Q7" s="60">
        <v>0.39900000000000002</v>
      </c>
      <c r="R7" s="60">
        <v>2</v>
      </c>
      <c r="S7" s="60">
        <v>0.371</v>
      </c>
    </row>
    <row r="8" spans="4:19" x14ac:dyDescent="0.25">
      <c r="D8" s="60">
        <v>2.0166666666666666</v>
      </c>
      <c r="E8" s="60">
        <v>0.48299999999999998</v>
      </c>
      <c r="F8" s="60">
        <v>2.6833333333333331</v>
      </c>
      <c r="G8" s="60">
        <v>0.90200000000000002</v>
      </c>
      <c r="H8" s="60">
        <v>3.05</v>
      </c>
      <c r="I8" s="60">
        <v>5.7000000000000002E-2</v>
      </c>
      <c r="J8" s="61">
        <v>2.9666666666666668</v>
      </c>
      <c r="K8" s="61">
        <v>0.28000000000000003</v>
      </c>
      <c r="L8" s="60">
        <v>2.8833333333333333</v>
      </c>
      <c r="M8" s="60">
        <v>0.16</v>
      </c>
      <c r="N8" s="60">
        <v>2.6666666666666661</v>
      </c>
      <c r="O8" s="61">
        <v>0.83399999999999996</v>
      </c>
      <c r="P8" s="60">
        <v>3.7333333333333334</v>
      </c>
      <c r="Q8" s="60">
        <v>0.48799999999999999</v>
      </c>
      <c r="R8" s="60">
        <v>3.0833333333333339</v>
      </c>
      <c r="S8" s="60">
        <v>0.49299999999999999</v>
      </c>
    </row>
    <row r="9" spans="4:19" x14ac:dyDescent="0.25">
      <c r="D9" s="60">
        <v>2.8333333333333335</v>
      </c>
      <c r="E9" s="60">
        <v>1.1279999999999999</v>
      </c>
      <c r="F9" s="60">
        <v>3.0333333333333332</v>
      </c>
      <c r="G9" s="60">
        <v>1.284</v>
      </c>
      <c r="H9" s="60">
        <v>4.05</v>
      </c>
      <c r="I9" s="60">
        <v>0.122</v>
      </c>
      <c r="J9" s="61">
        <v>3.9666666666666668</v>
      </c>
      <c r="K9" s="61">
        <v>0.52200000000000002</v>
      </c>
      <c r="L9" s="60">
        <v>3.95</v>
      </c>
      <c r="M9" s="60">
        <v>0.26500000000000001</v>
      </c>
      <c r="N9" s="60">
        <v>2.9166666666666661</v>
      </c>
      <c r="O9" s="61">
        <v>0.93400000000000005</v>
      </c>
      <c r="P9" s="60">
        <v>4.8</v>
      </c>
      <c r="Q9" s="60">
        <v>0.625</v>
      </c>
      <c r="R9" s="60">
        <v>4</v>
      </c>
      <c r="S9" s="60">
        <v>0.63</v>
      </c>
    </row>
    <row r="10" spans="4:19" x14ac:dyDescent="0.25">
      <c r="D10" s="60">
        <v>3.1833333333333331</v>
      </c>
      <c r="E10" s="60">
        <v>1.1652</v>
      </c>
      <c r="F10" s="60">
        <v>3.2</v>
      </c>
      <c r="G10" s="60">
        <v>1.4359999999999999</v>
      </c>
      <c r="H10" s="60">
        <v>4.55</v>
      </c>
      <c r="I10" s="60">
        <v>0.17</v>
      </c>
      <c r="J10" s="61">
        <v>4.4666666666666668</v>
      </c>
      <c r="K10" s="61">
        <v>0.61699999999999999</v>
      </c>
      <c r="L10" s="60">
        <v>4.8833333333333337</v>
      </c>
      <c r="M10" s="60">
        <v>0.39900000000000002</v>
      </c>
      <c r="N10" s="60">
        <v>3.25</v>
      </c>
      <c r="O10" s="61">
        <v>1.3080000000000001</v>
      </c>
      <c r="P10" s="60">
        <v>5.7333333333333334</v>
      </c>
      <c r="Q10" s="60">
        <v>0.81200000000000006</v>
      </c>
      <c r="R10" s="60">
        <v>5</v>
      </c>
      <c r="S10" s="60">
        <v>1.028</v>
      </c>
    </row>
    <row r="11" spans="4:19" x14ac:dyDescent="0.25">
      <c r="D11" s="60">
        <v>3.35</v>
      </c>
      <c r="E11" s="60">
        <v>1.736</v>
      </c>
      <c r="F11" s="60">
        <v>3.45</v>
      </c>
      <c r="G11" s="60">
        <v>1.72</v>
      </c>
      <c r="H11" s="60">
        <v>5.05</v>
      </c>
      <c r="I11" s="60">
        <v>0.26700000000000002</v>
      </c>
      <c r="J11" s="61">
        <v>4.9666666666666668</v>
      </c>
      <c r="K11" s="61">
        <v>0.81399999999999995</v>
      </c>
      <c r="L11" s="60">
        <v>5.3833333333333337</v>
      </c>
      <c r="M11" s="60">
        <v>0.51400000000000001</v>
      </c>
      <c r="N11" s="60">
        <v>3.5833333333333339</v>
      </c>
      <c r="O11" s="61">
        <v>1.748</v>
      </c>
      <c r="P11" s="60">
        <v>6.2333333333333334</v>
      </c>
      <c r="Q11" s="60">
        <v>0.96599999999999997</v>
      </c>
      <c r="R11" s="60">
        <v>5.5</v>
      </c>
      <c r="S11" s="60">
        <v>1.1359999999999999</v>
      </c>
    </row>
    <row r="12" spans="4:19" x14ac:dyDescent="0.25">
      <c r="D12" s="60">
        <v>3.6</v>
      </c>
      <c r="E12" s="60">
        <v>2.3239999999999998</v>
      </c>
      <c r="F12" s="60">
        <v>3.7333333333333334</v>
      </c>
      <c r="G12" s="60">
        <v>2.4700000000000002</v>
      </c>
      <c r="H12" s="60">
        <v>6.05</v>
      </c>
      <c r="I12" s="60">
        <v>0.627</v>
      </c>
      <c r="J12" s="61">
        <v>5.4666666666666668</v>
      </c>
      <c r="K12" s="61">
        <v>1.2</v>
      </c>
      <c r="L12" s="60">
        <v>5.8833333333333337</v>
      </c>
      <c r="M12" s="60">
        <v>0.59199999999999997</v>
      </c>
      <c r="N12" s="60">
        <v>3.9166666666666661</v>
      </c>
      <c r="O12" s="61">
        <v>2.3039999999999998</v>
      </c>
      <c r="P12" s="60">
        <v>6.7333333333333334</v>
      </c>
      <c r="Q12" s="60">
        <v>1.1040000000000001</v>
      </c>
      <c r="R12" s="60">
        <v>6</v>
      </c>
      <c r="S12" s="60">
        <v>1.468</v>
      </c>
    </row>
    <row r="13" spans="4:19" x14ac:dyDescent="0.25">
      <c r="D13" s="60">
        <v>3.8833333333333333</v>
      </c>
      <c r="E13" s="60">
        <v>2.97</v>
      </c>
      <c r="F13" s="60">
        <v>4</v>
      </c>
      <c r="G13" s="60">
        <v>3.16</v>
      </c>
      <c r="H13" s="60">
        <v>6.55</v>
      </c>
      <c r="I13" s="60">
        <v>1.1080000000000001</v>
      </c>
      <c r="J13" s="61">
        <v>5.9666666666666668</v>
      </c>
      <c r="K13" s="61">
        <v>1.23</v>
      </c>
      <c r="L13" s="60">
        <v>6.3833333333333337</v>
      </c>
      <c r="M13" s="60">
        <v>0.93</v>
      </c>
      <c r="N13" s="60">
        <v>4.25</v>
      </c>
      <c r="O13" s="61">
        <v>2.8919999999999999</v>
      </c>
      <c r="P13" s="60">
        <v>7.2333333333333334</v>
      </c>
      <c r="Q13" s="60">
        <v>1.212</v>
      </c>
      <c r="R13" s="60">
        <v>6.5</v>
      </c>
      <c r="S13" s="60">
        <v>1.68</v>
      </c>
    </row>
    <row r="14" spans="4:19" x14ac:dyDescent="0.25">
      <c r="D14" s="60">
        <v>4.1500000000000004</v>
      </c>
      <c r="E14" s="60">
        <v>3.44</v>
      </c>
      <c r="F14" s="60">
        <v>4.2</v>
      </c>
      <c r="G14" s="60">
        <v>3.7</v>
      </c>
      <c r="H14" s="60">
        <v>6.8</v>
      </c>
      <c r="I14" s="60">
        <v>1.296</v>
      </c>
      <c r="J14" s="61">
        <v>6.4666666666666668</v>
      </c>
      <c r="K14" s="61">
        <v>1.456</v>
      </c>
      <c r="L14" s="60">
        <v>6.8833333333333337</v>
      </c>
      <c r="M14" s="60">
        <v>0.98</v>
      </c>
      <c r="N14" s="60">
        <v>4.5833333333333339</v>
      </c>
      <c r="O14" s="62">
        <v>4</v>
      </c>
      <c r="P14" s="60">
        <v>7.7333333333333334</v>
      </c>
      <c r="Q14" s="60">
        <v>1.38</v>
      </c>
      <c r="R14" s="60">
        <v>7.0000000000000018</v>
      </c>
      <c r="S14" s="60">
        <v>1.9159999999999999</v>
      </c>
    </row>
    <row r="15" spans="4:19" x14ac:dyDescent="0.25">
      <c r="D15" s="60"/>
      <c r="E15" s="60"/>
      <c r="F15" s="60"/>
      <c r="G15" s="60"/>
      <c r="H15" s="60">
        <v>7.05</v>
      </c>
      <c r="I15" s="60">
        <v>1.5680000000000001</v>
      </c>
      <c r="J15" s="61">
        <v>6.9666666666666668</v>
      </c>
      <c r="K15" s="61">
        <v>1.716</v>
      </c>
      <c r="L15" s="60">
        <v>7.3833333333333337</v>
      </c>
      <c r="M15" s="60">
        <v>1.2</v>
      </c>
      <c r="N15" s="60"/>
      <c r="O15" s="60"/>
      <c r="P15" s="60">
        <v>8.2333333333333325</v>
      </c>
      <c r="Q15" s="60">
        <v>1.5720000000000001</v>
      </c>
      <c r="R15" s="60">
        <v>7.5000000000000018</v>
      </c>
      <c r="S15" s="60">
        <v>2.2040000000000002</v>
      </c>
    </row>
    <row r="16" spans="4:19" x14ac:dyDescent="0.25">
      <c r="D16" s="60"/>
      <c r="E16" s="60"/>
      <c r="F16" s="60"/>
      <c r="G16" s="60"/>
      <c r="H16" s="60">
        <v>7.3</v>
      </c>
      <c r="I16" s="60">
        <v>2.19</v>
      </c>
      <c r="J16" s="61">
        <v>7.4666666666666668</v>
      </c>
      <c r="K16" s="61">
        <v>2.1800000000000002</v>
      </c>
      <c r="L16" s="60">
        <v>7.8833333333333337</v>
      </c>
      <c r="M16" s="60">
        <v>1.76</v>
      </c>
      <c r="N16" s="60"/>
      <c r="O16" s="60"/>
      <c r="P16" s="60">
        <v>8.7333333333333325</v>
      </c>
      <c r="Q16" s="60">
        <v>2.0760000000000001</v>
      </c>
      <c r="R16" s="60">
        <v>8.0000000000000018</v>
      </c>
      <c r="S16" s="60">
        <v>2.91</v>
      </c>
    </row>
    <row r="17" spans="4:19" x14ac:dyDescent="0.25">
      <c r="D17" s="60"/>
      <c r="E17" s="60"/>
      <c r="F17" s="60"/>
      <c r="G17" s="60"/>
      <c r="H17" s="60">
        <v>7.55</v>
      </c>
      <c r="I17" s="60">
        <v>2.5299999999999998</v>
      </c>
      <c r="J17" s="61">
        <v>7.7166666666666668</v>
      </c>
      <c r="K17" s="61">
        <v>2.35</v>
      </c>
      <c r="L17" s="60">
        <v>8.1333333333333329</v>
      </c>
      <c r="M17" s="60">
        <v>1.5</v>
      </c>
      <c r="N17" s="60"/>
      <c r="O17" s="60"/>
      <c r="P17" s="60">
        <v>8.9833333333333325</v>
      </c>
      <c r="Q17" s="60">
        <v>1.89</v>
      </c>
      <c r="R17" s="60">
        <v>8.2500000000000018</v>
      </c>
      <c r="S17" s="60">
        <v>2.99</v>
      </c>
    </row>
    <row r="18" spans="4:19" x14ac:dyDescent="0.25">
      <c r="D18" s="60"/>
      <c r="E18" s="60"/>
      <c r="F18" s="60"/>
      <c r="G18" s="60"/>
      <c r="H18" s="60">
        <v>7.8</v>
      </c>
      <c r="I18" s="60">
        <v>3.4</v>
      </c>
      <c r="J18" s="61">
        <v>8.0500000000000007</v>
      </c>
      <c r="K18" s="61">
        <v>2.7</v>
      </c>
      <c r="L18" s="60">
        <v>8.6333333333333329</v>
      </c>
      <c r="M18" s="60">
        <v>1.796</v>
      </c>
      <c r="N18" s="60"/>
      <c r="O18" s="60"/>
      <c r="P18" s="60">
        <v>9.4833333333333325</v>
      </c>
      <c r="Q18" s="60">
        <v>2.0299999999999998</v>
      </c>
      <c r="R18" s="60"/>
      <c r="S18" s="60"/>
    </row>
    <row r="19" spans="4:19" x14ac:dyDescent="0.25">
      <c r="D19" s="60"/>
      <c r="E19" s="60"/>
      <c r="F19" s="60"/>
      <c r="G19" s="60"/>
      <c r="H19" s="60"/>
      <c r="I19" s="60"/>
      <c r="J19" s="61">
        <v>8.3833333333333329</v>
      </c>
      <c r="K19" s="61">
        <v>3</v>
      </c>
      <c r="L19" s="60">
        <v>8.9666666666666668</v>
      </c>
      <c r="M19" s="60">
        <v>2.06</v>
      </c>
      <c r="N19" s="60"/>
      <c r="O19" s="60"/>
      <c r="P19" s="60">
        <v>9.9833333333333325</v>
      </c>
      <c r="Q19" s="60">
        <v>2.2400000000000002</v>
      </c>
      <c r="R19" s="60"/>
      <c r="S19" s="60"/>
    </row>
    <row r="20" spans="4:19" x14ac:dyDescent="0.25">
      <c r="D20" s="60"/>
      <c r="E20" s="60"/>
      <c r="F20" s="60"/>
      <c r="G20" s="60"/>
      <c r="H20" s="60"/>
      <c r="I20" s="60"/>
      <c r="J20" s="60"/>
      <c r="K20" s="60"/>
      <c r="L20" s="60">
        <v>9.1333333333333329</v>
      </c>
      <c r="M20" s="60">
        <v>2.35</v>
      </c>
      <c r="N20" s="60"/>
      <c r="O20" s="60"/>
      <c r="P20" s="60">
        <v>10.233333333333333</v>
      </c>
      <c r="Q20" s="60">
        <v>2.4500000000000002</v>
      </c>
      <c r="R20" s="60"/>
      <c r="S20" s="60"/>
    </row>
    <row r="21" spans="4:19" x14ac:dyDescent="0.25">
      <c r="D21" s="60"/>
      <c r="E21" s="60"/>
      <c r="F21" s="60"/>
      <c r="G21" s="60"/>
      <c r="H21" s="60"/>
      <c r="I21" s="60"/>
      <c r="J21" s="60"/>
      <c r="K21" s="60"/>
      <c r="L21" s="60">
        <v>9.3833333333333329</v>
      </c>
      <c r="M21" s="60">
        <v>2.57</v>
      </c>
      <c r="N21" s="60"/>
      <c r="O21" s="60"/>
      <c r="P21" s="60">
        <v>10.483333333333333</v>
      </c>
      <c r="Q21" s="60">
        <v>2.6</v>
      </c>
      <c r="R21" s="60"/>
      <c r="S21" s="60"/>
    </row>
    <row r="22" spans="4:19" x14ac:dyDescent="0.25">
      <c r="D22" s="60"/>
      <c r="E22" s="60"/>
      <c r="F22" s="60"/>
      <c r="G22" s="60"/>
      <c r="H22" s="60"/>
      <c r="I22" s="60"/>
      <c r="J22" s="60"/>
      <c r="K22" s="60"/>
      <c r="L22" s="60">
        <v>9.6333333333333329</v>
      </c>
      <c r="M22" s="60">
        <v>2.83</v>
      </c>
      <c r="N22" s="60"/>
      <c r="O22" s="60"/>
      <c r="P22" s="60">
        <v>10.733333333333333</v>
      </c>
      <c r="Q22" s="60">
        <v>2.71</v>
      </c>
      <c r="R22" s="60"/>
      <c r="S22" s="60"/>
    </row>
    <row r="23" spans="4:19" x14ac:dyDescent="0.25">
      <c r="D23" s="60"/>
      <c r="E23" s="60"/>
      <c r="F23" s="60"/>
      <c r="G23" s="60"/>
      <c r="H23" s="60"/>
      <c r="I23" s="60"/>
      <c r="J23" s="60"/>
      <c r="K23" s="60"/>
      <c r="L23" s="60">
        <v>9.8833333333333329</v>
      </c>
      <c r="M23" s="60">
        <v>3.45</v>
      </c>
      <c r="N23" s="60"/>
      <c r="O23" s="60"/>
      <c r="P23" s="60">
        <v>10.983333333333333</v>
      </c>
      <c r="Q23" s="60">
        <v>2.8</v>
      </c>
      <c r="R23" s="60"/>
      <c r="S23" s="60"/>
    </row>
    <row r="24" spans="4:19" x14ac:dyDescent="0.25"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>
        <v>11.233333333333333</v>
      </c>
      <c r="Q24" s="60">
        <v>3</v>
      </c>
      <c r="R24" s="60"/>
      <c r="S24" s="60"/>
    </row>
  </sheetData>
  <mergeCells count="8">
    <mergeCell ref="P3:Q3"/>
    <mergeCell ref="R3:S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7388-A405-4ABF-A075-D07F40D7BEB1}">
  <dimension ref="B3:Y11"/>
  <sheetViews>
    <sheetView workbookViewId="0">
      <selection activeCell="P29" sqref="P29"/>
    </sheetView>
  </sheetViews>
  <sheetFormatPr defaultColWidth="11.42578125" defaultRowHeight="15" x14ac:dyDescent="0.25"/>
  <sheetData>
    <row r="3" spans="2:25" x14ac:dyDescent="0.25">
      <c r="B3" s="83" t="s">
        <v>6</v>
      </c>
      <c r="C3" s="83"/>
      <c r="D3" s="83"/>
      <c r="E3" s="83" t="s">
        <v>2</v>
      </c>
      <c r="F3" s="83"/>
      <c r="G3" s="83"/>
      <c r="H3" s="83" t="s">
        <v>3</v>
      </c>
      <c r="I3" s="83"/>
      <c r="J3" s="83"/>
      <c r="K3" s="83" t="s">
        <v>1</v>
      </c>
      <c r="L3" s="83"/>
      <c r="M3" s="83"/>
      <c r="N3" s="83" t="s">
        <v>91</v>
      </c>
      <c r="O3" s="83"/>
      <c r="P3" s="83"/>
      <c r="Q3" s="83" t="s">
        <v>88</v>
      </c>
      <c r="R3" s="83"/>
      <c r="S3" s="83"/>
      <c r="T3" s="83" t="s">
        <v>90</v>
      </c>
      <c r="U3" s="83"/>
      <c r="V3" s="83"/>
      <c r="W3" s="83" t="s">
        <v>89</v>
      </c>
      <c r="X3" s="83"/>
      <c r="Y3" s="83"/>
    </row>
    <row r="4" spans="2:25" x14ac:dyDescent="0.25">
      <c r="B4" t="s">
        <v>82</v>
      </c>
      <c r="C4" t="s">
        <v>86</v>
      </c>
      <c r="D4" t="s">
        <v>87</v>
      </c>
      <c r="E4" t="s">
        <v>82</v>
      </c>
      <c r="F4" t="s">
        <v>86</v>
      </c>
      <c r="G4" t="s">
        <v>87</v>
      </c>
      <c r="H4" t="s">
        <v>82</v>
      </c>
      <c r="I4" t="s">
        <v>86</v>
      </c>
      <c r="J4" t="s">
        <v>87</v>
      </c>
      <c r="K4" t="s">
        <v>82</v>
      </c>
      <c r="L4" t="s">
        <v>86</v>
      </c>
      <c r="M4" t="s">
        <v>87</v>
      </c>
      <c r="N4" t="s">
        <v>82</v>
      </c>
      <c r="O4" t="s">
        <v>86</v>
      </c>
      <c r="P4" t="s">
        <v>87</v>
      </c>
      <c r="Q4" t="s">
        <v>82</v>
      </c>
      <c r="R4" t="s">
        <v>86</v>
      </c>
      <c r="S4" t="s">
        <v>87</v>
      </c>
      <c r="T4" t="s">
        <v>82</v>
      </c>
      <c r="U4" t="s">
        <v>86</v>
      </c>
      <c r="V4" t="s">
        <v>87</v>
      </c>
      <c r="W4" t="s">
        <v>82</v>
      </c>
      <c r="X4" t="s">
        <v>86</v>
      </c>
      <c r="Y4" t="s">
        <v>87</v>
      </c>
    </row>
    <row r="5" spans="2:25" x14ac:dyDescent="0.25">
      <c r="B5" s="62">
        <v>2.8333333333333335</v>
      </c>
      <c r="C5" s="58">
        <v>2.1718681004730015E-2</v>
      </c>
      <c r="D5" s="59">
        <v>3.3298586155988692E-2</v>
      </c>
      <c r="E5" s="60">
        <v>2.6833333333333331</v>
      </c>
      <c r="F5" s="56">
        <v>2.244326417125482E-2</v>
      </c>
      <c r="G5" s="59">
        <v>1.2656952279451151E-2</v>
      </c>
      <c r="H5" s="60">
        <v>6.05</v>
      </c>
      <c r="I5" s="56">
        <v>-0.37350472546540053</v>
      </c>
      <c r="J5" s="59">
        <v>1.5589946639786077E-2</v>
      </c>
      <c r="K5" s="60">
        <v>2.9666666666666668</v>
      </c>
      <c r="L5" s="56">
        <v>-0.37682106917942537</v>
      </c>
      <c r="M5" s="59">
        <v>0.17018059221800669</v>
      </c>
      <c r="N5" s="60">
        <v>6.3833333333333337</v>
      </c>
      <c r="O5" s="56">
        <v>-0.68256399677864044</v>
      </c>
      <c r="P5" s="59">
        <v>0.24819121143361053</v>
      </c>
      <c r="Q5" s="60">
        <v>2.3333333333333339</v>
      </c>
      <c r="R5" s="56">
        <v>-0.30078005792654561</v>
      </c>
      <c r="S5" s="59">
        <v>5.9172687475389944E-2</v>
      </c>
      <c r="T5" s="60">
        <v>5</v>
      </c>
      <c r="U5" s="56">
        <v>0.14355385664211365</v>
      </c>
      <c r="V5" s="59">
        <v>5.8143228526015216E-2</v>
      </c>
      <c r="W5" s="60">
        <v>5.7333333333333334</v>
      </c>
      <c r="X5" s="56">
        <v>-0.18772959399850767</v>
      </c>
      <c r="Y5" s="59">
        <v>0.13417809298393055</v>
      </c>
    </row>
    <row r="6" spans="2:25" x14ac:dyDescent="0.25">
      <c r="B6" s="62">
        <v>3.1833333333333331</v>
      </c>
      <c r="C6" s="58">
        <v>0.11241718299260477</v>
      </c>
      <c r="D6" s="59">
        <v>4.504015912498037E-2</v>
      </c>
      <c r="E6" s="60">
        <v>3.2</v>
      </c>
      <c r="F6" s="56">
        <v>0.10737333869244876</v>
      </c>
      <c r="G6" s="59">
        <v>6.5557669107806041E-2</v>
      </c>
      <c r="H6" s="60">
        <v>6.55</v>
      </c>
      <c r="I6" s="56">
        <v>-0.13380251388833078</v>
      </c>
      <c r="J6" s="59">
        <v>3.7143963056622702E-2</v>
      </c>
      <c r="K6" s="60">
        <v>4.9666666666666668</v>
      </c>
      <c r="L6" s="56">
        <v>-8.6165083913968179E-3</v>
      </c>
      <c r="M6" s="59">
        <v>0.11214755516464614</v>
      </c>
      <c r="N6" s="60">
        <v>6.8833333333333337</v>
      </c>
      <c r="O6" s="56">
        <v>-0.4330065099831682</v>
      </c>
      <c r="P6" s="59">
        <v>0.10979700579764184</v>
      </c>
      <c r="Q6" s="60">
        <v>2.6666666666666661</v>
      </c>
      <c r="R6" s="56">
        <v>-0.53872821133967064</v>
      </c>
      <c r="S6" s="59">
        <v>0.36468395850499991</v>
      </c>
      <c r="T6" s="60">
        <v>5.5</v>
      </c>
      <c r="U6" s="56">
        <v>-0.11324094328220206</v>
      </c>
      <c r="V6" s="59">
        <v>6.7349687852731752E-2</v>
      </c>
      <c r="W6" s="60">
        <v>6.2333333333333334</v>
      </c>
      <c r="X6" s="56">
        <v>-0.37611900753508287</v>
      </c>
      <c r="Y6" s="59">
        <v>8.866481559366661E-2</v>
      </c>
    </row>
    <row r="7" spans="2:25" x14ac:dyDescent="0.25">
      <c r="B7" s="62">
        <v>3.35</v>
      </c>
      <c r="C7" s="58">
        <v>0.25111160656179426</v>
      </c>
      <c r="D7" s="59">
        <v>6.5267850384566437E-2</v>
      </c>
      <c r="E7" s="60">
        <v>3.45</v>
      </c>
      <c r="F7" s="56">
        <v>0.2101754391702452</v>
      </c>
      <c r="G7" s="59">
        <v>1.7390460845282167E-2</v>
      </c>
      <c r="H7" s="60">
        <v>6.8</v>
      </c>
      <c r="I7" s="56">
        <v>7.1537358072416721E-2</v>
      </c>
      <c r="J7" s="59">
        <v>9.3001177236587892E-2</v>
      </c>
      <c r="K7" s="60">
        <v>5.9666666666666668</v>
      </c>
      <c r="L7" s="56">
        <v>-2.1891767100651747E-2</v>
      </c>
      <c r="M7" s="59">
        <v>3.8753381731168671E-2</v>
      </c>
      <c r="N7" s="60">
        <v>7.3833333333333337</v>
      </c>
      <c r="O7" s="56">
        <v>-0.52115190777905784</v>
      </c>
      <c r="P7" s="59">
        <v>0.14674226553004435</v>
      </c>
      <c r="Q7" s="60">
        <v>2.9166666666666661</v>
      </c>
      <c r="R7" s="56">
        <v>-0.1193599751956768</v>
      </c>
      <c r="S7" s="59">
        <v>1.4997206929151569E-2</v>
      </c>
      <c r="T7" s="60">
        <v>6</v>
      </c>
      <c r="U7" s="56">
        <v>-9.8293565793695345E-2</v>
      </c>
      <c r="V7" s="59">
        <v>8.1507681475192342E-2</v>
      </c>
      <c r="W7" s="60">
        <v>7.2333333333333334</v>
      </c>
      <c r="X7" s="56">
        <v>-0.5352645182132143</v>
      </c>
      <c r="Y7" s="59">
        <v>5.7801510467239414E-2</v>
      </c>
    </row>
    <row r="8" spans="2:25" x14ac:dyDescent="0.25">
      <c r="B8" s="62">
        <v>3.6</v>
      </c>
      <c r="C8" s="58">
        <v>0.31605644680590983</v>
      </c>
      <c r="D8" s="59">
        <v>4.1478228721757215E-2</v>
      </c>
      <c r="E8" s="60">
        <v>3.7333333333333334</v>
      </c>
      <c r="F8" s="56">
        <v>0.39833628356468997</v>
      </c>
      <c r="G8" s="59">
        <v>3.170384556894084E-2</v>
      </c>
      <c r="H8" s="60">
        <v>7.05</v>
      </c>
      <c r="I8" s="56">
        <v>-3.1434466096280055E-2</v>
      </c>
      <c r="J8" s="59">
        <v>6.2606244387316573E-2</v>
      </c>
      <c r="K8" s="60">
        <v>6.9666666666666668</v>
      </c>
      <c r="L8" s="56">
        <v>-1.8221460837178644E-2</v>
      </c>
      <c r="M8" s="59">
        <v>2.5410079918938643E-2</v>
      </c>
      <c r="N8" s="60">
        <v>7.8833333333333337</v>
      </c>
      <c r="O8" s="56">
        <v>1.9910373625236268E-2</v>
      </c>
      <c r="P8" s="59">
        <v>7.3221623024436369E-2</v>
      </c>
      <c r="Q8" s="60">
        <v>3.25</v>
      </c>
      <c r="R8" s="56">
        <v>-0.21470907503568595</v>
      </c>
      <c r="S8" s="59">
        <v>7.1202992939624838E-3</v>
      </c>
      <c r="T8" s="60">
        <v>6.5</v>
      </c>
      <c r="U8" s="56">
        <v>5.4551681535589237E-2</v>
      </c>
      <c r="V8" s="59">
        <v>3.7749100601237096E-2</v>
      </c>
      <c r="W8" s="60">
        <v>7.7333333333333334</v>
      </c>
      <c r="X8" s="56">
        <v>-0.23065292070462648</v>
      </c>
      <c r="Y8" s="59">
        <v>4.4337903009784456E-2</v>
      </c>
    </row>
    <row r="9" spans="2:25" x14ac:dyDescent="0.25">
      <c r="B9" s="62">
        <v>3.8833333333333333</v>
      </c>
      <c r="C9" s="58">
        <v>0.36713616947213179</v>
      </c>
      <c r="D9" s="59">
        <v>6.6777359201225586E-2</v>
      </c>
      <c r="E9" s="60">
        <v>4</v>
      </c>
      <c r="F9" s="56">
        <v>0.42063947736429713</v>
      </c>
      <c r="G9" s="59">
        <v>2.3224902806611967E-2</v>
      </c>
      <c r="H9" s="60">
        <v>7.3</v>
      </c>
      <c r="I9" s="56">
        <v>6.6637691270994073E-2</v>
      </c>
      <c r="J9" s="59">
        <v>4.4555427713229387E-2</v>
      </c>
      <c r="K9" s="60">
        <v>7.4666666666666668</v>
      </c>
      <c r="L9" s="56">
        <v>0.15486720299012022</v>
      </c>
      <c r="M9" s="59">
        <v>2.4642670523330554E-2</v>
      </c>
      <c r="N9" s="60">
        <v>8.1333333333333329</v>
      </c>
      <c r="O9" s="56">
        <v>-0.27950406963750124</v>
      </c>
      <c r="P9" s="59">
        <v>0.13613869329538161</v>
      </c>
      <c r="Q9" s="60">
        <v>3.9166666666666661</v>
      </c>
      <c r="R9" s="56">
        <v>0.1709516975615897</v>
      </c>
      <c r="S9" s="59">
        <v>1.9261007761212656E-2</v>
      </c>
      <c r="T9" s="60">
        <v>7.0000000000000018</v>
      </c>
      <c r="U9" s="56">
        <v>0.21017347324192714</v>
      </c>
      <c r="V9" s="59">
        <v>0.11704538654001384</v>
      </c>
      <c r="W9" s="60">
        <v>8.7333333333333325</v>
      </c>
      <c r="X9" s="56">
        <v>1.6664285639998135E-2</v>
      </c>
      <c r="Y9" s="59">
        <v>7.7883300231518793E-2</v>
      </c>
    </row>
    <row r="10" spans="2:25" x14ac:dyDescent="0.25">
      <c r="B10" s="62">
        <v>4.1500000000000004</v>
      </c>
      <c r="C10" s="58">
        <v>0.49919307355623871</v>
      </c>
      <c r="D10" s="59">
        <v>2.5514216734056603E-2</v>
      </c>
      <c r="E10" s="60">
        <v>4.2</v>
      </c>
      <c r="F10" s="56">
        <v>0.52446362192465557</v>
      </c>
      <c r="G10" s="59">
        <v>1.395011056681286E-2</v>
      </c>
      <c r="H10" s="60">
        <v>7.55</v>
      </c>
      <c r="I10" s="56">
        <v>4.7060006473816418E-2</v>
      </c>
      <c r="J10" s="59">
        <v>3.3773370606977285E-2</v>
      </c>
      <c r="K10" s="60">
        <v>7.7166666666666668</v>
      </c>
      <c r="L10" s="56">
        <v>8.9070231927119034E-2</v>
      </c>
      <c r="M10" s="59">
        <v>5.1231396510526238E-2</v>
      </c>
      <c r="N10" s="60">
        <v>9.3833333333333329</v>
      </c>
      <c r="O10" s="56">
        <v>-0.31907326378508261</v>
      </c>
      <c r="P10" s="59">
        <v>6.4906975415937818E-2</v>
      </c>
      <c r="Q10" s="60">
        <v>4.25</v>
      </c>
      <c r="R10" s="56">
        <v>0.19540078156527318</v>
      </c>
      <c r="S10" s="59">
        <v>4.3387418133413617E-2</v>
      </c>
      <c r="T10" s="60">
        <v>7.5000000000000018</v>
      </c>
      <c r="U10" s="56">
        <v>6.6831607246239211E-2</v>
      </c>
      <c r="V10" s="59">
        <v>0.12243798897172986</v>
      </c>
      <c r="W10" s="60">
        <v>8.9833333333333325</v>
      </c>
      <c r="X10" s="56">
        <v>-6.0683801379475079E-2</v>
      </c>
      <c r="Y10" s="59">
        <v>0.12901438250019229</v>
      </c>
    </row>
    <row r="11" spans="2:25" x14ac:dyDescent="0.25">
      <c r="B11" s="59"/>
      <c r="C11" s="59"/>
      <c r="D11" s="59"/>
      <c r="E11" s="59"/>
      <c r="F11" s="59"/>
      <c r="G11" s="59"/>
      <c r="H11" s="60">
        <v>7.8</v>
      </c>
      <c r="I11" s="56">
        <v>0.26760856691128149</v>
      </c>
      <c r="J11" s="59">
        <v>2.1169090071676201E-2</v>
      </c>
      <c r="K11" s="60">
        <v>8.0500000000000007</v>
      </c>
      <c r="L11" s="56">
        <v>0.10181660901139905</v>
      </c>
      <c r="M11" s="59">
        <v>3.2963072350599816E-2</v>
      </c>
      <c r="N11" s="60">
        <v>9.6333333333333329</v>
      </c>
      <c r="O11" s="56">
        <v>2.9964251096834617E-2</v>
      </c>
      <c r="P11" s="59">
        <v>5.2533287825149294E-2</v>
      </c>
      <c r="Q11" s="60">
        <v>4.5833333333333339</v>
      </c>
      <c r="R11" s="56">
        <v>0.36184623370079266</v>
      </c>
      <c r="S11" s="59">
        <v>4.7495810116343753E-2</v>
      </c>
      <c r="T11" s="60">
        <v>8.2500000000000018</v>
      </c>
      <c r="U11" s="56">
        <v>0.23421243137246836</v>
      </c>
      <c r="V11" s="59">
        <v>4.1094998409835208E-2</v>
      </c>
      <c r="W11" s="60">
        <v>10.233333333333333</v>
      </c>
      <c r="X11" s="56">
        <v>0.26984686393014212</v>
      </c>
      <c r="Y11" s="59">
        <v>3.9979368842117578E-2</v>
      </c>
    </row>
  </sheetData>
  <mergeCells count="8">
    <mergeCell ref="T3:V3"/>
    <mergeCell ref="W3:Y3"/>
    <mergeCell ref="K3:M3"/>
    <mergeCell ref="H3:J3"/>
    <mergeCell ref="B3:D3"/>
    <mergeCell ref="E3:G3"/>
    <mergeCell ref="N3:P3"/>
    <mergeCell ref="Q3:S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2621-3F33-4A56-A810-6678E0BAF276}">
  <dimension ref="A1:K95"/>
  <sheetViews>
    <sheetView tabSelected="1" topLeftCell="A81" zoomScale="115" zoomScaleNormal="115" workbookViewId="0">
      <selection activeCell="K102" sqref="K102"/>
    </sheetView>
  </sheetViews>
  <sheetFormatPr defaultColWidth="11.42578125" defaultRowHeight="15" x14ac:dyDescent="0.25"/>
  <cols>
    <col min="1" max="1" width="15.28515625" customWidth="1"/>
    <col min="3" max="3" width="15.85546875" customWidth="1"/>
    <col min="6" max="6" width="15" customWidth="1"/>
    <col min="8" max="8" width="14.42578125" customWidth="1"/>
    <col min="11" max="11" width="11.140625" customWidth="1"/>
  </cols>
  <sheetData>
    <row r="1" spans="1:11" x14ac:dyDescent="0.25">
      <c r="A1" t="s">
        <v>140</v>
      </c>
      <c r="B1" s="6">
        <v>0.36736111111111108</v>
      </c>
    </row>
    <row r="2" spans="1:11" x14ac:dyDescent="0.25">
      <c r="A2" t="s">
        <v>112</v>
      </c>
      <c r="B2" s="1">
        <f>A5+(B5/60)</f>
        <v>8.8166666666666664</v>
      </c>
    </row>
    <row r="4" spans="1:11" ht="45" x14ac:dyDescent="0.25">
      <c r="A4" s="66" t="s">
        <v>78</v>
      </c>
      <c r="B4" s="66" t="s">
        <v>8</v>
      </c>
      <c r="C4" s="66" t="s">
        <v>82</v>
      </c>
      <c r="D4" s="66" t="s">
        <v>10</v>
      </c>
      <c r="E4" s="66" t="s">
        <v>11</v>
      </c>
      <c r="F4" s="66" t="s">
        <v>12</v>
      </c>
      <c r="G4" s="66" t="s">
        <v>13</v>
      </c>
      <c r="H4" s="66" t="s">
        <v>14</v>
      </c>
      <c r="I4" s="66" t="s">
        <v>15</v>
      </c>
      <c r="J4" s="66" t="s">
        <v>16</v>
      </c>
      <c r="K4" s="66" t="s">
        <v>17</v>
      </c>
    </row>
    <row r="5" spans="1:11" x14ac:dyDescent="0.25">
      <c r="A5" s="5" t="s">
        <v>97</v>
      </c>
      <c r="B5" s="5" t="s">
        <v>113</v>
      </c>
      <c r="C5" s="5">
        <f t="shared" ref="C5:C15" si="0">A5+(B5/60)-$B$2</f>
        <v>0</v>
      </c>
      <c r="D5" s="3">
        <v>0.1933</v>
      </c>
      <c r="E5" s="3"/>
      <c r="F5" s="3"/>
      <c r="G5" s="3">
        <v>0</v>
      </c>
      <c r="H5" s="3">
        <v>0</v>
      </c>
      <c r="I5" s="3">
        <f>1500-H5+G5</f>
        <v>1500</v>
      </c>
      <c r="J5" s="3"/>
      <c r="K5" t="s">
        <v>18</v>
      </c>
    </row>
    <row r="6" spans="1:11" x14ac:dyDescent="0.25">
      <c r="A6" s="5" t="s">
        <v>99</v>
      </c>
      <c r="B6" s="5" t="s">
        <v>114</v>
      </c>
      <c r="C6" s="5">
        <f t="shared" si="0"/>
        <v>0.59999999999999964</v>
      </c>
      <c r="D6" s="3">
        <v>0.254</v>
      </c>
      <c r="E6" s="3"/>
      <c r="F6" s="3"/>
      <c r="G6" s="3">
        <v>5</v>
      </c>
      <c r="H6" s="3">
        <v>1</v>
      </c>
      <c r="I6" s="3">
        <f t="shared" ref="I6:I14" si="1">I5-H6+G6</f>
        <v>1504</v>
      </c>
      <c r="J6" s="3"/>
      <c r="K6" s="3"/>
    </row>
    <row r="7" spans="1:11" x14ac:dyDescent="0.25">
      <c r="A7" s="5" t="s">
        <v>101</v>
      </c>
      <c r="B7" s="5" t="s">
        <v>101</v>
      </c>
      <c r="C7" s="5">
        <f t="shared" si="0"/>
        <v>1.3499999999999996</v>
      </c>
      <c r="D7" s="3">
        <v>0.31900000000000001</v>
      </c>
      <c r="E7" s="3"/>
      <c r="F7" s="3" t="s">
        <v>19</v>
      </c>
      <c r="G7" s="3">
        <v>0</v>
      </c>
      <c r="H7" s="3">
        <v>5</v>
      </c>
      <c r="I7" s="3">
        <f t="shared" si="1"/>
        <v>1499</v>
      </c>
      <c r="J7" s="3"/>
      <c r="K7" s="3"/>
    </row>
    <row r="8" spans="1:11" x14ac:dyDescent="0.25">
      <c r="A8" s="5" t="s">
        <v>101</v>
      </c>
      <c r="B8" s="5" t="s">
        <v>115</v>
      </c>
      <c r="C8" s="5">
        <f t="shared" si="0"/>
        <v>2.0166666666666675</v>
      </c>
      <c r="D8" s="3">
        <v>0.48299999999999998</v>
      </c>
      <c r="E8" s="3"/>
      <c r="F8" s="3"/>
      <c r="G8" s="3">
        <v>0</v>
      </c>
      <c r="H8" s="3">
        <v>1</v>
      </c>
      <c r="I8" s="3">
        <f t="shared" si="1"/>
        <v>1498</v>
      </c>
      <c r="J8" s="3"/>
      <c r="K8" s="3"/>
    </row>
    <row r="9" spans="1:11" x14ac:dyDescent="0.25">
      <c r="A9" s="5" t="s">
        <v>103</v>
      </c>
      <c r="B9" s="5" t="s">
        <v>116</v>
      </c>
      <c r="C9" s="5">
        <f t="shared" si="0"/>
        <v>2.8333333333333339</v>
      </c>
      <c r="D9" s="3">
        <v>1.1279999999999999</v>
      </c>
      <c r="E9" s="3">
        <v>1.05</v>
      </c>
      <c r="F9" s="3" t="s">
        <v>20</v>
      </c>
      <c r="G9" s="3">
        <v>2</v>
      </c>
      <c r="H9" s="3">
        <v>7</v>
      </c>
      <c r="I9" s="3">
        <f t="shared" si="1"/>
        <v>1493</v>
      </c>
      <c r="J9" s="3"/>
      <c r="K9" s="3"/>
    </row>
    <row r="10" spans="1:11" x14ac:dyDescent="0.25">
      <c r="A10" s="5" t="s">
        <v>104</v>
      </c>
      <c r="B10" s="5" t="s">
        <v>98</v>
      </c>
      <c r="C10" s="5">
        <f t="shared" si="0"/>
        <v>3.1833333333333336</v>
      </c>
      <c r="D10" s="3">
        <v>1.1652</v>
      </c>
      <c r="E10" s="3">
        <v>1.3</v>
      </c>
      <c r="F10" s="3" t="s">
        <v>21</v>
      </c>
      <c r="G10" s="3">
        <v>1</v>
      </c>
      <c r="H10" s="3">
        <v>7</v>
      </c>
      <c r="I10" s="3">
        <f t="shared" si="1"/>
        <v>1487</v>
      </c>
      <c r="J10" s="3"/>
      <c r="K10" s="3"/>
    </row>
    <row r="11" spans="1:11" x14ac:dyDescent="0.25">
      <c r="A11" s="5" t="s">
        <v>104</v>
      </c>
      <c r="B11" s="5" t="s">
        <v>101</v>
      </c>
      <c r="C11" s="5">
        <f t="shared" si="0"/>
        <v>3.3499999999999996</v>
      </c>
      <c r="D11" s="3">
        <v>1.736</v>
      </c>
      <c r="E11" s="3">
        <v>1.8</v>
      </c>
      <c r="F11" s="3" t="s">
        <v>22</v>
      </c>
      <c r="G11" s="3">
        <v>1</v>
      </c>
      <c r="H11" s="3">
        <v>7</v>
      </c>
      <c r="I11" s="3">
        <f t="shared" si="1"/>
        <v>1481</v>
      </c>
      <c r="J11" s="3"/>
      <c r="K11" s="3"/>
    </row>
    <row r="12" spans="1:11" x14ac:dyDescent="0.25">
      <c r="A12" s="5" t="s">
        <v>104</v>
      </c>
      <c r="B12" s="5" t="s">
        <v>114</v>
      </c>
      <c r="C12" s="5">
        <f t="shared" si="0"/>
        <v>3.5999999999999996</v>
      </c>
      <c r="D12" s="3">
        <v>2.3239999999999998</v>
      </c>
      <c r="E12" s="3">
        <v>2.08</v>
      </c>
      <c r="F12" s="3" t="s">
        <v>23</v>
      </c>
      <c r="G12" s="3">
        <v>1</v>
      </c>
      <c r="H12" s="3">
        <v>10</v>
      </c>
      <c r="I12" s="3">
        <f t="shared" si="1"/>
        <v>1472</v>
      </c>
      <c r="J12" s="3" t="s">
        <v>24</v>
      </c>
      <c r="K12" s="3">
        <v>100</v>
      </c>
    </row>
    <row r="13" spans="1:11" x14ac:dyDescent="0.25">
      <c r="A13" s="5" t="s">
        <v>104</v>
      </c>
      <c r="B13" s="5" t="s">
        <v>117</v>
      </c>
      <c r="C13" s="5">
        <f t="shared" si="0"/>
        <v>3.8833333333333329</v>
      </c>
      <c r="D13" s="3">
        <v>2.97</v>
      </c>
      <c r="E13" s="3">
        <v>2.35</v>
      </c>
      <c r="F13" s="3" t="s">
        <v>25</v>
      </c>
      <c r="G13" s="3">
        <v>0</v>
      </c>
      <c r="H13" s="3">
        <v>7</v>
      </c>
      <c r="I13" s="3">
        <f t="shared" si="1"/>
        <v>1465</v>
      </c>
      <c r="J13" s="3"/>
      <c r="K13" s="3"/>
    </row>
    <row r="14" spans="1:11" x14ac:dyDescent="0.25">
      <c r="A14" s="5" t="s">
        <v>104</v>
      </c>
      <c r="B14" s="5" t="s">
        <v>118</v>
      </c>
      <c r="C14" s="5">
        <f t="shared" si="0"/>
        <v>4.1500000000000004</v>
      </c>
      <c r="D14" s="3">
        <v>3.44</v>
      </c>
      <c r="E14" s="3">
        <v>3.16</v>
      </c>
      <c r="F14" s="3" t="s">
        <v>26</v>
      </c>
      <c r="G14" s="3">
        <v>5</v>
      </c>
      <c r="H14" s="3">
        <v>7</v>
      </c>
      <c r="I14" s="3">
        <f t="shared" si="1"/>
        <v>1463</v>
      </c>
      <c r="J14" s="3"/>
      <c r="K14" s="3"/>
    </row>
    <row r="15" spans="1:11" x14ac:dyDescent="0.25">
      <c r="A15" s="9" t="s">
        <v>106</v>
      </c>
      <c r="B15" s="9" t="s">
        <v>119</v>
      </c>
      <c r="C15" s="9">
        <f t="shared" si="0"/>
        <v>4.3000000000000007</v>
      </c>
      <c r="D15" s="44" t="s">
        <v>27</v>
      </c>
      <c r="E15" s="44"/>
      <c r="F15" s="44"/>
      <c r="G15" s="44"/>
      <c r="H15" s="44"/>
      <c r="I15" s="44"/>
      <c r="J15" s="44"/>
      <c r="K15" s="44"/>
    </row>
    <row r="18" spans="1:11" ht="30" x14ac:dyDescent="0.25">
      <c r="A18" s="70" t="s">
        <v>80</v>
      </c>
      <c r="B18" s="69" t="s">
        <v>141</v>
      </c>
      <c r="C18" s="69" t="s">
        <v>142</v>
      </c>
      <c r="D18" s="69" t="s">
        <v>143</v>
      </c>
      <c r="E18" s="69" t="s">
        <v>141</v>
      </c>
      <c r="F18" s="69" t="s">
        <v>142</v>
      </c>
      <c r="G18" s="69" t="s">
        <v>143</v>
      </c>
      <c r="H18" s="69" t="s">
        <v>141</v>
      </c>
      <c r="I18" s="69" t="s">
        <v>142</v>
      </c>
      <c r="J18" s="69" t="s">
        <v>143</v>
      </c>
      <c r="K18" s="69" t="s">
        <v>87</v>
      </c>
    </row>
    <row r="19" spans="1:11" x14ac:dyDescent="0.25">
      <c r="A19" s="72">
        <v>2.8333333333333339</v>
      </c>
      <c r="B19" s="1">
        <v>2460.21</v>
      </c>
      <c r="C19" s="1">
        <v>2461.1799999999998</v>
      </c>
      <c r="D19" s="1">
        <f>C19-B19</f>
        <v>0.96999999999979991</v>
      </c>
      <c r="E19" s="1">
        <v>2446.08</v>
      </c>
      <c r="F19" s="1">
        <v>2447.14</v>
      </c>
      <c r="G19" s="1">
        <f>F19-E19</f>
        <v>1.0599999999999454</v>
      </c>
      <c r="H19" s="1">
        <v>2475.5100000000002</v>
      </c>
      <c r="I19" s="1">
        <v>2476.64</v>
      </c>
      <c r="J19" s="1">
        <f>I19-H19</f>
        <v>1.1299999999996544</v>
      </c>
      <c r="K19" s="1">
        <f>_xlfn.STDEV.S(J19,G19,D19)</f>
        <v>8.0208062770042929E-2</v>
      </c>
    </row>
    <row r="20" spans="1:11" x14ac:dyDescent="0.25">
      <c r="A20" s="7">
        <v>3.1833333333333336</v>
      </c>
      <c r="B20" s="1">
        <v>2482.8000000000002</v>
      </c>
      <c r="C20" s="1">
        <v>2484.16</v>
      </c>
      <c r="D20" s="1">
        <f t="shared" ref="D20:D24" si="2">C20-B20</f>
        <v>1.3599999999996726</v>
      </c>
      <c r="E20" s="1">
        <v>2503.06</v>
      </c>
      <c r="F20" s="1">
        <v>2504.4499999999998</v>
      </c>
      <c r="G20" s="1">
        <f t="shared" ref="G20:G24" si="3">F20-E20</f>
        <v>1.3899999999998727</v>
      </c>
      <c r="H20" s="1">
        <v>2472.37</v>
      </c>
      <c r="I20" s="1">
        <v>2473.52</v>
      </c>
      <c r="J20" s="1">
        <f t="shared" ref="J20:J24" si="4">I20-H20</f>
        <v>1.1500000000000909</v>
      </c>
      <c r="K20" s="1">
        <f t="shared" ref="K20:K24" si="5">_xlfn.STDEV.S(J20,G20,D20)</f>
        <v>0.13076696830604911</v>
      </c>
    </row>
    <row r="21" spans="1:11" x14ac:dyDescent="0.25">
      <c r="A21" s="7">
        <v>3.3499999999999996</v>
      </c>
      <c r="B21" s="1">
        <v>2480.1</v>
      </c>
      <c r="C21" s="1">
        <v>2482.2199999999998</v>
      </c>
      <c r="D21" s="1">
        <f t="shared" si="2"/>
        <v>2.1199999999998909</v>
      </c>
      <c r="E21" s="1">
        <v>2471.89</v>
      </c>
      <c r="F21" s="1">
        <v>2473.54</v>
      </c>
      <c r="G21" s="1">
        <f t="shared" si="3"/>
        <v>1.6500000000000909</v>
      </c>
      <c r="H21" s="1">
        <v>2468.9299999999998</v>
      </c>
      <c r="I21" s="1">
        <v>2470.5500000000002</v>
      </c>
      <c r="J21" s="1">
        <f t="shared" si="4"/>
        <v>1.6200000000003456</v>
      </c>
      <c r="K21" s="1">
        <f t="shared" si="5"/>
        <v>0.28041635710711171</v>
      </c>
    </row>
    <row r="22" spans="1:11" x14ac:dyDescent="0.25">
      <c r="A22" s="7">
        <v>3.5999999999999996</v>
      </c>
      <c r="B22" s="1">
        <v>2455.06</v>
      </c>
      <c r="C22" s="1">
        <v>2457.16</v>
      </c>
      <c r="D22" s="1">
        <f t="shared" si="2"/>
        <v>2.0999999999999091</v>
      </c>
      <c r="E22" s="1">
        <v>2492.19</v>
      </c>
      <c r="F22" s="1">
        <v>2494.4499999999998</v>
      </c>
      <c r="G22" s="1">
        <f t="shared" si="3"/>
        <v>2.2599999999997635</v>
      </c>
      <c r="H22" s="1">
        <v>2497.0700000000002</v>
      </c>
      <c r="I22" s="1">
        <v>2498.94</v>
      </c>
      <c r="J22" s="1">
        <f t="shared" si="4"/>
        <v>1.8699999999998909</v>
      </c>
      <c r="K22" s="1">
        <f t="shared" si="5"/>
        <v>0.19604421270037636</v>
      </c>
    </row>
    <row r="23" spans="1:11" x14ac:dyDescent="0.25">
      <c r="A23" s="7">
        <v>3.8833333333333329</v>
      </c>
      <c r="B23" s="1">
        <v>2487.17</v>
      </c>
      <c r="C23" s="1">
        <v>2489.71</v>
      </c>
      <c r="D23" s="1">
        <f t="shared" si="2"/>
        <v>2.5399999999999636</v>
      </c>
      <c r="E23" s="1">
        <v>2488.3200000000002</v>
      </c>
      <c r="F23" s="1">
        <v>2490.27</v>
      </c>
      <c r="G23" s="1">
        <f t="shared" si="3"/>
        <v>1.9499999999998181</v>
      </c>
      <c r="H23" s="1">
        <v>2476.02</v>
      </c>
      <c r="I23" s="1">
        <v>2478.5700000000002</v>
      </c>
      <c r="J23" s="1">
        <f t="shared" si="4"/>
        <v>2.5500000000001819</v>
      </c>
      <c r="K23" s="1">
        <f t="shared" si="5"/>
        <v>0.34355979586301422</v>
      </c>
    </row>
    <row r="24" spans="1:11" x14ac:dyDescent="0.25">
      <c r="A24" s="36">
        <v>4.1500000000000004</v>
      </c>
      <c r="B24" s="26">
        <v>2486.13</v>
      </c>
      <c r="C24" s="26">
        <v>2489.38</v>
      </c>
      <c r="D24" s="26">
        <f t="shared" si="2"/>
        <v>3.25</v>
      </c>
      <c r="E24" s="26">
        <v>2493.1799999999998</v>
      </c>
      <c r="F24" s="26">
        <v>2496.46</v>
      </c>
      <c r="G24" s="26">
        <f t="shared" si="3"/>
        <v>3.2800000000002001</v>
      </c>
      <c r="H24" s="26">
        <v>2487.63</v>
      </c>
      <c r="I24" s="26">
        <v>2490.58</v>
      </c>
      <c r="J24" s="26">
        <f t="shared" si="4"/>
        <v>2.9499999999998181</v>
      </c>
      <c r="K24" s="26">
        <f t="shared" si="5"/>
        <v>0.18248287590911705</v>
      </c>
    </row>
    <row r="29" spans="1:11" x14ac:dyDescent="0.25">
      <c r="A29" t="s">
        <v>28</v>
      </c>
    </row>
    <row r="30" spans="1:11" ht="30" x14ac:dyDescent="0.25">
      <c r="A30" s="10" t="s">
        <v>29</v>
      </c>
      <c r="B30" s="63" t="s">
        <v>30</v>
      </c>
      <c r="C30" s="10"/>
      <c r="D30" s="64"/>
      <c r="E30" s="63" t="s">
        <v>31</v>
      </c>
      <c r="F30" s="10"/>
      <c r="G30" s="64"/>
      <c r="H30" s="81" t="s">
        <v>144</v>
      </c>
      <c r="I30" s="10" t="s">
        <v>33</v>
      </c>
    </row>
    <row r="31" spans="1:11" x14ac:dyDescent="0.25">
      <c r="A31" s="5">
        <v>2.8333333333333335</v>
      </c>
      <c r="B31" s="19">
        <v>0.96999999999979991</v>
      </c>
      <c r="C31" s="8">
        <v>1.0599999999999454</v>
      </c>
      <c r="D31" s="20">
        <v>1.1299999999996544</v>
      </c>
      <c r="E31" s="12">
        <f t="shared" ref="E31:E34" si="6">LOG(B31)</f>
        <v>-1.3228265733844733E-2</v>
      </c>
      <c r="F31" s="13">
        <f t="shared" ref="F31:F36" si="7">LOG(C31)</f>
        <v>2.5305865264747884E-2</v>
      </c>
      <c r="G31" s="14">
        <f t="shared" ref="G31:G34" si="8">LOG(D31)</f>
        <v>5.3078443483286893E-2</v>
      </c>
      <c r="H31" s="15">
        <f>AVERAGE(E31:G31)</f>
        <v>2.1718681004730015E-2</v>
      </c>
      <c r="I31" s="13">
        <f>_xlfn.STDEV.S(E31:G31)</f>
        <v>3.3298586155988692E-2</v>
      </c>
    </row>
    <row r="32" spans="1:11" x14ac:dyDescent="0.25">
      <c r="A32" s="5">
        <v>3.1833333333333331</v>
      </c>
      <c r="B32" s="19">
        <v>1.3599999999996726</v>
      </c>
      <c r="C32" s="8">
        <v>1.3899999999998727</v>
      </c>
      <c r="D32" s="20">
        <v>1.1500000000000909</v>
      </c>
      <c r="E32" s="12">
        <f t="shared" si="6"/>
        <v>0.13353890837011295</v>
      </c>
      <c r="F32" s="13">
        <f t="shared" si="7"/>
        <v>0.1430148002540553</v>
      </c>
      <c r="G32" s="14">
        <f t="shared" si="8"/>
        <v>6.0697840353646032E-2</v>
      </c>
      <c r="H32" s="15">
        <f t="shared" ref="H32:H36" si="9">AVERAGE(E32:G32)</f>
        <v>0.11241718299260477</v>
      </c>
      <c r="I32" s="13">
        <f t="shared" ref="I32:I36" si="10">_xlfn.STDEV.S(E32:G32)</f>
        <v>4.504015912498037E-2</v>
      </c>
    </row>
    <row r="33" spans="1:9" x14ac:dyDescent="0.25">
      <c r="A33" s="5">
        <v>3.35</v>
      </c>
      <c r="B33" s="19">
        <v>2.1199999999998909</v>
      </c>
      <c r="C33" s="8">
        <v>1.6500000000000909</v>
      </c>
      <c r="D33" s="20">
        <v>1.6200000000003456</v>
      </c>
      <c r="E33" s="12">
        <f t="shared" si="6"/>
        <v>0.32633586092872907</v>
      </c>
      <c r="F33" s="13">
        <f t="shared" si="7"/>
        <v>0.21748394421393022</v>
      </c>
      <c r="G33" s="14">
        <f t="shared" si="8"/>
        <v>0.20951501454272359</v>
      </c>
      <c r="H33" s="15">
        <f t="shared" si="9"/>
        <v>0.25111160656179426</v>
      </c>
      <c r="I33" s="13">
        <f t="shared" si="10"/>
        <v>6.5267850384566437E-2</v>
      </c>
    </row>
    <row r="34" spans="1:9" x14ac:dyDescent="0.25">
      <c r="A34" s="5">
        <v>3.6</v>
      </c>
      <c r="B34" s="19">
        <v>2.0999999999999091</v>
      </c>
      <c r="C34" s="8">
        <v>2.2599999999997635</v>
      </c>
      <c r="D34" s="20">
        <v>1.8699999999998909</v>
      </c>
      <c r="E34" s="12">
        <f t="shared" si="6"/>
        <v>0.32221929473390049</v>
      </c>
      <c r="F34" s="13">
        <f t="shared" si="7"/>
        <v>0.35410843914735546</v>
      </c>
      <c r="G34" s="14">
        <f t="shared" si="8"/>
        <v>0.2718416065364736</v>
      </c>
      <c r="H34" s="15">
        <f t="shared" si="9"/>
        <v>0.31605644680590983</v>
      </c>
      <c r="I34" s="13">
        <f t="shared" si="10"/>
        <v>4.1478228721757215E-2</v>
      </c>
    </row>
    <row r="35" spans="1:9" x14ac:dyDescent="0.25">
      <c r="A35" s="5">
        <v>3.8833333333333333</v>
      </c>
      <c r="B35" s="19">
        <v>2.5399999999999636</v>
      </c>
      <c r="C35" s="8">
        <v>1.9499999999998181</v>
      </c>
      <c r="D35" s="20">
        <v>2.5500000000001819</v>
      </c>
      <c r="E35" s="12">
        <f>LOG(B35)</f>
        <v>0.40483371661993184</v>
      </c>
      <c r="F35" s="13">
        <f t="shared" si="7"/>
        <v>0.29003461136247749</v>
      </c>
      <c r="G35" s="14">
        <f>LOG(D35)</f>
        <v>0.40654018043398615</v>
      </c>
      <c r="H35" s="15">
        <f t="shared" si="9"/>
        <v>0.36713616947213179</v>
      </c>
      <c r="I35" s="13">
        <f t="shared" si="10"/>
        <v>6.6777359201225586E-2</v>
      </c>
    </row>
    <row r="36" spans="1:9" x14ac:dyDescent="0.25">
      <c r="A36" s="9">
        <v>4.1500000000000004</v>
      </c>
      <c r="B36" s="21">
        <v>3.25</v>
      </c>
      <c r="C36" s="22">
        <v>3.2800000000002001</v>
      </c>
      <c r="D36" s="23">
        <v>2.9499999999998181</v>
      </c>
      <c r="E36" s="16">
        <f>LOG(B36)</f>
        <v>0.51188336097887432</v>
      </c>
      <c r="F36" s="17">
        <f t="shared" si="7"/>
        <v>0.51587384371170553</v>
      </c>
      <c r="G36" s="18">
        <f>LOG(D36)</f>
        <v>0.46982201597813622</v>
      </c>
      <c r="H36" s="15">
        <f t="shared" si="9"/>
        <v>0.49919307355623871</v>
      </c>
      <c r="I36" s="13">
        <f t="shared" si="10"/>
        <v>2.5514216734056603E-2</v>
      </c>
    </row>
    <row r="37" spans="1:9" x14ac:dyDescent="0.25">
      <c r="A37" s="5"/>
      <c r="B37" s="3"/>
    </row>
    <row r="38" spans="1:9" x14ac:dyDescent="0.25">
      <c r="A38" t="s">
        <v>150</v>
      </c>
      <c r="B38" t="s">
        <v>146</v>
      </c>
      <c r="C38" t="s">
        <v>151</v>
      </c>
      <c r="D38" t="s">
        <v>152</v>
      </c>
    </row>
    <row r="39" spans="1:9" x14ac:dyDescent="0.25">
      <c r="A39" s="13">
        <v>0.38169999999999998</v>
      </c>
      <c r="B39" s="59">
        <f>AVERAGE(A39:A41)</f>
        <v>0.35673333333333335</v>
      </c>
      <c r="C39">
        <f>_xlfn.STDEV.S(A39:A41)</f>
        <v>2.2621302644483868E-2</v>
      </c>
      <c r="D39">
        <f>C39/B39</f>
        <v>6.3412360244301622E-2</v>
      </c>
    </row>
    <row r="40" spans="1:9" x14ac:dyDescent="0.25">
      <c r="A40" s="13">
        <v>0.33760000000000001</v>
      </c>
    </row>
    <row r="41" spans="1:9" x14ac:dyDescent="0.25">
      <c r="A41" s="13">
        <v>0.35089999999999999</v>
      </c>
    </row>
    <row r="44" spans="1:9" x14ac:dyDescent="0.25">
      <c r="A44" t="s">
        <v>93</v>
      </c>
      <c r="B44">
        <v>0.35670000000000002</v>
      </c>
      <c r="C44" t="s">
        <v>94</v>
      </c>
      <c r="D44">
        <v>0.98729999999999996</v>
      </c>
    </row>
    <row r="46" spans="1:9" x14ac:dyDescent="0.25">
      <c r="A46" t="s">
        <v>92</v>
      </c>
      <c r="B46" t="s">
        <v>95</v>
      </c>
      <c r="C46" t="s">
        <v>96</v>
      </c>
    </row>
    <row r="47" spans="1:9" x14ac:dyDescent="0.25">
      <c r="A47" s="1">
        <v>3.9</v>
      </c>
      <c r="B47" s="59">
        <f t="shared" ref="B47:B56" si="11">(A47*$B$44) -$D$44</f>
        <v>0.40383000000000002</v>
      </c>
      <c r="C47" s="1">
        <f>10^B47</f>
        <v>2.5341364752980478</v>
      </c>
    </row>
    <row r="48" spans="1:9" x14ac:dyDescent="0.25">
      <c r="A48" s="1">
        <v>3.87</v>
      </c>
      <c r="B48" s="59">
        <f t="shared" si="11"/>
        <v>0.39312900000000017</v>
      </c>
      <c r="C48" s="1">
        <f t="shared" ref="C48:C56" si="12">10^B48</f>
        <v>2.4724584388826325</v>
      </c>
    </row>
    <row r="49" spans="1:11" x14ac:dyDescent="0.25">
      <c r="A49" s="1">
        <v>3.85</v>
      </c>
      <c r="B49" s="59">
        <f t="shared" si="11"/>
        <v>0.3859950000000002</v>
      </c>
      <c r="C49" s="1">
        <f t="shared" si="12"/>
        <v>2.4321760074515351</v>
      </c>
    </row>
    <row r="50" spans="1:11" x14ac:dyDescent="0.25">
      <c r="A50" s="1">
        <v>3.83</v>
      </c>
      <c r="B50" s="59">
        <f t="shared" si="11"/>
        <v>0.37886100000000023</v>
      </c>
      <c r="C50" s="1">
        <f t="shared" si="12"/>
        <v>2.3925498759430095</v>
      </c>
    </row>
    <row r="51" spans="1:11" x14ac:dyDescent="0.25">
      <c r="A51" s="1">
        <v>3.8</v>
      </c>
      <c r="B51" s="59">
        <f t="shared" si="11"/>
        <v>0.36816000000000015</v>
      </c>
      <c r="C51" s="1">
        <f t="shared" si="12"/>
        <v>2.3343178983788344</v>
      </c>
    </row>
    <row r="52" spans="1:11" x14ac:dyDescent="0.25">
      <c r="A52" s="1">
        <v>3.78</v>
      </c>
      <c r="B52" s="59">
        <f t="shared" si="11"/>
        <v>0.36102599999999996</v>
      </c>
      <c r="C52" s="1">
        <f t="shared" si="12"/>
        <v>2.2962861162460975</v>
      </c>
    </row>
    <row r="53" spans="1:11" x14ac:dyDescent="0.25">
      <c r="A53" s="1">
        <v>3.76</v>
      </c>
      <c r="B53" s="59">
        <f t="shared" si="11"/>
        <v>0.35389199999999998</v>
      </c>
      <c r="C53" s="1">
        <f t="shared" si="12"/>
        <v>2.2588739654211607</v>
      </c>
    </row>
    <row r="54" spans="1:11" x14ac:dyDescent="0.25">
      <c r="A54" s="1">
        <v>3.73</v>
      </c>
      <c r="B54" s="59">
        <f t="shared" si="11"/>
        <v>0.34319100000000013</v>
      </c>
      <c r="C54" s="1">
        <f>10^B54</f>
        <v>2.2038955094243526</v>
      </c>
      <c r="K54" s="3"/>
    </row>
    <row r="55" spans="1:11" x14ac:dyDescent="0.25">
      <c r="A55" s="1">
        <v>3.71</v>
      </c>
      <c r="B55" s="59">
        <f t="shared" si="11"/>
        <v>0.33605700000000016</v>
      </c>
      <c r="C55" s="1">
        <f t="shared" si="12"/>
        <v>2.167988628910797</v>
      </c>
    </row>
    <row r="56" spans="1:11" x14ac:dyDescent="0.25">
      <c r="A56" s="1">
        <v>3.68</v>
      </c>
      <c r="B56" s="59">
        <f t="shared" si="11"/>
        <v>0.32535600000000009</v>
      </c>
      <c r="C56" s="1">
        <f t="shared" si="12"/>
        <v>2.1152222199562667</v>
      </c>
    </row>
    <row r="58" spans="1:11" x14ac:dyDescent="0.25">
      <c r="I58" s="3"/>
    </row>
    <row r="59" spans="1:11" x14ac:dyDescent="0.25">
      <c r="A59" s="72">
        <v>2.8333333333333339</v>
      </c>
      <c r="B59">
        <v>-1.3228265733844733E-2</v>
      </c>
    </row>
    <row r="60" spans="1:11" x14ac:dyDescent="0.25">
      <c r="A60" s="7">
        <v>3.1833333333333336</v>
      </c>
      <c r="B60">
        <v>0.13353890837011295</v>
      </c>
    </row>
    <row r="61" spans="1:11" x14ac:dyDescent="0.25">
      <c r="A61" s="7">
        <v>3.3499999999999996</v>
      </c>
      <c r="B61">
        <v>0.32633586092872907</v>
      </c>
    </row>
    <row r="62" spans="1:11" x14ac:dyDescent="0.25">
      <c r="A62" s="7">
        <v>3.5999999999999996</v>
      </c>
      <c r="B62">
        <v>0.32221929473390049</v>
      </c>
    </row>
    <row r="63" spans="1:11" x14ac:dyDescent="0.25">
      <c r="A63" s="7">
        <v>3.8833333333333329</v>
      </c>
      <c r="B63">
        <v>0.40483371661993184</v>
      </c>
    </row>
    <row r="64" spans="1:11" x14ac:dyDescent="0.25">
      <c r="A64" s="36">
        <v>4.1500000000000004</v>
      </c>
      <c r="B64">
        <v>0.51188336097887432</v>
      </c>
    </row>
    <row r="65" spans="1:2" x14ac:dyDescent="0.25">
      <c r="A65" s="72">
        <v>2.8333333333333339</v>
      </c>
      <c r="B65">
        <v>2.5305865264747884E-2</v>
      </c>
    </row>
    <row r="66" spans="1:2" x14ac:dyDescent="0.25">
      <c r="A66" s="7">
        <v>3.1833333333333336</v>
      </c>
      <c r="B66">
        <v>0.1430148002540553</v>
      </c>
    </row>
    <row r="67" spans="1:2" x14ac:dyDescent="0.25">
      <c r="A67" s="7">
        <v>3.3499999999999996</v>
      </c>
      <c r="B67">
        <v>0.21748394421393022</v>
      </c>
    </row>
    <row r="68" spans="1:2" x14ac:dyDescent="0.25">
      <c r="A68" s="7">
        <v>3.5999999999999996</v>
      </c>
      <c r="B68">
        <v>0.35410843914735546</v>
      </c>
    </row>
    <row r="69" spans="1:2" x14ac:dyDescent="0.25">
      <c r="A69" s="7">
        <v>3.8833333333333329</v>
      </c>
      <c r="B69">
        <v>0.29003461136247749</v>
      </c>
    </row>
    <row r="70" spans="1:2" x14ac:dyDescent="0.25">
      <c r="A70" s="36">
        <v>4.1500000000000004</v>
      </c>
      <c r="B70">
        <v>0.51587384371170553</v>
      </c>
    </row>
    <row r="71" spans="1:2" x14ac:dyDescent="0.25">
      <c r="A71" s="72">
        <v>2.8333333333333339</v>
      </c>
      <c r="B71">
        <v>5.3078443483286893E-2</v>
      </c>
    </row>
    <row r="72" spans="1:2" x14ac:dyDescent="0.25">
      <c r="A72" s="7">
        <v>3.1833333333333336</v>
      </c>
      <c r="B72">
        <v>6.0697840353646032E-2</v>
      </c>
    </row>
    <row r="73" spans="1:2" x14ac:dyDescent="0.25">
      <c r="A73" s="7">
        <v>3.3499999999999996</v>
      </c>
      <c r="B73">
        <v>0.20951501454272359</v>
      </c>
    </row>
    <row r="74" spans="1:2" x14ac:dyDescent="0.25">
      <c r="A74" s="7">
        <v>3.5999999999999996</v>
      </c>
      <c r="B74">
        <v>0.2718416065364736</v>
      </c>
    </row>
    <row r="75" spans="1:2" x14ac:dyDescent="0.25">
      <c r="A75" s="7">
        <v>3.8833333333333329</v>
      </c>
      <c r="B75">
        <v>0.40654018043398615</v>
      </c>
    </row>
    <row r="76" spans="1:2" x14ac:dyDescent="0.25">
      <c r="A76" s="36">
        <v>4.1500000000000004</v>
      </c>
      <c r="B76">
        <v>0.46982201597813622</v>
      </c>
    </row>
    <row r="78" spans="1:2" x14ac:dyDescent="0.25">
      <c r="A78" t="s">
        <v>153</v>
      </c>
    </row>
    <row r="79" spans="1:2" ht="15.75" thickBot="1" x14ac:dyDescent="0.3"/>
    <row r="80" spans="1:2" x14ac:dyDescent="0.25">
      <c r="A80" s="89" t="s">
        <v>154</v>
      </c>
      <c r="B80" s="89"/>
    </row>
    <row r="81" spans="1:9" x14ac:dyDescent="0.25">
      <c r="A81" t="s">
        <v>155</v>
      </c>
      <c r="B81">
        <v>0.95519723245303945</v>
      </c>
    </row>
    <row r="82" spans="1:9" x14ac:dyDescent="0.25">
      <c r="A82" t="s">
        <v>156</v>
      </c>
      <c r="B82">
        <v>0.91240175288594583</v>
      </c>
    </row>
    <row r="83" spans="1:9" x14ac:dyDescent="0.25">
      <c r="A83" t="s">
        <v>157</v>
      </c>
      <c r="B83">
        <v>0.90692686244131748</v>
      </c>
    </row>
    <row r="84" spans="1:9" x14ac:dyDescent="0.25">
      <c r="A84" t="s">
        <v>158</v>
      </c>
      <c r="B84">
        <v>5.1255029617564271E-2</v>
      </c>
    </row>
    <row r="85" spans="1:9" ht="15.75" thickBot="1" x14ac:dyDescent="0.3">
      <c r="A85" s="90" t="s">
        <v>159</v>
      </c>
      <c r="B85" s="90">
        <v>18</v>
      </c>
    </row>
    <row r="87" spans="1:9" ht="15.75" thickBot="1" x14ac:dyDescent="0.3">
      <c r="A87" t="s">
        <v>160</v>
      </c>
    </row>
    <row r="88" spans="1:9" x14ac:dyDescent="0.25">
      <c r="A88" s="91"/>
      <c r="B88" s="91" t="s">
        <v>161</v>
      </c>
      <c r="C88" s="91" t="s">
        <v>162</v>
      </c>
      <c r="D88" s="91" t="s">
        <v>163</v>
      </c>
      <c r="E88" s="91" t="s">
        <v>25</v>
      </c>
      <c r="F88" s="91" t="s">
        <v>164</v>
      </c>
    </row>
    <row r="89" spans="1:9" x14ac:dyDescent="0.25">
      <c r="A89" t="s">
        <v>165</v>
      </c>
      <c r="B89">
        <v>1</v>
      </c>
      <c r="C89">
        <v>0.43780796203241035</v>
      </c>
      <c r="D89">
        <v>0.43780796203241035</v>
      </c>
      <c r="E89">
        <v>166.65205671487661</v>
      </c>
      <c r="F89">
        <v>7.0905360996087053E-10</v>
      </c>
    </row>
    <row r="90" spans="1:9" x14ac:dyDescent="0.25">
      <c r="A90" t="s">
        <v>166</v>
      </c>
      <c r="B90">
        <v>16</v>
      </c>
      <c r="C90">
        <v>4.2033248977558245E-2</v>
      </c>
      <c r="D90">
        <v>2.6270780610973903E-3</v>
      </c>
    </row>
    <row r="91" spans="1:9" ht="15.75" thickBot="1" x14ac:dyDescent="0.3">
      <c r="A91" s="90" t="s">
        <v>167</v>
      </c>
      <c r="B91" s="90">
        <v>17</v>
      </c>
      <c r="C91" s="90">
        <v>0.47984121100996857</v>
      </c>
      <c r="D91" s="90"/>
      <c r="E91" s="90"/>
      <c r="F91" s="90"/>
    </row>
    <row r="92" spans="1:9" ht="15.75" thickBot="1" x14ac:dyDescent="0.3"/>
    <row r="93" spans="1:9" x14ac:dyDescent="0.25">
      <c r="A93" s="91"/>
      <c r="B93" s="91" t="s">
        <v>168</v>
      </c>
      <c r="C93" s="91" t="s">
        <v>158</v>
      </c>
      <c r="D93" s="91" t="s">
        <v>169</v>
      </c>
      <c r="E93" s="91" t="s">
        <v>170</v>
      </c>
      <c r="F93" s="91" t="s">
        <v>171</v>
      </c>
      <c r="G93" s="91" t="s">
        <v>172</v>
      </c>
      <c r="H93" s="91" t="s">
        <v>173</v>
      </c>
      <c r="I93" s="91" t="s">
        <v>174</v>
      </c>
    </row>
    <row r="94" spans="1:9" x14ac:dyDescent="0.25">
      <c r="A94" t="s">
        <v>175</v>
      </c>
      <c r="B94">
        <v>-0.98734885237857495</v>
      </c>
      <c r="C94">
        <v>9.7473565372449306E-2</v>
      </c>
      <c r="D94">
        <v>-10.129401223869122</v>
      </c>
      <c r="E94">
        <v>2.2962307531419034E-8</v>
      </c>
      <c r="F94">
        <v>-1.1939835801456196</v>
      </c>
      <c r="G94">
        <v>-0.78071412461153022</v>
      </c>
      <c r="H94">
        <v>-1.1939835801456196</v>
      </c>
      <c r="I94">
        <v>-0.78071412461153022</v>
      </c>
    </row>
    <row r="95" spans="1:9" ht="15.75" thickBot="1" x14ac:dyDescent="0.3">
      <c r="A95" s="90" t="s">
        <v>176</v>
      </c>
      <c r="B95" s="90">
        <v>0.35674887022213614</v>
      </c>
      <c r="C95" s="90">
        <v>2.7634859921431641E-2</v>
      </c>
      <c r="D95" s="90">
        <v>12.909378633957431</v>
      </c>
      <c r="E95" s="90">
        <v>7.0905360996086805E-10</v>
      </c>
      <c r="F95" s="90">
        <v>0.29816558423145612</v>
      </c>
      <c r="G95" s="90">
        <v>0.41533215621281616</v>
      </c>
      <c r="H95" s="90">
        <v>0.29816558423145612</v>
      </c>
      <c r="I95" s="90">
        <v>0.41533215621281616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D457-1964-45EA-B292-B8A1069E432D}">
  <dimension ref="A1:M61"/>
  <sheetViews>
    <sheetView topLeftCell="A25" workbookViewId="0">
      <selection activeCell="A44" sqref="A44:A46"/>
    </sheetView>
  </sheetViews>
  <sheetFormatPr defaultColWidth="11.42578125" defaultRowHeight="15" x14ac:dyDescent="0.25"/>
  <sheetData>
    <row r="1" spans="1:12" x14ac:dyDescent="0.25">
      <c r="A1" t="s">
        <v>140</v>
      </c>
      <c r="B1" s="6">
        <v>0.37291666666666662</v>
      </c>
    </row>
    <row r="2" spans="1:12" x14ac:dyDescent="0.25">
      <c r="A2" t="s">
        <v>44</v>
      </c>
      <c r="D2" t="s">
        <v>3</v>
      </c>
      <c r="E2" t="s">
        <v>112</v>
      </c>
      <c r="F2">
        <f>8+(57/60)</f>
        <v>8.9499999999999993</v>
      </c>
    </row>
    <row r="4" spans="1:12" ht="45" x14ac:dyDescent="0.25">
      <c r="A4" s="29" t="s">
        <v>81</v>
      </c>
      <c r="B4" s="29" t="s">
        <v>122</v>
      </c>
      <c r="C4" s="29" t="s">
        <v>82</v>
      </c>
      <c r="D4" s="29" t="s">
        <v>10</v>
      </c>
      <c r="E4" s="29" t="s">
        <v>45</v>
      </c>
      <c r="F4" s="29" t="s">
        <v>46</v>
      </c>
      <c r="G4" s="29" t="s">
        <v>12</v>
      </c>
      <c r="H4" s="29" t="s">
        <v>13</v>
      </c>
      <c r="I4" s="29" t="s">
        <v>14</v>
      </c>
      <c r="J4" s="29" t="s">
        <v>15</v>
      </c>
      <c r="K4" s="29" t="s">
        <v>16</v>
      </c>
      <c r="L4" s="29" t="s">
        <v>17</v>
      </c>
    </row>
    <row r="5" spans="1:12" x14ac:dyDescent="0.25">
      <c r="A5" s="72" t="s">
        <v>97</v>
      </c>
      <c r="B5" s="72" t="s">
        <v>120</v>
      </c>
      <c r="C5" s="72">
        <f t="shared" ref="C5:C19" si="0">A5+(B5/60)-$F$2</f>
        <v>0</v>
      </c>
      <c r="D5" s="71" t="s">
        <v>47</v>
      </c>
      <c r="E5" s="71"/>
      <c r="F5" s="71"/>
      <c r="G5" s="76" t="s">
        <v>48</v>
      </c>
      <c r="H5" s="71">
        <v>0</v>
      </c>
      <c r="I5" s="71" t="s">
        <v>48</v>
      </c>
      <c r="J5" s="71">
        <f>1500</f>
        <v>1500</v>
      </c>
      <c r="K5" s="71"/>
      <c r="L5" s="71"/>
    </row>
    <row r="6" spans="1:12" x14ac:dyDescent="0.25">
      <c r="A6" s="7" t="s">
        <v>99</v>
      </c>
      <c r="B6" s="7" t="s">
        <v>121</v>
      </c>
      <c r="C6" s="7">
        <f t="shared" si="0"/>
        <v>8.3333333333333925E-2</v>
      </c>
      <c r="D6" s="8">
        <v>2.5000000000000001E-2</v>
      </c>
      <c r="E6" s="8"/>
      <c r="F6" s="8"/>
      <c r="G6" s="54" t="s">
        <v>19</v>
      </c>
      <c r="H6" s="8">
        <v>0</v>
      </c>
      <c r="I6" s="8">
        <v>9</v>
      </c>
      <c r="J6" s="8">
        <f>J5+H6-I6</f>
        <v>1491</v>
      </c>
      <c r="K6" s="8"/>
      <c r="L6" s="8"/>
    </row>
    <row r="7" spans="1:12" x14ac:dyDescent="0.25">
      <c r="A7" s="7" t="s">
        <v>101</v>
      </c>
      <c r="B7" s="7" t="s">
        <v>121</v>
      </c>
      <c r="C7" s="7">
        <f t="shared" si="0"/>
        <v>1.0833333333333339</v>
      </c>
      <c r="D7" s="8">
        <v>2.8000000000000001E-2</v>
      </c>
      <c r="E7" s="8"/>
      <c r="F7" s="8"/>
      <c r="G7" s="8" t="s">
        <v>48</v>
      </c>
      <c r="H7" s="8">
        <v>3</v>
      </c>
      <c r="I7" s="8">
        <v>1</v>
      </c>
      <c r="J7" s="8">
        <f>J6+H7-I7</f>
        <v>1493</v>
      </c>
      <c r="K7" s="8"/>
      <c r="L7" s="8"/>
    </row>
    <row r="8" spans="1:12" x14ac:dyDescent="0.25">
      <c r="A8" s="7" t="s">
        <v>103</v>
      </c>
      <c r="B8" s="7" t="s">
        <v>98</v>
      </c>
      <c r="C8" s="7">
        <f t="shared" si="0"/>
        <v>2.0500000000000007</v>
      </c>
      <c r="D8" s="8">
        <v>3.5999999999999997E-2</v>
      </c>
      <c r="E8" s="8"/>
      <c r="F8" s="8"/>
      <c r="G8" s="8" t="s">
        <v>48</v>
      </c>
      <c r="H8" s="8">
        <v>2</v>
      </c>
      <c r="I8" s="8">
        <v>1</v>
      </c>
      <c r="J8" s="8">
        <f>J7+H8-I8</f>
        <v>1494</v>
      </c>
      <c r="K8" s="8"/>
      <c r="L8" s="8"/>
    </row>
    <row r="9" spans="1:12" x14ac:dyDescent="0.25">
      <c r="A9" s="7" t="s">
        <v>104</v>
      </c>
      <c r="B9" s="7" t="s">
        <v>98</v>
      </c>
      <c r="C9" s="7">
        <f t="shared" si="0"/>
        <v>3.0500000000000007</v>
      </c>
      <c r="D9" s="8">
        <v>5.7000000000000002E-2</v>
      </c>
      <c r="E9" s="8"/>
      <c r="F9" s="8"/>
      <c r="G9" s="8" t="s">
        <v>48</v>
      </c>
      <c r="H9" s="8">
        <v>0</v>
      </c>
      <c r="I9" s="8">
        <v>1</v>
      </c>
      <c r="J9" s="8">
        <f>J8+H9-I9</f>
        <v>1493</v>
      </c>
      <c r="K9" s="8"/>
      <c r="L9" s="8"/>
    </row>
    <row r="10" spans="1:12" x14ac:dyDescent="0.25">
      <c r="A10" s="7" t="s">
        <v>106</v>
      </c>
      <c r="B10" s="7" t="s">
        <v>98</v>
      </c>
      <c r="C10" s="7">
        <f t="shared" si="0"/>
        <v>4.0500000000000007</v>
      </c>
      <c r="D10" s="8">
        <v>0.122</v>
      </c>
      <c r="E10" s="8"/>
      <c r="F10" s="8"/>
      <c r="G10" s="8" t="s">
        <v>20</v>
      </c>
      <c r="H10" s="8">
        <v>0</v>
      </c>
      <c r="I10" s="8">
        <v>4</v>
      </c>
      <c r="J10" s="8">
        <f>J9+H10-I10</f>
        <v>1489</v>
      </c>
      <c r="K10" s="8"/>
      <c r="L10" s="8"/>
    </row>
    <row r="11" spans="1:12" x14ac:dyDescent="0.25">
      <c r="A11" s="7" t="s">
        <v>106</v>
      </c>
      <c r="B11" s="7" t="s">
        <v>110</v>
      </c>
      <c r="C11" s="7">
        <f t="shared" si="0"/>
        <v>4.5500000000000007</v>
      </c>
      <c r="D11" s="8">
        <v>0.17</v>
      </c>
      <c r="E11" s="8"/>
      <c r="F11" s="8"/>
      <c r="G11" s="8" t="s">
        <v>48</v>
      </c>
      <c r="H11" s="8">
        <v>0</v>
      </c>
      <c r="I11" s="8">
        <v>1</v>
      </c>
      <c r="J11" s="8">
        <f t="shared" ref="J11:J19" si="1">J10+H11-I11</f>
        <v>1488</v>
      </c>
      <c r="K11" s="8"/>
      <c r="L11" s="8"/>
    </row>
    <row r="12" spans="1:12" x14ac:dyDescent="0.25">
      <c r="A12" s="7" t="s">
        <v>102</v>
      </c>
      <c r="B12" s="7" t="s">
        <v>98</v>
      </c>
      <c r="C12" s="7">
        <f t="shared" si="0"/>
        <v>5.0500000000000007</v>
      </c>
      <c r="D12" s="8">
        <v>0.26700000000000002</v>
      </c>
      <c r="E12" s="8"/>
      <c r="F12" s="8"/>
      <c r="G12" s="8" t="s">
        <v>48</v>
      </c>
      <c r="H12" s="8">
        <v>0</v>
      </c>
      <c r="I12" s="8">
        <v>1</v>
      </c>
      <c r="J12" s="8">
        <f t="shared" si="1"/>
        <v>1487</v>
      </c>
      <c r="K12" s="8"/>
      <c r="L12" s="8"/>
    </row>
    <row r="13" spans="1:12" x14ac:dyDescent="0.25">
      <c r="A13" s="7" t="s">
        <v>105</v>
      </c>
      <c r="B13" s="7" t="s">
        <v>98</v>
      </c>
      <c r="C13" s="7">
        <f t="shared" si="0"/>
        <v>6.0500000000000007</v>
      </c>
      <c r="D13" s="8">
        <v>0.627</v>
      </c>
      <c r="E13" s="7">
        <v>0.73666666666667879</v>
      </c>
      <c r="F13" s="8"/>
      <c r="G13" s="8" t="s">
        <v>21</v>
      </c>
      <c r="H13" s="8">
        <v>0</v>
      </c>
      <c r="I13" s="8">
        <v>1</v>
      </c>
      <c r="J13" s="8">
        <f t="shared" si="1"/>
        <v>1486</v>
      </c>
      <c r="K13" s="8"/>
      <c r="L13" s="8"/>
    </row>
    <row r="14" spans="1:12" x14ac:dyDescent="0.25">
      <c r="A14" s="7" t="s">
        <v>105</v>
      </c>
      <c r="B14" s="7" t="s">
        <v>110</v>
      </c>
      <c r="C14" s="7">
        <f t="shared" si="0"/>
        <v>6.5500000000000007</v>
      </c>
      <c r="D14" s="8">
        <v>1.1080000000000001</v>
      </c>
      <c r="E14" s="7">
        <v>0.42333333333332729</v>
      </c>
      <c r="F14" s="8"/>
      <c r="G14" s="8" t="s">
        <v>22</v>
      </c>
      <c r="H14" s="8">
        <v>2</v>
      </c>
      <c r="I14" s="8">
        <v>4</v>
      </c>
      <c r="J14" s="8">
        <f t="shared" si="1"/>
        <v>1484</v>
      </c>
      <c r="K14" s="8"/>
      <c r="L14" s="8"/>
    </row>
    <row r="15" spans="1:12" x14ac:dyDescent="0.25">
      <c r="A15" s="7" t="s">
        <v>105</v>
      </c>
      <c r="B15" s="7" t="s">
        <v>108</v>
      </c>
      <c r="C15" s="7">
        <f t="shared" si="0"/>
        <v>6.8000000000000007</v>
      </c>
      <c r="D15" s="8">
        <v>1.296</v>
      </c>
      <c r="E15" s="7">
        <v>1.1966666666665635</v>
      </c>
      <c r="F15" s="8"/>
      <c r="G15" s="8" t="s">
        <v>23</v>
      </c>
      <c r="H15" s="8">
        <v>2</v>
      </c>
      <c r="I15" s="8">
        <v>4</v>
      </c>
      <c r="J15" s="8">
        <f t="shared" si="1"/>
        <v>1482</v>
      </c>
      <c r="K15" s="8"/>
      <c r="L15" s="8"/>
    </row>
    <row r="16" spans="1:12" x14ac:dyDescent="0.25">
      <c r="A16" s="7" t="s">
        <v>109</v>
      </c>
      <c r="B16" s="7" t="s">
        <v>98</v>
      </c>
      <c r="C16" s="7">
        <f t="shared" si="0"/>
        <v>7.0500000000000007</v>
      </c>
      <c r="D16" s="8">
        <v>1.5680000000000001</v>
      </c>
      <c r="E16" s="7">
        <v>0.93333333333339397</v>
      </c>
      <c r="F16" s="8"/>
      <c r="G16" s="8" t="s">
        <v>25</v>
      </c>
      <c r="H16" s="8">
        <v>2</v>
      </c>
      <c r="I16" s="8">
        <v>4</v>
      </c>
      <c r="J16" s="8">
        <f t="shared" si="1"/>
        <v>1480</v>
      </c>
      <c r="K16" s="8"/>
      <c r="L16" s="8"/>
    </row>
    <row r="17" spans="1:13" x14ac:dyDescent="0.25">
      <c r="A17" s="7" t="s">
        <v>109</v>
      </c>
      <c r="B17" s="7" t="s">
        <v>105</v>
      </c>
      <c r="C17" s="7">
        <f t="shared" si="0"/>
        <v>7.3000000000000007</v>
      </c>
      <c r="D17" s="8">
        <v>2.19</v>
      </c>
      <c r="E17" s="7">
        <v>1.1700000000000728</v>
      </c>
      <c r="F17" s="8"/>
      <c r="G17" s="8" t="s">
        <v>26</v>
      </c>
      <c r="H17" s="8">
        <v>0</v>
      </c>
      <c r="I17" s="8">
        <v>4</v>
      </c>
      <c r="J17" s="8">
        <f t="shared" si="1"/>
        <v>1476</v>
      </c>
      <c r="K17" s="8" t="s">
        <v>24</v>
      </c>
      <c r="L17" s="8"/>
    </row>
    <row r="18" spans="1:13" x14ac:dyDescent="0.25">
      <c r="A18" s="7" t="s">
        <v>109</v>
      </c>
      <c r="B18" s="7" t="s">
        <v>110</v>
      </c>
      <c r="C18" s="7">
        <f t="shared" si="0"/>
        <v>7.5500000000000007</v>
      </c>
      <c r="D18" s="8">
        <v>2.5299999999999998</v>
      </c>
      <c r="E18" s="7">
        <v>1.1166666666664848</v>
      </c>
      <c r="F18" s="8"/>
      <c r="G18" s="8" t="s">
        <v>39</v>
      </c>
      <c r="H18" s="8">
        <v>0</v>
      </c>
      <c r="I18" s="8">
        <v>4</v>
      </c>
      <c r="J18" s="8">
        <f t="shared" si="1"/>
        <v>1472</v>
      </c>
      <c r="K18" s="8"/>
      <c r="L18" s="8"/>
    </row>
    <row r="19" spans="1:13" x14ac:dyDescent="0.25">
      <c r="A19" s="36" t="s">
        <v>109</v>
      </c>
      <c r="B19" s="36" t="s">
        <v>108</v>
      </c>
      <c r="C19" s="36">
        <f t="shared" si="0"/>
        <v>7.8000000000000007</v>
      </c>
      <c r="D19" s="22">
        <v>3.4</v>
      </c>
      <c r="E19" s="36">
        <v>1.8533333333333151</v>
      </c>
      <c r="F19" s="22"/>
      <c r="G19" s="22" t="s">
        <v>49</v>
      </c>
      <c r="H19" s="22">
        <v>4</v>
      </c>
      <c r="I19" s="22">
        <v>4</v>
      </c>
      <c r="J19" s="22">
        <f t="shared" si="1"/>
        <v>1472</v>
      </c>
      <c r="K19" s="22"/>
      <c r="L19" s="22"/>
    </row>
    <row r="22" spans="1:13" ht="30" x14ac:dyDescent="0.25">
      <c r="A22" s="70" t="s">
        <v>80</v>
      </c>
      <c r="B22" s="69" t="s">
        <v>141</v>
      </c>
      <c r="C22" s="69" t="s">
        <v>142</v>
      </c>
      <c r="D22" s="69" t="s">
        <v>143</v>
      </c>
      <c r="E22" s="69" t="s">
        <v>141</v>
      </c>
      <c r="F22" s="69" t="s">
        <v>142</v>
      </c>
      <c r="G22" s="69" t="s">
        <v>143</v>
      </c>
      <c r="H22" s="69" t="s">
        <v>141</v>
      </c>
      <c r="I22" s="69" t="s">
        <v>142</v>
      </c>
      <c r="J22" s="69" t="s">
        <v>143</v>
      </c>
      <c r="K22" s="69" t="s">
        <v>87</v>
      </c>
    </row>
    <row r="23" spans="1:13" x14ac:dyDescent="0.25">
      <c r="A23" s="72">
        <v>6.0500000000000007</v>
      </c>
      <c r="B23">
        <v>2473.61</v>
      </c>
      <c r="C23">
        <v>2474.02</v>
      </c>
      <c r="D23">
        <f>C23-B23</f>
        <v>0.40999999999985448</v>
      </c>
      <c r="E23">
        <v>2508.63</v>
      </c>
      <c r="F23">
        <v>2509.0500000000002</v>
      </c>
      <c r="G23">
        <f>F23-E23</f>
        <v>0.42000000000007276</v>
      </c>
      <c r="H23">
        <v>2496.6799999999998</v>
      </c>
      <c r="I23">
        <v>2497.12</v>
      </c>
      <c r="J23">
        <f>I23-H23</f>
        <v>0.44000000000005457</v>
      </c>
      <c r="K23">
        <f>_xlfn.STDEV.S(J23,G23,D23)</f>
        <v>1.5275252316604808E-2</v>
      </c>
    </row>
    <row r="24" spans="1:13" x14ac:dyDescent="0.25">
      <c r="A24" s="7">
        <v>6.5500000000000007</v>
      </c>
      <c r="B24">
        <v>2478.23</v>
      </c>
      <c r="C24">
        <v>2478.94</v>
      </c>
      <c r="D24">
        <f>C24-B24</f>
        <v>0.71000000000003638</v>
      </c>
      <c r="E24">
        <v>2485.06</v>
      </c>
      <c r="F24">
        <v>2485.87</v>
      </c>
      <c r="G24">
        <f t="shared" ref="G24:G29" si="2">F24-E24</f>
        <v>0.80999999999994543</v>
      </c>
      <c r="H24">
        <v>2453.4299999999998</v>
      </c>
      <c r="I24">
        <v>2454.12</v>
      </c>
      <c r="J24">
        <f>I24-H24</f>
        <v>0.69000000000005457</v>
      </c>
      <c r="K24">
        <f>_xlfn.STDEV.S(J24,G24,D24)</f>
        <v>6.4291005073227894E-2</v>
      </c>
    </row>
    <row r="25" spans="1:13" x14ac:dyDescent="0.25">
      <c r="A25" s="7">
        <v>6.8000000000000007</v>
      </c>
      <c r="B25">
        <v>2457.81</v>
      </c>
      <c r="C25">
        <v>2458.7399999999998</v>
      </c>
      <c r="D25">
        <f t="shared" ref="D25:D29" si="3">C25-B25</f>
        <v>0.92999999999983629</v>
      </c>
      <c r="E25">
        <v>2494.09</v>
      </c>
      <c r="F25">
        <v>2495.34</v>
      </c>
      <c r="G25">
        <f t="shared" si="2"/>
        <v>1.25</v>
      </c>
      <c r="H25">
        <v>2502.0100000000002</v>
      </c>
      <c r="I25">
        <v>2503.42</v>
      </c>
      <c r="J25">
        <f t="shared" ref="J25:J29" si="4">I25-H25</f>
        <v>1.4099999999998545</v>
      </c>
      <c r="K25">
        <f t="shared" ref="K25:K29" si="5">_xlfn.STDEV.S(J25,G25,D25)</f>
        <v>0.24440403706433797</v>
      </c>
    </row>
    <row r="26" spans="1:13" x14ac:dyDescent="0.25">
      <c r="A26" s="7">
        <v>7.0500000000000007</v>
      </c>
      <c r="B26">
        <v>2475.29</v>
      </c>
      <c r="C26">
        <v>2476.09</v>
      </c>
      <c r="D26">
        <f t="shared" si="3"/>
        <v>0.8000000000001819</v>
      </c>
      <c r="E26">
        <v>2452.48</v>
      </c>
      <c r="F26">
        <v>2453.4</v>
      </c>
      <c r="G26">
        <f t="shared" si="2"/>
        <v>0.92000000000007276</v>
      </c>
      <c r="H26">
        <v>2468.65</v>
      </c>
      <c r="I26">
        <v>2469.73</v>
      </c>
      <c r="J26">
        <f t="shared" si="4"/>
        <v>1.0799999999999272</v>
      </c>
      <c r="K26">
        <f t="shared" si="5"/>
        <v>0.14047538337124199</v>
      </c>
    </row>
    <row r="27" spans="1:13" x14ac:dyDescent="0.25">
      <c r="A27" s="7">
        <v>7.3000000000000007</v>
      </c>
      <c r="B27">
        <v>2481.9299999999998</v>
      </c>
      <c r="C27">
        <v>2483.0500000000002</v>
      </c>
      <c r="D27">
        <f t="shared" si="3"/>
        <v>1.1200000000003456</v>
      </c>
      <c r="E27">
        <v>2501.59</v>
      </c>
      <c r="F27">
        <v>2502.9</v>
      </c>
      <c r="G27">
        <f t="shared" si="2"/>
        <v>1.3099999999999454</v>
      </c>
      <c r="H27">
        <v>2483.4</v>
      </c>
      <c r="I27">
        <v>2484.48</v>
      </c>
      <c r="J27">
        <f t="shared" si="4"/>
        <v>1.0799999999999272</v>
      </c>
      <c r="K27">
        <f t="shared" si="5"/>
        <v>0.12288205727437032</v>
      </c>
      <c r="M27" s="8"/>
    </row>
    <row r="28" spans="1:13" x14ac:dyDescent="0.25">
      <c r="A28" s="7">
        <v>7.5500000000000007</v>
      </c>
      <c r="B28">
        <v>2474.2800000000002</v>
      </c>
      <c r="C28">
        <v>2475.3000000000002</v>
      </c>
      <c r="D28">
        <f t="shared" si="3"/>
        <v>1.0199999999999818</v>
      </c>
      <c r="E28">
        <v>2460.0100000000002</v>
      </c>
      <c r="F28">
        <v>2461.16</v>
      </c>
      <c r="G28">
        <f t="shared" si="2"/>
        <v>1.1499999999996362</v>
      </c>
      <c r="H28">
        <v>2457.59</v>
      </c>
      <c r="I28">
        <v>2458.77</v>
      </c>
      <c r="J28">
        <f t="shared" si="4"/>
        <v>1.1799999999998363</v>
      </c>
      <c r="K28">
        <f t="shared" si="5"/>
        <v>8.504900548103192E-2</v>
      </c>
      <c r="M28" s="42"/>
    </row>
    <row r="29" spans="1:13" x14ac:dyDescent="0.25">
      <c r="A29" s="8">
        <v>7.8000000000000007</v>
      </c>
      <c r="B29">
        <v>2511.9499999999998</v>
      </c>
      <c r="C29">
        <v>2513.9</v>
      </c>
      <c r="D29">
        <f t="shared" si="3"/>
        <v>1.9500000000002728</v>
      </c>
      <c r="E29">
        <v>2488.3200000000002</v>
      </c>
      <c r="F29">
        <v>2490.09</v>
      </c>
      <c r="G29">
        <f t="shared" si="2"/>
        <v>1.7699999999999818</v>
      </c>
      <c r="H29">
        <v>2507.63</v>
      </c>
      <c r="I29">
        <v>2509.4699999999998</v>
      </c>
      <c r="J29">
        <f t="shared" si="4"/>
        <v>1.8399999999996908</v>
      </c>
      <c r="K29">
        <f t="shared" si="5"/>
        <v>9.0737717258951078E-2</v>
      </c>
      <c r="M29" s="8"/>
    </row>
    <row r="30" spans="1:13" x14ac:dyDescent="0.25">
      <c r="M30" s="3"/>
    </row>
    <row r="31" spans="1:13" x14ac:dyDescent="0.25">
      <c r="M31" s="3"/>
    </row>
    <row r="32" spans="1:13" x14ac:dyDescent="0.25">
      <c r="M32" s="3"/>
    </row>
    <row r="33" spans="1:13" x14ac:dyDescent="0.25">
      <c r="M33" s="3"/>
    </row>
    <row r="34" spans="1:13" ht="30" x14ac:dyDescent="0.25">
      <c r="A34" s="29" t="s">
        <v>40</v>
      </c>
      <c r="B34" s="30" t="s">
        <v>10</v>
      </c>
      <c r="C34" s="29" t="s">
        <v>30</v>
      </c>
      <c r="D34" s="29"/>
      <c r="E34" s="29"/>
      <c r="F34" s="28" t="s">
        <v>50</v>
      </c>
      <c r="G34" s="29"/>
      <c r="H34" s="65"/>
      <c r="I34" s="30" t="s">
        <v>51</v>
      </c>
      <c r="J34" s="29" t="s">
        <v>52</v>
      </c>
    </row>
    <row r="35" spans="1:13" x14ac:dyDescent="0.25">
      <c r="A35" s="1">
        <v>6.05</v>
      </c>
      <c r="B35" s="31">
        <v>0.627</v>
      </c>
      <c r="C35">
        <v>0.40999999999985448</v>
      </c>
      <c r="D35">
        <v>0.42000000000007276</v>
      </c>
      <c r="E35">
        <v>0.44000000000005457</v>
      </c>
      <c r="F35" s="50">
        <f t="shared" ref="F35:H36" si="6">LOG(C35)</f>
        <v>-0.38721614328041865</v>
      </c>
      <c r="G35" s="43">
        <f t="shared" si="6"/>
        <v>-0.37675070960202428</v>
      </c>
      <c r="H35" s="48">
        <f t="shared" si="6"/>
        <v>-0.35654732351375873</v>
      </c>
      <c r="I35" s="52">
        <f>AVERAGE(F35:H35)</f>
        <v>-0.37350472546540053</v>
      </c>
      <c r="J35" s="43">
        <f>_xlfn.STDEV.S(F35:H35)</f>
        <v>1.5589946639786077E-2</v>
      </c>
    </row>
    <row r="36" spans="1:13" x14ac:dyDescent="0.25">
      <c r="A36" s="1">
        <v>6.55</v>
      </c>
      <c r="B36" s="31">
        <v>1.1080000000000001</v>
      </c>
      <c r="C36">
        <v>0.71000000000003638</v>
      </c>
      <c r="D36">
        <v>0.80999999999994543</v>
      </c>
      <c r="E36">
        <v>0.69000000000005457</v>
      </c>
      <c r="F36" s="50">
        <f t="shared" si="6"/>
        <v>-0.14874165128090247</v>
      </c>
      <c r="G36" s="43">
        <f t="shared" si="6"/>
        <v>-9.1514981121379513E-2</v>
      </c>
      <c r="H36" s="48">
        <f t="shared" si="6"/>
        <v>-0.16115090926271033</v>
      </c>
      <c r="I36" s="52">
        <f>AVERAGE(F36:H36)</f>
        <v>-0.13380251388833078</v>
      </c>
      <c r="J36" s="43">
        <f>_xlfn.STDEV.S(F36:H36)</f>
        <v>3.7143963056622702E-2</v>
      </c>
    </row>
    <row r="37" spans="1:13" x14ac:dyDescent="0.25">
      <c r="A37" s="1">
        <v>6.8</v>
      </c>
      <c r="B37" s="31">
        <v>1.296</v>
      </c>
      <c r="C37">
        <v>0.92999999999983629</v>
      </c>
      <c r="D37">
        <v>1.25</v>
      </c>
      <c r="E37">
        <v>1.4099999999998545</v>
      </c>
      <c r="F37" s="50">
        <f t="shared" ref="F37:H38" si="7">LOG(C37)</f>
        <v>-3.151705144614133E-2</v>
      </c>
      <c r="G37" s="43">
        <f t="shared" si="7"/>
        <v>9.691001300805642E-2</v>
      </c>
      <c r="H37" s="48">
        <f t="shared" si="7"/>
        <v>0.14921911265533508</v>
      </c>
      <c r="I37" s="52">
        <f t="shared" ref="I37:I41" si="8">AVERAGE(F37:H37)</f>
        <v>7.1537358072416721E-2</v>
      </c>
      <c r="J37" s="43">
        <f>_xlfn.STDEV.S(F37:H37)</f>
        <v>9.3001177236587892E-2</v>
      </c>
    </row>
    <row r="38" spans="1:13" x14ac:dyDescent="0.25">
      <c r="A38" s="1">
        <v>7.05</v>
      </c>
      <c r="B38" s="46">
        <v>1.5680000000000001</v>
      </c>
      <c r="C38">
        <v>0.81</v>
      </c>
      <c r="D38">
        <v>0.92000000000007276</v>
      </c>
      <c r="E38">
        <v>1.0799999999999272</v>
      </c>
      <c r="F38" s="50">
        <f t="shared" si="7"/>
        <v>-9.1514981121350217E-2</v>
      </c>
      <c r="G38" s="43">
        <f t="shared" si="7"/>
        <v>-3.6212172654410381E-2</v>
      </c>
      <c r="H38" s="48">
        <f t="shared" si="7"/>
        <v>3.3423755486920441E-2</v>
      </c>
      <c r="I38" s="52">
        <f t="shared" si="8"/>
        <v>-3.1434466096280055E-2</v>
      </c>
      <c r="J38" s="43">
        <f t="shared" ref="J38:J41" si="9">_xlfn.STDEV.S(F38:H38)</f>
        <v>6.2606244387316573E-2</v>
      </c>
    </row>
    <row r="39" spans="1:13" x14ac:dyDescent="0.25">
      <c r="A39" s="1">
        <v>7.3</v>
      </c>
      <c r="B39" s="46">
        <v>2.19</v>
      </c>
      <c r="C39">
        <v>1.1200000000003456</v>
      </c>
      <c r="D39">
        <v>1.3099999999999454</v>
      </c>
      <c r="E39">
        <v>1.0799999999999272</v>
      </c>
      <c r="F39" s="50">
        <f t="shared" ref="F39:F41" si="10">LOG(C39)</f>
        <v>4.9218022670315623E-2</v>
      </c>
      <c r="G39" s="43">
        <f t="shared" ref="G39:G41" si="11">LOG(D39)</f>
        <v>0.11727129565574616</v>
      </c>
      <c r="H39" s="48">
        <f t="shared" ref="H39:H41" si="12">LOG(E39)</f>
        <v>3.3423755486920441E-2</v>
      </c>
      <c r="I39" s="52">
        <f t="shared" si="8"/>
        <v>6.6637691270994073E-2</v>
      </c>
      <c r="J39" s="43">
        <f t="shared" si="9"/>
        <v>4.4555427713229387E-2</v>
      </c>
    </row>
    <row r="40" spans="1:13" x14ac:dyDescent="0.25">
      <c r="A40" s="1">
        <v>7.55</v>
      </c>
      <c r="B40" s="46">
        <v>2.5299999999999998</v>
      </c>
      <c r="C40">
        <v>1.0199999999999818</v>
      </c>
      <c r="D40">
        <v>1.1499999999996362</v>
      </c>
      <c r="E40">
        <v>1.1799999999998363</v>
      </c>
      <c r="F40" s="50">
        <f>LOG(C40)</f>
        <v>8.6001717619098167E-3</v>
      </c>
      <c r="G40" s="43">
        <f>LOG(D40)</f>
        <v>6.0697840353474294E-2</v>
      </c>
      <c r="H40" s="48">
        <f>LOG(E40)</f>
        <v>7.1882007306065129E-2</v>
      </c>
      <c r="I40" s="52">
        <f t="shared" si="8"/>
        <v>4.7060006473816418E-2</v>
      </c>
      <c r="J40" s="43">
        <f t="shared" si="9"/>
        <v>3.3773370606977285E-2</v>
      </c>
    </row>
    <row r="41" spans="1:13" x14ac:dyDescent="0.25">
      <c r="A41" s="26">
        <v>7.8</v>
      </c>
      <c r="B41" s="47">
        <v>3.4</v>
      </c>
      <c r="C41" s="27">
        <v>1.9500000000002728</v>
      </c>
      <c r="D41" s="27">
        <v>1.7699999999999818</v>
      </c>
      <c r="E41" s="27">
        <v>1.8399999999996908</v>
      </c>
      <c r="F41" s="51">
        <f t="shared" si="10"/>
        <v>0.2900346113625788</v>
      </c>
      <c r="G41" s="45">
        <f t="shared" si="11"/>
        <v>0.24797326636180217</v>
      </c>
      <c r="H41" s="49">
        <f t="shared" si="12"/>
        <v>0.26481782300946349</v>
      </c>
      <c r="I41" s="53">
        <f t="shared" si="8"/>
        <v>0.26760856691128149</v>
      </c>
      <c r="J41" s="45">
        <f t="shared" si="9"/>
        <v>2.1169090071676201E-2</v>
      </c>
    </row>
    <row r="43" spans="1:13" x14ac:dyDescent="0.25">
      <c r="A43" t="s">
        <v>150</v>
      </c>
      <c r="B43" t="s">
        <v>146</v>
      </c>
      <c r="C43" t="s">
        <v>151</v>
      </c>
      <c r="D43" t="s">
        <v>152</v>
      </c>
    </row>
    <row r="44" spans="1:13" x14ac:dyDescent="0.25">
      <c r="A44" s="13">
        <v>0.31790000000000002</v>
      </c>
      <c r="B44" s="59">
        <f>AVERAGE(A44:A46)</f>
        <v>0.30313333333333331</v>
      </c>
      <c r="C44" s="59">
        <f>_xlfn.STDEV.S(A44:A46)</f>
        <v>1.2789188142072732E-2</v>
      </c>
      <c r="D44" s="1">
        <f>C44/B44</f>
        <v>4.218997627690587E-2</v>
      </c>
    </row>
    <row r="45" spans="1:13" x14ac:dyDescent="0.25">
      <c r="A45" s="13">
        <v>0.2959</v>
      </c>
    </row>
    <row r="46" spans="1:13" x14ac:dyDescent="0.25">
      <c r="A46" s="13">
        <v>0.29559999999999997</v>
      </c>
    </row>
    <row r="48" spans="1:13" x14ac:dyDescent="0.25">
      <c r="B48" t="s">
        <v>129</v>
      </c>
    </row>
    <row r="49" spans="2:5" x14ac:dyDescent="0.25">
      <c r="B49" t="s">
        <v>130</v>
      </c>
      <c r="C49">
        <v>0.30309999999999998</v>
      </c>
      <c r="D49" t="s">
        <v>131</v>
      </c>
      <c r="E49">
        <v>2.1383999999999999</v>
      </c>
    </row>
    <row r="51" spans="2:5" x14ac:dyDescent="0.25">
      <c r="B51" t="s">
        <v>126</v>
      </c>
      <c r="C51" t="s">
        <v>127</v>
      </c>
      <c r="D51" t="s">
        <v>128</v>
      </c>
    </row>
    <row r="52" spans="2:5" x14ac:dyDescent="0.25">
      <c r="B52" s="1">
        <v>7.66</v>
      </c>
      <c r="C52" s="59">
        <f>($C$49*B52)-$E$49</f>
        <v>0.18334600000000023</v>
      </c>
      <c r="D52" s="1">
        <f>10^C52</f>
        <v>1.52526744195923</v>
      </c>
    </row>
    <row r="53" spans="2:5" x14ac:dyDescent="0.25">
      <c r="B53" s="1">
        <v>7.6227777777777792</v>
      </c>
      <c r="C53" s="59">
        <f t="shared" ref="C53:C61" si="13">($C$49*B53)-$E$49</f>
        <v>0.17206394444444495</v>
      </c>
      <c r="D53" s="1">
        <f t="shared" ref="D53:D61" si="14">10^C53</f>
        <v>1.4861544438801382</v>
      </c>
    </row>
    <row r="54" spans="2:5" x14ac:dyDescent="0.25">
      <c r="B54" s="1">
        <v>7.5924999999999994</v>
      </c>
      <c r="C54" s="59">
        <f t="shared" si="13"/>
        <v>0.16288674999999975</v>
      </c>
      <c r="D54" s="1">
        <f t="shared" si="14"/>
        <v>1.4550795932563378</v>
      </c>
    </row>
    <row r="55" spans="2:5" x14ac:dyDescent="0.25">
      <c r="B55" s="1">
        <v>7.5602777777777757</v>
      </c>
      <c r="C55" s="59">
        <f t="shared" si="13"/>
        <v>0.15312019444444358</v>
      </c>
      <c r="D55" s="1">
        <f t="shared" si="14"/>
        <v>1.4227224823789395</v>
      </c>
    </row>
    <row r="56" spans="2:5" x14ac:dyDescent="0.25">
      <c r="B56" s="1">
        <v>7.5297222222222207</v>
      </c>
      <c r="C56" s="59">
        <f t="shared" si="13"/>
        <v>0.14385880555555497</v>
      </c>
      <c r="D56" s="1">
        <f t="shared" si="14"/>
        <v>1.3927039442590561</v>
      </c>
    </row>
    <row r="57" spans="2:5" x14ac:dyDescent="0.25">
      <c r="B57" s="1">
        <v>7.4975000000000005</v>
      </c>
      <c r="C57" s="59">
        <f t="shared" si="13"/>
        <v>0.13409225000000013</v>
      </c>
      <c r="D57" s="1">
        <f t="shared" si="14"/>
        <v>1.3617339023777559</v>
      </c>
    </row>
    <row r="58" spans="2:5" x14ac:dyDescent="0.25">
      <c r="B58" s="1">
        <v>7.4672222222222207</v>
      </c>
      <c r="C58" s="59">
        <f t="shared" si="13"/>
        <v>0.12491505555555493</v>
      </c>
      <c r="D58" s="1">
        <f t="shared" si="14"/>
        <v>1.3332606317967568</v>
      </c>
    </row>
    <row r="59" spans="2:5" x14ac:dyDescent="0.25">
      <c r="B59" s="1">
        <v>7.4347222222222218</v>
      </c>
      <c r="C59" s="59">
        <f t="shared" si="13"/>
        <v>0.11506430555555536</v>
      </c>
      <c r="D59" s="1">
        <f t="shared" si="14"/>
        <v>1.3033597513580666</v>
      </c>
    </row>
    <row r="60" spans="2:5" x14ac:dyDescent="0.25">
      <c r="B60" s="1">
        <v>7.4041666666666668</v>
      </c>
      <c r="C60" s="59">
        <f t="shared" si="13"/>
        <v>0.10580291666666675</v>
      </c>
      <c r="D60" s="1">
        <f t="shared" si="14"/>
        <v>1.2758596908299986</v>
      </c>
    </row>
    <row r="61" spans="2:5" x14ac:dyDescent="0.25">
      <c r="B61" s="1">
        <v>7.3719444444444431</v>
      </c>
      <c r="C61" s="59">
        <f t="shared" si="13"/>
        <v>9.603636111111058E-2</v>
      </c>
      <c r="D61" s="1">
        <f t="shared" si="14"/>
        <v>1.2474879552414311</v>
      </c>
    </row>
  </sheetData>
  <sortState xmlns:xlrd2="http://schemas.microsoft.com/office/spreadsheetml/2017/richdata2" ref="B52:B61">
    <sortCondition descending="1" ref="B52:B6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3E8B-C050-4814-B650-D202FE6333D7}">
  <dimension ref="A1:K60"/>
  <sheetViews>
    <sheetView topLeftCell="A11" zoomScale="90" zoomScaleNormal="90" workbookViewId="0">
      <selection activeCell="A43" sqref="A43:A45"/>
    </sheetView>
  </sheetViews>
  <sheetFormatPr defaultColWidth="11.42578125" defaultRowHeight="15" x14ac:dyDescent="0.25"/>
  <cols>
    <col min="1" max="1" width="11.5703125" bestFit="1" customWidth="1"/>
    <col min="2" max="3" width="12.5703125" bestFit="1" customWidth="1"/>
    <col min="4" max="4" width="11.5703125" bestFit="1" customWidth="1"/>
    <col min="5" max="6" width="12.5703125" bestFit="1" customWidth="1"/>
    <col min="7" max="7" width="11.5703125" bestFit="1" customWidth="1"/>
    <col min="8" max="9" width="12.5703125" bestFit="1" customWidth="1"/>
    <col min="10" max="11" width="11.5703125" bestFit="1" customWidth="1"/>
  </cols>
  <sheetData>
    <row r="1" spans="1:11" x14ac:dyDescent="0.25">
      <c r="A1" t="s">
        <v>140</v>
      </c>
      <c r="B1" s="6">
        <v>0.37638888888888888</v>
      </c>
    </row>
    <row r="2" spans="1:11" x14ac:dyDescent="0.25">
      <c r="A2" t="s">
        <v>134</v>
      </c>
      <c r="B2">
        <f>9 + (2/60)</f>
        <v>9.0333333333333332</v>
      </c>
    </row>
    <row r="4" spans="1:11" ht="45" x14ac:dyDescent="0.25">
      <c r="A4" s="29" t="s">
        <v>7</v>
      </c>
      <c r="B4" s="29" t="s">
        <v>8</v>
      </c>
      <c r="C4" s="29" t="s">
        <v>9</v>
      </c>
      <c r="D4" s="29" t="s">
        <v>10</v>
      </c>
      <c r="E4" s="29" t="s">
        <v>11</v>
      </c>
      <c r="F4" s="29" t="s">
        <v>12</v>
      </c>
      <c r="G4" s="29" t="s">
        <v>13</v>
      </c>
      <c r="H4" s="29" t="s">
        <v>14</v>
      </c>
      <c r="I4" s="29" t="s">
        <v>15</v>
      </c>
      <c r="J4" s="29" t="s">
        <v>16</v>
      </c>
      <c r="K4" s="29" t="s">
        <v>17</v>
      </c>
    </row>
    <row r="5" spans="1:11" x14ac:dyDescent="0.25">
      <c r="A5" s="74" t="s">
        <v>99</v>
      </c>
      <c r="B5" s="74" t="s">
        <v>121</v>
      </c>
      <c r="C5" s="7">
        <f t="shared" ref="C5:C19" si="0">A5+(B5/60)-$B$2</f>
        <v>0</v>
      </c>
      <c r="D5" s="8">
        <v>0.10199999999999999</v>
      </c>
      <c r="E5" s="8"/>
      <c r="F5" s="8" t="s">
        <v>19</v>
      </c>
      <c r="G5" s="8">
        <v>0</v>
      </c>
      <c r="H5" s="8">
        <v>4</v>
      </c>
      <c r="I5" s="8">
        <f>1500-H5+G5</f>
        <v>1496</v>
      </c>
      <c r="J5" s="8"/>
      <c r="K5" s="8"/>
    </row>
    <row r="6" spans="1:11" x14ac:dyDescent="0.25">
      <c r="A6" s="74" t="s">
        <v>101</v>
      </c>
      <c r="B6" s="74" t="s">
        <v>121</v>
      </c>
      <c r="C6" s="7">
        <f t="shared" si="0"/>
        <v>1</v>
      </c>
      <c r="D6" s="8">
        <v>0.11600000000000001</v>
      </c>
      <c r="E6" s="8"/>
      <c r="F6" s="8"/>
      <c r="G6" s="8">
        <v>0</v>
      </c>
      <c r="H6" s="8">
        <v>1</v>
      </c>
      <c r="I6" s="8">
        <f>I5-H6+G6</f>
        <v>1495</v>
      </c>
      <c r="J6" s="8"/>
      <c r="K6" s="8"/>
    </row>
    <row r="7" spans="1:11" x14ac:dyDescent="0.25">
      <c r="A7" s="74" t="s">
        <v>103</v>
      </c>
      <c r="B7" s="74" t="s">
        <v>98</v>
      </c>
      <c r="C7" s="7">
        <f t="shared" si="0"/>
        <v>1.9666666666666668</v>
      </c>
      <c r="D7" s="8">
        <v>0.18099999999999999</v>
      </c>
      <c r="E7" s="8"/>
      <c r="F7" s="8"/>
      <c r="G7" s="8">
        <v>0</v>
      </c>
      <c r="H7" s="8">
        <v>1</v>
      </c>
      <c r="I7" s="8">
        <f>I6-H7+G7</f>
        <v>1494</v>
      </c>
      <c r="J7" s="8"/>
      <c r="K7" s="8"/>
    </row>
    <row r="8" spans="1:11" x14ac:dyDescent="0.25">
      <c r="A8" s="74" t="s">
        <v>104</v>
      </c>
      <c r="B8" s="74" t="s">
        <v>98</v>
      </c>
      <c r="C8" s="7">
        <f t="shared" si="0"/>
        <v>2.9666666666666668</v>
      </c>
      <c r="D8" s="8">
        <v>0.28000000000000003</v>
      </c>
      <c r="E8" s="8">
        <v>-0.37682106917942537</v>
      </c>
      <c r="F8" s="8" t="s">
        <v>20</v>
      </c>
      <c r="G8" s="8">
        <v>6</v>
      </c>
      <c r="H8" s="8">
        <v>4</v>
      </c>
      <c r="I8" s="8">
        <f t="shared" ref="I8:I18" si="1">I7-H8+G8</f>
        <v>1496</v>
      </c>
      <c r="J8" s="8"/>
      <c r="K8" s="8"/>
    </row>
    <row r="9" spans="1:11" x14ac:dyDescent="0.25">
      <c r="A9" s="74" t="s">
        <v>106</v>
      </c>
      <c r="B9" s="74" t="s">
        <v>98</v>
      </c>
      <c r="C9" s="7">
        <f t="shared" si="0"/>
        <v>3.9666666666666668</v>
      </c>
      <c r="D9" s="8">
        <v>0.52200000000000002</v>
      </c>
      <c r="E9" s="8"/>
      <c r="F9" s="8" t="s">
        <v>21</v>
      </c>
      <c r="G9" s="8">
        <v>0</v>
      </c>
      <c r="H9" s="8">
        <v>4</v>
      </c>
      <c r="I9" s="8">
        <f t="shared" si="1"/>
        <v>1492</v>
      </c>
      <c r="J9" s="8"/>
      <c r="K9" s="8"/>
    </row>
    <row r="10" spans="1:11" x14ac:dyDescent="0.25">
      <c r="A10" s="74" t="s">
        <v>106</v>
      </c>
      <c r="B10" s="74" t="s">
        <v>110</v>
      </c>
      <c r="C10" s="7">
        <f t="shared" si="0"/>
        <v>4.4666666666666668</v>
      </c>
      <c r="D10" s="8">
        <v>0.61699999999999999</v>
      </c>
      <c r="E10" s="8"/>
      <c r="F10" s="8"/>
      <c r="G10" s="8">
        <v>0</v>
      </c>
      <c r="H10" s="8">
        <v>1</v>
      </c>
      <c r="I10" s="8">
        <f t="shared" si="1"/>
        <v>1491</v>
      </c>
      <c r="J10" s="8"/>
      <c r="K10" s="8"/>
    </row>
    <row r="11" spans="1:11" x14ac:dyDescent="0.25">
      <c r="A11" s="74" t="s">
        <v>102</v>
      </c>
      <c r="B11" s="74" t="s">
        <v>98</v>
      </c>
      <c r="C11" s="7">
        <f t="shared" si="0"/>
        <v>4.9666666666666668</v>
      </c>
      <c r="D11" s="8">
        <v>0.81399999999999995</v>
      </c>
      <c r="E11" s="8">
        <v>-8.6165083913968179E-3</v>
      </c>
      <c r="F11" s="8" t="s">
        <v>22</v>
      </c>
      <c r="G11" s="8">
        <v>0</v>
      </c>
      <c r="H11" s="8">
        <v>4</v>
      </c>
      <c r="I11" s="8">
        <f t="shared" si="1"/>
        <v>1487</v>
      </c>
      <c r="J11" s="8"/>
      <c r="K11" s="8">
        <v>100</v>
      </c>
    </row>
    <row r="12" spans="1:11" x14ac:dyDescent="0.25">
      <c r="A12" s="74" t="s">
        <v>102</v>
      </c>
      <c r="B12" s="74" t="s">
        <v>110</v>
      </c>
      <c r="C12" s="7">
        <f t="shared" si="0"/>
        <v>5.4666666666666668</v>
      </c>
      <c r="D12" s="8">
        <v>1.2</v>
      </c>
      <c r="E12" s="8"/>
      <c r="F12" s="8" t="s">
        <v>23</v>
      </c>
      <c r="G12" s="8">
        <v>0</v>
      </c>
      <c r="H12" s="8">
        <v>4</v>
      </c>
      <c r="I12" s="8">
        <f t="shared" si="1"/>
        <v>1483</v>
      </c>
      <c r="J12" s="8"/>
      <c r="K12" s="8"/>
    </row>
    <row r="13" spans="1:11" x14ac:dyDescent="0.25">
      <c r="A13" s="74" t="s">
        <v>105</v>
      </c>
      <c r="B13" s="74" t="s">
        <v>98</v>
      </c>
      <c r="C13" s="7">
        <f t="shared" si="0"/>
        <v>5.9666666666666668</v>
      </c>
      <c r="D13" s="8">
        <v>1.23</v>
      </c>
      <c r="E13" s="8">
        <v>-2.1891767100651747E-2</v>
      </c>
      <c r="F13" s="8" t="s">
        <v>53</v>
      </c>
      <c r="G13" s="8">
        <v>0.5</v>
      </c>
      <c r="H13" s="8">
        <v>4</v>
      </c>
      <c r="I13" s="8">
        <f t="shared" si="1"/>
        <v>1479.5</v>
      </c>
      <c r="J13" s="8"/>
      <c r="K13" s="8"/>
    </row>
    <row r="14" spans="1:11" x14ac:dyDescent="0.25">
      <c r="A14" s="74" t="s">
        <v>105</v>
      </c>
      <c r="B14" s="74" t="s">
        <v>110</v>
      </c>
      <c r="C14" s="7">
        <f t="shared" si="0"/>
        <v>6.4666666666666668</v>
      </c>
      <c r="D14" s="8">
        <v>1.456</v>
      </c>
      <c r="E14" s="8"/>
      <c r="F14" s="8"/>
      <c r="G14" s="8">
        <v>0</v>
      </c>
      <c r="H14" s="8">
        <v>1</v>
      </c>
      <c r="I14" s="8">
        <f t="shared" si="1"/>
        <v>1478.5</v>
      </c>
      <c r="J14" s="8"/>
      <c r="K14" s="8"/>
    </row>
    <row r="15" spans="1:11" x14ac:dyDescent="0.25">
      <c r="A15" s="74" t="s">
        <v>109</v>
      </c>
      <c r="B15" s="74" t="s">
        <v>98</v>
      </c>
      <c r="C15" s="7">
        <f t="shared" si="0"/>
        <v>6.9666666666666668</v>
      </c>
      <c r="D15" s="8">
        <v>1.716</v>
      </c>
      <c r="E15" s="8">
        <v>-1.8221460837178644E-2</v>
      </c>
      <c r="F15" s="8" t="s">
        <v>25</v>
      </c>
      <c r="G15" s="8">
        <v>0</v>
      </c>
      <c r="H15" s="8">
        <v>4</v>
      </c>
      <c r="I15" s="8">
        <f t="shared" si="1"/>
        <v>1474.5</v>
      </c>
      <c r="J15" s="8"/>
      <c r="K15" s="8"/>
    </row>
    <row r="16" spans="1:11" x14ac:dyDescent="0.25">
      <c r="A16" s="74" t="s">
        <v>109</v>
      </c>
      <c r="B16" s="74" t="s">
        <v>110</v>
      </c>
      <c r="C16" s="7">
        <f t="shared" si="0"/>
        <v>7.4666666666666668</v>
      </c>
      <c r="D16" s="8">
        <v>2.1800000000000002</v>
      </c>
      <c r="E16" s="8">
        <v>0.15486720299012022</v>
      </c>
      <c r="F16" s="8" t="s">
        <v>26</v>
      </c>
      <c r="G16" s="8">
        <v>0</v>
      </c>
      <c r="H16" s="8">
        <v>7</v>
      </c>
      <c r="I16" s="8">
        <f t="shared" si="1"/>
        <v>1467.5</v>
      </c>
      <c r="J16" s="8" t="s">
        <v>24</v>
      </c>
      <c r="K16" s="8"/>
    </row>
    <row r="17" spans="1:11" x14ac:dyDescent="0.25">
      <c r="A17" s="74" t="s">
        <v>109</v>
      </c>
      <c r="B17" s="74" t="s">
        <v>108</v>
      </c>
      <c r="C17" s="7">
        <f t="shared" si="0"/>
        <v>7.7166666666666668</v>
      </c>
      <c r="D17" s="8">
        <v>2.35</v>
      </c>
      <c r="E17" s="8">
        <v>8.9070231927119034E-2</v>
      </c>
      <c r="F17" s="8" t="s">
        <v>39</v>
      </c>
      <c r="G17" s="8">
        <v>0</v>
      </c>
      <c r="H17" s="8">
        <v>4</v>
      </c>
      <c r="I17" s="8">
        <f t="shared" si="1"/>
        <v>1463.5</v>
      </c>
      <c r="J17" s="8"/>
      <c r="K17" s="8"/>
    </row>
    <row r="18" spans="1:11" x14ac:dyDescent="0.25">
      <c r="A18" s="74" t="s">
        <v>100</v>
      </c>
      <c r="B18" s="74" t="s">
        <v>136</v>
      </c>
      <c r="C18" s="7">
        <f t="shared" si="0"/>
        <v>8.0499999999999989</v>
      </c>
      <c r="D18" s="8">
        <v>2.7</v>
      </c>
      <c r="E18" s="8">
        <v>0.10181660901139905</v>
      </c>
      <c r="F18" s="8" t="s">
        <v>49</v>
      </c>
      <c r="G18" s="8">
        <v>0</v>
      </c>
      <c r="H18" s="8">
        <v>4</v>
      </c>
      <c r="I18" s="8">
        <f t="shared" si="1"/>
        <v>1459.5</v>
      </c>
      <c r="J18" s="8"/>
      <c r="K18" s="8"/>
    </row>
    <row r="19" spans="1:11" x14ac:dyDescent="0.25">
      <c r="A19" s="75" t="s">
        <v>100</v>
      </c>
      <c r="B19" s="75" t="s">
        <v>114</v>
      </c>
      <c r="C19" s="36">
        <f t="shared" si="0"/>
        <v>8.3833333333333346</v>
      </c>
      <c r="D19" s="22">
        <v>3</v>
      </c>
      <c r="E19" s="22"/>
      <c r="F19" s="22"/>
      <c r="G19" s="22"/>
      <c r="H19" s="22"/>
      <c r="I19" s="22"/>
      <c r="J19" s="22"/>
      <c r="K19" s="22"/>
    </row>
    <row r="22" spans="1:11" ht="30" x14ac:dyDescent="0.25">
      <c r="A22" s="70" t="s">
        <v>80</v>
      </c>
      <c r="B22" s="69" t="s">
        <v>141</v>
      </c>
      <c r="C22" s="69" t="s">
        <v>142</v>
      </c>
      <c r="D22" s="69" t="s">
        <v>143</v>
      </c>
      <c r="E22" s="69" t="s">
        <v>141</v>
      </c>
      <c r="F22" s="69" t="s">
        <v>142</v>
      </c>
      <c r="G22" s="69" t="s">
        <v>143</v>
      </c>
      <c r="H22" s="69" t="s">
        <v>141</v>
      </c>
      <c r="I22" s="69" t="s">
        <v>142</v>
      </c>
      <c r="J22" s="69" t="s">
        <v>143</v>
      </c>
      <c r="K22" s="69" t="s">
        <v>87</v>
      </c>
    </row>
    <row r="23" spans="1:11" x14ac:dyDescent="0.25">
      <c r="A23" s="72">
        <v>2.9666666666666668</v>
      </c>
      <c r="B23" s="1">
        <v>2447.5700000000002</v>
      </c>
      <c r="C23" s="1">
        <v>2447.91</v>
      </c>
      <c r="D23" s="1">
        <f>C23-B23</f>
        <v>0.33999999999969077</v>
      </c>
      <c r="E23" s="1">
        <v>2498.69</v>
      </c>
      <c r="F23" s="1">
        <v>2499.02</v>
      </c>
      <c r="G23" s="1">
        <f>F23-E23</f>
        <v>0.32999999999992724</v>
      </c>
      <c r="H23" s="1">
        <v>2472.85</v>
      </c>
      <c r="I23" s="1">
        <v>2473.5100000000002</v>
      </c>
      <c r="J23" s="1">
        <f>I23-H23</f>
        <v>0.66000000000030923</v>
      </c>
      <c r="K23" s="1">
        <f>_xlfn.STDEV.S(J23,G23,D23)</f>
        <v>0.18770544300430003</v>
      </c>
    </row>
    <row r="24" spans="1:11" x14ac:dyDescent="0.25">
      <c r="A24" s="7">
        <v>4.9666666666666668</v>
      </c>
      <c r="B24" s="1">
        <v>2418.9299999999998</v>
      </c>
      <c r="C24" s="1">
        <v>2419.79</v>
      </c>
      <c r="D24" s="1">
        <f t="shared" ref="D24:D29" si="2">C24-B24</f>
        <v>0.86000000000012733</v>
      </c>
      <c r="E24" s="1">
        <v>2459.6999999999998</v>
      </c>
      <c r="F24" s="1">
        <v>2460.5300000000002</v>
      </c>
      <c r="G24" s="1">
        <f t="shared" ref="G24:G29" si="3">F24-E24</f>
        <v>0.83000000000038199</v>
      </c>
      <c r="H24" s="1">
        <v>2449.87</v>
      </c>
      <c r="I24" s="1">
        <v>2450.73</v>
      </c>
      <c r="J24" s="1">
        <f t="shared" ref="J24:J29" si="4">I24-H24</f>
        <v>0.86000000000012733</v>
      </c>
      <c r="K24" s="1">
        <f t="shared" ref="K24:K29" si="5">_xlfn.STDEV.S(J24,G24,D24)</f>
        <v>1.7320508075541745E-2</v>
      </c>
    </row>
    <row r="25" spans="1:11" x14ac:dyDescent="0.25">
      <c r="A25" s="7">
        <v>5.9666666666666668</v>
      </c>
      <c r="B25" s="1">
        <v>2440.63</v>
      </c>
      <c r="C25" s="1">
        <v>2441.61</v>
      </c>
      <c r="D25" s="1">
        <f t="shared" si="2"/>
        <v>0.98000000000001819</v>
      </c>
      <c r="E25" s="1">
        <v>2442</v>
      </c>
      <c r="F25" s="1">
        <v>2443.02</v>
      </c>
      <c r="G25" s="1">
        <f t="shared" si="3"/>
        <v>1.0199999999999818</v>
      </c>
      <c r="H25" s="1">
        <v>2461.75</v>
      </c>
      <c r="I25" s="1">
        <v>2463.0700000000002</v>
      </c>
      <c r="J25" s="1">
        <f t="shared" si="4"/>
        <v>1.3200000000001637</v>
      </c>
      <c r="K25" s="1">
        <f t="shared" si="5"/>
        <v>0.18583146486364333</v>
      </c>
    </row>
    <row r="26" spans="1:11" x14ac:dyDescent="0.25">
      <c r="A26" s="7">
        <v>6.9666666666666668</v>
      </c>
      <c r="B26" s="1">
        <v>2386.7199999999998</v>
      </c>
      <c r="C26" s="1">
        <v>2387.73</v>
      </c>
      <c r="D26" s="1">
        <f t="shared" si="2"/>
        <v>1.0100000000002183</v>
      </c>
      <c r="E26" s="1">
        <v>2476.63</v>
      </c>
      <c r="F26" s="1">
        <v>2477.5300000000002</v>
      </c>
      <c r="G26" s="1">
        <f t="shared" si="3"/>
        <v>0.90000000000009095</v>
      </c>
      <c r="H26" s="1">
        <v>2483.91</v>
      </c>
      <c r="I26" s="1">
        <v>2484.88</v>
      </c>
      <c r="J26" s="1">
        <f t="shared" si="4"/>
        <v>0.97000000000025466</v>
      </c>
      <c r="K26" s="1">
        <f t="shared" si="5"/>
        <v>5.5677643628372089E-2</v>
      </c>
    </row>
    <row r="27" spans="1:11" x14ac:dyDescent="0.25">
      <c r="A27" s="7">
        <v>7.4666666666666668</v>
      </c>
      <c r="B27" s="1">
        <v>2477.2199999999998</v>
      </c>
      <c r="C27" s="1">
        <v>2478.7399999999998</v>
      </c>
      <c r="D27" s="1">
        <f t="shared" si="2"/>
        <v>1.5199999999999818</v>
      </c>
      <c r="E27" s="1">
        <v>2505.15</v>
      </c>
      <c r="F27" s="1">
        <v>2506.5100000000002</v>
      </c>
      <c r="G27" s="1">
        <f t="shared" si="3"/>
        <v>1.3600000000001273</v>
      </c>
      <c r="H27" s="1">
        <v>2496.02</v>
      </c>
      <c r="I27" s="1">
        <v>2497.4299999999998</v>
      </c>
      <c r="J27" s="1">
        <f t="shared" si="4"/>
        <v>1.4099999999998545</v>
      </c>
      <c r="K27" s="1">
        <f t="shared" si="5"/>
        <v>8.1853527718677835E-2</v>
      </c>
    </row>
    <row r="28" spans="1:11" x14ac:dyDescent="0.25">
      <c r="A28" s="7">
        <v>7.7166666666666668</v>
      </c>
      <c r="B28" s="1">
        <v>2506.31</v>
      </c>
      <c r="C28" s="1">
        <v>2507.54</v>
      </c>
      <c r="D28" s="1">
        <f t="shared" si="2"/>
        <v>1.2300000000000182</v>
      </c>
      <c r="E28" s="1">
        <v>2470.27</v>
      </c>
      <c r="F28" s="1">
        <v>2471.65</v>
      </c>
      <c r="G28" s="1">
        <f t="shared" si="3"/>
        <v>1.3800000000001091</v>
      </c>
      <c r="H28" s="1">
        <v>2515.9299999999998</v>
      </c>
      <c r="I28" s="1">
        <v>2517.02</v>
      </c>
      <c r="J28" s="1">
        <f t="shared" si="4"/>
        <v>1.0900000000001455</v>
      </c>
      <c r="K28" s="1">
        <f t="shared" si="5"/>
        <v>0.14502873278536368</v>
      </c>
    </row>
    <row r="29" spans="1:11" x14ac:dyDescent="0.25">
      <c r="A29" s="7">
        <v>8.0500000000000007</v>
      </c>
      <c r="B29" s="1">
        <v>2449.8200000000002</v>
      </c>
      <c r="C29" s="1">
        <v>2451.0300000000002</v>
      </c>
      <c r="D29" s="1">
        <f t="shared" si="2"/>
        <v>1.2100000000000364</v>
      </c>
      <c r="E29" s="1">
        <v>2477.92</v>
      </c>
      <c r="F29" s="1">
        <v>2479.3000000000002</v>
      </c>
      <c r="G29" s="1">
        <f t="shared" si="3"/>
        <v>1.3800000000001091</v>
      </c>
      <c r="H29" s="1">
        <v>2503.65</v>
      </c>
      <c r="I29" s="1">
        <v>2504.86</v>
      </c>
      <c r="J29" s="1">
        <f t="shared" si="4"/>
        <v>1.2100000000000364</v>
      </c>
      <c r="K29" s="1">
        <f t="shared" si="5"/>
        <v>9.8149545762278398E-2</v>
      </c>
    </row>
    <row r="32" spans="1:11" x14ac:dyDescent="0.25">
      <c r="A32" t="s">
        <v>28</v>
      </c>
    </row>
    <row r="33" spans="1:10" x14ac:dyDescent="0.25">
      <c r="A33" s="10" t="s">
        <v>29</v>
      </c>
      <c r="B33" s="86" t="s">
        <v>30</v>
      </c>
      <c r="C33" s="87"/>
      <c r="D33" s="88"/>
      <c r="E33" s="86" t="s">
        <v>31</v>
      </c>
      <c r="F33" s="87"/>
      <c r="G33" s="88"/>
      <c r="H33" s="11" t="s">
        <v>32</v>
      </c>
      <c r="I33" s="10" t="s">
        <v>33</v>
      </c>
      <c r="J33" s="10" t="s">
        <v>79</v>
      </c>
    </row>
    <row r="34" spans="1:10" x14ac:dyDescent="0.25">
      <c r="A34" s="79">
        <v>2.9666666666666668</v>
      </c>
      <c r="B34" s="8">
        <v>0.33999999999969099</v>
      </c>
      <c r="C34" s="8">
        <v>0.32999999999992724</v>
      </c>
      <c r="D34" s="32">
        <v>0.66000000000030923</v>
      </c>
      <c r="E34" s="33">
        <f t="shared" ref="E34:G34" si="6">LOG(B34)</f>
        <v>-0.4685210829581396</v>
      </c>
      <c r="F34" s="34">
        <f t="shared" si="6"/>
        <v>-0.48148606012220829</v>
      </c>
      <c r="G34" s="35">
        <f t="shared" si="6"/>
        <v>-0.18045606445792786</v>
      </c>
      <c r="H34" s="55">
        <f>AVERAGE(E34:G34)</f>
        <v>-0.37682106917942521</v>
      </c>
      <c r="I34" s="34">
        <f>_xlfn.STDEV.S(E34:G34)</f>
        <v>0.17018059221800677</v>
      </c>
      <c r="J34">
        <v>9.11E-2</v>
      </c>
    </row>
    <row r="35" spans="1:10" x14ac:dyDescent="0.25">
      <c r="A35" s="68">
        <v>4.9666666666666668</v>
      </c>
      <c r="B35" s="8">
        <v>0.86000000000012733</v>
      </c>
      <c r="C35" s="8">
        <v>0.83000000000038199</v>
      </c>
      <c r="D35" s="80">
        <v>0.86000000000012733</v>
      </c>
      <c r="E35" s="33">
        <f t="shared" ref="E35:E40" si="7">LOG(B35)</f>
        <v>-6.5501548756367975E-2</v>
      </c>
      <c r="F35" s="34">
        <f t="shared" ref="F35:F40" si="8">LOG(C35)</f>
        <v>-8.0921907623726225E-2</v>
      </c>
      <c r="G35" s="35">
        <f t="shared" ref="G35:G40" si="9">LOG(D35)</f>
        <v>-6.5501548756367975E-2</v>
      </c>
      <c r="H35" s="55">
        <f t="shared" ref="H35:H40" si="10">AVERAGE(E35:G35)</f>
        <v>-7.0641668378820729E-2</v>
      </c>
      <c r="I35" s="34">
        <f t="shared" ref="I35:I40" si="11">_xlfn.STDEV.S(E35:G35)</f>
        <v>8.9029483430699066E-3</v>
      </c>
    </row>
    <row r="36" spans="1:10" x14ac:dyDescent="0.25">
      <c r="A36" s="68">
        <v>5.9666666666666668</v>
      </c>
      <c r="B36" s="8">
        <v>0.98000000000001819</v>
      </c>
      <c r="C36" s="8">
        <v>1.0199999999999818</v>
      </c>
      <c r="D36" s="32">
        <v>1.3200000000001637</v>
      </c>
      <c r="E36" s="33">
        <f t="shared" si="7"/>
        <v>-8.7739243074970823E-3</v>
      </c>
      <c r="F36" s="34">
        <f t="shared" si="8"/>
        <v>8.6001717619098167E-3</v>
      </c>
      <c r="G36" s="35">
        <f>LOG(D36)</f>
        <v>0.12057393120590373</v>
      </c>
      <c r="H36" s="55">
        <f>AVERAGE(E36:G36)</f>
        <v>4.0133392886772153E-2</v>
      </c>
      <c r="I36" s="34">
        <f>_xlfn.STDEV.S(E36:G36)</f>
        <v>7.0203097918546314E-2</v>
      </c>
      <c r="J36" t="s">
        <v>133</v>
      </c>
    </row>
    <row r="37" spans="1:10" x14ac:dyDescent="0.25">
      <c r="A37" s="68">
        <v>6.9666666666666668</v>
      </c>
      <c r="B37" s="8">
        <v>1.0100000000002183</v>
      </c>
      <c r="C37" s="8">
        <v>0.90000000000009095</v>
      </c>
      <c r="D37" s="32">
        <v>0.97000000000025466</v>
      </c>
      <c r="E37" s="33">
        <f t="shared" si="7"/>
        <v>4.3213737827364328E-3</v>
      </c>
      <c r="F37" s="34">
        <f t="shared" si="8"/>
        <v>-4.5757490560631241E-2</v>
      </c>
      <c r="G37" s="35">
        <f>LOG(D37)</f>
        <v>-1.3228265733641132E-2</v>
      </c>
      <c r="H37" s="55">
        <f>AVERAGE(E37:G37)</f>
        <v>-1.8221460837178644E-2</v>
      </c>
      <c r="I37" s="34">
        <f>_xlfn.STDEV.S(E37:G37)</f>
        <v>2.5410079918938643E-2</v>
      </c>
    </row>
    <row r="38" spans="1:10" x14ac:dyDescent="0.25">
      <c r="A38" s="68">
        <v>7.4666666666666668</v>
      </c>
      <c r="B38" s="8">
        <v>1.5199999999999818</v>
      </c>
      <c r="C38" s="8">
        <v>1.3600000000001273</v>
      </c>
      <c r="D38" s="32">
        <v>1.4099999999998545</v>
      </c>
      <c r="E38" s="33">
        <f t="shared" si="7"/>
        <v>0.18184358794476735</v>
      </c>
      <c r="F38" s="34">
        <f t="shared" si="8"/>
        <v>0.13353890837025817</v>
      </c>
      <c r="G38" s="35">
        <f t="shared" si="9"/>
        <v>0.14921911265533508</v>
      </c>
      <c r="H38" s="55">
        <f t="shared" si="10"/>
        <v>0.15486720299012022</v>
      </c>
      <c r="I38" s="34">
        <f t="shared" si="11"/>
        <v>2.4642670523330554E-2</v>
      </c>
    </row>
    <row r="39" spans="1:10" x14ac:dyDescent="0.25">
      <c r="A39" s="68">
        <v>7.7166666666666668</v>
      </c>
      <c r="B39" s="8">
        <v>1.2300000000000182</v>
      </c>
      <c r="C39" s="8">
        <v>1.38000000000011</v>
      </c>
      <c r="D39" s="8">
        <v>1.0900000000001455</v>
      </c>
      <c r="E39" s="33">
        <f t="shared" si="7"/>
        <v>8.9905111439404356E-2</v>
      </c>
      <c r="F39" s="34">
        <f t="shared" si="8"/>
        <v>0.13987908640127114</v>
      </c>
      <c r="G39" s="35">
        <f t="shared" si="9"/>
        <v>3.7426497940681612E-2</v>
      </c>
      <c r="H39" s="55">
        <f t="shared" si="10"/>
        <v>8.9070231927119034E-2</v>
      </c>
      <c r="I39" s="34">
        <f t="shared" si="11"/>
        <v>5.1231396510526238E-2</v>
      </c>
    </row>
    <row r="40" spans="1:10" x14ac:dyDescent="0.25">
      <c r="A40" s="32">
        <v>8.0500000000000007</v>
      </c>
      <c r="B40" s="8">
        <v>1.2100000000000364</v>
      </c>
      <c r="C40" s="8">
        <v>1.3800000000001091</v>
      </c>
      <c r="D40" s="8">
        <v>1.2100000000000364</v>
      </c>
      <c r="E40" s="33">
        <f t="shared" si="7"/>
        <v>8.2785370316463144E-2</v>
      </c>
      <c r="F40" s="34">
        <f t="shared" si="8"/>
        <v>0.13987908640127086</v>
      </c>
      <c r="G40" s="35">
        <f t="shared" si="9"/>
        <v>8.2785370316463144E-2</v>
      </c>
      <c r="H40" s="55">
        <f t="shared" si="10"/>
        <v>0.10181660901139905</v>
      </c>
      <c r="I40" s="34">
        <f t="shared" si="11"/>
        <v>3.2963072350599816E-2</v>
      </c>
    </row>
    <row r="42" spans="1:10" x14ac:dyDescent="0.25">
      <c r="A42" t="s">
        <v>150</v>
      </c>
      <c r="B42" t="s">
        <v>146</v>
      </c>
      <c r="C42" t="s">
        <v>151</v>
      </c>
      <c r="D42" t="s">
        <v>152</v>
      </c>
    </row>
    <row r="43" spans="1:10" x14ac:dyDescent="0.25">
      <c r="A43" s="13">
        <v>0.1076</v>
      </c>
      <c r="B43" s="59">
        <f>AVERAGE(A43:A45)</f>
        <v>9.1033333333333341E-2</v>
      </c>
      <c r="C43" s="59">
        <f>_xlfn.STDEV.S(A43:A45)</f>
        <v>3.4932267795454254E-2</v>
      </c>
      <c r="D43" s="1">
        <f>C43/B43</f>
        <v>0.38373051404746522</v>
      </c>
    </row>
    <row r="44" spans="1:10" x14ac:dyDescent="0.25">
      <c r="A44" s="13">
        <v>0.11459999999999999</v>
      </c>
    </row>
    <row r="45" spans="1:10" x14ac:dyDescent="0.25">
      <c r="A45" s="13">
        <v>5.0900000000000001E-2</v>
      </c>
    </row>
    <row r="47" spans="1:10" x14ac:dyDescent="0.25">
      <c r="B47" t="s">
        <v>123</v>
      </c>
    </row>
    <row r="48" spans="1:10" x14ac:dyDescent="0.25">
      <c r="B48" t="s">
        <v>124</v>
      </c>
      <c r="C48" s="8">
        <v>9.11E-2</v>
      </c>
      <c r="D48" t="s">
        <v>125</v>
      </c>
      <c r="E48" s="8">
        <v>0.58509999999999995</v>
      </c>
    </row>
    <row r="50" spans="2:4" x14ac:dyDescent="0.25">
      <c r="B50" t="s">
        <v>126</v>
      </c>
      <c r="C50" t="s">
        <v>127</v>
      </c>
      <c r="D50" t="s">
        <v>128</v>
      </c>
    </row>
    <row r="51" spans="2:4" x14ac:dyDescent="0.25">
      <c r="B51" s="56">
        <v>8.3752777777777769</v>
      </c>
      <c r="C51" s="59">
        <f>($C$48*B51)-$E$48</f>
        <v>0.1778878055555555</v>
      </c>
      <c r="D51" s="56">
        <f>10^C51</f>
        <v>1.5062179037222017</v>
      </c>
    </row>
    <row r="52" spans="2:4" x14ac:dyDescent="0.25">
      <c r="B52" s="56">
        <v>8.3450000000000006</v>
      </c>
      <c r="C52" s="59">
        <f t="shared" ref="C52:C60" si="12">($C$48*B52)-$E$48</f>
        <v>0.17512950000000016</v>
      </c>
      <c r="D52" s="56">
        <f t="shared" ref="D52:D60" si="13">10^C52</f>
        <v>1.4966818773036061</v>
      </c>
    </row>
    <row r="53" spans="2:4" x14ac:dyDescent="0.25">
      <c r="B53" s="56">
        <v>8.3127777777777769</v>
      </c>
      <c r="C53" s="59">
        <f t="shared" si="12"/>
        <v>0.17219405555555556</v>
      </c>
      <c r="D53" s="56">
        <f t="shared" si="13"/>
        <v>1.4865997504227073</v>
      </c>
    </row>
    <row r="54" spans="2:4" x14ac:dyDescent="0.25">
      <c r="B54" s="56">
        <v>8.2822222222222219</v>
      </c>
      <c r="C54" s="59">
        <f t="shared" si="12"/>
        <v>0.16941044444444442</v>
      </c>
      <c r="D54" s="56">
        <f t="shared" si="13"/>
        <v>1.4771018580612951</v>
      </c>
    </row>
    <row r="55" spans="2:4" x14ac:dyDescent="0.25">
      <c r="B55" s="56">
        <v>8.2497222222222231</v>
      </c>
      <c r="C55" s="59">
        <f t="shared" si="12"/>
        <v>0.16644969444444457</v>
      </c>
      <c r="D55" s="56">
        <f t="shared" si="13"/>
        <v>1.4670661426535521</v>
      </c>
    </row>
    <row r="56" spans="2:4" x14ac:dyDescent="0.25">
      <c r="B56" s="56">
        <v>8.2194444444444432</v>
      </c>
      <c r="C56" s="59">
        <f t="shared" si="12"/>
        <v>0.16369138888888879</v>
      </c>
      <c r="D56" s="56">
        <f t="shared" si="13"/>
        <v>1.4577779902158461</v>
      </c>
    </row>
    <row r="57" spans="2:4" x14ac:dyDescent="0.25">
      <c r="B57" s="56">
        <v>8.1872222222222231</v>
      </c>
      <c r="C57" s="59">
        <f t="shared" si="12"/>
        <v>0.16075594444444452</v>
      </c>
      <c r="D57" s="56">
        <f t="shared" si="13"/>
        <v>1.4479579323368701</v>
      </c>
    </row>
    <row r="58" spans="2:4" x14ac:dyDescent="0.25">
      <c r="B58" s="56">
        <v>8.1566666666666645</v>
      </c>
      <c r="C58" s="59">
        <f t="shared" si="12"/>
        <v>0.15797233333333316</v>
      </c>
      <c r="D58" s="56">
        <f t="shared" si="13"/>
        <v>1.4387069227216194</v>
      </c>
    </row>
    <row r="59" spans="2:4" x14ac:dyDescent="0.25">
      <c r="B59" s="56">
        <v>8.1244444444444444</v>
      </c>
      <c r="C59" s="59">
        <f t="shared" si="12"/>
        <v>0.15503688888888889</v>
      </c>
      <c r="D59" s="56">
        <f t="shared" si="13"/>
        <v>1.4290153336409541</v>
      </c>
    </row>
    <row r="60" spans="2:4" x14ac:dyDescent="0.25">
      <c r="B60" s="56">
        <v>8.0938888888888894</v>
      </c>
      <c r="C60" s="59">
        <f t="shared" si="12"/>
        <v>0.15225327777777786</v>
      </c>
      <c r="D60" s="56">
        <f t="shared" si="13"/>
        <v>1.4198853483723102</v>
      </c>
    </row>
  </sheetData>
  <mergeCells count="2">
    <mergeCell ref="B33:D33"/>
    <mergeCell ref="E33:G3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48AE-02F6-40FE-A435-D8CC65F15923}">
  <dimension ref="A1:L61"/>
  <sheetViews>
    <sheetView topLeftCell="A21" zoomScale="106" zoomScaleNormal="106" workbookViewId="0">
      <selection activeCell="B41" sqref="B41:B43"/>
    </sheetView>
  </sheetViews>
  <sheetFormatPr defaultColWidth="11.42578125" defaultRowHeight="15" x14ac:dyDescent="0.25"/>
  <cols>
    <col min="12" max="12" width="12.85546875" customWidth="1"/>
  </cols>
  <sheetData>
    <row r="1" spans="1:12" x14ac:dyDescent="0.25">
      <c r="A1" t="s">
        <v>140</v>
      </c>
      <c r="B1" s="6">
        <v>0.37152777777777773</v>
      </c>
    </row>
    <row r="2" spans="1:12" x14ac:dyDescent="0.25">
      <c r="A2" t="s">
        <v>134</v>
      </c>
      <c r="B2" s="1">
        <f>(55/60) + 8</f>
        <v>8.9166666666666661</v>
      </c>
    </row>
    <row r="4" spans="1:12" ht="30" x14ac:dyDescent="0.25">
      <c r="A4" s="29" t="s">
        <v>7</v>
      </c>
      <c r="B4" s="73"/>
      <c r="C4" s="29" t="s">
        <v>9</v>
      </c>
      <c r="D4" s="29" t="s">
        <v>10</v>
      </c>
      <c r="E4" s="29" t="s">
        <v>34</v>
      </c>
      <c r="F4" s="29" t="s">
        <v>35</v>
      </c>
      <c r="G4" s="29" t="s">
        <v>12</v>
      </c>
      <c r="H4" s="29" t="s">
        <v>13</v>
      </c>
      <c r="I4" s="29" t="s">
        <v>14</v>
      </c>
      <c r="J4" s="29" t="s">
        <v>15</v>
      </c>
      <c r="K4" s="29" t="s">
        <v>16</v>
      </c>
      <c r="L4" s="29" t="s">
        <v>17</v>
      </c>
    </row>
    <row r="5" spans="1:12" x14ac:dyDescent="0.25">
      <c r="A5" s="67" t="s">
        <v>97</v>
      </c>
      <c r="B5" s="67" t="s">
        <v>118</v>
      </c>
      <c r="C5" s="1">
        <f t="shared" ref="C5:C17" si="0">(B5/60)+A5-$B$2</f>
        <v>5.0000000000000711E-2</v>
      </c>
      <c r="H5">
        <v>4</v>
      </c>
      <c r="I5">
        <v>0</v>
      </c>
      <c r="J5">
        <f>1500-I5+H5</f>
        <v>1504</v>
      </c>
    </row>
    <row r="6" spans="1:12" x14ac:dyDescent="0.25">
      <c r="A6" s="67" t="s">
        <v>99</v>
      </c>
      <c r="B6" s="67" t="s">
        <v>114</v>
      </c>
      <c r="C6" s="1">
        <f t="shared" si="0"/>
        <v>0.5</v>
      </c>
      <c r="D6">
        <v>0.28399999999999997</v>
      </c>
      <c r="H6">
        <v>0</v>
      </c>
      <c r="I6">
        <v>1</v>
      </c>
      <c r="J6">
        <f t="shared" ref="J6:J12" si="1">J5-I6+H6</f>
        <v>1503</v>
      </c>
    </row>
    <row r="7" spans="1:12" x14ac:dyDescent="0.25">
      <c r="A7" s="67" t="s">
        <v>101</v>
      </c>
      <c r="B7" s="67" t="s">
        <v>101</v>
      </c>
      <c r="C7" s="1">
        <f t="shared" si="0"/>
        <v>1.25</v>
      </c>
      <c r="D7">
        <v>0.34</v>
      </c>
      <c r="G7" t="s">
        <v>19</v>
      </c>
      <c r="H7">
        <v>0</v>
      </c>
      <c r="I7">
        <v>10</v>
      </c>
      <c r="J7">
        <f t="shared" si="1"/>
        <v>1493</v>
      </c>
    </row>
    <row r="8" spans="1:12" x14ac:dyDescent="0.25">
      <c r="A8" s="67" t="s">
        <v>101</v>
      </c>
      <c r="B8" s="67" t="s">
        <v>115</v>
      </c>
      <c r="C8" s="1">
        <f t="shared" si="0"/>
        <v>1.9166666666666679</v>
      </c>
      <c r="D8">
        <v>0.46700000000000003</v>
      </c>
      <c r="H8">
        <v>1</v>
      </c>
      <c r="I8">
        <v>1</v>
      </c>
      <c r="J8">
        <f t="shared" si="1"/>
        <v>1493</v>
      </c>
    </row>
    <row r="9" spans="1:12" x14ac:dyDescent="0.25">
      <c r="A9" s="67" t="s">
        <v>103</v>
      </c>
      <c r="B9" s="67" t="s">
        <v>116</v>
      </c>
      <c r="C9" s="1">
        <f t="shared" si="0"/>
        <v>2.7333333333333343</v>
      </c>
      <c r="D9">
        <v>0.90200000000000002</v>
      </c>
      <c r="E9">
        <v>1.0532999999999999</v>
      </c>
      <c r="F9">
        <v>2.4899999999999999E-2</v>
      </c>
      <c r="G9" t="s">
        <v>20</v>
      </c>
      <c r="H9">
        <v>0</v>
      </c>
      <c r="I9">
        <v>7</v>
      </c>
      <c r="J9">
        <f t="shared" si="1"/>
        <v>1486</v>
      </c>
    </row>
    <row r="10" spans="1:12" x14ac:dyDescent="0.25">
      <c r="A10" s="67" t="s">
        <v>104</v>
      </c>
      <c r="B10" s="67" t="s">
        <v>98</v>
      </c>
      <c r="C10" s="1">
        <f t="shared" si="0"/>
        <v>3.0833333333333339</v>
      </c>
      <c r="D10">
        <v>1.284</v>
      </c>
      <c r="G10" t="s">
        <v>21</v>
      </c>
      <c r="H10">
        <v>1</v>
      </c>
      <c r="I10">
        <v>4</v>
      </c>
      <c r="J10">
        <f t="shared" si="1"/>
        <v>1483</v>
      </c>
    </row>
    <row r="11" spans="1:12" x14ac:dyDescent="0.25">
      <c r="A11" s="67" t="s">
        <v>104</v>
      </c>
      <c r="B11" s="67" t="s">
        <v>101</v>
      </c>
      <c r="C11" s="1">
        <f t="shared" si="0"/>
        <v>3.25</v>
      </c>
      <c r="D11">
        <v>1.4359999999999999</v>
      </c>
      <c r="E11">
        <v>1.29</v>
      </c>
      <c r="F11">
        <v>0.15297058540761496</v>
      </c>
      <c r="G11" t="s">
        <v>22</v>
      </c>
      <c r="H11">
        <v>0</v>
      </c>
      <c r="I11">
        <v>7</v>
      </c>
      <c r="J11">
        <f t="shared" si="1"/>
        <v>1476</v>
      </c>
    </row>
    <row r="12" spans="1:12" x14ac:dyDescent="0.25">
      <c r="A12" s="67" t="s">
        <v>104</v>
      </c>
      <c r="B12" s="67" t="s">
        <v>114</v>
      </c>
      <c r="C12" s="1">
        <f t="shared" si="0"/>
        <v>3.5</v>
      </c>
      <c r="D12">
        <v>1.72</v>
      </c>
      <c r="E12">
        <v>1.62</v>
      </c>
      <c r="F12">
        <v>5.3124591501744221E-2</v>
      </c>
      <c r="G12" t="s">
        <v>23</v>
      </c>
      <c r="H12">
        <v>1</v>
      </c>
      <c r="I12">
        <v>7</v>
      </c>
      <c r="J12">
        <f t="shared" si="1"/>
        <v>1470</v>
      </c>
    </row>
    <row r="13" spans="1:12" x14ac:dyDescent="0.25">
      <c r="A13" s="67" t="s">
        <v>104</v>
      </c>
      <c r="B13" s="67" t="s">
        <v>117</v>
      </c>
      <c r="C13" s="1">
        <f t="shared" si="0"/>
        <v>3.7833333333333332</v>
      </c>
      <c r="D13">
        <v>2.4700000000000002</v>
      </c>
      <c r="E13">
        <v>2.5099999999999998</v>
      </c>
      <c r="F13">
        <v>0.14613540144530127</v>
      </c>
      <c r="G13" t="s">
        <v>25</v>
      </c>
      <c r="H13">
        <v>1</v>
      </c>
      <c r="I13">
        <v>7</v>
      </c>
      <c r="J13">
        <f>J12-I13+H13</f>
        <v>1464</v>
      </c>
      <c r="L13">
        <v>100</v>
      </c>
    </row>
    <row r="14" spans="1:12" x14ac:dyDescent="0.25">
      <c r="A14" s="67" t="s">
        <v>104</v>
      </c>
      <c r="B14" s="67" t="s">
        <v>118</v>
      </c>
      <c r="C14" s="1">
        <f t="shared" si="0"/>
        <v>4.0500000000000007</v>
      </c>
      <c r="D14">
        <v>3.16</v>
      </c>
      <c r="E14">
        <v>2.64</v>
      </c>
      <c r="F14">
        <v>0.11585431464661214</v>
      </c>
      <c r="G14" t="s">
        <v>26</v>
      </c>
      <c r="H14">
        <v>0</v>
      </c>
      <c r="I14">
        <v>7</v>
      </c>
      <c r="J14">
        <f>J17-I14+H14+(L13/1000)</f>
        <v>1454.1</v>
      </c>
    </row>
    <row r="15" spans="1:12" x14ac:dyDescent="0.25">
      <c r="A15" s="67" t="s">
        <v>106</v>
      </c>
      <c r="B15" s="67" t="s">
        <v>101</v>
      </c>
      <c r="C15" s="1">
        <f t="shared" si="0"/>
        <v>4.25</v>
      </c>
      <c r="D15">
        <v>3.7</v>
      </c>
      <c r="E15">
        <v>3.35</v>
      </c>
      <c r="F15">
        <v>8.7305339024726925E-2</v>
      </c>
      <c r="G15" t="s">
        <v>39</v>
      </c>
      <c r="H15">
        <v>1</v>
      </c>
      <c r="I15">
        <v>7</v>
      </c>
      <c r="J15">
        <f>J14-I15+H15</f>
        <v>1448.1</v>
      </c>
    </row>
    <row r="16" spans="1:12" x14ac:dyDescent="0.25">
      <c r="A16" s="67" t="s">
        <v>106</v>
      </c>
      <c r="B16" s="67" t="s">
        <v>135</v>
      </c>
      <c r="C16" s="1">
        <f t="shared" si="0"/>
        <v>4.4833333333333343</v>
      </c>
      <c r="D16" t="s">
        <v>27</v>
      </c>
    </row>
    <row r="17" spans="1:12" x14ac:dyDescent="0.25">
      <c r="A17" s="26">
        <v>12</v>
      </c>
      <c r="B17" s="27">
        <v>51</v>
      </c>
      <c r="C17" s="26">
        <f t="shared" si="0"/>
        <v>3.9333333333333336</v>
      </c>
      <c r="D17" s="27"/>
      <c r="E17" s="27"/>
      <c r="F17" s="27"/>
      <c r="G17" s="27"/>
      <c r="H17" s="27">
        <v>0</v>
      </c>
      <c r="I17" s="27">
        <v>3</v>
      </c>
      <c r="J17" s="27">
        <f>J13-I17+H17</f>
        <v>1461</v>
      </c>
      <c r="K17" s="27" t="s">
        <v>24</v>
      </c>
      <c r="L17" s="27"/>
    </row>
    <row r="19" spans="1:12" x14ac:dyDescent="0.25">
      <c r="A19" t="s">
        <v>36</v>
      </c>
    </row>
    <row r="20" spans="1:12" x14ac:dyDescent="0.25">
      <c r="A20" s="6">
        <v>0.4236111111111111</v>
      </c>
      <c r="B20" t="s">
        <v>37</v>
      </c>
    </row>
    <row r="21" spans="1:12" x14ac:dyDescent="0.25">
      <c r="B21" t="s">
        <v>38</v>
      </c>
    </row>
    <row r="23" spans="1:12" ht="30" x14ac:dyDescent="0.25">
      <c r="A23" s="70" t="s">
        <v>80</v>
      </c>
      <c r="B23" s="69" t="s">
        <v>141</v>
      </c>
      <c r="C23" s="69" t="s">
        <v>142</v>
      </c>
      <c r="D23" s="69" t="s">
        <v>143</v>
      </c>
      <c r="E23" s="69" t="s">
        <v>141</v>
      </c>
      <c r="F23" s="69" t="s">
        <v>142</v>
      </c>
      <c r="G23" s="69" t="s">
        <v>143</v>
      </c>
      <c r="H23" s="69" t="s">
        <v>141</v>
      </c>
      <c r="I23" s="69" t="s">
        <v>142</v>
      </c>
      <c r="J23" s="69" t="s">
        <v>143</v>
      </c>
      <c r="K23" s="69" t="s">
        <v>87</v>
      </c>
    </row>
    <row r="24" spans="1:12" x14ac:dyDescent="0.25">
      <c r="A24" s="72">
        <v>2.7333333333333343</v>
      </c>
      <c r="B24" s="1">
        <v>2500.9699999999998</v>
      </c>
      <c r="C24" s="1">
        <v>2502.0300000000002</v>
      </c>
      <c r="D24" s="1">
        <f>C24-B24</f>
        <v>1.0600000000004002</v>
      </c>
      <c r="E24" s="1">
        <v>2473.08</v>
      </c>
      <c r="F24" s="1">
        <v>2474.16</v>
      </c>
      <c r="G24" s="1">
        <f>F24-E24</f>
        <v>1.0799999999999272</v>
      </c>
      <c r="H24" s="1">
        <v>2477.1799999999998</v>
      </c>
      <c r="I24" s="1">
        <v>2478.1999999999998</v>
      </c>
      <c r="J24" s="1">
        <f>I24-H24</f>
        <v>1.0199999999999818</v>
      </c>
      <c r="K24" s="1">
        <f>_xlfn.STDEV.S(J24,G24,D24)</f>
        <v>3.0550504633060763E-2</v>
      </c>
    </row>
    <row r="25" spans="1:12" x14ac:dyDescent="0.25">
      <c r="A25" s="7">
        <v>3.25</v>
      </c>
      <c r="B25" s="1">
        <v>2492.96</v>
      </c>
      <c r="C25" s="1">
        <v>2494.31</v>
      </c>
      <c r="D25" s="1">
        <f t="shared" ref="D25:D29" si="2">C25-B25</f>
        <v>1.3499999999999091</v>
      </c>
      <c r="E25" s="1">
        <v>2481.69</v>
      </c>
      <c r="F25" s="1">
        <v>2483.13</v>
      </c>
      <c r="G25" s="1">
        <f t="shared" ref="G25:G29" si="3">F25-E25</f>
        <v>1.4400000000000546</v>
      </c>
      <c r="H25" s="1">
        <v>2492.4299999999998</v>
      </c>
      <c r="I25" s="1">
        <v>2493.5100000000002</v>
      </c>
      <c r="J25" s="1">
        <f t="shared" ref="J25:J29" si="4">I25-H25</f>
        <v>1.080000000000382</v>
      </c>
      <c r="K25" s="1">
        <f t="shared" ref="K25:K29" si="5">_xlfn.STDEV.S(J25,G25,D25)</f>
        <v>0.18734993995174429</v>
      </c>
    </row>
    <row r="26" spans="1:12" x14ac:dyDescent="0.25">
      <c r="A26" s="7">
        <v>3.5</v>
      </c>
      <c r="B26" s="1">
        <v>2465.73</v>
      </c>
      <c r="C26" s="1">
        <v>2467.42</v>
      </c>
      <c r="D26" s="1">
        <f t="shared" si="2"/>
        <v>1.6900000000000546</v>
      </c>
      <c r="E26" s="1">
        <v>2451.59</v>
      </c>
      <c r="F26" s="1">
        <v>2453.21</v>
      </c>
      <c r="G26" s="1">
        <f t="shared" si="3"/>
        <v>1.6199999999998909</v>
      </c>
      <c r="H26" s="1">
        <v>2455.2600000000002</v>
      </c>
      <c r="I26" s="1">
        <v>2456.8200000000002</v>
      </c>
      <c r="J26" s="1">
        <f t="shared" si="4"/>
        <v>1.5599999999999454</v>
      </c>
      <c r="K26" s="1">
        <f t="shared" si="5"/>
        <v>6.5064070986534425E-2</v>
      </c>
    </row>
    <row r="27" spans="1:12" x14ac:dyDescent="0.25">
      <c r="A27" s="7">
        <v>3.7833333333333332</v>
      </c>
      <c r="B27" s="1">
        <v>2475.2399999999998</v>
      </c>
      <c r="C27" s="1">
        <v>2477.85</v>
      </c>
      <c r="D27" s="1">
        <f t="shared" si="2"/>
        <v>2.6100000000001273</v>
      </c>
      <c r="E27" s="1">
        <v>2479.7800000000002</v>
      </c>
      <c r="F27" s="1">
        <v>2482.39</v>
      </c>
      <c r="G27" s="1">
        <f t="shared" si="3"/>
        <v>2.6099999999996726</v>
      </c>
      <c r="H27" s="1">
        <v>2466.5100000000002</v>
      </c>
      <c r="I27" s="1">
        <v>2468.81</v>
      </c>
      <c r="J27" s="1">
        <f t="shared" si="4"/>
        <v>2.2999999999997272</v>
      </c>
      <c r="K27" s="1">
        <f t="shared" si="5"/>
        <v>0.17897858344888376</v>
      </c>
    </row>
    <row r="28" spans="1:12" x14ac:dyDescent="0.25">
      <c r="A28" s="7">
        <v>4.0500000000000007</v>
      </c>
      <c r="B28" s="1">
        <v>2463.6999999999998</v>
      </c>
      <c r="C28" s="1">
        <v>2466.31</v>
      </c>
      <c r="D28" s="1">
        <f t="shared" si="2"/>
        <v>2.6100000000001273</v>
      </c>
      <c r="E28" s="1">
        <v>2501.2600000000002</v>
      </c>
      <c r="F28" s="1">
        <v>2503.77</v>
      </c>
      <c r="G28" s="1">
        <f t="shared" si="3"/>
        <v>2.5099999999997635</v>
      </c>
      <c r="H28" s="1">
        <v>2464.3200000000002</v>
      </c>
      <c r="I28" s="1">
        <v>2467.11</v>
      </c>
      <c r="J28" s="1">
        <f t="shared" si="4"/>
        <v>2.7899999999999636</v>
      </c>
      <c r="K28" s="1">
        <f t="shared" si="5"/>
        <v>0.14189197769202569</v>
      </c>
    </row>
    <row r="29" spans="1:12" x14ac:dyDescent="0.25">
      <c r="A29" s="36">
        <v>4.25</v>
      </c>
      <c r="B29" s="26">
        <v>2480.9499999999998</v>
      </c>
      <c r="C29" s="26">
        <v>2484.39</v>
      </c>
      <c r="D29" s="26">
        <f t="shared" si="2"/>
        <v>3.4400000000000546</v>
      </c>
      <c r="E29" s="26">
        <v>2510.14</v>
      </c>
      <c r="F29" s="26">
        <v>2513.37</v>
      </c>
      <c r="G29" s="26">
        <f t="shared" si="3"/>
        <v>3.2300000000000182</v>
      </c>
      <c r="H29" s="26">
        <v>2469.5500000000002</v>
      </c>
      <c r="I29" s="26">
        <v>2472.92</v>
      </c>
      <c r="J29" s="26">
        <f t="shared" si="4"/>
        <v>3.3699999999998909</v>
      </c>
      <c r="K29" s="26">
        <f t="shared" si="5"/>
        <v>0.10692676621563825</v>
      </c>
    </row>
    <row r="30" spans="1:12" x14ac:dyDescent="0.25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</row>
    <row r="32" spans="1:12" ht="30" x14ac:dyDescent="0.25">
      <c r="A32" s="29" t="s">
        <v>40</v>
      </c>
      <c r="B32" s="30" t="s">
        <v>10</v>
      </c>
      <c r="C32" s="28" t="s">
        <v>30</v>
      </c>
      <c r="D32" s="29"/>
      <c r="E32" s="65"/>
      <c r="F32" s="28" t="s">
        <v>41</v>
      </c>
      <c r="G32" s="29"/>
      <c r="H32" s="65"/>
      <c r="I32" s="29" t="s">
        <v>42</v>
      </c>
      <c r="J32" s="28" t="s">
        <v>43</v>
      </c>
    </row>
    <row r="33" spans="1:10" x14ac:dyDescent="0.25">
      <c r="A33" s="7">
        <v>2.7333333333333343</v>
      </c>
      <c r="B33" s="31">
        <v>0.90200000000000002</v>
      </c>
      <c r="C33" s="19">
        <v>1.0600000000004002</v>
      </c>
      <c r="D33" s="8">
        <v>1.0799999999999272</v>
      </c>
      <c r="E33" s="32">
        <v>1.0199999999999818</v>
      </c>
      <c r="F33" s="33">
        <f>LOG(C33)</f>
        <v>2.53058652649342E-2</v>
      </c>
      <c r="G33" s="34">
        <f>LOG(D33)</f>
        <v>3.3423755486920441E-2</v>
      </c>
      <c r="H33" s="35">
        <f>LOG(E33)</f>
        <v>8.6001717619098167E-3</v>
      </c>
      <c r="I33" s="34">
        <f t="shared" ref="I33:I38" si="6">AVERAGE(F33:H33)</f>
        <v>2.244326417125482E-2</v>
      </c>
      <c r="J33" s="33">
        <f t="shared" ref="J33:J38" si="7">_xlfn.STDEV.S(F33:H33)</f>
        <v>1.2656952279451151E-2</v>
      </c>
    </row>
    <row r="34" spans="1:10" x14ac:dyDescent="0.25">
      <c r="A34" s="7">
        <v>3.25</v>
      </c>
      <c r="B34" s="31">
        <v>1.4359999999999999</v>
      </c>
      <c r="C34" s="19">
        <v>1.3499999999999091</v>
      </c>
      <c r="D34" s="8">
        <v>1.4400000000000546</v>
      </c>
      <c r="E34" s="32">
        <v>1.080000000000382</v>
      </c>
      <c r="F34" s="33">
        <f t="shared" ref="F34:F38" si="8">LOG(C34)</f>
        <v>0.13033376849497685</v>
      </c>
      <c r="G34" s="34">
        <f t="shared" ref="G34:G38" si="9">LOG(D34)</f>
        <v>0.15836249209526612</v>
      </c>
      <c r="H34" s="35">
        <f t="shared" ref="H34:H38" si="10">LOG(E34)</f>
        <v>3.3423755487103309E-2</v>
      </c>
      <c r="I34" s="34">
        <f t="shared" si="6"/>
        <v>0.10737333869244876</v>
      </c>
      <c r="J34" s="33">
        <f t="shared" si="7"/>
        <v>6.5557669107806041E-2</v>
      </c>
    </row>
    <row r="35" spans="1:10" x14ac:dyDescent="0.25">
      <c r="A35" s="7">
        <v>3.5</v>
      </c>
      <c r="B35" s="31">
        <v>1.72</v>
      </c>
      <c r="C35" s="19">
        <v>1.6900000000000546</v>
      </c>
      <c r="D35" s="8">
        <v>1.6199999999998909</v>
      </c>
      <c r="E35" s="32">
        <v>1.5599999999999454</v>
      </c>
      <c r="F35" s="33">
        <f t="shared" si="8"/>
        <v>0.22788670461368757</v>
      </c>
      <c r="G35" s="34">
        <f t="shared" si="9"/>
        <v>0.20951501454260169</v>
      </c>
      <c r="H35" s="35">
        <f t="shared" si="10"/>
        <v>0.1931245983544464</v>
      </c>
      <c r="I35" s="34">
        <f t="shared" si="6"/>
        <v>0.2101754391702452</v>
      </c>
      <c r="J35" s="33">
        <f t="shared" si="7"/>
        <v>1.7390460845282167E-2</v>
      </c>
    </row>
    <row r="36" spans="1:10" x14ac:dyDescent="0.25">
      <c r="A36" s="7">
        <v>3.7833333333333332</v>
      </c>
      <c r="B36" s="31">
        <v>2.4700000000000002</v>
      </c>
      <c r="C36" s="19">
        <v>2.6100000000001273</v>
      </c>
      <c r="D36" s="8">
        <v>2.6099999999996726</v>
      </c>
      <c r="E36" s="32">
        <v>2.2999999999997272</v>
      </c>
      <c r="F36" s="33">
        <f t="shared" si="8"/>
        <v>0.41664050733830216</v>
      </c>
      <c r="G36" s="34">
        <f t="shared" si="9"/>
        <v>0.4166405073382265</v>
      </c>
      <c r="H36" s="35">
        <f t="shared" si="10"/>
        <v>0.36172783601754138</v>
      </c>
      <c r="I36" s="34">
        <f t="shared" si="6"/>
        <v>0.39833628356468997</v>
      </c>
      <c r="J36" s="33">
        <f t="shared" si="7"/>
        <v>3.170384556894084E-2</v>
      </c>
    </row>
    <row r="37" spans="1:10" x14ac:dyDescent="0.25">
      <c r="A37" s="7">
        <v>4.0500000000000007</v>
      </c>
      <c r="B37" s="31">
        <v>3.16</v>
      </c>
      <c r="C37" s="19">
        <v>2.6100000000001273</v>
      </c>
      <c r="D37" s="8">
        <v>2.5099999999997635</v>
      </c>
      <c r="E37" s="32">
        <v>2.7899999999999636</v>
      </c>
      <c r="F37" s="33">
        <f t="shared" si="8"/>
        <v>0.41664050733830216</v>
      </c>
      <c r="G37" s="34">
        <f t="shared" si="9"/>
        <v>0.39967372148099722</v>
      </c>
      <c r="H37" s="35">
        <f t="shared" si="10"/>
        <v>0.4456042032735919</v>
      </c>
      <c r="I37" s="34">
        <f t="shared" si="6"/>
        <v>0.42063947736429713</v>
      </c>
      <c r="J37" s="33">
        <f t="shared" si="7"/>
        <v>2.3224902806611967E-2</v>
      </c>
    </row>
    <row r="38" spans="1:10" x14ac:dyDescent="0.25">
      <c r="A38" s="36">
        <v>4.25</v>
      </c>
      <c r="B38" s="37">
        <v>3.7</v>
      </c>
      <c r="C38" s="21">
        <v>3.4400000000000546</v>
      </c>
      <c r="D38" s="22">
        <v>3.2300000000000182</v>
      </c>
      <c r="E38" s="38">
        <v>3.3699999999998909</v>
      </c>
      <c r="F38" s="39">
        <f t="shared" si="8"/>
        <v>0.53655844257153695</v>
      </c>
      <c r="G38" s="40">
        <f t="shared" si="9"/>
        <v>0.5092025223311053</v>
      </c>
      <c r="H38" s="41">
        <f t="shared" si="10"/>
        <v>0.52762990087132455</v>
      </c>
      <c r="I38" s="40">
        <f t="shared" si="6"/>
        <v>0.52446362192465557</v>
      </c>
      <c r="J38" s="39">
        <f t="shared" si="7"/>
        <v>1.395011056681286E-2</v>
      </c>
    </row>
    <row r="40" spans="1:10" x14ac:dyDescent="0.25">
      <c r="A40" t="s">
        <v>148</v>
      </c>
      <c r="B40" t="s">
        <v>145</v>
      </c>
      <c r="C40" t="s">
        <v>146</v>
      </c>
      <c r="D40" t="s">
        <v>147</v>
      </c>
      <c r="E40" t="s">
        <v>149</v>
      </c>
    </row>
    <row r="41" spans="1:10" x14ac:dyDescent="0.25">
      <c r="A41" s="82">
        <v>1</v>
      </c>
      <c r="B41">
        <v>0.35049999999999998</v>
      </c>
      <c r="C41" s="59">
        <f>AVERAGE(B41:B43)</f>
        <v>0.41056666666666669</v>
      </c>
      <c r="D41">
        <f>_xlfn.STDEV.S(B41:B43)</f>
        <v>7.0645901037026407E-2</v>
      </c>
      <c r="E41">
        <f>D41/C41</f>
        <v>0.1720692564025974</v>
      </c>
    </row>
    <row r="42" spans="1:10" x14ac:dyDescent="0.25">
      <c r="A42">
        <v>2</v>
      </c>
      <c r="B42">
        <v>0.39279999999999998</v>
      </c>
    </row>
    <row r="43" spans="1:10" x14ac:dyDescent="0.25">
      <c r="A43">
        <v>3</v>
      </c>
      <c r="B43">
        <v>0.4884</v>
      </c>
    </row>
    <row r="46" spans="1:10" x14ac:dyDescent="0.25">
      <c r="E46" s="1"/>
      <c r="F46" s="1"/>
      <c r="G46" s="1"/>
    </row>
    <row r="48" spans="1:10" x14ac:dyDescent="0.25">
      <c r="A48" t="s">
        <v>93</v>
      </c>
      <c r="B48">
        <v>0.41060000000000002</v>
      </c>
      <c r="C48" t="s">
        <v>94</v>
      </c>
      <c r="D48">
        <v>1.2142999999999999</v>
      </c>
    </row>
    <row r="50" spans="1:4" x14ac:dyDescent="0.25">
      <c r="A50" t="s">
        <v>92</v>
      </c>
      <c r="B50" t="s">
        <v>95</v>
      </c>
      <c r="C50" t="s">
        <v>96</v>
      </c>
    </row>
    <row r="51" spans="1:4" x14ac:dyDescent="0.25">
      <c r="A51" s="1">
        <v>4.42</v>
      </c>
      <c r="B51">
        <f t="shared" ref="B51:B60" si="11">(A51*$B$48) -$D$48</f>
        <v>0.6005520000000002</v>
      </c>
      <c r="C51" s="1">
        <f>10^B51</f>
        <v>3.9861349721400816</v>
      </c>
    </row>
    <row r="52" spans="1:4" x14ac:dyDescent="0.25">
      <c r="A52" s="1">
        <v>4.4000000000000004</v>
      </c>
      <c r="B52">
        <f t="shared" si="11"/>
        <v>0.59234000000000031</v>
      </c>
      <c r="C52" s="1">
        <f t="shared" ref="C52:C60" si="12">10^B52</f>
        <v>3.9114699669967448</v>
      </c>
    </row>
    <row r="53" spans="1:4" x14ac:dyDescent="0.25">
      <c r="A53" s="1">
        <v>4.37</v>
      </c>
      <c r="B53">
        <f t="shared" si="11"/>
        <v>0.58002200000000026</v>
      </c>
      <c r="C53" s="1">
        <f t="shared" si="12"/>
        <v>3.8020865601397791</v>
      </c>
    </row>
    <row r="54" spans="1:4" x14ac:dyDescent="0.25">
      <c r="A54" s="1">
        <v>4.3499999999999996</v>
      </c>
      <c r="B54">
        <f t="shared" si="11"/>
        <v>0.57180999999999993</v>
      </c>
      <c r="C54" s="1">
        <f t="shared" si="12"/>
        <v>3.7308689986290973</v>
      </c>
    </row>
    <row r="55" spans="1:4" x14ac:dyDescent="0.25">
      <c r="A55" s="1">
        <v>4.33</v>
      </c>
      <c r="B55">
        <f>(A55*$B$48) -$D$48</f>
        <v>0.56359800000000027</v>
      </c>
      <c r="C55" s="1">
        <f>10^B55</f>
        <v>3.6609854259656762</v>
      </c>
    </row>
    <row r="56" spans="1:4" x14ac:dyDescent="0.25">
      <c r="A56" s="1">
        <v>4.3</v>
      </c>
      <c r="B56">
        <f t="shared" si="11"/>
        <v>0.55127999999999999</v>
      </c>
      <c r="C56" s="1">
        <f t="shared" si="12"/>
        <v>3.5586067648166297</v>
      </c>
    </row>
    <row r="57" spans="1:4" x14ac:dyDescent="0.25">
      <c r="A57" s="1">
        <v>4.28</v>
      </c>
      <c r="B57">
        <f t="shared" si="11"/>
        <v>0.54306800000000033</v>
      </c>
      <c r="C57" s="1">
        <f t="shared" si="12"/>
        <v>3.4919498667800108</v>
      </c>
    </row>
    <row r="58" spans="1:4" x14ac:dyDescent="0.25">
      <c r="A58" s="1">
        <v>4.25</v>
      </c>
      <c r="B58">
        <f t="shared" si="11"/>
        <v>0.53075000000000006</v>
      </c>
      <c r="C58" s="1">
        <f t="shared" si="12"/>
        <v>3.3942982482772606</v>
      </c>
    </row>
    <row r="59" spans="1:4" x14ac:dyDescent="0.25">
      <c r="A59" s="1">
        <v>4.2300000000000004</v>
      </c>
      <c r="B59">
        <f t="shared" si="11"/>
        <v>0.52253800000000039</v>
      </c>
      <c r="C59" s="1">
        <f t="shared" si="12"/>
        <v>3.3307190423705491</v>
      </c>
    </row>
    <row r="60" spans="1:4" x14ac:dyDescent="0.25">
      <c r="A60" s="1">
        <v>4.21</v>
      </c>
      <c r="B60">
        <f t="shared" si="11"/>
        <v>0.51432600000000006</v>
      </c>
      <c r="C60" s="1">
        <f t="shared" si="12"/>
        <v>3.2683307499098686</v>
      </c>
    </row>
    <row r="61" spans="1:4" x14ac:dyDescent="0.25">
      <c r="D6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9F62-C77B-4FBA-924A-2BDEC3D85B7A}">
  <dimension ref="A1:Q68"/>
  <sheetViews>
    <sheetView topLeftCell="A27" workbookViewId="0">
      <selection activeCell="F51" sqref="F51"/>
    </sheetView>
  </sheetViews>
  <sheetFormatPr defaultColWidth="11.42578125" defaultRowHeight="15" x14ac:dyDescent="0.25"/>
  <sheetData>
    <row r="1" spans="1:17" x14ac:dyDescent="0.25">
      <c r="A1" t="s">
        <v>140</v>
      </c>
      <c r="B1" s="6">
        <v>0.38958333333333334</v>
      </c>
    </row>
    <row r="2" spans="1:17" x14ac:dyDescent="0.25">
      <c r="A2" t="s">
        <v>134</v>
      </c>
      <c r="B2" s="67">
        <f>A5+(B5/60)</f>
        <v>9.3666666666666671</v>
      </c>
    </row>
    <row r="4" spans="1:17" ht="45" x14ac:dyDescent="0.25">
      <c r="A4" s="29" t="s">
        <v>7</v>
      </c>
      <c r="B4" s="29" t="s">
        <v>8</v>
      </c>
      <c r="C4" s="29" t="s">
        <v>9</v>
      </c>
      <c r="D4" s="29" t="s">
        <v>10</v>
      </c>
      <c r="E4" s="29" t="s">
        <v>11</v>
      </c>
      <c r="F4" s="29" t="s">
        <v>12</v>
      </c>
      <c r="G4" s="29" t="s">
        <v>75</v>
      </c>
      <c r="H4" s="29" t="s">
        <v>14</v>
      </c>
      <c r="I4" s="29" t="s">
        <v>15</v>
      </c>
      <c r="J4" s="29" t="s">
        <v>16</v>
      </c>
      <c r="K4" s="29" t="s">
        <v>76</v>
      </c>
    </row>
    <row r="5" spans="1:17" x14ac:dyDescent="0.25">
      <c r="A5" s="67" t="s">
        <v>99</v>
      </c>
      <c r="B5" s="67" t="s">
        <v>137</v>
      </c>
      <c r="C5" s="1">
        <f t="shared" ref="C5:C24" si="0">(B5/60)+A5-$B$2</f>
        <v>0</v>
      </c>
      <c r="D5">
        <v>6.5000000000000002E-2</v>
      </c>
      <c r="G5">
        <v>5</v>
      </c>
      <c r="H5">
        <v>1</v>
      </c>
      <c r="I5">
        <f>1500-H5+G5</f>
        <v>1504</v>
      </c>
    </row>
    <row r="6" spans="1:17" x14ac:dyDescent="0.25">
      <c r="A6" s="67" t="s">
        <v>101</v>
      </c>
      <c r="B6" s="67" t="s">
        <v>102</v>
      </c>
      <c r="C6" s="1">
        <f t="shared" si="0"/>
        <v>0.86666666666666536</v>
      </c>
      <c r="D6">
        <v>7.2999999999999995E-2</v>
      </c>
      <c r="F6" t="s">
        <v>19</v>
      </c>
      <c r="G6">
        <v>0</v>
      </c>
      <c r="H6">
        <v>4.5</v>
      </c>
      <c r="I6">
        <f>I5-H6+G6</f>
        <v>1499.5</v>
      </c>
    </row>
    <row r="7" spans="1:17" x14ac:dyDescent="0.25">
      <c r="A7" s="67" t="s">
        <v>103</v>
      </c>
      <c r="B7" s="67" t="s">
        <v>102</v>
      </c>
      <c r="C7" s="1">
        <f t="shared" si="0"/>
        <v>1.8666666666666654</v>
      </c>
      <c r="D7">
        <v>0.10100000000000001</v>
      </c>
      <c r="G7">
        <v>0</v>
      </c>
      <c r="H7">
        <v>1</v>
      </c>
      <c r="I7">
        <f>I6-H7+G7</f>
        <v>1498.5</v>
      </c>
    </row>
    <row r="8" spans="1:17" x14ac:dyDescent="0.25">
      <c r="A8" s="67" t="s">
        <v>104</v>
      </c>
      <c r="B8" s="67" t="s">
        <v>105</v>
      </c>
      <c r="C8" s="1">
        <f t="shared" si="0"/>
        <v>2.8833333333333329</v>
      </c>
      <c r="D8">
        <v>0.16</v>
      </c>
      <c r="G8">
        <v>0</v>
      </c>
      <c r="H8">
        <v>1</v>
      </c>
      <c r="I8">
        <f>I7-H8+G8</f>
        <v>1497.5</v>
      </c>
    </row>
    <row r="9" spans="1:17" x14ac:dyDescent="0.25">
      <c r="A9" s="67" t="s">
        <v>106</v>
      </c>
      <c r="B9" s="67" t="s">
        <v>107</v>
      </c>
      <c r="C9" s="1">
        <f t="shared" si="0"/>
        <v>3.9499999999999993</v>
      </c>
      <c r="D9">
        <v>0.26500000000000001</v>
      </c>
      <c r="F9" t="s">
        <v>20</v>
      </c>
      <c r="G9">
        <v>0</v>
      </c>
      <c r="H9">
        <v>4.5</v>
      </c>
      <c r="I9">
        <f t="shared" ref="I9:I21" si="1">I8-H9+G9</f>
        <v>1493</v>
      </c>
    </row>
    <row r="10" spans="1:17" x14ac:dyDescent="0.25">
      <c r="A10" s="67" t="s">
        <v>102</v>
      </c>
      <c r="B10" s="67" t="s">
        <v>105</v>
      </c>
      <c r="C10" s="1">
        <f t="shared" si="0"/>
        <v>4.8833333333333329</v>
      </c>
      <c r="D10">
        <v>0.39900000000000002</v>
      </c>
      <c r="F10" t="s">
        <v>21</v>
      </c>
      <c r="G10">
        <v>0</v>
      </c>
      <c r="H10">
        <v>4.5</v>
      </c>
      <c r="I10">
        <f t="shared" si="1"/>
        <v>1488.5</v>
      </c>
    </row>
    <row r="11" spans="1:17" x14ac:dyDescent="0.25">
      <c r="A11" s="67" t="s">
        <v>102</v>
      </c>
      <c r="B11" s="67" t="s">
        <v>108</v>
      </c>
      <c r="C11" s="1">
        <f t="shared" si="0"/>
        <v>5.3833333333333329</v>
      </c>
      <c r="D11">
        <v>0.51400000000000001</v>
      </c>
      <c r="G11">
        <v>0</v>
      </c>
      <c r="H11">
        <v>1</v>
      </c>
      <c r="I11">
        <f t="shared" si="1"/>
        <v>1487.5</v>
      </c>
    </row>
    <row r="12" spans="1:17" x14ac:dyDescent="0.25">
      <c r="A12" s="67" t="s">
        <v>105</v>
      </c>
      <c r="B12" s="67" t="s">
        <v>105</v>
      </c>
      <c r="C12" s="1">
        <f t="shared" si="0"/>
        <v>5.8833333333333329</v>
      </c>
      <c r="D12">
        <v>0.59199999999999997</v>
      </c>
      <c r="G12">
        <v>1</v>
      </c>
      <c r="H12">
        <v>1</v>
      </c>
      <c r="I12">
        <f t="shared" si="1"/>
        <v>1487.5</v>
      </c>
    </row>
    <row r="13" spans="1:17" x14ac:dyDescent="0.25">
      <c r="A13" s="67" t="s">
        <v>105</v>
      </c>
      <c r="B13" s="67" t="s">
        <v>108</v>
      </c>
      <c r="C13" s="1">
        <f t="shared" si="0"/>
        <v>6.3833333333333329</v>
      </c>
      <c r="D13">
        <v>0.93</v>
      </c>
      <c r="E13" s="57">
        <f>AVERAGE(B40:D40)</f>
        <v>0.23333333333357587</v>
      </c>
      <c r="F13" t="s">
        <v>22</v>
      </c>
      <c r="G13">
        <v>0</v>
      </c>
      <c r="H13">
        <v>4.5</v>
      </c>
      <c r="I13">
        <f t="shared" si="1"/>
        <v>1483</v>
      </c>
      <c r="Q13" t="s">
        <v>39</v>
      </c>
    </row>
    <row r="14" spans="1:17" x14ac:dyDescent="0.25">
      <c r="A14" s="67" t="s">
        <v>109</v>
      </c>
      <c r="B14" s="67" t="s">
        <v>105</v>
      </c>
      <c r="C14" s="1">
        <f t="shared" si="0"/>
        <v>6.8833333333333329</v>
      </c>
      <c r="D14">
        <v>0.98</v>
      </c>
      <c r="E14" s="56">
        <f>AVERAGE(B41:D41)</f>
        <v>0.37666666666670306</v>
      </c>
      <c r="F14" t="s">
        <v>23</v>
      </c>
      <c r="G14" s="24">
        <v>1.5</v>
      </c>
      <c r="H14">
        <v>4.5</v>
      </c>
      <c r="I14">
        <f t="shared" si="1"/>
        <v>1480</v>
      </c>
    </row>
    <row r="15" spans="1:17" x14ac:dyDescent="0.25">
      <c r="A15" s="67" t="s">
        <v>109</v>
      </c>
      <c r="B15" s="67" t="s">
        <v>138</v>
      </c>
      <c r="C15" s="1">
        <f t="shared" si="0"/>
        <v>7.1833333333333336</v>
      </c>
      <c r="G15" s="24">
        <v>0</v>
      </c>
      <c r="H15">
        <v>0</v>
      </c>
      <c r="I15">
        <f t="shared" si="1"/>
        <v>1480</v>
      </c>
    </row>
    <row r="16" spans="1:17" x14ac:dyDescent="0.25">
      <c r="A16" s="67" t="s">
        <v>109</v>
      </c>
      <c r="B16" s="67" t="s">
        <v>108</v>
      </c>
      <c r="C16" s="1">
        <f t="shared" si="0"/>
        <v>7.3833333333333329</v>
      </c>
      <c r="D16">
        <v>1.2</v>
      </c>
      <c r="E16" s="56">
        <f>AVERAGE(B42:D42)</f>
        <v>0.3133333333333515</v>
      </c>
      <c r="F16" t="s">
        <v>25</v>
      </c>
      <c r="G16" s="24">
        <v>3</v>
      </c>
      <c r="H16">
        <v>4.5</v>
      </c>
      <c r="I16">
        <f t="shared" si="1"/>
        <v>1478.5</v>
      </c>
    </row>
    <row r="17" spans="1:11" x14ac:dyDescent="0.25">
      <c r="A17" s="67" t="s">
        <v>100</v>
      </c>
      <c r="B17" s="67" t="s">
        <v>105</v>
      </c>
      <c r="C17" s="1">
        <f t="shared" si="0"/>
        <v>7.8833333333333329</v>
      </c>
      <c r="D17">
        <v>1.76</v>
      </c>
      <c r="E17" s="57">
        <f>AVERAGE(B45:D45)</f>
        <v>1.0566666666666908</v>
      </c>
      <c r="F17" t="s">
        <v>26</v>
      </c>
      <c r="G17" s="24">
        <v>3</v>
      </c>
      <c r="H17">
        <v>4.5</v>
      </c>
      <c r="I17">
        <f t="shared" si="1"/>
        <v>1477</v>
      </c>
    </row>
    <row r="18" spans="1:11" x14ac:dyDescent="0.25">
      <c r="A18" s="67" t="s">
        <v>100</v>
      </c>
      <c r="B18" s="67" t="s">
        <v>110</v>
      </c>
      <c r="C18" s="1">
        <f t="shared" si="0"/>
        <v>8.1333333333333329</v>
      </c>
      <c r="D18">
        <v>1.5</v>
      </c>
      <c r="E18" s="56">
        <f>AVERAGE(B44:D44)</f>
        <v>0.54333333333336975</v>
      </c>
      <c r="F18" t="s">
        <v>39</v>
      </c>
      <c r="G18" s="24">
        <v>1</v>
      </c>
      <c r="H18">
        <v>4.5</v>
      </c>
      <c r="I18">
        <f t="shared" si="1"/>
        <v>1473.5</v>
      </c>
    </row>
    <row r="19" spans="1:11" x14ac:dyDescent="0.25">
      <c r="A19" s="67" t="s">
        <v>111</v>
      </c>
      <c r="B19" s="67" t="s">
        <v>98</v>
      </c>
      <c r="C19" s="1">
        <f t="shared" si="0"/>
        <v>8.6333333333333329</v>
      </c>
      <c r="D19">
        <v>1.796</v>
      </c>
      <c r="G19" s="24">
        <v>3</v>
      </c>
      <c r="H19">
        <v>4.5</v>
      </c>
      <c r="I19">
        <f t="shared" si="1"/>
        <v>1472</v>
      </c>
    </row>
    <row r="20" spans="1:11" x14ac:dyDescent="0.25">
      <c r="A20" s="67" t="s">
        <v>111</v>
      </c>
      <c r="B20" s="67" t="s">
        <v>139</v>
      </c>
      <c r="C20" s="1">
        <f t="shared" si="0"/>
        <v>8.966666666666665</v>
      </c>
      <c r="D20">
        <v>2.06</v>
      </c>
      <c r="F20" t="s">
        <v>49</v>
      </c>
      <c r="G20" s="24">
        <v>2</v>
      </c>
      <c r="H20">
        <v>4.5</v>
      </c>
      <c r="I20">
        <f t="shared" si="1"/>
        <v>1469.5</v>
      </c>
      <c r="J20" t="s">
        <v>74</v>
      </c>
    </row>
    <row r="21" spans="1:11" x14ac:dyDescent="0.25">
      <c r="A21" s="67" t="s">
        <v>111</v>
      </c>
      <c r="B21" s="67" t="s">
        <v>110</v>
      </c>
      <c r="C21" s="1">
        <f t="shared" si="0"/>
        <v>9.1333333333333329</v>
      </c>
      <c r="D21">
        <v>2.35</v>
      </c>
      <c r="F21" t="s">
        <v>53</v>
      </c>
      <c r="G21" s="24">
        <v>2</v>
      </c>
      <c r="H21">
        <v>4.5</v>
      </c>
      <c r="I21">
        <f t="shared" si="1"/>
        <v>1467</v>
      </c>
    </row>
    <row r="22" spans="1:11" x14ac:dyDescent="0.25">
      <c r="A22" s="67" t="s">
        <v>111</v>
      </c>
      <c r="B22" s="67" t="s">
        <v>108</v>
      </c>
      <c r="C22" s="1">
        <f t="shared" si="0"/>
        <v>9.3833333333333329</v>
      </c>
      <c r="D22">
        <v>2.57</v>
      </c>
      <c r="E22" s="56">
        <f>AVERAGE(B43:D43)</f>
        <v>0.48333333333327272</v>
      </c>
      <c r="F22" t="s">
        <v>71</v>
      </c>
      <c r="G22" s="24">
        <v>2</v>
      </c>
      <c r="H22">
        <v>4.5</v>
      </c>
      <c r="I22">
        <f>I21-H22+G22+K22</f>
        <v>1464.6</v>
      </c>
      <c r="K22">
        <v>0.1</v>
      </c>
    </row>
    <row r="23" spans="1:11" x14ac:dyDescent="0.25">
      <c r="A23" s="67" t="s">
        <v>107</v>
      </c>
      <c r="B23" s="67" t="s">
        <v>98</v>
      </c>
      <c r="C23" s="1">
        <f t="shared" si="0"/>
        <v>9.6333333333333329</v>
      </c>
      <c r="D23">
        <v>2.83</v>
      </c>
      <c r="E23" s="56">
        <f>AVERAGE(B46:D46)</f>
        <v>1.0766666666666727</v>
      </c>
      <c r="F23" t="s">
        <v>72</v>
      </c>
      <c r="G23" s="24">
        <v>2</v>
      </c>
      <c r="H23">
        <v>4.5</v>
      </c>
      <c r="I23">
        <f>I22-H23+G23</f>
        <v>1462.1</v>
      </c>
    </row>
    <row r="24" spans="1:11" x14ac:dyDescent="0.25">
      <c r="A24" s="77" t="s">
        <v>107</v>
      </c>
      <c r="B24" s="77" t="s">
        <v>105</v>
      </c>
      <c r="C24" s="26">
        <f t="shared" si="0"/>
        <v>9.8833333333333329</v>
      </c>
      <c r="D24" s="27">
        <v>3.45</v>
      </c>
      <c r="E24" s="27"/>
      <c r="F24" s="27" t="s">
        <v>73</v>
      </c>
      <c r="G24" s="78">
        <v>3</v>
      </c>
      <c r="H24" s="27">
        <v>4.5</v>
      </c>
      <c r="I24" s="27">
        <f>I23-H24+G24+K24</f>
        <v>1460.6999999999998</v>
      </c>
      <c r="J24" s="27"/>
      <c r="K24" s="27">
        <v>0.1</v>
      </c>
    </row>
    <row r="26" spans="1:11" x14ac:dyDescent="0.25">
      <c r="G26" s="24" t="s">
        <v>77</v>
      </c>
    </row>
    <row r="28" spans="1:11" ht="30" x14ac:dyDescent="0.25">
      <c r="A28" s="69" t="s">
        <v>80</v>
      </c>
      <c r="B28" s="69" t="s">
        <v>141</v>
      </c>
      <c r="C28" s="69" t="s">
        <v>142</v>
      </c>
      <c r="D28" s="69" t="s">
        <v>143</v>
      </c>
      <c r="E28" s="69" t="s">
        <v>141</v>
      </c>
      <c r="F28" s="69" t="s">
        <v>142</v>
      </c>
      <c r="G28" s="69" t="s">
        <v>143</v>
      </c>
      <c r="H28" s="69" t="s">
        <v>141</v>
      </c>
      <c r="I28" s="69" t="s">
        <v>142</v>
      </c>
      <c r="J28" s="69" t="s">
        <v>143</v>
      </c>
      <c r="K28" s="69" t="s">
        <v>87</v>
      </c>
    </row>
    <row r="29" spans="1:11" x14ac:dyDescent="0.25">
      <c r="A29" s="1">
        <v>6.3833333333333329</v>
      </c>
      <c r="B29">
        <v>2440.6</v>
      </c>
      <c r="C29">
        <v>2440.7600000000002</v>
      </c>
      <c r="D29">
        <f>C29-B29</f>
        <v>0.16000000000030923</v>
      </c>
      <c r="E29">
        <v>2457.6999999999998</v>
      </c>
      <c r="F29">
        <v>2458.1</v>
      </c>
      <c r="G29">
        <f>F29-E29</f>
        <v>0.40000000000009095</v>
      </c>
      <c r="H29">
        <v>2424.16</v>
      </c>
      <c r="I29">
        <v>2424.3000000000002</v>
      </c>
      <c r="J29">
        <f>I29-H29</f>
        <v>0.14000000000032742</v>
      </c>
      <c r="K29">
        <f>_xlfn.STDEV.S(J29,G29,D29)</f>
        <v>0.14468356276127314</v>
      </c>
    </row>
    <row r="30" spans="1:11" x14ac:dyDescent="0.25">
      <c r="A30" s="1">
        <v>6.8833333333333329</v>
      </c>
      <c r="B30">
        <v>2373.98</v>
      </c>
      <c r="C30">
        <v>2374.37</v>
      </c>
      <c r="D30">
        <f t="shared" ref="D30:D35" si="2">C30-B30</f>
        <v>0.38999999999987267</v>
      </c>
      <c r="E30">
        <v>2455.6999999999998</v>
      </c>
      <c r="F30">
        <v>2455.98</v>
      </c>
      <c r="G30">
        <f t="shared" ref="G30:G35" si="3">F30-E30</f>
        <v>0.28000000000020009</v>
      </c>
      <c r="H30">
        <v>2397.4699999999998</v>
      </c>
      <c r="I30">
        <v>2397.9299999999998</v>
      </c>
      <c r="J30">
        <f t="shared" ref="J30:J35" si="4">I30-H30</f>
        <v>0.46000000000003638</v>
      </c>
      <c r="K30">
        <f t="shared" ref="K30:K35" si="5">_xlfn.STDEV.S(J30,G30,D30)</f>
        <v>9.0737717258675299E-2</v>
      </c>
    </row>
    <row r="31" spans="1:11" x14ac:dyDescent="0.25">
      <c r="A31" s="1">
        <v>7.3833333333333329</v>
      </c>
      <c r="B31">
        <v>2373.77</v>
      </c>
      <c r="C31">
        <v>2374.04</v>
      </c>
      <c r="D31">
        <f t="shared" si="2"/>
        <v>0.26999999999998181</v>
      </c>
      <c r="E31">
        <v>2419.86</v>
      </c>
      <c r="F31">
        <v>2420.09</v>
      </c>
      <c r="G31">
        <f t="shared" si="3"/>
        <v>0.23000000000001819</v>
      </c>
      <c r="H31">
        <v>2420.7199999999998</v>
      </c>
      <c r="I31">
        <v>2421.16</v>
      </c>
      <c r="J31">
        <f t="shared" si="4"/>
        <v>0.44000000000005457</v>
      </c>
      <c r="K31">
        <f t="shared" si="5"/>
        <v>0.11150485789121246</v>
      </c>
    </row>
    <row r="32" spans="1:11" x14ac:dyDescent="0.25">
      <c r="A32" s="1">
        <v>7.8833333333333329</v>
      </c>
      <c r="B32">
        <v>2413.33</v>
      </c>
      <c r="C32">
        <v>2414.1999999999998</v>
      </c>
      <c r="D32">
        <f t="shared" si="2"/>
        <v>0.86999999999989086</v>
      </c>
      <c r="E32">
        <v>2419.37</v>
      </c>
      <c r="F32">
        <v>2420.46</v>
      </c>
      <c r="G32">
        <f t="shared" si="3"/>
        <v>1.0900000000001455</v>
      </c>
      <c r="H32">
        <v>2425.64</v>
      </c>
      <c r="I32">
        <v>2426.85</v>
      </c>
      <c r="J32">
        <f t="shared" si="4"/>
        <v>1.2100000000000364</v>
      </c>
      <c r="K32">
        <f t="shared" si="5"/>
        <v>0.17243356208512317</v>
      </c>
    </row>
    <row r="33" spans="1:11" x14ac:dyDescent="0.25">
      <c r="A33" s="1">
        <v>8.1333333333333329</v>
      </c>
      <c r="B33">
        <v>2399.64</v>
      </c>
      <c r="C33">
        <v>2400.38</v>
      </c>
      <c r="D33">
        <f t="shared" si="2"/>
        <v>0.74000000000023647</v>
      </c>
      <c r="E33">
        <v>2394.88</v>
      </c>
      <c r="F33">
        <v>2395.2800000000002</v>
      </c>
      <c r="G33">
        <f t="shared" si="3"/>
        <v>0.40000000000009095</v>
      </c>
      <c r="H33">
        <v>2417.23</v>
      </c>
      <c r="I33">
        <v>2417.7199999999998</v>
      </c>
      <c r="J33">
        <f t="shared" si="4"/>
        <v>0.48999999999978172</v>
      </c>
      <c r="K33">
        <f t="shared" si="5"/>
        <v>0.17616280348977897</v>
      </c>
    </row>
    <row r="34" spans="1:11" x14ac:dyDescent="0.25">
      <c r="A34" s="1">
        <v>9.3833333333333329</v>
      </c>
      <c r="B34">
        <v>2419.86</v>
      </c>
      <c r="C34">
        <v>2420.3000000000002</v>
      </c>
      <c r="D34">
        <f t="shared" si="2"/>
        <v>0.44000000000005457</v>
      </c>
      <c r="E34">
        <v>2444.21</v>
      </c>
      <c r="F34">
        <v>2444.65</v>
      </c>
      <c r="G34">
        <f t="shared" si="3"/>
        <v>0.44000000000005457</v>
      </c>
      <c r="H34">
        <v>2397.09</v>
      </c>
      <c r="I34">
        <v>2397.66</v>
      </c>
      <c r="J34">
        <f t="shared" si="4"/>
        <v>0.56999999999970896</v>
      </c>
      <c r="K34">
        <f t="shared" si="5"/>
        <v>7.5055534994451598E-2</v>
      </c>
    </row>
    <row r="35" spans="1:11" x14ac:dyDescent="0.25">
      <c r="A35" s="1">
        <v>9.6333333333333329</v>
      </c>
      <c r="B35">
        <v>2428.44</v>
      </c>
      <c r="C35">
        <v>2429.39</v>
      </c>
      <c r="D35">
        <f t="shared" si="2"/>
        <v>0.9499999999998181</v>
      </c>
      <c r="E35">
        <v>2451.69</v>
      </c>
      <c r="F35">
        <v>2452.7600000000002</v>
      </c>
      <c r="G35">
        <f t="shared" si="3"/>
        <v>1.0700000000001637</v>
      </c>
      <c r="H35">
        <v>2455.91</v>
      </c>
      <c r="I35">
        <v>2457.12</v>
      </c>
      <c r="J35">
        <f t="shared" si="4"/>
        <v>1.2100000000000364</v>
      </c>
      <c r="K35">
        <f t="shared" si="5"/>
        <v>0.13012814197305722</v>
      </c>
    </row>
    <row r="36" spans="1:11" x14ac:dyDescent="0.25">
      <c r="B36" t="s">
        <v>54</v>
      </c>
    </row>
    <row r="38" spans="1:11" x14ac:dyDescent="0.25">
      <c r="A38" t="s">
        <v>28</v>
      </c>
    </row>
    <row r="39" spans="1:11" x14ac:dyDescent="0.25">
      <c r="A39" s="10" t="s">
        <v>29</v>
      </c>
      <c r="B39" s="86" t="s">
        <v>30</v>
      </c>
      <c r="C39" s="87"/>
      <c r="D39" s="88"/>
      <c r="E39" s="86" t="s">
        <v>31</v>
      </c>
      <c r="F39" s="87"/>
      <c r="G39" s="88"/>
      <c r="H39" s="11" t="s">
        <v>32</v>
      </c>
      <c r="I39" s="10" t="s">
        <v>33</v>
      </c>
    </row>
    <row r="40" spans="1:11" x14ac:dyDescent="0.25">
      <c r="A40" s="7">
        <v>6.3833333333333337</v>
      </c>
      <c r="B40" s="19">
        <v>0.16000000000030923</v>
      </c>
      <c r="C40" s="8">
        <v>0.40000000000009095</v>
      </c>
      <c r="D40" s="32">
        <v>0.14000000000032742</v>
      </c>
      <c r="E40" s="33">
        <f>LOG(B40)</f>
        <v>-0.79588001734323588</v>
      </c>
      <c r="F40" s="34">
        <f>LOG(C40)</f>
        <v>-0.39794000867193885</v>
      </c>
      <c r="G40" s="35">
        <f>LOG(D40)</f>
        <v>-0.8538719643207463</v>
      </c>
      <c r="H40" s="55">
        <f>AVERAGE(E40:G40)</f>
        <v>-0.68256399677864044</v>
      </c>
      <c r="I40" s="34">
        <f>_xlfn.STDEV.S(E40:G40)</f>
        <v>0.24819121143361053</v>
      </c>
    </row>
    <row r="41" spans="1:11" x14ac:dyDescent="0.25">
      <c r="A41" s="7">
        <v>6.8833333333333337</v>
      </c>
      <c r="B41" s="19">
        <v>0.38999999999987267</v>
      </c>
      <c r="C41" s="8">
        <v>0.28000000000020009</v>
      </c>
      <c r="D41" s="32">
        <v>0.46000000000003638</v>
      </c>
      <c r="E41" s="33">
        <f t="shared" ref="E41:E46" si="6">LOG(B41)</f>
        <v>-0.40893539297364256</v>
      </c>
      <c r="F41" s="34">
        <f t="shared" ref="F41:F46" si="7">LOG(C41)</f>
        <v>-0.55284196865747048</v>
      </c>
      <c r="G41" s="35">
        <f t="shared" ref="G41:G46" si="8">LOG(D41)</f>
        <v>-0.3372421683183916</v>
      </c>
      <c r="H41" s="55">
        <f t="shared" ref="H41:H46" si="9">AVERAGE(E41:G41)</f>
        <v>-0.4330065099831682</v>
      </c>
      <c r="I41" s="34">
        <f t="shared" ref="I41:I46" si="10">_xlfn.STDEV.S(E41:G41)</f>
        <v>0.10979700579764184</v>
      </c>
    </row>
    <row r="42" spans="1:11" x14ac:dyDescent="0.25">
      <c r="A42" s="7">
        <v>7.3833333333333337</v>
      </c>
      <c r="B42" s="19">
        <v>0.26999999999998181</v>
      </c>
      <c r="C42" s="8">
        <v>0.23000000000001819</v>
      </c>
      <c r="D42" s="32">
        <v>0.44000000000005457</v>
      </c>
      <c r="E42" s="33">
        <f t="shared" si="6"/>
        <v>-0.56863623584104195</v>
      </c>
      <c r="F42" s="34">
        <f t="shared" si="7"/>
        <v>-0.63827216398237274</v>
      </c>
      <c r="G42" s="35">
        <f t="shared" si="8"/>
        <v>-0.35654732351375873</v>
      </c>
      <c r="H42" s="55">
        <f t="shared" si="9"/>
        <v>-0.52115190777905784</v>
      </c>
      <c r="I42" s="34">
        <f t="shared" si="10"/>
        <v>0.14674226553004435</v>
      </c>
    </row>
    <row r="43" spans="1:11" x14ac:dyDescent="0.25">
      <c r="A43" s="68">
        <v>7.8833333333333337</v>
      </c>
      <c r="B43" s="8">
        <v>0.44000000000005457</v>
      </c>
      <c r="C43" s="8">
        <v>0.44000000000005457</v>
      </c>
      <c r="D43" s="8">
        <v>0.56999999999970896</v>
      </c>
      <c r="E43" s="33">
        <f t="shared" si="6"/>
        <v>-0.35654732351375873</v>
      </c>
      <c r="F43" s="34">
        <f t="shared" si="7"/>
        <v>-0.35654732351375873</v>
      </c>
      <c r="G43" s="35">
        <f t="shared" si="8"/>
        <v>-0.24412514432773036</v>
      </c>
      <c r="H43" s="55">
        <f t="shared" si="9"/>
        <v>-0.31907326378508261</v>
      </c>
      <c r="I43" s="34">
        <f t="shared" si="10"/>
        <v>6.4906975415937818E-2</v>
      </c>
      <c r="J43" t="s">
        <v>132</v>
      </c>
    </row>
    <row r="44" spans="1:11" x14ac:dyDescent="0.25">
      <c r="A44" s="7">
        <v>8.1333333333333329</v>
      </c>
      <c r="B44" s="19">
        <v>0.74000000000023647</v>
      </c>
      <c r="C44" s="8">
        <v>0.40000000000009095</v>
      </c>
      <c r="D44" s="32">
        <v>0.48999999999978172</v>
      </c>
      <c r="E44" s="33">
        <f t="shared" si="6"/>
        <v>-0.13076828026888504</v>
      </c>
      <c r="F44" s="34">
        <f t="shared" si="7"/>
        <v>-0.39794000867193885</v>
      </c>
      <c r="G44" s="35">
        <f t="shared" si="8"/>
        <v>-0.30980391997167978</v>
      </c>
      <c r="H44" s="55">
        <f t="shared" si="9"/>
        <v>-0.27950406963750124</v>
      </c>
      <c r="I44" s="34">
        <f t="shared" si="10"/>
        <v>0.13613869329538161</v>
      </c>
    </row>
    <row r="45" spans="1:11" x14ac:dyDescent="0.25">
      <c r="A45" s="7">
        <v>9.3833333333333329</v>
      </c>
      <c r="B45" s="19">
        <v>0.86999999999989086</v>
      </c>
      <c r="C45" s="8">
        <v>1.0900000000001455</v>
      </c>
      <c r="D45" s="32">
        <v>1.2100000000000364</v>
      </c>
      <c r="E45" s="33">
        <f t="shared" si="6"/>
        <v>-6.0480747381435954E-2</v>
      </c>
      <c r="F45" s="34">
        <f t="shared" si="7"/>
        <v>3.7426497940681612E-2</v>
      </c>
      <c r="G45" s="35">
        <f t="shared" si="8"/>
        <v>8.2785370316463144E-2</v>
      </c>
      <c r="H45" s="55">
        <f t="shared" si="9"/>
        <v>1.9910373625236268E-2</v>
      </c>
      <c r="I45" s="34">
        <f t="shared" si="10"/>
        <v>7.3221623024436369E-2</v>
      </c>
    </row>
    <row r="46" spans="1:11" x14ac:dyDescent="0.25">
      <c r="A46" s="68">
        <v>9.6333333333333329</v>
      </c>
      <c r="B46" s="8">
        <v>0.9499999999998181</v>
      </c>
      <c r="C46" s="8">
        <v>1.0700000000001637</v>
      </c>
      <c r="D46" s="8">
        <v>1.2100000000000364</v>
      </c>
      <c r="E46" s="33">
        <f t="shared" si="6"/>
        <v>-2.2276394711235388E-2</v>
      </c>
      <c r="F46" s="34">
        <f t="shared" si="7"/>
        <v>2.9383777685276089E-2</v>
      </c>
      <c r="G46" s="35">
        <f t="shared" si="8"/>
        <v>8.2785370316463144E-2</v>
      </c>
      <c r="H46" s="55">
        <f t="shared" si="9"/>
        <v>2.9964251096834617E-2</v>
      </c>
      <c r="I46" s="34">
        <f t="shared" si="10"/>
        <v>5.2533287825149294E-2</v>
      </c>
    </row>
    <row r="48" spans="1:11" x14ac:dyDescent="0.25">
      <c r="A48" t="s">
        <v>150</v>
      </c>
      <c r="B48" t="s">
        <v>146</v>
      </c>
      <c r="C48" t="s">
        <v>151</v>
      </c>
      <c r="D48" t="s">
        <v>152</v>
      </c>
    </row>
    <row r="49" spans="1:7" x14ac:dyDescent="0.25">
      <c r="A49" s="13">
        <v>0.21410000000000001</v>
      </c>
      <c r="B49" s="59">
        <f>AVERAGE(A49:A51)</f>
        <v>0.21336666666666668</v>
      </c>
      <c r="C49" s="59">
        <f>_xlfn.STDEV.S(A49:A51)</f>
        <v>2.7507332355816386E-2</v>
      </c>
      <c r="D49" s="1">
        <f>C49/B49</f>
        <v>0.12892047659342157</v>
      </c>
      <c r="F49" s="34"/>
      <c r="G49" s="34"/>
    </row>
    <row r="50" spans="1:7" x14ac:dyDescent="0.25">
      <c r="A50" s="13">
        <v>0.1855</v>
      </c>
    </row>
    <row r="51" spans="1:7" x14ac:dyDescent="0.25">
      <c r="A51" s="13">
        <v>0.24049999999999999</v>
      </c>
    </row>
    <row r="55" spans="1:7" x14ac:dyDescent="0.25">
      <c r="A55" t="s">
        <v>129</v>
      </c>
    </row>
    <row r="56" spans="1:7" x14ac:dyDescent="0.25">
      <c r="A56" t="s">
        <v>130</v>
      </c>
      <c r="B56">
        <v>0.21340000000000001</v>
      </c>
      <c r="C56" t="s">
        <v>131</v>
      </c>
      <c r="D56">
        <v>2.0093999999999999</v>
      </c>
    </row>
    <row r="58" spans="1:7" x14ac:dyDescent="0.25">
      <c r="A58" t="s">
        <v>126</v>
      </c>
      <c r="B58" t="s">
        <v>127</v>
      </c>
      <c r="C58" t="s">
        <v>128</v>
      </c>
    </row>
    <row r="59" spans="1:7" x14ac:dyDescent="0.25">
      <c r="A59" s="1">
        <v>9.8583333333333325</v>
      </c>
      <c r="B59" s="59">
        <f t="shared" ref="B59:B68" si="11">($B$56*A59)-$D$56</f>
        <v>9.4368333333333165E-2</v>
      </c>
      <c r="C59" s="56">
        <f>10^B59</f>
        <v>1.2427058230004047</v>
      </c>
    </row>
    <row r="60" spans="1:7" x14ac:dyDescent="0.25">
      <c r="A60" s="1">
        <v>9.8352777777777778</v>
      </c>
      <c r="B60" s="59">
        <f t="shared" si="11"/>
        <v>8.9448277777778085E-2</v>
      </c>
      <c r="C60" s="56">
        <f t="shared" ref="C60:C68" si="12">10^B60</f>
        <v>1.228706845246488</v>
      </c>
    </row>
    <row r="61" spans="1:7" x14ac:dyDescent="0.25">
      <c r="A61" s="1">
        <v>9.8105555555555579</v>
      </c>
      <c r="B61" s="59">
        <f t="shared" si="11"/>
        <v>8.4172555555556361E-2</v>
      </c>
      <c r="C61" s="56">
        <f t="shared" si="12"/>
        <v>1.2138710545837699</v>
      </c>
    </row>
    <row r="62" spans="1:7" x14ac:dyDescent="0.25">
      <c r="A62" s="1">
        <v>9.7874999999999996</v>
      </c>
      <c r="B62" s="59">
        <f t="shared" si="11"/>
        <v>7.9252499999999948E-2</v>
      </c>
      <c r="C62" s="56">
        <f t="shared" si="12"/>
        <v>1.2001968980981923</v>
      </c>
    </row>
    <row r="63" spans="1:7" x14ac:dyDescent="0.25">
      <c r="A63" s="1">
        <v>9.7644444444444449</v>
      </c>
      <c r="B63" s="59">
        <f t="shared" si="11"/>
        <v>7.4332444444444867E-2</v>
      </c>
      <c r="C63" s="56">
        <f t="shared" si="12"/>
        <v>1.1866767798482993</v>
      </c>
    </row>
    <row r="64" spans="1:7" x14ac:dyDescent="0.25">
      <c r="A64" s="1">
        <v>9.7397222222222215</v>
      </c>
      <c r="B64" s="59">
        <f t="shared" si="11"/>
        <v>6.9056722222222255E-2</v>
      </c>
      <c r="C64" s="56">
        <f t="shared" si="12"/>
        <v>1.1723484733378811</v>
      </c>
    </row>
    <row r="65" spans="1:3" x14ac:dyDescent="0.25">
      <c r="A65" s="1">
        <v>9.7166666666666668</v>
      </c>
      <c r="B65" s="59">
        <f t="shared" si="11"/>
        <v>6.4136666666666731E-2</v>
      </c>
      <c r="C65" s="56">
        <f t="shared" si="12"/>
        <v>1.1591420652770641</v>
      </c>
    </row>
    <row r="66" spans="1:3" x14ac:dyDescent="0.25">
      <c r="A66" s="1">
        <v>9.6919444444444434</v>
      </c>
      <c r="B66" s="59">
        <f t="shared" si="11"/>
        <v>5.8860944444444563E-2</v>
      </c>
      <c r="C66" s="56">
        <f t="shared" si="12"/>
        <v>1.1451462215204089</v>
      </c>
    </row>
    <row r="67" spans="1:3" x14ac:dyDescent="0.25">
      <c r="A67" s="1">
        <v>9.6688888888888886</v>
      </c>
      <c r="B67" s="59">
        <f t="shared" si="11"/>
        <v>5.3940888888889038E-2</v>
      </c>
      <c r="C67" s="56">
        <f t="shared" si="12"/>
        <v>1.1322462445642036</v>
      </c>
    </row>
    <row r="68" spans="1:3" x14ac:dyDescent="0.25">
      <c r="A68" s="1">
        <v>9.6458333333333339</v>
      </c>
      <c r="B68" s="59">
        <f t="shared" si="11"/>
        <v>4.9020833333333513E-2</v>
      </c>
      <c r="C68" s="56">
        <f t="shared" si="12"/>
        <v>1.1194915847756608</v>
      </c>
    </row>
  </sheetData>
  <sortState xmlns:xlrd2="http://schemas.microsoft.com/office/spreadsheetml/2017/richdata2" ref="A59:A68">
    <sortCondition descending="1" ref="A59:A68"/>
  </sortState>
  <mergeCells count="2">
    <mergeCell ref="B39:D39"/>
    <mergeCell ref="E39:G3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9c9748f-809b-489d-99db-a7a0ef1d45b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4889565BB83F40AA574A0242030DA7" ma:contentTypeVersion="12" ma:contentTypeDescription="Create a new document." ma:contentTypeScope="" ma:versionID="5bcb39ff5d2f5554a530c73f673b6726">
  <xsd:schema xmlns:xsd="http://www.w3.org/2001/XMLSchema" xmlns:xs="http://www.w3.org/2001/XMLSchema" xmlns:p="http://schemas.microsoft.com/office/2006/metadata/properties" xmlns:ns3="99c9748f-809b-489d-99db-a7a0ef1d45b5" xmlns:ns4="abf55d2d-9725-4f1b-8766-30cf7d976939" targetNamespace="http://schemas.microsoft.com/office/2006/metadata/properties" ma:root="true" ma:fieldsID="8bedb8b7b5466767e7b1b60d4335b134" ns3:_="" ns4:_="">
    <xsd:import namespace="99c9748f-809b-489d-99db-a7a0ef1d45b5"/>
    <xsd:import namespace="abf55d2d-9725-4f1b-8766-30cf7d9769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c9748f-809b-489d-99db-a7a0ef1d45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55d2d-9725-4f1b-8766-30cf7d9769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1EEF03-E368-460E-93B8-254293FD84CE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99c9748f-809b-489d-99db-a7a0ef1d45b5"/>
    <ds:schemaRef ds:uri="http://schemas.openxmlformats.org/package/2006/metadata/core-properties"/>
    <ds:schemaRef ds:uri="abf55d2d-9725-4f1b-8766-30cf7d976939"/>
  </ds:schemaRefs>
</ds:datastoreItem>
</file>

<file path=customXml/itemProps2.xml><?xml version="1.0" encoding="utf-8"?>
<ds:datastoreItem xmlns:ds="http://schemas.openxmlformats.org/officeDocument/2006/customXml" ds:itemID="{79FCEA0E-F3B5-41DF-9C05-C68AE6933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c9748f-809b-489d-99db-a7a0ef1d45b5"/>
    <ds:schemaRef ds:uri="abf55d2d-9725-4f1b-8766-30cf7d9769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8143DD-8B1B-4F3B-8681-4A2AFEB865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oversikt</vt:lpstr>
      <vt:lpstr>OD</vt:lpstr>
      <vt:lpstr>Dryweight</vt:lpstr>
      <vt:lpstr>Glukose</vt:lpstr>
      <vt:lpstr>Glycerol</vt:lpstr>
      <vt:lpstr>Xylose</vt:lpstr>
      <vt:lpstr>Mannitol</vt:lpstr>
      <vt:lpstr>Succinate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Sofie Tande-Petersen</dc:creator>
  <cp:keywords/>
  <dc:description/>
  <cp:lastModifiedBy>Sofie Tande-Petersen</cp:lastModifiedBy>
  <cp:revision/>
  <dcterms:created xsi:type="dcterms:W3CDTF">2022-12-14T11:16:54Z</dcterms:created>
  <dcterms:modified xsi:type="dcterms:W3CDTF">2023-05-11T14:40:37Z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0x010100A64889565BB83F40AA574A0242030DA7</vt:lpwstr>
  </property>
</Properties>
</file>