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756ebda2db8a49eb/Documents/Master - Data/"/>
    </mc:Choice>
  </mc:AlternateContent>
  <xr:revisionPtr revIDLastSave="1226" documentId="8_{E4482DCF-FE7C-4623-A7EA-CA56CEF5AE8D}" xr6:coauthVersionLast="47" xr6:coauthVersionMax="47" xr10:uidLastSave="{0F162793-E3DE-4A3B-8E53-839B061FBEA5}"/>
  <bookViews>
    <workbookView xWindow="-120" yWindow="-16320" windowWidth="29040" windowHeight="15720" xr2:uid="{2A2C1AEA-454A-454E-818E-EB014E33543C}"/>
  </bookViews>
  <sheets>
    <sheet name="Biomassefunksjon" sheetId="1" r:id="rId1"/>
    <sheet name="Lipoteichoic acid content" sheetId="8" r:id="rId2"/>
    <sheet name="Cell wall composition" sheetId="7" r:id="rId3"/>
    <sheet name="Kofaktor" sheetId="6" r:id="rId4"/>
    <sheet name="Protein" sheetId="2" r:id="rId5"/>
    <sheet name="DNA" sheetId="3" r:id="rId6"/>
    <sheet name="RNA" sheetId="4" r:id="rId7"/>
    <sheet name="Lipid"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7" l="1"/>
  <c r="F16" i="3"/>
  <c r="G16" i="3"/>
  <c r="N8" i="6"/>
  <c r="E10" i="7"/>
  <c r="F11" i="8"/>
  <c r="H27" i="1" l="1"/>
  <c r="H30" i="1" l="1"/>
  <c r="H28" i="1"/>
  <c r="E13" i="7" l="1"/>
  <c r="A68" i="5" l="1"/>
  <c r="L25" i="6"/>
  <c r="M25" i="6" s="1"/>
  <c r="M7" i="4"/>
  <c r="K7" i="4"/>
  <c r="L7" i="4"/>
  <c r="I20" i="4"/>
  <c r="I17" i="4"/>
  <c r="I18" i="4"/>
  <c r="I19" i="4"/>
  <c r="I16" i="4"/>
  <c r="H16" i="4"/>
  <c r="G16" i="4"/>
  <c r="F20" i="4"/>
  <c r="M7" i="3"/>
  <c r="L7" i="3"/>
  <c r="E20" i="3"/>
  <c r="E16" i="3"/>
  <c r="K7" i="3"/>
  <c r="J7" i="3"/>
  <c r="B30" i="3"/>
  <c r="D25" i="3"/>
  <c r="D26" i="3"/>
  <c r="D27" i="3"/>
  <c r="D24" i="3"/>
  <c r="C19" i="7"/>
  <c r="C20" i="7"/>
  <c r="C21" i="7"/>
  <c r="C22" i="7"/>
  <c r="C18" i="7"/>
  <c r="A25" i="7" s="1"/>
  <c r="L10" i="7"/>
  <c r="E14" i="7"/>
  <c r="E11" i="7"/>
  <c r="E12" i="7"/>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50" i="8"/>
  <c r="F46"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E15" i="7" l="1"/>
  <c r="F11" i="7" s="1"/>
  <c r="I52" i="8"/>
  <c r="I54" i="8" s="1"/>
  <c r="F47" i="8"/>
  <c r="G17" i="8" s="1"/>
  <c r="H17" i="8" s="1"/>
  <c r="G24" i="8"/>
  <c r="H24" i="8" s="1"/>
  <c r="G19" i="8"/>
  <c r="H19" i="8" s="1"/>
  <c r="G35" i="8"/>
  <c r="H35" i="8" s="1"/>
  <c r="G36" i="8"/>
  <c r="H36" i="8" s="1"/>
  <c r="G40" i="8"/>
  <c r="H40" i="8" s="1"/>
  <c r="G25" i="8"/>
  <c r="H25" i="8" s="1"/>
  <c r="G42" i="8"/>
  <c r="H42" i="8" s="1"/>
  <c r="G21" i="8"/>
  <c r="H21" i="8" s="1"/>
  <c r="G22" i="8"/>
  <c r="H22" i="8" s="1"/>
  <c r="G39" i="8"/>
  <c r="H39" i="8" s="1"/>
  <c r="G14" i="8"/>
  <c r="H14" i="8" s="1"/>
  <c r="G27" i="8"/>
  <c r="H27" i="8" s="1"/>
  <c r="G43" i="8"/>
  <c r="H43" i="8" s="1"/>
  <c r="G12" i="8"/>
  <c r="H12" i="8" s="1"/>
  <c r="G28" i="8"/>
  <c r="H28" i="8" s="1"/>
  <c r="G44" i="8"/>
  <c r="H44" i="8" s="1"/>
  <c r="G15" i="8"/>
  <c r="H15" i="8" s="1"/>
  <c r="G11" i="8"/>
  <c r="H11" i="8" s="1"/>
  <c r="G32" i="8"/>
  <c r="H32" i="8" s="1"/>
  <c r="F12" i="7"/>
  <c r="G12" i="7" s="1"/>
  <c r="F13" i="7"/>
  <c r="G13" i="7" s="1"/>
  <c r="F14" i="7"/>
  <c r="G14" i="7" s="1"/>
  <c r="F76" i="7"/>
  <c r="F74" i="7"/>
  <c r="J76" i="7"/>
  <c r="J85" i="7"/>
  <c r="I85" i="7"/>
  <c r="H85" i="7"/>
  <c r="G85" i="7"/>
  <c r="F85" i="7"/>
  <c r="J83" i="7"/>
  <c r="I83" i="7"/>
  <c r="H83" i="7"/>
  <c r="G83" i="7"/>
  <c r="F83" i="7"/>
  <c r="J74" i="7"/>
  <c r="I76" i="7"/>
  <c r="I74" i="7"/>
  <c r="H76" i="7"/>
  <c r="H74" i="7"/>
  <c r="G76" i="7"/>
  <c r="G74" i="7"/>
  <c r="F6" i="5"/>
  <c r="G9" i="5"/>
  <c r="M15" i="6"/>
  <c r="M18" i="6"/>
  <c r="M20" i="6"/>
  <c r="M21" i="6"/>
  <c r="M23" i="6"/>
  <c r="L11" i="6"/>
  <c r="M11" i="6" s="1"/>
  <c r="L10" i="6"/>
  <c r="M10" i="6" s="1"/>
  <c r="L9" i="6"/>
  <c r="M9" i="6" s="1"/>
  <c r="L12" i="6"/>
  <c r="M12" i="6" s="1"/>
  <c r="L13" i="6"/>
  <c r="M13" i="6" s="1"/>
  <c r="L14" i="6"/>
  <c r="M14" i="6" s="1"/>
  <c r="L16" i="6"/>
  <c r="M16" i="6" s="1"/>
  <c r="L17" i="6"/>
  <c r="M17" i="6" s="1"/>
  <c r="L18" i="6"/>
  <c r="L19" i="6"/>
  <c r="M19" i="6" s="1"/>
  <c r="L22" i="6"/>
  <c r="M22" i="6" s="1"/>
  <c r="L24" i="6"/>
  <c r="M24" i="6" s="1"/>
  <c r="L8" i="6"/>
  <c r="M8" i="6" s="1"/>
  <c r="G7" i="5"/>
  <c r="G8"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G26" i="8" l="1"/>
  <c r="H26" i="8" s="1"/>
  <c r="G34" i="8"/>
  <c r="H34" i="8" s="1"/>
  <c r="G30" i="8"/>
  <c r="H30" i="8" s="1"/>
  <c r="G13" i="8"/>
  <c r="H13" i="8" s="1"/>
  <c r="H47" i="8" s="1"/>
  <c r="G18" i="8"/>
  <c r="H18" i="8" s="1"/>
  <c r="G29" i="8"/>
  <c r="H29" i="8" s="1"/>
  <c r="G46" i="8"/>
  <c r="H46" i="8" s="1"/>
  <c r="G38" i="8"/>
  <c r="H38" i="8" s="1"/>
  <c r="G20" i="8"/>
  <c r="H20" i="8" s="1"/>
  <c r="G41" i="8"/>
  <c r="H41" i="8" s="1"/>
  <c r="G16" i="8"/>
  <c r="H16" i="8" s="1"/>
  <c r="G23" i="8"/>
  <c r="H23" i="8" s="1"/>
  <c r="G31" i="8"/>
  <c r="H31" i="8" s="1"/>
  <c r="G37" i="8"/>
  <c r="H37" i="8" s="1"/>
  <c r="G33" i="8"/>
  <c r="H33" i="8" s="1"/>
  <c r="G45" i="8"/>
  <c r="H45" i="8" s="1"/>
  <c r="M10" i="7"/>
  <c r="N10" i="7" s="1"/>
  <c r="M26" i="6"/>
  <c r="N24" i="6" s="1"/>
  <c r="O24" i="6" s="1"/>
  <c r="N22" i="6"/>
  <c r="O22" i="6" s="1"/>
  <c r="N14" i="6"/>
  <c r="O14" i="6" s="1"/>
  <c r="N21" i="6"/>
  <c r="O21" i="6" s="1"/>
  <c r="N9" i="6"/>
  <c r="O9" i="6" s="1"/>
  <c r="N20" i="6"/>
  <c r="O20" i="6" s="1"/>
  <c r="N19" i="6"/>
  <c r="O19" i="6" s="1"/>
  <c r="N18" i="6"/>
  <c r="O18" i="6" s="1"/>
  <c r="N10" i="6"/>
  <c r="O10" i="6" s="1"/>
  <c r="N17" i="6"/>
  <c r="O17" i="6" s="1"/>
  <c r="O8" i="6"/>
  <c r="N16" i="6"/>
  <c r="O16" i="6" s="1"/>
  <c r="N15" i="6"/>
  <c r="O15" i="6" s="1"/>
  <c r="N11" i="6"/>
  <c r="O11" i="6" s="1"/>
  <c r="N13" i="6"/>
  <c r="O13" i="6" s="1"/>
  <c r="N12" i="6"/>
  <c r="O12" i="6" s="1"/>
  <c r="F10" i="7"/>
  <c r="G10" i="7" s="1"/>
  <c r="G15" i="7" s="1"/>
  <c r="G11" i="7"/>
  <c r="D19" i="4"/>
  <c r="F19" i="4" s="1"/>
  <c r="D18" i="4"/>
  <c r="F18" i="4" s="1"/>
  <c r="D17" i="4"/>
  <c r="F17" i="4" s="1"/>
  <c r="D16" i="4"/>
  <c r="F16" i="4" s="1"/>
  <c r="E17" i="3"/>
  <c r="E18" i="3"/>
  <c r="E19" i="3"/>
  <c r="C17" i="3"/>
  <c r="C18" i="3"/>
  <c r="C19" i="3"/>
  <c r="C16" i="3"/>
  <c r="N23" i="6" l="1"/>
  <c r="O23" i="6" s="1"/>
  <c r="N25" i="6"/>
  <c r="O25" i="6" s="1"/>
  <c r="O26" i="6"/>
  <c r="N26" i="6"/>
  <c r="G18" i="4"/>
  <c r="H18" i="4" s="1"/>
  <c r="G19" i="4"/>
  <c r="H19" i="4" s="1"/>
  <c r="H16" i="3"/>
  <c r="H20" i="3" s="1"/>
  <c r="F19" i="3"/>
  <c r="G19" i="3" s="1"/>
  <c r="H19" i="3" s="1"/>
  <c r="F18" i="3"/>
  <c r="G18" i="3" s="1"/>
  <c r="H18" i="3" s="1"/>
  <c r="F17" i="3"/>
  <c r="G17" i="3" s="1"/>
  <c r="H17" i="3" s="1"/>
  <c r="G17" i="4" l="1"/>
  <c r="H17" i="4" s="1"/>
</calcChain>
</file>

<file path=xl/sharedStrings.xml><?xml version="1.0" encoding="utf-8"?>
<sst xmlns="http://schemas.openxmlformats.org/spreadsheetml/2006/main" count="1139" uniqueCount="641">
  <si>
    <t>C00002</t>
  </si>
  <si>
    <t>C00006</t>
  </si>
  <si>
    <t>C00005</t>
  </si>
  <si>
    <t>C00010</t>
  </si>
  <si>
    <t>C00003</t>
  </si>
  <si>
    <t>C00013</t>
  </si>
  <si>
    <t>C00020</t>
  </si>
  <si>
    <t>C00001</t>
  </si>
  <si>
    <t>C00055</t>
  </si>
  <si>
    <t>C00112</t>
  </si>
  <si>
    <t>C00305</t>
  </si>
  <si>
    <t>C00063</t>
  </si>
  <si>
    <t>C00044</t>
  </si>
  <si>
    <t>C00035</t>
  </si>
  <si>
    <t>C00229</t>
  </si>
  <si>
    <t>C00144</t>
  </si>
  <si>
    <t>C14819</t>
  </si>
  <si>
    <t>cpd15800</t>
  </si>
  <si>
    <t>C00238</t>
  </si>
  <si>
    <t>C00017</t>
  </si>
  <si>
    <t>C00828</t>
  </si>
  <si>
    <t>C00076</t>
  </si>
  <si>
    <t>cpd11462</t>
  </si>
  <si>
    <t>C00039</t>
  </si>
  <si>
    <t>cpd15664</t>
  </si>
  <si>
    <t>cpd15670</t>
  </si>
  <si>
    <t>C00234</t>
  </si>
  <si>
    <t>C00008</t>
  </si>
  <si>
    <t>C00009</t>
  </si>
  <si>
    <t>C03688</t>
  </si>
  <si>
    <t>ATP</t>
  </si>
  <si>
    <t>Formula</t>
  </si>
  <si>
    <t>C10H16N5O13P3</t>
  </si>
  <si>
    <t>C21H29N7O17P3</t>
  </si>
  <si>
    <t>NADP+</t>
  </si>
  <si>
    <t>NADPH</t>
  </si>
  <si>
    <t>C21H30N7O17P3</t>
  </si>
  <si>
    <t>C21H36N7O16P3S</t>
  </si>
  <si>
    <t>C21H28N7O14P2</t>
  </si>
  <si>
    <t>Coenzyme A</t>
  </si>
  <si>
    <t>NAD+</t>
  </si>
  <si>
    <t>Diphosphate</t>
  </si>
  <si>
    <t>H4P2O7</t>
  </si>
  <si>
    <t>C10H14N5O7P</t>
  </si>
  <si>
    <t>AMP</t>
  </si>
  <si>
    <t>H2O</t>
  </si>
  <si>
    <t>Water</t>
  </si>
  <si>
    <t>CMP</t>
  </si>
  <si>
    <t>C9H14N3O8P</t>
  </si>
  <si>
    <t>CDP</t>
  </si>
  <si>
    <t>C9H15N3O11P2</t>
  </si>
  <si>
    <t>Mg</t>
  </si>
  <si>
    <t>C17H27N4O15P2</t>
  </si>
  <si>
    <t>CTP</t>
  </si>
  <si>
    <t>C9H16N3O14P3</t>
  </si>
  <si>
    <t>C10H16N5O14P3</t>
  </si>
  <si>
    <t>GTP</t>
  </si>
  <si>
    <t>GDP</t>
  </si>
  <si>
    <t>C10H15N5O11P2</t>
  </si>
  <si>
    <t>Acyl-carrier protein (ACP)</t>
  </si>
  <si>
    <t>C10H14N5O8P</t>
  </si>
  <si>
    <t>Fe3+</t>
  </si>
  <si>
    <t>Fe</t>
  </si>
  <si>
    <t>Potassium Cation</t>
  </si>
  <si>
    <t>K</t>
  </si>
  <si>
    <t>Protein</t>
  </si>
  <si>
    <t>Menaquinone, vitamin K2</t>
  </si>
  <si>
    <t>Calcium cation</t>
  </si>
  <si>
    <t>Ca</t>
  </si>
  <si>
    <t>DNA</t>
  </si>
  <si>
    <t>C8H112NO7</t>
  </si>
  <si>
    <t>Formyltetrahydrofolate</t>
  </si>
  <si>
    <t>ADP</t>
  </si>
  <si>
    <t>C10H15N5O10P2</t>
  </si>
  <si>
    <t>Orthophosphate</t>
  </si>
  <si>
    <t>Apo-[acyl-carrier-protein]</t>
  </si>
  <si>
    <t>Type</t>
  </si>
  <si>
    <t>Metabolite</t>
  </si>
  <si>
    <t>Carbohydrate</t>
  </si>
  <si>
    <t>Glu</t>
  </si>
  <si>
    <t>Asn</t>
  </si>
  <si>
    <t>His</t>
  </si>
  <si>
    <t>Ser</t>
  </si>
  <si>
    <t>Gln</t>
  </si>
  <si>
    <t>Gly</t>
  </si>
  <si>
    <t>Arg</t>
  </si>
  <si>
    <t>Thr</t>
  </si>
  <si>
    <t>Ala</t>
  </si>
  <si>
    <t>Tyr</t>
  </si>
  <si>
    <t>Met</t>
  </si>
  <si>
    <t>Val</t>
  </si>
  <si>
    <t>Phe</t>
  </si>
  <si>
    <t>Ile</t>
  </si>
  <si>
    <t>Leu</t>
  </si>
  <si>
    <t>Lys</t>
  </si>
  <si>
    <t>Pro</t>
  </si>
  <si>
    <t>Cys</t>
  </si>
  <si>
    <t>Trp</t>
  </si>
  <si>
    <t>UTP</t>
  </si>
  <si>
    <t>dATP</t>
  </si>
  <si>
    <t>dTTP</t>
  </si>
  <si>
    <t>dGTP</t>
  </si>
  <si>
    <t>dCTP</t>
  </si>
  <si>
    <t>Name</t>
  </si>
  <si>
    <t>ID</t>
  </si>
  <si>
    <t>Molarfraction</t>
  </si>
  <si>
    <t>Lipid</t>
  </si>
  <si>
    <t>Mg2+ (extracellular)</t>
  </si>
  <si>
    <t>C11H21N2O7PRS</t>
  </si>
  <si>
    <t>GMP (extracellulaR)</t>
  </si>
  <si>
    <t>Lipid composition of B. subtilis</t>
  </si>
  <si>
    <t>-</t>
  </si>
  <si>
    <t>C4H5N2O3R2</t>
  </si>
  <si>
    <t>C46H66O2</t>
  </si>
  <si>
    <t>mRNA</t>
  </si>
  <si>
    <t>C15H23O13P2R3</t>
  </si>
  <si>
    <t>RNA</t>
  </si>
  <si>
    <t>Lipoteichoic acid content</t>
  </si>
  <si>
    <t>Cell wall of B. subtilis</t>
  </si>
  <si>
    <t>C20H21N7O7</t>
  </si>
  <si>
    <t>HO4P</t>
  </si>
  <si>
    <t>HOR</t>
  </si>
  <si>
    <t xml:space="preserve">Foregående reaksjon protein: </t>
  </si>
  <si>
    <t>C00886</t>
  </si>
  <si>
    <t>C02163</t>
  </si>
  <si>
    <t>C02984</t>
  </si>
  <si>
    <t>C03402</t>
  </si>
  <si>
    <t>C03125</t>
  </si>
  <si>
    <t>C02987</t>
  </si>
  <si>
    <t>C02282</t>
  </si>
  <si>
    <t>C02412</t>
  </si>
  <si>
    <t>C02988</t>
  </si>
  <si>
    <t>C03127</t>
  </si>
  <si>
    <t>C02047</t>
  </si>
  <si>
    <t>C01931</t>
  </si>
  <si>
    <t>C02430</t>
  </si>
  <si>
    <t>C03511</t>
  </si>
  <si>
    <t>C02702</t>
  </si>
  <si>
    <t>C02553</t>
  </si>
  <si>
    <t>C02992</t>
  </si>
  <si>
    <t>C03512</t>
  </si>
  <si>
    <t>C02839</t>
  </si>
  <si>
    <t>C02554</t>
  </si>
  <si>
    <t>&lt;==&gt;</t>
  </si>
  <si>
    <t>C01635</t>
  </si>
  <si>
    <t>C01636</t>
  </si>
  <si>
    <t>C01638</t>
  </si>
  <si>
    <t>C01637</t>
  </si>
  <si>
    <t>C01639</t>
  </si>
  <si>
    <t>C01641</t>
  </si>
  <si>
    <t>C01640</t>
  </si>
  <si>
    <t>C01642</t>
  </si>
  <si>
    <t>C01643</t>
  </si>
  <si>
    <t>C01644</t>
  </si>
  <si>
    <t>C01645</t>
  </si>
  <si>
    <t>C01646</t>
  </si>
  <si>
    <t>C01647</t>
  </si>
  <si>
    <t>C01648</t>
  </si>
  <si>
    <t>C01649</t>
  </si>
  <si>
    <t>C01650</t>
  </si>
  <si>
    <t>C01651</t>
  </si>
  <si>
    <t>C01652</t>
  </si>
  <si>
    <t>C00787</t>
  </si>
  <si>
    <t>C01653</t>
  </si>
  <si>
    <t>L-Aspartyl-tRNA (AsP)</t>
  </si>
  <si>
    <t>L-Argynil tRNA (Arg)</t>
  </si>
  <si>
    <t>Alanyl-tRNA (Ala</t>
  </si>
  <si>
    <t>L-Asparaginyl-tRNA(Asn)</t>
  </si>
  <si>
    <t xml:space="preserve"> </t>
  </si>
  <si>
    <t>C13H22NO11PR2(C5H8O6PR)n</t>
  </si>
  <si>
    <t>C21H33N9O11PR(C5H8O6PR)n</t>
  </si>
  <si>
    <t>C14H22NO13PR2(C5H8O6PR)n</t>
  </si>
  <si>
    <t>C14H23N2O12PR2(C5H8O6PR)n</t>
  </si>
  <si>
    <t>L-Cysteinyl-tRNA(Cys)</t>
  </si>
  <si>
    <t>C18H26N6O11PSR(C5H8O6PR)n</t>
  </si>
  <si>
    <t>L-Glutamyl-tRNA(Glu)|L-Glutamyl-tRNA-Glu</t>
  </si>
  <si>
    <t>C15H19N6O6R</t>
  </si>
  <si>
    <t>Glutaminyl-tRNA|L-Glutaminyl-tRNA(Gln)|Glutaminyl-tRNA(Gln)|Gln-tRNA(Gln)</t>
  </si>
  <si>
    <t>C20H29N7O12PR(C5H8O6PR)n</t>
  </si>
  <si>
    <t>Glycyl-tRNA(Gly)</t>
  </si>
  <si>
    <t>C12H20NO11PR2(C5H8O6PR)n</t>
  </si>
  <si>
    <t>L-Histidyl-tRNA(His)</t>
  </si>
  <si>
    <t>C16H24N3O11PR2(C5H8O6PR)n</t>
  </si>
  <si>
    <t>L-Isoleucyl-tRNA(Ile)</t>
  </si>
  <si>
    <t>C21H32N6O11PR(C5H8O6PR)n</t>
  </si>
  <si>
    <t>mmol/gDW:</t>
  </si>
  <si>
    <t xml:space="preserve">Reactants: </t>
  </si>
  <si>
    <t>L-Leucyl-tRNA(Leu)</t>
  </si>
  <si>
    <t>L-Lysyl-tRNA|L-Lysyl-tRNA(Lys)</t>
  </si>
  <si>
    <t>C16H29N2O11PR2(C5H8O6PR)n</t>
  </si>
  <si>
    <t>L-Methionyl-tRNA|L-Methionyl-tRNA(Met)</t>
  </si>
  <si>
    <t>C20H30N6O11PSR(C5H8O6PR)n</t>
  </si>
  <si>
    <t>L-Phenylalanyl-tRNA(Phe)</t>
  </si>
  <si>
    <t>C19H26NO11PR2(C5H8O6PR)n</t>
  </si>
  <si>
    <t>L-Prolyl-tRNA(Pro)</t>
  </si>
  <si>
    <t>C15H24NO11PR2(C5H8O6PR)n</t>
  </si>
  <si>
    <t>L-Seryl-tRNA(Ser)</t>
  </si>
  <si>
    <t>C13H22NO12PR2(C5H8O6PR)n</t>
  </si>
  <si>
    <t>L-Threonyl-tRNA(Thr)</t>
  </si>
  <si>
    <t>C14H24NO12PR2(C5H8O6PR)n</t>
  </si>
  <si>
    <t>L-Tryptophanyl-tRNA(Trp)</t>
  </si>
  <si>
    <t>C26H31N7O11PR(C5H8O6PR)n</t>
  </si>
  <si>
    <t>L-Tyrosyl-tRNA(Tyr)</t>
  </si>
  <si>
    <t>C24H30N6O12PR(C5H8O6PR)n</t>
  </si>
  <si>
    <t>L-Valyl-tRNA(Val)</t>
  </si>
  <si>
    <t>C20H30N6O11PR(C5H8O6PR)n</t>
  </si>
  <si>
    <t>AsP</t>
  </si>
  <si>
    <t>Aminoacid:</t>
  </si>
  <si>
    <t>Name in model:</t>
  </si>
  <si>
    <t>KEGG id:</t>
  </si>
  <si>
    <t>Compound:</t>
  </si>
  <si>
    <t>tRNA(Ala)</t>
  </si>
  <si>
    <t>L-Alanyl-tRNA|L-Alanyl-tRNA(Ala)</t>
  </si>
  <si>
    <t>tRNA(Asp)</t>
  </si>
  <si>
    <t>tRNA(Asn)</t>
  </si>
  <si>
    <t>tRNA(Cys)</t>
  </si>
  <si>
    <t>tRNA(Gln)</t>
  </si>
  <si>
    <t>tRNA(Gly)</t>
  </si>
  <si>
    <t>tRNA(His)</t>
  </si>
  <si>
    <t>tRNA(Ile)</t>
  </si>
  <si>
    <t>tRNA(Leu)</t>
  </si>
  <si>
    <t>tRNA(Lys)</t>
  </si>
  <si>
    <t>tRNA(Met)</t>
  </si>
  <si>
    <t>tRNA(Phe)</t>
  </si>
  <si>
    <t>tRNA(Pro)</t>
  </si>
  <si>
    <t>tRNA(Ser)</t>
  </si>
  <si>
    <t>tRNA(Thr)</t>
  </si>
  <si>
    <t>tRNA(Trp)</t>
  </si>
  <si>
    <t>tRNA(Val)</t>
  </si>
  <si>
    <t>tRNA(Tyr)</t>
  </si>
  <si>
    <t>Product:</t>
  </si>
  <si>
    <t>tRNA(Glu)</t>
  </si>
  <si>
    <t>Foregående reaksjon:</t>
  </si>
  <si>
    <t>C00458</t>
  </si>
  <si>
    <t>C00459</t>
  </si>
  <si>
    <t>C00286</t>
  </si>
  <si>
    <t>C00131</t>
  </si>
  <si>
    <t>Pyrophosphate|Pyrophosphoric</t>
  </si>
  <si>
    <t>C00075</t>
  </si>
  <si>
    <t xml:space="preserve"> 0,5051 C00886 + 0,3653 C02163 + 0,2801 C02984 + 0,2801 C03402 + 0,1073 C03125 + 0,4928 C02987 + 0,4928 C02282 + 0,7723 C02412 + 0,1546 C02988 + 0,5107 C03127 + 0,6555 C02047 + 0,6114 C01931 + 0,2145 C02430 + 0,3329 C03511 + 0,3041 C02702 + 0,4091 C02553 + 0,3526 C02992 + 0,1028 C03512 + 0,2097 C02839 + 0,5807 C02554 &lt;==&gt; C00017 + 0,5051 C01635 + 0,3653 C01636 + 0,2801 C01638 + 0,2801 C01637 + 0,1073 C01639 + 0,4928 C01641 + 0,4928 C01640 + 0,7723 C01642 + 0,1546 C01643 + 0,5107 C01644 + 0,6555 C01645 + 0,6114 C01646 + 0,2145 C01647 + 0,3329 C01648 + 0,3041 C01649 + 0,4091 C01650 + 0,3526 C01651 + 0,1028 C01652 + 0,2097 C00787 + 0,5807 C01653</t>
  </si>
  <si>
    <t>Pyrophosphate|Pyrophosphoric acid|Diphosphate|PPi|diphosphate|pyrophosphate</t>
  </si>
  <si>
    <t>Foregående reaksjon</t>
  </si>
  <si>
    <t>cpd15736</t>
  </si>
  <si>
    <t>cpd15715</t>
  </si>
  <si>
    <t>cpd15734</t>
  </si>
  <si>
    <t>cpd15740</t>
  </si>
  <si>
    <t>cpd15696</t>
  </si>
  <si>
    <t>cpd15538</t>
  </si>
  <si>
    <t>cpd15743</t>
  </si>
  <si>
    <t>cpd15727</t>
  </si>
  <si>
    <t>cpd15799</t>
  </si>
  <si>
    <t>cpd15529</t>
  </si>
  <si>
    <t>cpd15531</t>
  </si>
  <si>
    <t>cpd15533</t>
  </si>
  <si>
    <t>cpd15536</t>
  </si>
  <si>
    <t>cpd15540</t>
  </si>
  <si>
    <t>cpd15695</t>
  </si>
  <si>
    <t>cpd15697</t>
  </si>
  <si>
    <t>cpd15698</t>
  </si>
  <si>
    <t>cpd15699</t>
  </si>
  <si>
    <t>cpd15700</t>
  </si>
  <si>
    <t>cpd15707</t>
  </si>
  <si>
    <t>cpd15708</t>
  </si>
  <si>
    <t>cpd15709</t>
  </si>
  <si>
    <t>cpd15710</t>
  </si>
  <si>
    <t>cpd15711</t>
  </si>
  <si>
    <t>cpd15712</t>
  </si>
  <si>
    <t>cpd15713</t>
  </si>
  <si>
    <t>cpd15714</t>
  </si>
  <si>
    <t>cpd15722</t>
  </si>
  <si>
    <t>cpd15723</t>
  </si>
  <si>
    <t>cpd15724</t>
  </si>
  <si>
    <t>cpd15725</t>
  </si>
  <si>
    <t>cpd15726</t>
  </si>
  <si>
    <t>cpd15728</t>
  </si>
  <si>
    <t>cpd15729</t>
  </si>
  <si>
    <t>cpd15730</t>
  </si>
  <si>
    <t>cpd15731</t>
  </si>
  <si>
    <t>cpd15732</t>
  </si>
  <si>
    <t>cpd15733</t>
  </si>
  <si>
    <t>cpd15735</t>
  </si>
  <si>
    <t>cpd15737</t>
  </si>
  <si>
    <t>cpd15738</t>
  </si>
  <si>
    <t>cpd15739</t>
  </si>
  <si>
    <t>cpd15741</t>
  </si>
  <si>
    <t>cpd15742</t>
  </si>
  <si>
    <t>cpd15744</t>
  </si>
  <si>
    <t>cpd15745</t>
  </si>
  <si>
    <t>cpd15782</t>
  </si>
  <si>
    <t>cpd15783</t>
  </si>
  <si>
    <t>cpd15784</t>
  </si>
  <si>
    <t>cpd15785</t>
  </si>
  <si>
    <t>cpd15786</t>
  </si>
  <si>
    <t>cpd15787</t>
  </si>
  <si>
    <t>cpd15788</t>
  </si>
  <si>
    <t>cpd15789</t>
  </si>
  <si>
    <t>cpd15790</t>
  </si>
  <si>
    <t>cpd15791</t>
  </si>
  <si>
    <t>cpd15792</t>
  </si>
  <si>
    <t>cpd15793</t>
  </si>
  <si>
    <t>cpd15794</t>
  </si>
  <si>
    <t>cpd15795</t>
  </si>
  <si>
    <t>cpd15797</t>
  </si>
  <si>
    <t>cpd15798</t>
  </si>
  <si>
    <t>Diglucosyl-1,2 diisohexadecanoylglycerol</t>
  </si>
  <si>
    <t>Triglucosyl-1,2 diisohexadecanoylglycerol</t>
  </si>
  <si>
    <t>Diglucosyl-1,2 diisopentadecanoylglycerol</t>
  </si>
  <si>
    <t>Monoglucosyl-1,2 diisoheptadecanoylglycerol</t>
  </si>
  <si>
    <t>Dianteisoheptadecanoylphosphatidylethanolamine</t>
  </si>
  <si>
    <t>Phosphatidylglycerol dihexadecanoyl|Phosphatidylglycerol (dihexadecanoyl, n-C16:0)</t>
  </si>
  <si>
    <t>Monoglucosyl-1,2 diisopentadecanoylglycerol</t>
  </si>
  <si>
    <t>Diisohexadecanoylphosphatidylglycerol</t>
  </si>
  <si>
    <t>Isohexadecanoylcardiolipin (B. subtilis)</t>
  </si>
  <si>
    <t>Chemical formula (model):</t>
  </si>
  <si>
    <t>Chemical formula:</t>
  </si>
  <si>
    <t>C:</t>
  </si>
  <si>
    <t>H:</t>
  </si>
  <si>
    <t>N:</t>
  </si>
  <si>
    <t>O</t>
  </si>
  <si>
    <t>C</t>
  </si>
  <si>
    <t>H</t>
  </si>
  <si>
    <t>P</t>
  </si>
  <si>
    <t>molar mass (g/mol):</t>
  </si>
  <si>
    <t xml:space="preserve">g/gDW: </t>
  </si>
  <si>
    <t>mol/gDW:</t>
  </si>
  <si>
    <t xml:space="preserve">mmol/gDW scaled: </t>
  </si>
  <si>
    <t>'A'</t>
  </si>
  <si>
    <t xml:space="preserve"> 'R'</t>
  </si>
  <si>
    <t xml:space="preserve"> 'N'</t>
  </si>
  <si>
    <t xml:space="preserve"> 'D'</t>
  </si>
  <si>
    <t xml:space="preserve"> 'C'</t>
  </si>
  <si>
    <t xml:space="preserve"> 'E'</t>
  </si>
  <si>
    <t xml:space="preserve"> 'Q'</t>
  </si>
  <si>
    <t xml:space="preserve"> 'G'</t>
  </si>
  <si>
    <t xml:space="preserve"> 'H'</t>
  </si>
  <si>
    <t xml:space="preserve"> 'I'</t>
  </si>
  <si>
    <t xml:space="preserve"> 'L'</t>
  </si>
  <si>
    <t xml:space="preserve"> 'K'</t>
  </si>
  <si>
    <t xml:space="preserve"> 'M'</t>
  </si>
  <si>
    <t xml:space="preserve"> 'F'</t>
  </si>
  <si>
    <t xml:space="preserve"> 'P'</t>
  </si>
  <si>
    <t xml:space="preserve"> 'S'</t>
  </si>
  <si>
    <t xml:space="preserve"> 'T'</t>
  </si>
  <si>
    <t xml:space="preserve"> 'W'</t>
  </si>
  <si>
    <t xml:space="preserve"> 'Y'</t>
  </si>
  <si>
    <t xml:space="preserve"> 'V'</t>
  </si>
  <si>
    <t>Cystein</t>
  </si>
  <si>
    <t>Prolin</t>
  </si>
  <si>
    <t>Tryptofan</t>
  </si>
  <si>
    <t>Molar mass (g/mol):</t>
  </si>
  <si>
    <t>molecular weight (g/mol):</t>
  </si>
  <si>
    <t>g/gDW:</t>
  </si>
  <si>
    <t>Scaled:</t>
  </si>
  <si>
    <t>mol/dW:</t>
  </si>
  <si>
    <t>Molfraksjon (mmol/gDW):</t>
  </si>
  <si>
    <t>mmol/gDW (scaled):</t>
  </si>
  <si>
    <t>Molecular weight:</t>
  </si>
  <si>
    <t xml:space="preserve">S: </t>
  </si>
  <si>
    <t>O:</t>
  </si>
  <si>
    <t>S:</t>
  </si>
  <si>
    <t>Molecular weight (g/mol):</t>
  </si>
  <si>
    <t>Molarfraction (mmol/gDW):</t>
  </si>
  <si>
    <t>Scaled molarfraction (mmol/gDW):</t>
  </si>
  <si>
    <t>cpd15669:</t>
  </si>
  <si>
    <t>C461H809N10O484P46R</t>
  </si>
  <si>
    <t>cpd15665:</t>
  </si>
  <si>
    <t>C80H125N16O42R</t>
  </si>
  <si>
    <t>C420H692N30O391P30</t>
  </si>
  <si>
    <t>cpd11459</t>
  </si>
  <si>
    <t>cpd15667</t>
  </si>
  <si>
    <t>cpd15668</t>
  </si>
  <si>
    <t>C191H359N10O259</t>
  </si>
  <si>
    <t>C326H584N55O304P46R</t>
  </si>
  <si>
    <t>Metabolite:</t>
  </si>
  <si>
    <t xml:space="preserve">Chemical formula: </t>
  </si>
  <si>
    <t>Unknown sidegroups (y/n):</t>
  </si>
  <si>
    <t>y</t>
  </si>
  <si>
    <t>n</t>
  </si>
  <si>
    <t>Metabolite cpd15669:</t>
  </si>
  <si>
    <t>[c] : cpd15662 + cpd15666 &lt;==&gt; C00348 + cpd15669</t>
  </si>
  <si>
    <t>cpd15662:</t>
  </si>
  <si>
    <t>cpd15666:</t>
  </si>
  <si>
    <t>C00348:</t>
  </si>
  <si>
    <t>C476H836N2O467P47</t>
  </si>
  <si>
    <t>C40H63N8O21R</t>
  </si>
  <si>
    <t>Metabolite cpd15665:</t>
  </si>
  <si>
    <t>cpd15666 + C05898 &lt;==&gt; C04574 + cpd15665</t>
  </si>
  <si>
    <t>C05898:</t>
  </si>
  <si>
    <t>C95H152N8O28P2</t>
  </si>
  <si>
    <t>Metabolite cpd15667:</t>
  </si>
  <si>
    <t>cpd15666 + cpd15661 &lt;==&gt; C00348 + cpd15667</t>
  </si>
  <si>
    <t>C04574:</t>
  </si>
  <si>
    <t>C55H90O7P2</t>
  </si>
  <si>
    <t>cpd15661:</t>
  </si>
  <si>
    <t>C206H386N2O242P47</t>
  </si>
  <si>
    <t>Name:</t>
  </si>
  <si>
    <t>45(Phosphoglyceryl)-N-Acetyl-beta-D-mannosaminyl-1,4-N-acetyl-D-glucosaminyldiphosphoundecaprenol|Prenol-45n teichoic acid</t>
  </si>
  <si>
    <t>C00348</t>
  </si>
  <si>
    <t>Undecaprenyl phosphate|Undecaprenylphosphate|undecaprenyl phosphate</t>
  </si>
  <si>
    <t>C55H90O4P</t>
  </si>
  <si>
    <t>Peptidoglycan polymer (n-1 subunits)</t>
  </si>
  <si>
    <t>glycerol teichoic acid (n=45), linked, D-ala substituted</t>
  </si>
  <si>
    <t>[c] : cpd15666 + cpd15663 &lt;==&gt; C00348 + cpd15668</t>
  </si>
  <si>
    <t>cpd15666</t>
  </si>
  <si>
    <t>cpd15663</t>
  </si>
  <si>
    <t>45(Alanyl-phosphoglyceryl)-N-Acetyl-beta-D-mannosaminyl-1,4-N-acetyl-D-glucosaminyldiphosphoundecaprenol|Prenol-45n teichoic acid-alanine substituted</t>
  </si>
  <si>
    <t>C341H611N47O287P47</t>
  </si>
  <si>
    <t>Undecaprenyl-diphospho-N-acetylmuramoyl-(N-acetylglucosamine)-L- alanyl-D-glutamyl-meso-2,6-diaminopimeloyl-D-alanyl-D-alanine|Undecaprenyl-diphospho-N-acetylmuramoyl-(N-acetylglucosamine)-L-ala-D-glu-meso-2,6-diaminopimeloyl-D-ala-D-ala|Undecaprenyl-diphospho-N-acetylmuramoyl-(N-acetylglucosamine)-L-alanyl-D-glutamyl-meso-2,6-diaminopimeloyl-D-alanyl-D-alanine|Undecaprenyl-diphospho-N-acetylmuramoyl--N-acetylglucosamine-L-ala-D-glu-meso-2-6-diaminopimeloyl-D-ala-D-ala</t>
  </si>
  <si>
    <t>Undecaprenyl diphosphate|Undecaprenyldiphosphate|undecaprenyl diphosphate|di-trans,poly-cis-Undecaprenyl diphosphate|Bactoprenyl diphosphate</t>
  </si>
  <si>
    <t>Reversible:</t>
  </si>
  <si>
    <t>45(Glucosyl-phosphoglyceryl)-N-Acetyl-beta-D-mannosaminyl-1,4-N-acetyl-D-glucosaminyldiphosphoundecaprenol|Prenol-45n teichoic acid-glucose substituted</t>
  </si>
  <si>
    <t>Peptidoglycan polymer (n subunits)</t>
  </si>
  <si>
    <t>glycerol teichoic acid (n=45), linked, glucose substituted</t>
  </si>
  <si>
    <t>tcam|minor teichoic acid (acetylgalactosamine glucose phosphate, n=30)</t>
  </si>
  <si>
    <t>glycerol teichoic acid (n=45), linked, unsubstituted</t>
  </si>
  <si>
    <t>N</t>
  </si>
  <si>
    <t>C191H359N10O259P46R</t>
  </si>
  <si>
    <t xml:space="preserve"> 0.002339 cpd15775 </t>
  </si>
  <si>
    <t xml:space="preserve"> 0.009356 cpd15752 </t>
  </si>
  <si>
    <t xml:space="preserve"> 0.00435 cpd15761 </t>
  </si>
  <si>
    <t xml:space="preserve"> 0.01236 cpd15779 </t>
  </si>
  <si>
    <t xml:space="preserve"> 0.004866 cpd15746 </t>
  </si>
  <si>
    <t xml:space="preserve"> 0.006441 cpd15773 </t>
  </si>
  <si>
    <t xml:space="preserve"> 0.001122 cpd15747 </t>
  </si>
  <si>
    <t xml:space="preserve"> 0.0005201 cpd15756 </t>
  </si>
  <si>
    <t xml:space="preserve"> 0.002264 cpd15754 </t>
  </si>
  <si>
    <t xml:space="preserve"> 0.002997 cpd15781 </t>
  </si>
  <si>
    <t xml:space="preserve"> 0.008667 cpd15750 </t>
  </si>
  <si>
    <t xml:space="preserve"> 0.003687 cpd15749 </t>
  </si>
  <si>
    <t xml:space="preserve"> 0.01149 cpd15777 </t>
  </si>
  <si>
    <t xml:space="preserve"> 0.0008257 cpd15757 </t>
  </si>
  <si>
    <t xml:space="preserve"> 0.002032 cpd15764 </t>
  </si>
  <si>
    <t xml:space="preserve"> 0.0004655 cpd15765 </t>
  </si>
  <si>
    <t xml:space="preserve"> 0.004053 cpd15759 </t>
  </si>
  <si>
    <t xml:space="preserve"> 0.003631 cpd15768 </t>
  </si>
  <si>
    <t xml:space="preserve"> 0.01585 cpd15753 </t>
  </si>
  <si>
    <t xml:space="preserve"> 0.0005365 cpd15751 </t>
  </si>
  <si>
    <t xml:space="preserve"> 0.0002227 cpd15769 </t>
  </si>
  <si>
    <t xml:space="preserve"> 0.00737 cpd15762 </t>
  </si>
  <si>
    <t xml:space="preserve"> 0.001545 cpd15767 </t>
  </si>
  <si>
    <t xml:space="preserve"> 0.004889 cpd15776 </t>
  </si>
  <si>
    <t xml:space="preserve"> 0.002269 cpd15755 </t>
  </si>
  <si>
    <t xml:space="preserve"> 0.001724 cpd15758 </t>
  </si>
  <si>
    <t xml:space="preserve"> 0.0002488 cpd15760 </t>
  </si>
  <si>
    <t xml:space="preserve"> 0.001056 cpd15763 </t>
  </si>
  <si>
    <t xml:space="preserve"> 0.0007401 cpd15766 </t>
  </si>
  <si>
    <t xml:space="preserve"> 0.003895 cpd15770 </t>
  </si>
  <si>
    <t xml:space="preserve"> 0.006599 cpd15771 </t>
  </si>
  <si>
    <t xml:space="preserve"> 0.0009457 cpd15772 </t>
  </si>
  <si>
    <t xml:space="preserve"> 0.00148 cpd15774 </t>
  </si>
  <si>
    <t xml:space="preserve"> 0.0007078 cpd15778 </t>
  </si>
  <si>
    <t xml:space="preserve"> 0.02094 cpd15780 &lt;==&gt; cpd15670</t>
  </si>
  <si>
    <t xml:space="preserve">0.001761 cpd15748 </t>
  </si>
  <si>
    <t xml:space="preserve"> &lt;==&gt; </t>
  </si>
  <si>
    <t>cpd15748</t>
  </si>
  <si>
    <t>cpd15775</t>
  </si>
  <si>
    <t>cpd15752</t>
  </si>
  <si>
    <t>cpd15761</t>
  </si>
  <si>
    <t>cpd15779</t>
  </si>
  <si>
    <t>cpd15746</t>
  </si>
  <si>
    <t>cpd15773</t>
  </si>
  <si>
    <t>cpd15747</t>
  </si>
  <si>
    <t>cpd15756</t>
  </si>
  <si>
    <t>cpd15754</t>
  </si>
  <si>
    <t>cpd15781</t>
  </si>
  <si>
    <t>cpd15750</t>
  </si>
  <si>
    <t>cpd15749</t>
  </si>
  <si>
    <t>cpd15777</t>
  </si>
  <si>
    <t>cpd15757</t>
  </si>
  <si>
    <t>cpd15764</t>
  </si>
  <si>
    <t>cpd15765</t>
  </si>
  <si>
    <t>cpd15759</t>
  </si>
  <si>
    <t>cpd15768</t>
  </si>
  <si>
    <t>cpd15753</t>
  </si>
  <si>
    <t>cpd15751</t>
  </si>
  <si>
    <t>cpd15769</t>
  </si>
  <si>
    <t>cpd15762</t>
  </si>
  <si>
    <t>cpd15767</t>
  </si>
  <si>
    <t>cpd15776</t>
  </si>
  <si>
    <t>cpd15755</t>
  </si>
  <si>
    <t>cpd15758</t>
  </si>
  <si>
    <t>cpd15760</t>
  </si>
  <si>
    <t>cpd15763</t>
  </si>
  <si>
    <t>cpd15766</t>
  </si>
  <si>
    <t>cpd15770</t>
  </si>
  <si>
    <t>cpd15771</t>
  </si>
  <si>
    <t>cpd15772</t>
  </si>
  <si>
    <t>cpd15774</t>
  </si>
  <si>
    <t>cpd15778</t>
  </si>
  <si>
    <t>cpd15780</t>
  </si>
  <si>
    <t>C123H240O135P24</t>
  </si>
  <si>
    <t>Stearoyllipoteichoic acid (n=24), linked, unsubstituted</t>
  </si>
  <si>
    <t>Stearoyllipoteichoic acid (n=24), linked, D-alanine substituted</t>
  </si>
  <si>
    <t>C195H360N24O159P24</t>
  </si>
  <si>
    <t>Isopentadecanoyllipoteichoic acid (n=24), linked, unsubstituted</t>
  </si>
  <si>
    <t>C117H228O135P24</t>
  </si>
  <si>
    <t>Isopentadecanoyllipoteichoic acid (n=24), linked, glucose substituted</t>
  </si>
  <si>
    <t>C261H468O255P24</t>
  </si>
  <si>
    <t>Isopentadecanoyllipoteichoic acid (n=24), linked, D-alanine substituted</t>
  </si>
  <si>
    <t>C189H348N24O159P24</t>
  </si>
  <si>
    <t>Palmitoyllipoteichoic acid (n=24), linked, unsubstituted</t>
  </si>
  <si>
    <t>C119H232O135P24</t>
  </si>
  <si>
    <t>Palmitoyllipoteichoic acid (n=24), linked, D-alanine substituted</t>
  </si>
  <si>
    <t>C191H352N24O159P24</t>
  </si>
  <si>
    <t>Myristoyllipoteichoic acid (n=24), linked, unsubstituted</t>
  </si>
  <si>
    <t>C115H224O135P24</t>
  </si>
  <si>
    <t>Myristoyllipoteichoic acid (n=24), linked, glucose substituted</t>
  </si>
  <si>
    <t>C259H464O255P24</t>
  </si>
  <si>
    <t>Isohexadecanoyllipoteichoic acid (n=24), linked, unsubstituted</t>
  </si>
  <si>
    <t>Isohexadecanoyllipoteichoic acid (n=24), linked, D-alanine substituted</t>
  </si>
  <si>
    <t>Anteisoheptadecanoyllipoteichoic acid (n=24), linked, unsubstituted</t>
  </si>
  <si>
    <t>C121H236O135P24</t>
  </si>
  <si>
    <t>Isoheptadecanoyllipoteichoic acid (n=24), linked, unsubstituted</t>
  </si>
  <si>
    <t>Anteisoheptadecanoyllipoteichoic acid (n=24), linked, D-alanine substituted</t>
  </si>
  <si>
    <t>C193H356N24O159P24</t>
  </si>
  <si>
    <t>Stearoyllipoteichoic acid (n=24), linked, glucose substituted</t>
  </si>
  <si>
    <t>C267H480O255P24</t>
  </si>
  <si>
    <t>Palmitoyllipoteichoic acid (n=24), linked, N-acetyl-D-glucosamine</t>
  </si>
  <si>
    <t>C311H544N24O255P24</t>
  </si>
  <si>
    <t>Myristoyllipoteichoic acid (n=24), linked, N-acetyl-D-glucosamine</t>
  </si>
  <si>
    <t>C307H536N24O255P24</t>
  </si>
  <si>
    <t>Anteisoheptadecanoyllipoteichoic acid (n=24), linked, glucose substituted</t>
  </si>
  <si>
    <t>C265H476O255P24</t>
  </si>
  <si>
    <t>Anteisoheptadecanoyllipoteichoic acid (n=24), linked, N-acetyl-D-glucosamine</t>
  </si>
  <si>
    <t>C313H548N24O255P24</t>
  </si>
  <si>
    <t>Anteisopentadecanoyllipoteichoic acid (n=24), linked, unsubstituted</t>
  </si>
  <si>
    <t>Isotetradecanoyllipoteichoic acid (n=24), linked, unsubstituted</t>
  </si>
  <si>
    <t>Isotetradecanoyllipoteichoic acid (n=24), linked, N-acetyl-D-glucosamine</t>
  </si>
  <si>
    <t>Anteisopentadecanoyllipoteichoic acid (n=24), linked, glucose substituted</t>
  </si>
  <si>
    <t>Isoheptadecanoyllipoteichoic acid (n=24), linked, N-acetyl-D-glucosamine</t>
  </si>
  <si>
    <t>Isoheptadecanoyllipoteichoic acid (n=24), linked, D-alanine substituted</t>
  </si>
  <si>
    <t>Palmitoyllipoteichoic acid (n=24), linked, glucose substituted</t>
  </si>
  <si>
    <t>C263H472O255P24</t>
  </si>
  <si>
    <t>Isoheptadecanoyllipoteichoic acid (n=24), linked, glucose substituted</t>
  </si>
  <si>
    <t>Isotetradecanoyllipoteichoic acid (n=24), linked, glucose substituted</t>
  </si>
  <si>
    <t>Isohexadecanoyllipoteichoic acid (n=24), linked, glucose substituted</t>
  </si>
  <si>
    <t>Stearoyllipoteichoic acid (n=24), linked, N-acetyl-D-glucosamine</t>
  </si>
  <si>
    <t>C315H552N24O255P24</t>
  </si>
  <si>
    <t>Isopentadecanoyllipoteichoic acid (n=24), linked, N-acetyl-D-glucosamine</t>
  </si>
  <si>
    <t>C309H540N24O255P24</t>
  </si>
  <si>
    <t>Anteisopentadecanoyllipoteichoic acid (n=24), linked, N-acetyl-D-glucosamine</t>
  </si>
  <si>
    <t>Isohexadecanoyllipoteichoic acid (n=24), linked, N-acetyl-D-glucosamine</t>
  </si>
  <si>
    <t>Myristoyllipoteichoic acid (n=24), linked, D-alanine substituted</t>
  </si>
  <si>
    <t>C187H342N24O159P24</t>
  </si>
  <si>
    <t>Isotetradecanoyllipoteichoic acid (n=24), linked, D-alanine substituted</t>
  </si>
  <si>
    <t>C187H344N24O159P24</t>
  </si>
  <si>
    <t>Anteisopentadecanoyllipoteichoic acid (n=24), linked, D-alanine substituted</t>
  </si>
  <si>
    <t>C189H349N24O159P24</t>
  </si>
  <si>
    <t>Molar fraction (mmol/gDW):</t>
  </si>
  <si>
    <t>ID:</t>
  </si>
  <si>
    <t>Molecular formula:</t>
  </si>
  <si>
    <t>Scaled (mmol/gDW):</t>
  </si>
  <si>
    <t>Scaled g/gDW:</t>
  </si>
  <si>
    <t>Scaled molar fraction (mmol/gDW):</t>
  </si>
  <si>
    <t>0.00176637167875183</t>
  </si>
  <si>
    <t>0.00234613478512239</t>
  </si>
  <si>
    <t>0.00938453914048955</t>
  </si>
  <si>
    <t>0.00436326905313484</t>
  </si>
  <si>
    <t>0.0123977024130452</t>
  </si>
  <si>
    <t>0.00488084303736876</t>
  </si>
  <si>
    <t>0.00646064734971069</t>
  </si>
  <si>
    <t>0.00112542250060168</t>
  </si>
  <si>
    <t>0.0005216864906978</t>
  </si>
  <si>
    <t>0.0022709060083442</t>
  </si>
  <si>
    <t>0.00300614192005635</t>
  </si>
  <si>
    <t>0.00869343744448727</t>
  </si>
  <si>
    <t>0.00369824666641567</t>
  </si>
  <si>
    <t>0.0115250486024182</t>
  </si>
  <si>
    <t>0.000828218679809985</t>
  </si>
  <si>
    <t>0.00203819832551034</t>
  </si>
  <si>
    <t>0.00046691994120328</t>
  </si>
  <si>
    <t>0.00406536309709322</t>
  </si>
  <si>
    <t>0.00364207584642129</t>
  </si>
  <si>
    <t>0.0158983481591235</t>
  </si>
  <si>
    <t>0.000538136516553297</t>
  </si>
  <si>
    <t>0.000223379314513363</t>
  </si>
  <si>
    <t>0.00739248113140316</t>
  </si>
  <si>
    <t>0.00154971280163065</t>
  </si>
  <si>
    <t>0.00490391319558074</t>
  </si>
  <si>
    <t>0.00227592126012941</t>
  </si>
  <si>
    <t>0.00172925881554125</t>
  </si>
  <si>
    <t>0.000249558928832172</t>
  </si>
  <si>
    <t>0.00105922117703687</t>
  </si>
  <si>
    <t>0.000742357569247148</t>
  </si>
  <si>
    <t>0.0039068811406805</t>
  </si>
  <si>
    <t>0.0066191293061234</t>
  </si>
  <si>
    <t>0.000948584722655084</t>
  </si>
  <si>
    <t>0.00148451452842289</t>
  </si>
  <si>
    <t>0.000709959042714675</t>
  </si>
  <si>
    <t>0.0210038744764698</t>
  </si>
  <si>
    <t>Reactants:</t>
  </si>
  <si>
    <t>0.00176637167875183 cpd15748 + 0.00234613478512239 cpd15775 + 0.00938453914048955 cpd15752 + 0.00436326905313484 cpd15761 + 0.0123977024130452 cpd15779 + 0.00488084303736876 cpd15746 + 0.00646064734971069 cpd15773 + 0.00112542250060168 cpd15747 + 0.0005216864906978 cpd15756 + 0.0022709060083442 cpd15754 + 0.00300614192005635 cpd15781 + 0.00869343744448727 cpd15750 + 0.00369824666641567 cpd15749 + 0.0115250486024182 cpd15777 + 0.000828218679809985 cpd15757 + 0.00203819832551034 cpd15764 + 0.00046691994120328 cpd15765 + 0.00406536309709322 cpd15759 + 0.00364207584642129 cpd15768 + 0.0158983481591235 cpd15753 + 0.000538136516553297 cpd15751 + 0.000223379314513363 cpd15769 + 0.00739248113140316 cpd15762 + 0.00154971280163065 cpd15767 + 0.00490391319558074 cpd15776 + 0.00227592126012941 cpd15755 + 0.00172925881554125 cpd15758 + 0.000249558928832172 cpd15760 + 0.00105922117703687 cpd15763 + 0.000742357569247148 cpd15766 + 0.0039068811406805 cpd15770 + 0.0066191293061234 cpd15771 + 0.000948584722655084 cpd15772 + 0.00148451452842289 cpd15774 + 0.000709959042714675 cpd15778 + 0.0210038744764698 cpd15780 &lt;==&gt; cpd15670</t>
  </si>
  <si>
    <t xml:space="preserve">New equation: </t>
  </si>
  <si>
    <t>SUM:</t>
  </si>
  <si>
    <t>0.00808 cpd15669 + 0.453 cpd15665 + 0.0145 cpd11459 + 0.016 cpd15667 + 0.0112 cpd15668 &lt;==&gt; 0.48828 cpd15666 + cpd15664</t>
  </si>
  <si>
    <t>cpd15669</t>
  </si>
  <si>
    <t>cpd15665</t>
  </si>
  <si>
    <t>Molfraction (mmol/gDW):</t>
  </si>
  <si>
    <t xml:space="preserve">scaled mmol/gDW: </t>
  </si>
  <si>
    <t>scaled g/gDW:</t>
  </si>
  <si>
    <t>mmol/g scaled:</t>
  </si>
  <si>
    <t>Joined:</t>
  </si>
  <si>
    <t>0.00829103420528182</t>
  </si>
  <si>
    <t>0.464831496905033</t>
  </si>
  <si>
    <t>0.0148787123733399</t>
  </si>
  <si>
    <t>0.0164178895154096</t>
  </si>
  <si>
    <t>0.0114925226607867</t>
  </si>
  <si>
    <t>products:</t>
  </si>
  <si>
    <t>0.497018426849086</t>
  </si>
  <si>
    <t>cpd15664 + 0.497018426849086 cpd15666</t>
  </si>
  <si>
    <t>Equation:</t>
  </si>
  <si>
    <t>0.00829103420528182 cpd15669 + 0.464831496905033 cpd15665 + 0.0148787123733399 cpd11459 + 0.0164178895154096 cpd15667 + 0.0114925226607867 cpd15668 &lt;==&gt; cpd15664 + 0.497018426849086 cpd15666</t>
  </si>
  <si>
    <t>mmol/gDW scaled:</t>
  </si>
  <si>
    <t>0,023592075261091 C00006 + 0,00530317589202301 C00005 + 0,00285923405571691 C00010 + 0,408212356369494 C00003 + 0,117691520746924 C00020 + 0,0258325382488489 C00055 + 0,00655111377620418 C00112 + 2,12261463460186 C00305 + 0,0136780265402621 C00063 + 0,010940180769222 C00044 + 0,00496262551788381 C00035 + 0,0133061096842943 C00144 + 0,0718964572771519 C14819 + 14,7332846074961 C00238 + 0,00335554141676505 C00828 + 0,066833010924819 C00076 + 0,0046339720022096 C00234</t>
  </si>
  <si>
    <t>0.699716261171005</t>
  </si>
  <si>
    <t>0.92196306285653</t>
  </si>
  <si>
    <t>0.700553743231055</t>
  </si>
  <si>
    <t>0.925417676354232</t>
  </si>
  <si>
    <t>H2O7P2</t>
  </si>
  <si>
    <t>Chemical formula</t>
  </si>
  <si>
    <t>scaled:</t>
  </si>
  <si>
    <t>g/gDW scaled:</t>
  </si>
  <si>
    <t>g/gDW Scaled:</t>
  </si>
  <si>
    <t>Pyrophosphate</t>
  </si>
  <si>
    <t>[c] : 105.003 C00002 + 0.001053 C00006 + 0.0002367 C00005 + 0.000127618 C00010 + 0.01822 C00003 + 0.0008548 C00013 + 0.005253 C00020 + 105 C00001 + 0.001153 C00055 + 0.0002924 C00112 + 0.09474 C00305 + 0.0006105 C00063 + 0.0004883 C00044 + 0.0002215 C00035 + 0.000273109 C00229 + 0.0005939 C00144 + 0.003209 C14819 + 0.076 cpd15800 + 0.6576 C00238 + 0.5284 C00017 + 0.00014977 C00828 + 0.002983 C00076 + 0.0655 cpd11462 + 0.026 C00039 + 0.2242 cpd15664 + 0.0304 cpd15670 + 0.000206831 C00234 &lt;==&gt; 104.997 C00008 + 104.987 C00009 + 0.000273109 C03688</t>
  </si>
  <si>
    <t>bio00006:</t>
  </si>
  <si>
    <t>New form of biomass function:</t>
  </si>
  <si>
    <t>105 ATP + 105 H2O + 0,000273109 Acyl-Carrier protein + x protein + y lipid + z RNA + a DNA + b cofactor    &lt;==&gt;   104,997 ADP  +  104,987 Orthophosphate + 0,000273109 Acyl carrier protein</t>
  </si>
  <si>
    <t>x, y, z, a, b represent new measured or new calculated coefficients for the biomass objective functions that were constructed for each of the fermentations with various media compositions.</t>
  </si>
  <si>
    <t>Reactants and scaled molar fractions:</t>
  </si>
  <si>
    <t>S</t>
  </si>
  <si>
    <t>protein:</t>
  </si>
  <si>
    <t>DNA:</t>
  </si>
  <si>
    <t>Lipid:</t>
  </si>
  <si>
    <t xml:space="preserve">Original BOF reaction: </t>
  </si>
  <si>
    <t>Using the quations from Dauner and Sauer (2001) kinetic model to find coefficient at growth rate 0.1:</t>
  </si>
  <si>
    <t>Synthesis reaction ID:</t>
  </si>
  <si>
    <t>Synthesis reaction:</t>
  </si>
  <si>
    <t>The first step was to calculate the molecular weight of each of the compounds based on the chemical formula found in the model.  Then the molecular weight and mol-fraction was used to find the g/gDW. The sum of all the components in g/gDW was used to scale the coefficients in the reactions. The total g/gDW  (unscaled) was used as the coefficient for the cofactor metabolite in the nBOF.</t>
  </si>
  <si>
    <t xml:space="preserve">The molecular weight was calculated and used to find the g/gDW. The sum of g/gDW was used to scale the molar mass coefficients in the synthesis reaction. When these scaled molar mass coefficients are used to find g/gDW, the sum of the scaled g/gDW is supposed to be 1. </t>
  </si>
  <si>
    <r>
      <t xml:space="preserve">The biomass objective function (BOF) from </t>
    </r>
    <r>
      <rPr>
        <i/>
        <sz val="11"/>
        <color theme="1"/>
        <rFont val="Calibri"/>
        <family val="2"/>
        <scheme val="minor"/>
      </rPr>
      <t>i</t>
    </r>
    <r>
      <rPr>
        <sz val="11"/>
        <color theme="1"/>
        <rFont val="Calibri"/>
        <family val="2"/>
        <scheme val="minor"/>
      </rPr>
      <t xml:space="preserve">Bsu1147 has the id 'bio00006' in the model. It was found and the Ids were looked up in KEGG (Cxxxxx) or modelseed (rxnyyyyy) to find what constituents of the function were. The DNA, RNA, protein and lipid synthesis reactions were scaled. The calculations are in the respective sheets. The ions and cofactors were lumped into one reaction making a pseudo metabolite "cofactor. This synthesis reaction was also scaled, and so was the lipoteichoic ac id and cell wall reactions.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</si>
</sst>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
    <numFmt numFmtId="166" formatCode="0.0000"/>
    <numFmt numFmtId="167" formatCode="0.0000000"/>
  </numFmts>
  <fonts count="14">
    <font>
      <sz val="11"/>
      <color theme="1"/>
      <name val="Calibri"/>
      <family val="2"/>
      <scheme val="minor"/>
    </font>
    <font>
      <sz val="11"/>
      <color theme="1"/>
      <name val="Calibri Light"/>
      <family val="2"/>
      <scheme val="major"/>
    </font>
    <font>
      <sz val="11"/>
      <color rgb="FF333333"/>
      <name val="Calibri Light"/>
      <family val="2"/>
      <scheme val="major"/>
    </font>
    <font>
      <sz val="11"/>
      <color rgb="FF000000"/>
      <name val="Calibri Light"/>
      <family val="2"/>
      <scheme val="major"/>
    </font>
    <font>
      <b/>
      <sz val="11"/>
      <color theme="1"/>
      <name val="Calibri Light"/>
      <family val="2"/>
      <scheme val="major"/>
    </font>
    <font>
      <sz val="17"/>
      <color rgb="FF040C28"/>
      <name val="Arial"/>
      <family val="2"/>
    </font>
    <font>
      <sz val="11"/>
      <color rgb="FF000000"/>
      <name val="Consolas"/>
      <family val="3"/>
    </font>
    <font>
      <sz val="12"/>
      <name val="宋体"/>
      <charset val="134"/>
    </font>
    <font>
      <sz val="11"/>
      <name val="Calibri"/>
      <family val="2"/>
      <scheme val="minor"/>
    </font>
    <font>
      <i/>
      <sz val="11"/>
      <color theme="1"/>
      <name val="Calibri"/>
      <family val="2"/>
      <scheme val="minor"/>
    </font>
    <font>
      <sz val="12"/>
      <name val="Calibri"/>
      <family val="2"/>
      <scheme val="minor"/>
    </font>
    <font>
      <sz val="11"/>
      <color rgb="FF4D5156"/>
      <name val="Calibri"/>
      <family val="2"/>
      <scheme val="minor"/>
    </font>
    <font>
      <sz val="11"/>
      <color rgb="FF000000"/>
      <name val="Calibri"/>
      <family val="2"/>
      <scheme val="minor"/>
    </font>
    <font>
      <sz val="11"/>
      <color rgb="FFA31515"/>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7" fillId="0" borderId="0"/>
    <xf numFmtId="0" fontId="7" fillId="0" borderId="0"/>
  </cellStyleXfs>
  <cellXfs count="51">
    <xf numFmtId="0" fontId="0" fillId="0" borderId="0" xfId="0"/>
    <xf numFmtId="0" fontId="1" fillId="0" borderId="0" xfId="0" applyFont="1"/>
    <xf numFmtId="0" fontId="1" fillId="3" borderId="0" xfId="0" applyFont="1" applyFill="1"/>
    <xf numFmtId="0" fontId="1" fillId="0" borderId="0" xfId="0" quotePrefix="1" applyFont="1"/>
    <xf numFmtId="0" fontId="2" fillId="0" borderId="0" xfId="0" applyFont="1"/>
    <xf numFmtId="0" fontId="3" fillId="0" borderId="0" xfId="0" applyFont="1"/>
    <xf numFmtId="0" fontId="1" fillId="2" borderId="0" xfId="0" applyFont="1" applyFill="1"/>
    <xf numFmtId="0" fontId="3" fillId="0" borderId="0" xfId="0" applyFont="1" applyAlignment="1">
      <alignment vertical="center" wrapText="1"/>
    </xf>
    <xf numFmtId="0" fontId="4" fillId="0" borderId="0" xfId="0" applyFont="1"/>
    <xf numFmtId="165"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4" fillId="0" borderId="0" xfId="0" applyFont="1" applyAlignment="1">
      <alignment wrapText="1"/>
    </xf>
    <xf numFmtId="0" fontId="5" fillId="0" borderId="0" xfId="0" applyFont="1"/>
    <xf numFmtId="0" fontId="6" fillId="0" borderId="0" xfId="0" applyFont="1"/>
    <xf numFmtId="0" fontId="0" fillId="4" borderId="0" xfId="0" applyFill="1"/>
    <xf numFmtId="0" fontId="0" fillId="4" borderId="0" xfId="0" applyFill="1" applyAlignment="1">
      <alignment horizontal="center" vertical="center"/>
    </xf>
    <xf numFmtId="0" fontId="0" fillId="0" borderId="0" xfId="0" applyAlignment="1">
      <alignment wrapText="1"/>
    </xf>
    <xf numFmtId="0" fontId="0" fillId="0" borderId="0" xfId="1" applyFont="1"/>
    <xf numFmtId="0" fontId="0" fillId="0" borderId="0" xfId="0" applyAlignment="1">
      <alignment horizontal="center"/>
    </xf>
    <xf numFmtId="0" fontId="8" fillId="0" borderId="0" xfId="0" applyFont="1"/>
    <xf numFmtId="166" fontId="8" fillId="0" borderId="0" xfId="0" applyNumberFormat="1" applyFont="1"/>
    <xf numFmtId="0" fontId="8" fillId="3" borderId="0" xfId="0" applyFont="1" applyFill="1"/>
    <xf numFmtId="0" fontId="10" fillId="0" borderId="0" xfId="2" applyFont="1"/>
    <xf numFmtId="0" fontId="10" fillId="0" borderId="0" xfId="1" applyFont="1"/>
    <xf numFmtId="164" fontId="0" fillId="0" borderId="0" xfId="0" applyNumberFormat="1"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1" fillId="3" borderId="0" xfId="0" applyFont="1" applyFill="1" applyAlignment="1">
      <alignment horizontal="center"/>
    </xf>
    <xf numFmtId="0" fontId="1" fillId="0" borderId="0" xfId="0" applyFont="1" applyAlignment="1">
      <alignment horizontal="center"/>
    </xf>
    <xf numFmtId="0" fontId="3" fillId="0" borderId="0" xfId="0" applyFont="1" applyAlignment="1">
      <alignment horizontal="center"/>
    </xf>
    <xf numFmtId="167" fontId="0" fillId="0" borderId="0" xfId="0" applyNumberFormat="1" applyAlignment="1">
      <alignment horizontal="center"/>
    </xf>
    <xf numFmtId="166" fontId="0" fillId="0" borderId="0" xfId="0" applyNumberFormat="1" applyAlignment="1">
      <alignment horizontal="center"/>
    </xf>
    <xf numFmtId="165" fontId="1" fillId="0" borderId="0" xfId="0" applyNumberFormat="1" applyFont="1" applyAlignment="1">
      <alignment horizontal="center"/>
    </xf>
    <xf numFmtId="0" fontId="11" fillId="0" borderId="0" xfId="0" applyFont="1" applyAlignment="1">
      <alignment horizontal="center"/>
    </xf>
    <xf numFmtId="2" fontId="1" fillId="0" borderId="0" xfId="0" applyNumberFormat="1" applyFont="1"/>
    <xf numFmtId="165" fontId="1" fillId="0" borderId="0" xfId="0" applyNumberFormat="1" applyFont="1"/>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8" fillId="0" borderId="0" xfId="0" applyFont="1" applyAlignment="1">
      <alignment horizontal="center"/>
    </xf>
    <xf numFmtId="0" fontId="1" fillId="0" borderId="0" xfId="0" applyFont="1" applyAlignment="1">
      <alignment horizontal="center" wrapText="1"/>
    </xf>
    <xf numFmtId="2" fontId="0" fillId="0" borderId="0" xfId="0" applyNumberFormat="1"/>
    <xf numFmtId="0" fontId="0" fillId="0" borderId="0" xfId="0" applyFont="1"/>
    <xf numFmtId="0" fontId="12" fillId="0" borderId="0" xfId="0" applyFont="1"/>
    <xf numFmtId="0" fontId="13" fillId="0" borderId="0" xfId="0" applyFont="1" applyAlignment="1">
      <alignment vertical="center"/>
    </xf>
    <xf numFmtId="0" fontId="0" fillId="0" borderId="0" xfId="0" applyFill="1" applyBorder="1"/>
    <xf numFmtId="164" fontId="0" fillId="0" borderId="0" xfId="0" applyNumberFormat="1" applyFill="1" applyBorder="1"/>
    <xf numFmtId="0" fontId="1" fillId="0" borderId="0" xfId="0" applyFont="1" applyFill="1" applyBorder="1"/>
    <xf numFmtId="0" fontId="0" fillId="0" borderId="0" xfId="0" quotePrefix="1" applyFill="1" applyBorder="1"/>
  </cellXfs>
  <cellStyles count="3">
    <cellStyle name="Normal" xfId="0" builtinId="0"/>
    <cellStyle name="常规 2" xfId="2" xr:uid="{A75A79C5-BAB5-48C1-88FF-F95BF1F21291}"/>
    <cellStyle name="常规 5" xfId="1" xr:uid="{D88D54A2-B7C1-4C5D-958D-50C7301F5F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5BF9-7763-42EB-B5E6-F390A7851858}">
  <dimension ref="A3:V211"/>
  <sheetViews>
    <sheetView tabSelected="1" zoomScale="80" zoomScaleNormal="80" workbookViewId="0">
      <selection activeCell="J37" sqref="J37"/>
    </sheetView>
  </sheetViews>
  <sheetFormatPr defaultColWidth="9.140625" defaultRowHeight="15"/>
  <cols>
    <col min="1" max="1" width="20.42578125" customWidth="1"/>
    <col min="2" max="2" width="13.7109375" customWidth="1"/>
    <col min="3" max="3" width="25.42578125" customWidth="1"/>
    <col min="4" max="4" width="20.85546875" customWidth="1"/>
    <col min="5" max="5" width="20.140625" customWidth="1"/>
    <col min="6" max="6" width="15.42578125" customWidth="1"/>
    <col min="7" max="7" width="19.42578125" customWidth="1"/>
    <col min="8" max="8" width="16.42578125" customWidth="1"/>
    <col min="9" max="9" width="18.140625" customWidth="1"/>
    <col min="10" max="10" width="18.42578125" customWidth="1"/>
    <col min="11" max="11" width="15" customWidth="1"/>
    <col min="12" max="12" width="17.5703125" bestFit="1" customWidth="1"/>
    <col min="13" max="13" width="15.42578125" bestFit="1" customWidth="1"/>
  </cols>
  <sheetData>
    <row r="3" spans="1:7">
      <c r="B3" s="37" t="s">
        <v>640</v>
      </c>
      <c r="C3" s="37"/>
      <c r="D3" s="37"/>
      <c r="E3" s="37"/>
      <c r="F3" s="37"/>
      <c r="G3" s="37"/>
    </row>
    <row r="4" spans="1:7">
      <c r="B4" s="37"/>
      <c r="C4" s="37"/>
      <c r="D4" s="37"/>
      <c r="E4" s="37"/>
      <c r="F4" s="37"/>
      <c r="G4" s="37"/>
    </row>
    <row r="5" spans="1:7">
      <c r="B5" s="37"/>
      <c r="C5" s="37"/>
      <c r="D5" s="37"/>
      <c r="E5" s="37"/>
      <c r="F5" s="37"/>
      <c r="G5" s="37"/>
    </row>
    <row r="6" spans="1:7">
      <c r="B6" s="37"/>
      <c r="C6" s="37"/>
      <c r="D6" s="37"/>
      <c r="E6" s="37"/>
      <c r="F6" s="37"/>
      <c r="G6" s="37"/>
    </row>
    <row r="7" spans="1:7">
      <c r="B7" s="37"/>
      <c r="C7" s="37"/>
      <c r="D7" s="37"/>
      <c r="E7" s="37"/>
      <c r="F7" s="37"/>
      <c r="G7" s="37"/>
    </row>
    <row r="8" spans="1:7">
      <c r="B8" s="37"/>
      <c r="C8" s="37"/>
      <c r="D8" s="37"/>
      <c r="E8" s="37"/>
      <c r="F8" s="37"/>
      <c r="G8" s="37"/>
    </row>
    <row r="9" spans="1:7">
      <c r="B9" s="37"/>
      <c r="C9" s="37"/>
      <c r="D9" s="37"/>
      <c r="E9" s="37"/>
      <c r="F9" s="37"/>
      <c r="G9" s="37"/>
    </row>
    <row r="10" spans="1:7">
      <c r="B10" s="37"/>
      <c r="C10" s="37"/>
      <c r="D10" s="37"/>
      <c r="E10" s="37"/>
      <c r="F10" s="37"/>
      <c r="G10" s="37"/>
    </row>
    <row r="11" spans="1:7">
      <c r="B11" s="37"/>
      <c r="C11" s="37"/>
      <c r="D11" s="37"/>
      <c r="E11" s="37"/>
      <c r="F11" s="37"/>
      <c r="G11" s="37"/>
    </row>
    <row r="14" spans="1:7">
      <c r="A14" t="s">
        <v>634</v>
      </c>
    </row>
    <row r="15" spans="1:7" ht="15.75">
      <c r="A15" s="23" t="s">
        <v>625</v>
      </c>
      <c r="B15" s="24" t="s">
        <v>624</v>
      </c>
    </row>
    <row r="17" spans="1:13" ht="30">
      <c r="A17" s="12" t="s">
        <v>361</v>
      </c>
      <c r="B17" s="8" t="s">
        <v>104</v>
      </c>
      <c r="C17" s="8" t="s">
        <v>103</v>
      </c>
      <c r="D17" s="8" t="s">
        <v>31</v>
      </c>
      <c r="E17" s="8" t="s">
        <v>76</v>
      </c>
      <c r="F17" s="1"/>
      <c r="G17" s="8" t="s">
        <v>105</v>
      </c>
      <c r="H17" s="8" t="s">
        <v>104</v>
      </c>
      <c r="I17" s="8" t="s">
        <v>103</v>
      </c>
      <c r="J17" s="8" t="s">
        <v>31</v>
      </c>
      <c r="K17" s="8" t="s">
        <v>76</v>
      </c>
    </row>
    <row r="18" spans="1:13">
      <c r="A18" s="2">
        <v>105.003</v>
      </c>
      <c r="B18" s="2" t="s">
        <v>0</v>
      </c>
      <c r="C18" s="1" t="s">
        <v>30</v>
      </c>
      <c r="D18" s="1" t="s">
        <v>32</v>
      </c>
      <c r="E18" s="3" t="s">
        <v>77</v>
      </c>
      <c r="F18" s="1"/>
      <c r="G18" s="6">
        <v>104.997</v>
      </c>
      <c r="H18" s="6" t="s">
        <v>27</v>
      </c>
      <c r="I18" s="1" t="s">
        <v>72</v>
      </c>
      <c r="J18" s="5" t="s">
        <v>73</v>
      </c>
      <c r="K18" s="3" t="s">
        <v>77</v>
      </c>
    </row>
    <row r="19" spans="1:13">
      <c r="A19" s="2">
        <v>1.0529999999999999E-3</v>
      </c>
      <c r="B19" s="2" t="s">
        <v>1</v>
      </c>
      <c r="C19" s="1" t="s">
        <v>34</v>
      </c>
      <c r="D19" s="1" t="s">
        <v>33</v>
      </c>
      <c r="E19" s="3" t="s">
        <v>77</v>
      </c>
      <c r="F19" s="1" t="s">
        <v>143</v>
      </c>
      <c r="G19" s="6">
        <v>104.98699999999999</v>
      </c>
      <c r="H19" s="6" t="s">
        <v>28</v>
      </c>
      <c r="I19" s="1" t="s">
        <v>74</v>
      </c>
      <c r="J19" s="7" t="s">
        <v>120</v>
      </c>
      <c r="K19" s="3" t="s">
        <v>77</v>
      </c>
    </row>
    <row r="20" spans="1:13">
      <c r="A20" s="2">
        <v>2.3670000000000001E-4</v>
      </c>
      <c r="B20" s="2" t="s">
        <v>2</v>
      </c>
      <c r="C20" s="1" t="s">
        <v>35</v>
      </c>
      <c r="D20" s="1" t="s">
        <v>36</v>
      </c>
      <c r="E20" s="3" t="s">
        <v>77</v>
      </c>
      <c r="F20" s="1"/>
      <c r="G20" s="6">
        <v>2.73109E-4</v>
      </c>
      <c r="H20" s="6" t="s">
        <v>29</v>
      </c>
      <c r="I20" s="5" t="s">
        <v>75</v>
      </c>
      <c r="J20" s="1" t="s">
        <v>121</v>
      </c>
      <c r="K20" s="1" t="s">
        <v>65</v>
      </c>
    </row>
    <row r="21" spans="1:13">
      <c r="A21" s="2">
        <v>1.27618E-4</v>
      </c>
      <c r="B21" s="2" t="s">
        <v>3</v>
      </c>
      <c r="C21" s="1" t="s">
        <v>39</v>
      </c>
      <c r="D21" s="1" t="s">
        <v>37</v>
      </c>
      <c r="E21" s="3" t="s">
        <v>77</v>
      </c>
      <c r="G21" s="1"/>
      <c r="H21" s="1"/>
      <c r="I21" s="1"/>
      <c r="J21" s="1"/>
      <c r="K21" s="1"/>
      <c r="L21" s="1"/>
      <c r="M21" s="1"/>
    </row>
    <row r="22" spans="1:13">
      <c r="A22" s="2">
        <v>1.822E-2</v>
      </c>
      <c r="B22" s="2" t="s">
        <v>4</v>
      </c>
      <c r="C22" s="1" t="s">
        <v>40</v>
      </c>
      <c r="D22" s="1" t="s">
        <v>38</v>
      </c>
      <c r="E22" s="3" t="s">
        <v>77</v>
      </c>
      <c r="G22" s="1"/>
      <c r="H22" s="1"/>
      <c r="I22" s="1"/>
      <c r="J22" s="1"/>
      <c r="K22" s="1"/>
      <c r="L22" s="1"/>
      <c r="M22" s="1"/>
    </row>
    <row r="23" spans="1:13">
      <c r="A23" s="2">
        <v>8.5479999999999996E-4</v>
      </c>
      <c r="B23" s="2" t="s">
        <v>5</v>
      </c>
      <c r="C23" s="1" t="s">
        <v>41</v>
      </c>
      <c r="D23" s="1" t="s">
        <v>42</v>
      </c>
      <c r="E23" s="3" t="s">
        <v>77</v>
      </c>
      <c r="G23" s="1"/>
      <c r="H23" s="1"/>
      <c r="I23" s="1"/>
      <c r="J23" s="1"/>
      <c r="K23" s="1"/>
      <c r="L23" s="1"/>
      <c r="M23" s="1"/>
    </row>
    <row r="24" spans="1:13">
      <c r="A24" s="2">
        <v>5.2529999999999999E-3</v>
      </c>
      <c r="B24" s="2" t="s">
        <v>6</v>
      </c>
      <c r="C24" s="1" t="s">
        <v>44</v>
      </c>
      <c r="D24" s="1" t="s">
        <v>43</v>
      </c>
      <c r="E24" s="3" t="s">
        <v>77</v>
      </c>
      <c r="G24" s="42" t="s">
        <v>635</v>
      </c>
      <c r="H24" s="42"/>
      <c r="I24" s="1"/>
      <c r="J24" s="1"/>
      <c r="K24" s="1"/>
      <c r="L24" s="1"/>
      <c r="M24" s="1"/>
    </row>
    <row r="25" spans="1:13">
      <c r="A25" s="2">
        <v>105</v>
      </c>
      <c r="B25" s="2" t="s">
        <v>7</v>
      </c>
      <c r="C25" s="1" t="s">
        <v>46</v>
      </c>
      <c r="D25" s="1" t="s">
        <v>45</v>
      </c>
      <c r="E25" s="3" t="s">
        <v>77</v>
      </c>
      <c r="G25" s="42"/>
      <c r="H25" s="42"/>
      <c r="I25" s="1"/>
      <c r="J25" s="1"/>
      <c r="K25" s="1"/>
      <c r="L25" s="1"/>
      <c r="M25" s="1"/>
    </row>
    <row r="26" spans="1:13">
      <c r="A26" s="2">
        <v>1.1529999999999999E-3</v>
      </c>
      <c r="B26" s="2" t="s">
        <v>8</v>
      </c>
      <c r="C26" s="1" t="s">
        <v>47</v>
      </c>
      <c r="D26" s="1" t="s">
        <v>48</v>
      </c>
      <c r="E26" s="3" t="s">
        <v>77</v>
      </c>
      <c r="G26" s="42"/>
      <c r="H26" s="42"/>
      <c r="I26" s="1"/>
      <c r="J26" s="1"/>
      <c r="K26" s="1"/>
      <c r="L26" s="1"/>
      <c r="M26" s="1"/>
    </row>
    <row r="27" spans="1:13">
      <c r="A27" s="2">
        <v>2.9240000000000001E-4</v>
      </c>
      <c r="B27" s="2" t="s">
        <v>9</v>
      </c>
      <c r="C27" s="1" t="s">
        <v>49</v>
      </c>
      <c r="D27" s="1" t="s">
        <v>50</v>
      </c>
      <c r="E27" s="3" t="s">
        <v>77</v>
      </c>
      <c r="G27" s="1" t="s">
        <v>631</v>
      </c>
      <c r="H27">
        <f>(25.73*0.1)+50.27</f>
        <v>52.843000000000004</v>
      </c>
      <c r="I27" s="1"/>
      <c r="J27" s="1"/>
      <c r="K27" s="1"/>
      <c r="L27" s="1"/>
      <c r="M27" s="1"/>
    </row>
    <row r="28" spans="1:13">
      <c r="A28" s="2">
        <v>9.4740000000000005E-2</v>
      </c>
      <c r="B28" s="2" t="s">
        <v>10</v>
      </c>
      <c r="C28" s="1" t="s">
        <v>107</v>
      </c>
      <c r="D28" s="1" t="s">
        <v>51</v>
      </c>
      <c r="E28" s="3" t="s">
        <v>77</v>
      </c>
      <c r="G28" s="1" t="s">
        <v>116</v>
      </c>
      <c r="H28" s="1">
        <f>17.14*0.1+4.84</f>
        <v>6.5540000000000003</v>
      </c>
      <c r="I28" s="1"/>
      <c r="J28" s="1"/>
      <c r="K28" s="1"/>
      <c r="L28" s="1"/>
      <c r="M28" s="1"/>
    </row>
    <row r="29" spans="1:13">
      <c r="A29" s="2">
        <v>6.1050000000000004E-4</v>
      </c>
      <c r="B29" s="2" t="s">
        <v>11</v>
      </c>
      <c r="C29" s="1" t="s">
        <v>53</v>
      </c>
      <c r="D29" s="1" t="s">
        <v>54</v>
      </c>
      <c r="E29" s="3" t="s">
        <v>77</v>
      </c>
      <c r="G29" s="1" t="s">
        <v>632</v>
      </c>
      <c r="H29" s="1">
        <v>2.6</v>
      </c>
      <c r="I29" s="1"/>
      <c r="J29" s="1"/>
      <c r="K29" s="1"/>
      <c r="L29" s="1"/>
      <c r="M29" s="1"/>
    </row>
    <row r="30" spans="1:13">
      <c r="A30" s="2">
        <v>4.883E-4</v>
      </c>
      <c r="B30" s="2" t="s">
        <v>12</v>
      </c>
      <c r="C30" s="1" t="s">
        <v>56</v>
      </c>
      <c r="D30" s="1" t="s">
        <v>55</v>
      </c>
      <c r="E30" s="3" t="s">
        <v>77</v>
      </c>
      <c r="G30" s="1" t="s">
        <v>633</v>
      </c>
      <c r="H30" s="1">
        <f>(-8.54*0.1)+8.42</f>
        <v>7.5659999999999998</v>
      </c>
      <c r="I30" s="1"/>
      <c r="J30" s="1"/>
      <c r="K30" s="1"/>
      <c r="L30" s="1"/>
      <c r="M30" s="1"/>
    </row>
    <row r="31" spans="1:13">
      <c r="A31" s="2">
        <v>2.2149999999999999E-4</v>
      </c>
      <c r="B31" s="2" t="s">
        <v>13</v>
      </c>
      <c r="C31" s="1" t="s">
        <v>57</v>
      </c>
      <c r="D31" s="1" t="s">
        <v>58</v>
      </c>
      <c r="E31" s="3" t="s">
        <v>77</v>
      </c>
      <c r="G31" s="1"/>
      <c r="H31" s="36"/>
      <c r="I31" s="1"/>
      <c r="J31" s="1"/>
      <c r="K31" s="1"/>
      <c r="L31" s="1"/>
      <c r="M31" s="1"/>
    </row>
    <row r="32" spans="1:13">
      <c r="A32" s="2">
        <v>2.0683100000000001E-4</v>
      </c>
      <c r="B32" s="2" t="s">
        <v>26</v>
      </c>
      <c r="C32" s="5" t="s">
        <v>71</v>
      </c>
      <c r="D32" s="5" t="s">
        <v>119</v>
      </c>
      <c r="E32" s="3" t="s">
        <v>77</v>
      </c>
      <c r="G32" s="1"/>
      <c r="H32" s="35"/>
      <c r="I32" s="1"/>
      <c r="J32" s="1"/>
      <c r="K32" s="1"/>
      <c r="L32" s="1"/>
      <c r="M32" s="1"/>
    </row>
    <row r="33" spans="1:13">
      <c r="A33" s="2">
        <v>5.9389999999999996E-4</v>
      </c>
      <c r="B33" s="2" t="s">
        <v>15</v>
      </c>
      <c r="C33" s="1" t="s">
        <v>109</v>
      </c>
      <c r="D33" s="1" t="s">
        <v>60</v>
      </c>
      <c r="E33" s="3" t="s">
        <v>77</v>
      </c>
      <c r="I33" s="1"/>
      <c r="J33" s="1"/>
      <c r="K33" s="1"/>
      <c r="L33" s="1"/>
      <c r="M33" s="1"/>
    </row>
    <row r="34" spans="1:13">
      <c r="A34" s="2">
        <v>3.209E-3</v>
      </c>
      <c r="B34" s="2" t="s">
        <v>16</v>
      </c>
      <c r="C34" s="1" t="s">
        <v>61</v>
      </c>
      <c r="D34" s="1" t="s">
        <v>62</v>
      </c>
      <c r="E34" s="3" t="s">
        <v>77</v>
      </c>
      <c r="G34" s="1"/>
      <c r="H34" s="1"/>
      <c r="I34" s="1"/>
      <c r="J34" s="1"/>
      <c r="K34" s="1"/>
      <c r="L34" s="1"/>
      <c r="M34" s="1"/>
    </row>
    <row r="35" spans="1:13">
      <c r="A35" s="2">
        <v>0.65759999999999996</v>
      </c>
      <c r="B35" s="2" t="s">
        <v>18</v>
      </c>
      <c r="C35" s="1" t="s">
        <v>63</v>
      </c>
      <c r="D35" s="1" t="s">
        <v>64</v>
      </c>
      <c r="E35" s="3" t="s">
        <v>77</v>
      </c>
      <c r="I35" s="1"/>
      <c r="J35" s="1"/>
      <c r="K35" s="1"/>
      <c r="L35" s="1"/>
      <c r="M35" s="1"/>
    </row>
    <row r="36" spans="1:13">
      <c r="A36" s="2">
        <v>1.4977E-4</v>
      </c>
      <c r="B36" s="2" t="s">
        <v>20</v>
      </c>
      <c r="C36" s="1" t="s">
        <v>66</v>
      </c>
      <c r="D36" s="1" t="s">
        <v>113</v>
      </c>
      <c r="E36" s="3" t="s">
        <v>77</v>
      </c>
      <c r="G36" s="1"/>
      <c r="H36" s="1"/>
      <c r="I36" s="1"/>
      <c r="J36" s="1"/>
      <c r="K36" s="1"/>
      <c r="L36" s="1"/>
      <c r="M36" s="1"/>
    </row>
    <row r="37" spans="1:13">
      <c r="A37" s="2">
        <v>2.983E-3</v>
      </c>
      <c r="B37" s="2" t="s">
        <v>21</v>
      </c>
      <c r="C37" s="1" t="s">
        <v>67</v>
      </c>
      <c r="D37" s="1" t="s">
        <v>68</v>
      </c>
      <c r="E37" s="3" t="s">
        <v>77</v>
      </c>
      <c r="I37" s="1"/>
      <c r="J37" s="1"/>
      <c r="K37" s="1"/>
      <c r="L37" s="1"/>
      <c r="M37" s="1"/>
    </row>
    <row r="38" spans="1:13">
      <c r="A38" s="2">
        <v>0.52839999999999998</v>
      </c>
      <c r="B38" s="2" t="s">
        <v>19</v>
      </c>
      <c r="C38" s="1" t="s">
        <v>65</v>
      </c>
      <c r="D38" s="1" t="s">
        <v>112</v>
      </c>
      <c r="E38" s="1" t="s">
        <v>65</v>
      </c>
      <c r="G38" s="1"/>
      <c r="H38" s="1"/>
      <c r="I38" s="1"/>
      <c r="J38" s="1"/>
      <c r="K38" s="1"/>
      <c r="L38" s="1"/>
      <c r="M38" s="1"/>
    </row>
    <row r="39" spans="1:13">
      <c r="A39" s="2">
        <v>7.5999999999999998E-2</v>
      </c>
      <c r="B39" s="2" t="s">
        <v>17</v>
      </c>
      <c r="C39" t="s">
        <v>110</v>
      </c>
      <c r="D39" s="3" t="s">
        <v>111</v>
      </c>
      <c r="E39" s="1" t="s">
        <v>106</v>
      </c>
      <c r="G39" s="1"/>
      <c r="H39" s="1"/>
      <c r="I39" s="1"/>
      <c r="J39" s="1"/>
      <c r="K39" s="1"/>
      <c r="L39" s="1"/>
      <c r="M39" s="1"/>
    </row>
    <row r="40" spans="1:13">
      <c r="A40" s="2">
        <v>2.73109E-4</v>
      </c>
      <c r="B40" s="2" t="s">
        <v>14</v>
      </c>
      <c r="C40" s="1" t="s">
        <v>59</v>
      </c>
      <c r="D40" t="s">
        <v>108</v>
      </c>
      <c r="E40" s="3" t="s">
        <v>65</v>
      </c>
      <c r="G40" s="1"/>
      <c r="H40" s="1"/>
      <c r="I40" s="1"/>
      <c r="J40" s="1"/>
      <c r="K40" s="1"/>
      <c r="L40" s="1"/>
      <c r="M40" s="1"/>
    </row>
    <row r="41" spans="1:13">
      <c r="A41" s="2">
        <v>6.5500000000000003E-2</v>
      </c>
      <c r="B41" s="2" t="s">
        <v>22</v>
      </c>
      <c r="C41" s="4" t="s">
        <v>114</v>
      </c>
      <c r="D41" s="3" t="s">
        <v>111</v>
      </c>
      <c r="E41" s="1" t="s">
        <v>116</v>
      </c>
      <c r="H41" s="1"/>
      <c r="I41" s="1"/>
      <c r="J41" s="1"/>
      <c r="K41" s="1"/>
      <c r="L41" s="1"/>
      <c r="M41" s="1"/>
    </row>
    <row r="42" spans="1:13">
      <c r="A42" s="2">
        <v>2.5999999999999999E-2</v>
      </c>
      <c r="B42" s="2" t="s">
        <v>23</v>
      </c>
      <c r="C42" s="1" t="s">
        <v>69</v>
      </c>
      <c r="D42" s="5" t="s">
        <v>115</v>
      </c>
      <c r="E42" s="1" t="s">
        <v>69</v>
      </c>
      <c r="H42" s="1"/>
      <c r="I42" s="1"/>
      <c r="J42" s="1"/>
      <c r="K42" s="1"/>
      <c r="L42" s="1"/>
      <c r="M42" s="1"/>
    </row>
    <row r="43" spans="1:13">
      <c r="A43" s="2">
        <v>0.22420000000000001</v>
      </c>
      <c r="B43" s="2" t="s">
        <v>24</v>
      </c>
      <c r="C43" s="4" t="s">
        <v>118</v>
      </c>
      <c r="D43" s="1" t="s">
        <v>70</v>
      </c>
      <c r="E43" s="3" t="s">
        <v>78</v>
      </c>
      <c r="G43" s="1"/>
      <c r="H43" s="1"/>
      <c r="I43" s="1"/>
      <c r="J43" s="1"/>
      <c r="K43" s="1"/>
      <c r="L43" s="1"/>
      <c r="M43" s="1"/>
    </row>
    <row r="44" spans="1:13" ht="21.75">
      <c r="A44" s="2">
        <v>3.04E-2</v>
      </c>
      <c r="B44" s="2" t="s">
        <v>25</v>
      </c>
      <c r="C44" s="4" t="s">
        <v>117</v>
      </c>
      <c r="D44" s="1" t="s">
        <v>52</v>
      </c>
      <c r="E44" s="3" t="s">
        <v>78</v>
      </c>
      <c r="G44" s="1"/>
      <c r="H44" s="1"/>
      <c r="I44" s="1"/>
      <c r="K44" s="13"/>
      <c r="L44" s="1"/>
      <c r="M44" s="1"/>
    </row>
    <row r="46" spans="1:13">
      <c r="A46" t="s">
        <v>626</v>
      </c>
    </row>
    <row r="47" spans="1:13">
      <c r="A47" t="s">
        <v>627</v>
      </c>
      <c r="J47" s="1"/>
      <c r="K47" s="1"/>
    </row>
    <row r="49" spans="1:22">
      <c r="A49" s="38" t="s">
        <v>628</v>
      </c>
      <c r="B49" s="38"/>
      <c r="C49" s="38"/>
      <c r="D49" s="38"/>
      <c r="E49" s="38"/>
      <c r="F49" s="38"/>
      <c r="G49" s="38"/>
      <c r="H49" s="38"/>
    </row>
    <row r="50" spans="1:22" s="1" customFormat="1">
      <c r="A50" s="38"/>
      <c r="B50" s="38"/>
      <c r="C50" s="38"/>
      <c r="D50" s="38"/>
      <c r="E50" s="38"/>
      <c r="F50" s="38"/>
      <c r="G50" s="38"/>
      <c r="H50" s="38"/>
      <c r="I50"/>
      <c r="K50"/>
      <c r="L50"/>
    </row>
    <row r="51" spans="1:22" s="1" customFormat="1">
      <c r="A51" s="47"/>
      <c r="B51" s="47"/>
      <c r="C51" s="48"/>
      <c r="D51" s="48"/>
      <c r="E51" s="48"/>
      <c r="F51" s="47"/>
      <c r="G51" s="47"/>
      <c r="H51" s="47"/>
      <c r="I51" s="47"/>
      <c r="J51" s="47"/>
      <c r="K51" s="47"/>
      <c r="L51" s="49"/>
      <c r="M51" s="47"/>
      <c r="N51" s="49"/>
      <c r="O51" s="49"/>
      <c r="P51" s="49"/>
      <c r="Q51" s="49"/>
      <c r="R51" s="49"/>
      <c r="S51" s="49"/>
      <c r="T51" s="49"/>
    </row>
    <row r="52" spans="1:22" s="1" customFormat="1">
      <c r="A52" s="47"/>
      <c r="B52" s="47"/>
      <c r="C52" s="47"/>
      <c r="D52" s="47"/>
      <c r="E52" s="47"/>
      <c r="F52" s="47"/>
      <c r="G52" s="47"/>
      <c r="H52" s="47"/>
      <c r="I52" s="47"/>
      <c r="J52" s="47"/>
      <c r="K52" s="47"/>
      <c r="L52" s="49"/>
      <c r="M52" s="47"/>
      <c r="N52" s="49"/>
      <c r="O52" s="49"/>
      <c r="P52" s="49"/>
      <c r="Q52" s="49"/>
      <c r="R52" s="49"/>
      <c r="S52" s="49"/>
      <c r="T52" s="49"/>
    </row>
    <row r="53" spans="1:22" s="1" customFormat="1">
      <c r="A53" s="47"/>
      <c r="B53" s="50"/>
      <c r="C53" s="47"/>
      <c r="D53" s="48"/>
      <c r="E53" s="48"/>
      <c r="F53" s="48"/>
      <c r="G53" s="47"/>
      <c r="H53" s="47"/>
      <c r="I53" s="49"/>
      <c r="J53" s="49"/>
      <c r="K53" s="49"/>
      <c r="L53" s="49"/>
      <c r="M53" s="49"/>
      <c r="N53" s="49"/>
      <c r="O53" s="49"/>
      <c r="P53" s="49"/>
      <c r="Q53" s="49"/>
      <c r="R53" s="49"/>
      <c r="S53" s="49"/>
      <c r="T53" s="49"/>
    </row>
    <row r="54" spans="1:22" s="1" customFormat="1">
      <c r="A54" s="47"/>
      <c r="B54" s="50"/>
      <c r="C54" s="47"/>
      <c r="D54" s="48"/>
      <c r="E54" s="48"/>
      <c r="F54" s="48"/>
      <c r="G54" s="47"/>
      <c r="H54" s="47"/>
      <c r="I54" s="49"/>
      <c r="J54" s="49"/>
      <c r="K54" s="49"/>
      <c r="L54" s="49"/>
      <c r="M54" s="49"/>
      <c r="N54" s="49"/>
      <c r="O54" s="49"/>
      <c r="P54" s="49"/>
      <c r="Q54" s="49"/>
      <c r="R54" s="49"/>
      <c r="S54" s="49"/>
      <c r="T54" s="49"/>
    </row>
    <row r="55" spans="1:22" s="1" customFormat="1">
      <c r="A55" s="47"/>
      <c r="B55" s="50"/>
      <c r="C55" s="47"/>
      <c r="D55" s="48"/>
      <c r="E55" s="48"/>
      <c r="F55" s="48"/>
      <c r="G55" s="47"/>
      <c r="H55" s="47"/>
      <c r="I55" s="49"/>
      <c r="J55" s="49"/>
      <c r="K55" s="49"/>
      <c r="L55" s="49"/>
      <c r="M55" s="49"/>
      <c r="N55" s="49"/>
      <c r="O55" s="49"/>
      <c r="P55" s="49"/>
      <c r="Q55" s="49"/>
      <c r="R55" s="49"/>
      <c r="S55" s="49"/>
      <c r="T55" s="49"/>
    </row>
    <row r="56" spans="1:22" s="1" customFormat="1">
      <c r="A56" s="47"/>
      <c r="B56" s="50"/>
      <c r="C56" s="47"/>
      <c r="D56" s="49"/>
      <c r="E56" s="48"/>
      <c r="F56" s="48"/>
      <c r="G56" s="47"/>
      <c r="H56" s="47"/>
      <c r="I56" s="49"/>
      <c r="J56" s="49"/>
      <c r="K56" s="49"/>
      <c r="L56" s="49"/>
      <c r="M56" s="49"/>
      <c r="N56" s="49"/>
      <c r="O56" s="49"/>
      <c r="P56" s="49"/>
      <c r="Q56" s="49"/>
      <c r="R56" s="49"/>
      <c r="S56" s="49"/>
      <c r="T56" s="49"/>
    </row>
    <row r="57" spans="1:22" s="1" customFormat="1">
      <c r="A57" s="47"/>
      <c r="B57" s="50"/>
      <c r="C57" s="47"/>
      <c r="D57" s="48"/>
      <c r="E57" s="48"/>
      <c r="F57" s="48"/>
      <c r="G57" s="47"/>
      <c r="H57" s="47"/>
      <c r="I57" s="49"/>
      <c r="J57" s="49"/>
      <c r="K57" s="49"/>
      <c r="L57" s="49"/>
      <c r="M57" s="49"/>
      <c r="N57" s="49"/>
      <c r="O57" s="49"/>
      <c r="P57" s="49"/>
      <c r="Q57" s="49"/>
      <c r="R57" s="49"/>
      <c r="S57" s="49"/>
      <c r="T57" s="49"/>
    </row>
    <row r="58" spans="1:22" s="1" customFormat="1">
      <c r="A58" s="47"/>
      <c r="B58" s="50"/>
      <c r="C58" s="47"/>
      <c r="D58" s="48"/>
      <c r="E58" s="48"/>
      <c r="F58" s="48"/>
      <c r="G58" s="47"/>
      <c r="H58" s="47"/>
      <c r="I58" s="49"/>
      <c r="J58" s="49"/>
      <c r="K58" s="49"/>
      <c r="L58" s="49"/>
      <c r="M58" s="49"/>
      <c r="N58" s="49"/>
      <c r="O58" s="49"/>
      <c r="P58" s="49"/>
      <c r="Q58" s="49"/>
      <c r="R58" s="49"/>
      <c r="S58" s="49"/>
      <c r="T58" s="49"/>
    </row>
    <row r="59" spans="1:22" s="1" customFormat="1">
      <c r="A59" s="47"/>
      <c r="B59" s="50"/>
      <c r="C59" s="47"/>
      <c r="D59" s="48"/>
      <c r="E59" s="48"/>
      <c r="F59" s="48"/>
      <c r="G59" s="47"/>
      <c r="H59" s="47"/>
      <c r="I59" s="49"/>
      <c r="J59" s="49"/>
      <c r="K59" s="49"/>
      <c r="L59" s="49"/>
      <c r="M59" s="49"/>
      <c r="N59" s="49"/>
      <c r="O59" s="49"/>
      <c r="P59" s="49"/>
      <c r="Q59" s="49"/>
      <c r="R59" s="49"/>
      <c r="S59" s="49"/>
      <c r="T59" s="49"/>
    </row>
    <row r="60" spans="1:22" s="1" customFormat="1">
      <c r="A60" s="47"/>
      <c r="B60" s="50"/>
      <c r="C60" s="47"/>
      <c r="D60" s="48"/>
      <c r="E60" s="48"/>
      <c r="F60" s="48"/>
      <c r="G60" s="47"/>
      <c r="H60" s="47"/>
      <c r="I60" s="49"/>
      <c r="J60" s="49"/>
      <c r="K60" s="49"/>
      <c r="L60" s="49"/>
      <c r="M60" s="49"/>
      <c r="N60" s="49"/>
      <c r="O60" s="49"/>
      <c r="P60" s="49"/>
      <c r="Q60" s="49"/>
      <c r="R60" s="49"/>
      <c r="S60" s="49"/>
      <c r="T60" s="49"/>
    </row>
    <row r="61" spans="1:22" s="1" customFormat="1">
      <c r="A61" s="47"/>
      <c r="B61" s="50"/>
      <c r="C61" s="47"/>
      <c r="D61" s="48"/>
      <c r="E61" s="48"/>
      <c r="F61" s="48"/>
      <c r="G61" s="47"/>
      <c r="H61" s="47"/>
      <c r="I61" s="49"/>
      <c r="J61" s="49"/>
      <c r="K61" s="49"/>
      <c r="L61" s="49"/>
      <c r="M61" s="49"/>
      <c r="N61" s="49"/>
      <c r="O61" s="49"/>
      <c r="P61" s="49"/>
      <c r="Q61" s="49"/>
      <c r="R61" s="49"/>
      <c r="S61" s="49"/>
      <c r="T61" s="49"/>
    </row>
    <row r="62" spans="1:22" s="1" customFormat="1">
      <c r="A62" s="47"/>
      <c r="B62" s="50"/>
      <c r="C62" s="47"/>
      <c r="D62" s="48"/>
      <c r="E62" s="48"/>
      <c r="F62" s="48"/>
      <c r="G62" s="47"/>
      <c r="H62" s="47"/>
      <c r="I62" s="49"/>
      <c r="J62" s="49"/>
      <c r="K62" s="49"/>
      <c r="L62" s="49"/>
      <c r="M62" s="49"/>
      <c r="N62" s="49"/>
      <c r="O62" s="49"/>
      <c r="P62" s="49"/>
      <c r="Q62" s="49"/>
      <c r="R62" s="49"/>
      <c r="S62" s="49"/>
      <c r="T62" s="49"/>
      <c r="U62"/>
      <c r="V62"/>
    </row>
    <row r="63" spans="1:22" s="1" customFormat="1">
      <c r="A63" s="47"/>
      <c r="B63" s="50"/>
      <c r="C63" s="47"/>
      <c r="D63" s="48"/>
      <c r="E63" s="48"/>
      <c r="F63" s="48"/>
      <c r="G63" s="47"/>
      <c r="H63" s="47"/>
      <c r="I63" s="49"/>
      <c r="J63" s="49"/>
      <c r="K63" s="49"/>
      <c r="L63" s="49"/>
      <c r="M63" s="49"/>
      <c r="N63" s="49"/>
      <c r="O63" s="49"/>
      <c r="P63" s="49"/>
      <c r="Q63" s="49"/>
      <c r="R63" s="49"/>
      <c r="S63" s="49"/>
      <c r="T63" s="49"/>
      <c r="U63"/>
      <c r="V63"/>
    </row>
    <row r="64" spans="1:22" s="1" customFormat="1">
      <c r="A64" s="49"/>
      <c r="B64" s="50"/>
      <c r="C64" s="47"/>
      <c r="D64" s="48"/>
      <c r="E64" s="48"/>
      <c r="F64" s="48"/>
      <c r="G64" s="47"/>
      <c r="H64" s="47"/>
      <c r="I64" s="49"/>
      <c r="J64" s="49"/>
      <c r="K64" s="49"/>
      <c r="L64" s="49"/>
      <c r="M64" s="49"/>
      <c r="N64" s="49"/>
      <c r="O64" s="49"/>
      <c r="P64" s="49"/>
      <c r="Q64" s="49"/>
      <c r="R64" s="49"/>
      <c r="S64" s="49"/>
      <c r="T64" s="49"/>
      <c r="U64"/>
      <c r="V64"/>
    </row>
    <row r="65" spans="1:22" s="1" customFormat="1">
      <c r="A65" s="49"/>
      <c r="B65" s="50"/>
      <c r="C65" s="47"/>
      <c r="D65" s="48"/>
      <c r="E65" s="48"/>
      <c r="F65" s="48"/>
      <c r="G65" s="47"/>
      <c r="H65" s="47"/>
      <c r="I65" s="49"/>
      <c r="J65" s="49"/>
      <c r="K65" s="49"/>
      <c r="L65" s="49"/>
      <c r="M65" s="49"/>
      <c r="N65" s="49"/>
      <c r="O65" s="49"/>
      <c r="P65" s="49"/>
      <c r="Q65" s="49"/>
      <c r="R65" s="49"/>
      <c r="S65" s="49"/>
      <c r="T65" s="49"/>
      <c r="U65"/>
      <c r="V65"/>
    </row>
    <row r="66" spans="1:22" s="1" customFormat="1">
      <c r="A66" s="49"/>
      <c r="B66" s="50"/>
      <c r="C66" s="47"/>
      <c r="D66" s="48"/>
      <c r="E66" s="48"/>
      <c r="F66" s="48"/>
      <c r="G66" s="47"/>
      <c r="H66" s="47"/>
      <c r="I66" s="49"/>
      <c r="J66" s="49"/>
      <c r="K66" s="49"/>
      <c r="L66" s="49"/>
      <c r="M66" s="49"/>
      <c r="N66" s="49"/>
      <c r="O66" s="49"/>
      <c r="P66" s="49"/>
      <c r="Q66" s="49"/>
      <c r="R66" s="49"/>
      <c r="S66" s="49"/>
      <c r="T66" s="49"/>
      <c r="U66"/>
      <c r="V66"/>
    </row>
    <row r="67" spans="1:22" s="1" customFormat="1">
      <c r="A67" s="49"/>
      <c r="B67" s="50"/>
      <c r="C67" s="47"/>
      <c r="D67" s="48"/>
      <c r="E67" s="48"/>
      <c r="F67" s="48"/>
      <c r="G67" s="47"/>
      <c r="H67" s="47"/>
      <c r="I67" s="49"/>
      <c r="J67" s="49"/>
      <c r="K67" s="49"/>
      <c r="L67" s="49"/>
      <c r="M67" s="49"/>
      <c r="N67" s="49"/>
      <c r="O67" s="49"/>
      <c r="P67" s="49"/>
      <c r="Q67" s="49"/>
      <c r="R67" s="49"/>
      <c r="S67" s="49"/>
      <c r="T67" s="49"/>
      <c r="U67"/>
      <c r="V67"/>
    </row>
    <row r="68" spans="1:22" s="1" customFormat="1">
      <c r="A68" s="49"/>
      <c r="B68" s="50"/>
      <c r="C68" s="47"/>
      <c r="D68" s="48"/>
      <c r="E68" s="48"/>
      <c r="F68" s="48"/>
      <c r="G68" s="47"/>
      <c r="H68" s="47"/>
      <c r="I68" s="49"/>
      <c r="J68" s="49"/>
      <c r="K68" s="49"/>
      <c r="L68" s="49"/>
      <c r="M68" s="49"/>
      <c r="N68" s="49"/>
      <c r="O68" s="49"/>
      <c r="P68" s="49"/>
      <c r="Q68" s="49"/>
      <c r="R68" s="49"/>
      <c r="S68" s="49"/>
      <c r="T68" s="49"/>
      <c r="U68"/>
      <c r="V68"/>
    </row>
    <row r="69" spans="1:22" s="1" customFormat="1">
      <c r="A69" s="49"/>
      <c r="B69" s="50"/>
      <c r="C69" s="47"/>
      <c r="D69" s="48"/>
      <c r="E69" s="48"/>
      <c r="F69" s="48"/>
      <c r="G69" s="47"/>
      <c r="H69" s="47"/>
      <c r="I69" s="49"/>
      <c r="J69" s="49"/>
      <c r="K69" s="49"/>
      <c r="L69" s="49"/>
      <c r="M69" s="49"/>
      <c r="N69" s="49"/>
      <c r="O69" s="49"/>
      <c r="P69" s="49"/>
      <c r="Q69" s="49"/>
      <c r="R69" s="49"/>
      <c r="S69" s="49"/>
      <c r="T69" s="49"/>
      <c r="U69"/>
      <c r="V69"/>
    </row>
    <row r="70" spans="1:22" s="1" customFormat="1">
      <c r="A70" s="49"/>
      <c r="B70" s="50"/>
      <c r="C70" s="47"/>
      <c r="D70" s="48"/>
      <c r="E70" s="48"/>
      <c r="F70" s="48"/>
      <c r="G70" s="47"/>
      <c r="H70" s="47"/>
      <c r="I70" s="49"/>
      <c r="J70" s="49"/>
      <c r="K70" s="49"/>
      <c r="L70" s="49"/>
      <c r="M70" s="49"/>
      <c r="N70" s="49"/>
      <c r="O70" s="49"/>
      <c r="P70" s="49"/>
      <c r="Q70" s="49"/>
      <c r="R70" s="49"/>
      <c r="S70" s="49"/>
      <c r="T70" s="49"/>
      <c r="U70"/>
      <c r="V70"/>
    </row>
    <row r="71" spans="1:22" s="1" customFormat="1">
      <c r="A71" s="49"/>
      <c r="B71" s="50"/>
      <c r="C71" s="47"/>
      <c r="D71" s="48"/>
      <c r="E71" s="48"/>
      <c r="F71" s="48"/>
      <c r="G71" s="47"/>
      <c r="H71" s="47"/>
      <c r="I71" s="49"/>
      <c r="J71" s="49"/>
      <c r="K71" s="49"/>
      <c r="L71" s="49"/>
      <c r="M71" s="49"/>
      <c r="N71" s="49"/>
      <c r="O71" s="49"/>
      <c r="P71" s="49"/>
      <c r="Q71" s="49"/>
      <c r="R71" s="49"/>
      <c r="S71" s="49"/>
      <c r="T71" s="49"/>
      <c r="U71"/>
      <c r="V71"/>
    </row>
    <row r="72" spans="1:22" s="1" customFormat="1">
      <c r="A72" s="49"/>
      <c r="B72" s="50"/>
      <c r="C72" s="47"/>
      <c r="D72" s="48"/>
      <c r="E72" s="48"/>
      <c r="F72" s="48"/>
      <c r="G72" s="47"/>
      <c r="H72" s="47"/>
      <c r="I72" s="49"/>
      <c r="J72" s="49"/>
      <c r="K72" s="49"/>
      <c r="L72" s="49"/>
      <c r="M72" s="49"/>
      <c r="N72" s="49"/>
      <c r="O72" s="49"/>
      <c r="P72" s="49"/>
      <c r="Q72" s="49"/>
      <c r="R72" s="49"/>
      <c r="S72" s="49"/>
      <c r="T72" s="49"/>
      <c r="U72"/>
      <c r="V72"/>
    </row>
    <row r="73" spans="1:22" s="1" customFormat="1">
      <c r="A73" s="47"/>
      <c r="B73" s="50"/>
      <c r="C73" s="47"/>
      <c r="D73" s="48"/>
      <c r="E73" s="48"/>
      <c r="F73" s="48"/>
      <c r="G73" s="47"/>
      <c r="H73" s="47"/>
      <c r="I73" s="49"/>
      <c r="J73" s="49"/>
      <c r="K73" s="49"/>
      <c r="L73" s="49"/>
      <c r="M73" s="49"/>
      <c r="N73" s="49"/>
      <c r="O73" s="49"/>
      <c r="P73" s="49"/>
      <c r="Q73" s="49"/>
      <c r="R73" s="49"/>
      <c r="S73" s="49"/>
      <c r="T73" s="49"/>
      <c r="U73"/>
      <c r="V73"/>
    </row>
    <row r="74" spans="1:22" s="1" customFormat="1">
      <c r="A74" s="47"/>
      <c r="B74" s="50"/>
      <c r="C74" s="47"/>
      <c r="D74" s="48"/>
      <c r="E74" s="48"/>
      <c r="F74" s="48"/>
      <c r="G74" s="47"/>
      <c r="H74" s="47"/>
      <c r="I74" s="49"/>
      <c r="J74" s="49"/>
      <c r="K74" s="49"/>
      <c r="L74" s="49"/>
      <c r="M74" s="49"/>
      <c r="N74" s="49"/>
      <c r="O74" s="49"/>
      <c r="P74" s="49"/>
      <c r="Q74" s="49"/>
      <c r="R74" s="49"/>
      <c r="S74" s="49"/>
      <c r="T74" s="49"/>
      <c r="U74"/>
      <c r="V74"/>
    </row>
    <row r="75" spans="1:22" s="1" customFormat="1">
      <c r="A75" s="47"/>
      <c r="B75" s="50"/>
      <c r="C75" s="47"/>
      <c r="D75" s="48"/>
      <c r="E75" s="48"/>
      <c r="F75" s="48"/>
      <c r="G75" s="47"/>
      <c r="H75" s="47"/>
      <c r="I75" s="49"/>
      <c r="J75" s="49"/>
      <c r="K75" s="49"/>
      <c r="L75" s="49"/>
      <c r="M75" s="49"/>
      <c r="N75" s="49"/>
      <c r="O75" s="49"/>
      <c r="P75" s="49"/>
      <c r="Q75" s="49"/>
      <c r="R75" s="49"/>
      <c r="S75" s="49"/>
      <c r="T75" s="49"/>
      <c r="U75"/>
      <c r="V75"/>
    </row>
    <row r="76" spans="1:22" s="1" customFormat="1">
      <c r="A76" s="47"/>
      <c r="B76" s="50"/>
      <c r="C76" s="47"/>
      <c r="D76" s="48"/>
      <c r="E76" s="48"/>
      <c r="F76" s="48"/>
      <c r="G76" s="47"/>
      <c r="H76" s="47"/>
      <c r="I76" s="49"/>
      <c r="J76" s="49"/>
      <c r="K76" s="49"/>
      <c r="L76" s="49"/>
      <c r="M76" s="49"/>
      <c r="N76" s="49"/>
      <c r="O76" s="49"/>
      <c r="P76" s="49"/>
      <c r="Q76" s="49"/>
      <c r="R76" s="49"/>
      <c r="S76" s="49"/>
      <c r="T76" s="49"/>
      <c r="U76"/>
      <c r="V76"/>
    </row>
    <row r="77" spans="1:22" s="1" customFormat="1">
      <c r="A77" s="47"/>
      <c r="B77" s="50"/>
      <c r="C77" s="47"/>
      <c r="D77" s="48"/>
      <c r="E77" s="48"/>
      <c r="F77" s="48"/>
      <c r="G77" s="47"/>
      <c r="H77" s="47"/>
      <c r="I77" s="49"/>
      <c r="J77" s="49"/>
      <c r="K77" s="49"/>
      <c r="L77" s="49"/>
      <c r="M77" s="49"/>
      <c r="N77" s="49"/>
      <c r="O77" s="49"/>
      <c r="P77" s="49"/>
      <c r="Q77" s="49"/>
      <c r="R77" s="49"/>
      <c r="S77" s="49"/>
      <c r="T77" s="49"/>
      <c r="U77"/>
      <c r="V77"/>
    </row>
    <row r="78" spans="1:22" s="1" customFormat="1">
      <c r="A78" s="47"/>
      <c r="B78" s="50"/>
      <c r="C78" s="47"/>
      <c r="D78" s="48"/>
      <c r="E78" s="48"/>
      <c r="F78" s="48"/>
      <c r="G78" s="47"/>
      <c r="H78" s="47"/>
      <c r="I78" s="49"/>
      <c r="J78" s="49"/>
      <c r="K78" s="49"/>
      <c r="L78" s="49"/>
      <c r="M78" s="49"/>
      <c r="N78" s="49"/>
      <c r="O78" s="49"/>
      <c r="P78" s="49"/>
      <c r="Q78" s="49"/>
      <c r="R78" s="49"/>
      <c r="S78" s="49"/>
      <c r="T78" s="49"/>
      <c r="U78"/>
      <c r="V78"/>
    </row>
    <row r="79" spans="1:22" s="1" customFormat="1">
      <c r="A79" s="47"/>
      <c r="B79" s="50"/>
      <c r="C79" s="47"/>
      <c r="D79" s="48"/>
      <c r="E79" s="48"/>
      <c r="F79" s="48"/>
      <c r="G79" s="47"/>
      <c r="H79" s="47"/>
      <c r="I79" s="49"/>
      <c r="J79" s="49"/>
      <c r="K79" s="49"/>
      <c r="L79" s="49"/>
      <c r="M79" s="49"/>
      <c r="N79" s="49"/>
      <c r="O79" s="49"/>
      <c r="P79" s="49"/>
      <c r="Q79" s="49"/>
      <c r="R79" s="49"/>
      <c r="S79" s="49"/>
      <c r="T79" s="49"/>
      <c r="U79"/>
      <c r="V79"/>
    </row>
    <row r="80" spans="1:22" s="1" customFormat="1">
      <c r="A80" s="47"/>
      <c r="B80" s="50"/>
      <c r="C80" s="47"/>
      <c r="D80" s="48"/>
      <c r="E80" s="48"/>
      <c r="F80" s="48"/>
      <c r="G80" s="47"/>
      <c r="H80" s="47"/>
      <c r="I80" s="49"/>
      <c r="J80" s="49"/>
      <c r="K80" s="49"/>
      <c r="L80" s="49"/>
      <c r="M80" s="49"/>
      <c r="N80" s="49"/>
      <c r="O80" s="49"/>
      <c r="P80" s="49"/>
      <c r="Q80" s="49"/>
      <c r="R80" s="49"/>
      <c r="S80" s="49"/>
      <c r="T80" s="49"/>
      <c r="U80"/>
      <c r="V80"/>
    </row>
    <row r="81" spans="1:20">
      <c r="A81" s="49"/>
      <c r="B81" s="50"/>
      <c r="C81" s="47"/>
      <c r="D81" s="48"/>
      <c r="E81" s="48"/>
      <c r="F81" s="48"/>
      <c r="G81" s="47"/>
      <c r="H81" s="47"/>
      <c r="I81" s="49"/>
      <c r="J81" s="49"/>
      <c r="K81" s="49"/>
      <c r="L81" s="47"/>
      <c r="M81" s="49"/>
      <c r="N81" s="47"/>
      <c r="O81" s="47"/>
      <c r="P81" s="47"/>
      <c r="Q81" s="47"/>
      <c r="R81" s="47"/>
      <c r="S81" s="47"/>
      <c r="T81" s="47"/>
    </row>
    <row r="82" spans="1:20">
      <c r="A82" s="47"/>
      <c r="B82" s="50"/>
      <c r="C82" s="47"/>
      <c r="D82" s="47"/>
      <c r="E82" s="47"/>
      <c r="F82" s="47"/>
      <c r="G82" s="47"/>
      <c r="H82" s="47"/>
      <c r="I82" s="49"/>
      <c r="J82" s="47"/>
      <c r="K82" s="49"/>
      <c r="L82" s="47"/>
      <c r="M82" s="49"/>
      <c r="N82" s="47"/>
      <c r="O82" s="47"/>
      <c r="P82" s="47"/>
      <c r="Q82" s="47"/>
      <c r="R82" s="47"/>
      <c r="S82" s="47"/>
      <c r="T82" s="47"/>
    </row>
    <row r="83" spans="1:20">
      <c r="A83" s="47"/>
      <c r="B83" s="50"/>
      <c r="C83" s="47"/>
      <c r="D83" s="48"/>
      <c r="E83" s="47"/>
      <c r="F83" s="47"/>
      <c r="G83" s="47"/>
      <c r="H83" s="47"/>
      <c r="I83" s="49"/>
      <c r="J83" s="47"/>
      <c r="K83" s="49"/>
      <c r="L83" s="47"/>
      <c r="M83" s="49"/>
      <c r="N83" s="47"/>
      <c r="O83" s="47"/>
      <c r="P83" s="47"/>
      <c r="Q83" s="47"/>
      <c r="R83" s="47"/>
      <c r="S83" s="47"/>
      <c r="T83" s="47"/>
    </row>
    <row r="84" spans="1:20">
      <c r="A84" s="47"/>
      <c r="B84" s="50"/>
      <c r="C84" s="47"/>
      <c r="D84" s="48"/>
      <c r="E84" s="47"/>
      <c r="F84" s="47"/>
      <c r="G84" s="47"/>
      <c r="H84" s="47"/>
      <c r="I84" s="49"/>
      <c r="J84" s="47"/>
      <c r="K84" s="49"/>
      <c r="L84" s="47"/>
      <c r="M84" s="49"/>
      <c r="N84" s="47"/>
      <c r="O84" s="47"/>
      <c r="P84" s="47"/>
      <c r="Q84" s="47"/>
      <c r="R84" s="47"/>
      <c r="S84" s="47"/>
      <c r="T84" s="47"/>
    </row>
    <row r="85" spans="1:20">
      <c r="A85" s="47"/>
      <c r="B85" s="50"/>
      <c r="C85" s="47"/>
      <c r="D85" s="48"/>
      <c r="E85" s="47"/>
      <c r="F85" s="47"/>
      <c r="G85" s="47"/>
      <c r="H85" s="47"/>
      <c r="I85" s="49"/>
      <c r="J85" s="47"/>
      <c r="K85" s="49"/>
      <c r="L85" s="47"/>
      <c r="M85" s="49"/>
      <c r="N85" s="47"/>
      <c r="O85" s="47"/>
      <c r="P85" s="47"/>
      <c r="Q85" s="47"/>
      <c r="R85" s="47"/>
      <c r="S85" s="47"/>
      <c r="T85" s="47"/>
    </row>
    <row r="86" spans="1:20">
      <c r="A86" s="47"/>
      <c r="B86" s="50"/>
      <c r="C86" s="47"/>
      <c r="D86" s="47"/>
      <c r="E86" s="47"/>
      <c r="F86" s="47"/>
      <c r="G86" s="47"/>
      <c r="H86" s="47"/>
      <c r="I86" s="49"/>
      <c r="J86" s="47"/>
      <c r="K86" s="49"/>
      <c r="L86" s="47"/>
      <c r="M86" s="49"/>
      <c r="N86" s="47"/>
      <c r="O86" s="47"/>
      <c r="P86" s="47"/>
      <c r="Q86" s="47"/>
      <c r="R86" s="47"/>
      <c r="S86" s="47"/>
      <c r="T86" s="47"/>
    </row>
    <row r="87" spans="1:20">
      <c r="A87" s="47"/>
      <c r="B87" s="50"/>
      <c r="C87" s="47"/>
      <c r="D87" s="48"/>
      <c r="E87" s="47"/>
      <c r="F87" s="47"/>
      <c r="G87" s="47"/>
      <c r="H87" s="47"/>
      <c r="I87" s="49"/>
      <c r="J87" s="47"/>
      <c r="K87" s="49"/>
      <c r="L87" s="47"/>
      <c r="M87" s="49"/>
      <c r="N87" s="47"/>
      <c r="O87" s="47"/>
      <c r="P87" s="47"/>
      <c r="Q87" s="47"/>
      <c r="R87" s="47"/>
      <c r="S87" s="47"/>
      <c r="T87" s="47"/>
    </row>
    <row r="88" spans="1:20">
      <c r="A88" s="47"/>
      <c r="B88" s="50"/>
      <c r="C88" s="47"/>
      <c r="D88" s="48"/>
      <c r="E88" s="47"/>
      <c r="F88" s="47"/>
      <c r="G88" s="47"/>
      <c r="H88" s="47"/>
      <c r="I88" s="49"/>
      <c r="J88" s="47"/>
      <c r="K88" s="49"/>
      <c r="L88" s="47"/>
      <c r="M88" s="49"/>
      <c r="N88" s="47"/>
      <c r="O88" s="47"/>
      <c r="P88" s="47"/>
      <c r="Q88" s="47"/>
      <c r="R88" s="47"/>
      <c r="S88" s="47"/>
      <c r="T88" s="47"/>
    </row>
    <row r="89" spans="1:20">
      <c r="A89" s="47"/>
      <c r="B89" s="50"/>
      <c r="C89" s="47"/>
      <c r="D89" s="48"/>
      <c r="E89" s="47"/>
      <c r="F89" s="47"/>
      <c r="G89" s="47"/>
      <c r="H89" s="47"/>
      <c r="I89" s="49"/>
      <c r="J89" s="47"/>
      <c r="K89" s="47"/>
      <c r="L89" s="47"/>
      <c r="M89" s="49"/>
      <c r="N89" s="47"/>
      <c r="O89" s="47"/>
      <c r="P89" s="47"/>
      <c r="Q89" s="47"/>
      <c r="R89" s="47"/>
      <c r="S89" s="47"/>
      <c r="T89" s="47"/>
    </row>
    <row r="90" spans="1:20">
      <c r="A90" s="47"/>
      <c r="B90" s="50"/>
      <c r="C90" s="47"/>
      <c r="D90" s="47"/>
      <c r="E90" s="47"/>
      <c r="F90" s="47"/>
      <c r="G90" s="47"/>
      <c r="H90" s="47"/>
      <c r="I90" s="49"/>
      <c r="J90" s="47"/>
      <c r="K90" s="47"/>
      <c r="L90" s="47"/>
      <c r="M90" s="49"/>
      <c r="N90" s="47"/>
      <c r="O90" s="47"/>
      <c r="P90" s="47"/>
      <c r="Q90" s="47"/>
      <c r="R90" s="47"/>
      <c r="S90" s="47"/>
      <c r="T90" s="47"/>
    </row>
    <row r="91" spans="1:20">
      <c r="A91" s="47"/>
      <c r="B91" s="50"/>
      <c r="C91" s="47"/>
      <c r="D91" s="47"/>
      <c r="E91" s="47"/>
      <c r="F91" s="47"/>
      <c r="G91" s="47"/>
      <c r="H91" s="47"/>
      <c r="I91" s="49"/>
      <c r="J91" s="47"/>
      <c r="K91" s="49"/>
      <c r="L91" s="47"/>
      <c r="M91" s="49"/>
      <c r="N91" s="47"/>
      <c r="O91" s="47"/>
      <c r="P91" s="47"/>
      <c r="Q91" s="47"/>
      <c r="R91" s="47"/>
      <c r="S91" s="47"/>
      <c r="T91" s="47"/>
    </row>
    <row r="92" spans="1:20">
      <c r="A92" s="47"/>
      <c r="B92" s="50"/>
      <c r="C92" s="47"/>
      <c r="D92" s="47"/>
      <c r="E92" s="47"/>
      <c r="F92" s="47"/>
      <c r="G92" s="47"/>
      <c r="H92" s="47"/>
      <c r="I92" s="49"/>
      <c r="J92" s="47"/>
      <c r="K92" s="49"/>
      <c r="L92" s="47"/>
      <c r="M92" s="49"/>
      <c r="N92" s="47"/>
      <c r="O92" s="47"/>
      <c r="P92" s="47"/>
      <c r="Q92" s="47"/>
      <c r="R92" s="47"/>
      <c r="S92" s="47"/>
      <c r="T92" s="47"/>
    </row>
    <row r="93" spans="1:20">
      <c r="A93" s="47"/>
      <c r="B93" s="50"/>
      <c r="C93" s="47"/>
      <c r="D93" s="47"/>
      <c r="E93" s="47"/>
      <c r="F93" s="47"/>
      <c r="G93" s="47"/>
      <c r="H93" s="47"/>
      <c r="I93" s="49"/>
      <c r="J93" s="47"/>
      <c r="K93" s="47"/>
      <c r="L93" s="47"/>
      <c r="M93" s="49"/>
      <c r="N93" s="47"/>
      <c r="O93" s="47"/>
      <c r="P93" s="47"/>
      <c r="Q93" s="47"/>
      <c r="R93" s="47"/>
      <c r="S93" s="47"/>
      <c r="T93" s="47"/>
    </row>
    <row r="94" spans="1:20">
      <c r="A94" s="47"/>
      <c r="B94" s="50"/>
      <c r="C94" s="47"/>
      <c r="D94" s="47"/>
      <c r="E94" s="47"/>
      <c r="F94" s="47"/>
      <c r="G94" s="47"/>
      <c r="H94" s="47"/>
      <c r="I94" s="49"/>
      <c r="J94" s="47"/>
      <c r="K94" s="47"/>
      <c r="L94" s="47"/>
      <c r="M94" s="49"/>
      <c r="N94" s="47"/>
      <c r="O94" s="47"/>
      <c r="P94" s="47"/>
      <c r="Q94" s="47"/>
      <c r="R94" s="47"/>
      <c r="S94" s="47"/>
      <c r="T94" s="47"/>
    </row>
    <row r="95" spans="1:20">
      <c r="A95" s="47"/>
      <c r="B95" s="50"/>
      <c r="C95" s="47"/>
      <c r="D95" s="47"/>
      <c r="E95" s="47"/>
      <c r="F95" s="47"/>
      <c r="G95" s="47"/>
      <c r="H95" s="47"/>
      <c r="I95" s="49"/>
      <c r="J95" s="47"/>
      <c r="K95" s="47"/>
      <c r="L95" s="47"/>
      <c r="M95" s="49"/>
      <c r="N95" s="47"/>
      <c r="O95" s="47"/>
      <c r="P95" s="47"/>
      <c r="Q95" s="47"/>
      <c r="R95" s="47"/>
      <c r="S95" s="47"/>
      <c r="T95" s="47"/>
    </row>
    <row r="96" spans="1:20">
      <c r="A96" s="47"/>
      <c r="B96" s="50"/>
      <c r="C96" s="47"/>
      <c r="D96" s="47"/>
      <c r="E96" s="47"/>
      <c r="F96" s="47"/>
      <c r="G96" s="47"/>
      <c r="H96" s="47"/>
      <c r="I96" s="49"/>
      <c r="J96" s="47"/>
      <c r="K96" s="47"/>
      <c r="L96" s="47"/>
      <c r="M96" s="49"/>
      <c r="N96" s="47"/>
      <c r="O96" s="47"/>
      <c r="P96" s="47"/>
      <c r="Q96" s="47"/>
      <c r="R96" s="47"/>
      <c r="S96" s="47"/>
      <c r="T96" s="47"/>
    </row>
    <row r="97" spans="1:20">
      <c r="A97" s="47"/>
      <c r="B97" s="50"/>
      <c r="C97" s="47"/>
      <c r="D97" s="47"/>
      <c r="E97" s="47"/>
      <c r="F97" s="47"/>
      <c r="G97" s="48"/>
      <c r="H97" s="47"/>
      <c r="I97" s="49"/>
      <c r="J97" s="47"/>
      <c r="K97" s="47"/>
      <c r="L97" s="47"/>
      <c r="M97" s="49"/>
      <c r="N97" s="47"/>
      <c r="O97" s="47"/>
      <c r="P97" s="47"/>
      <c r="Q97" s="47"/>
      <c r="R97" s="47"/>
      <c r="S97" s="47"/>
      <c r="T97" s="47"/>
    </row>
    <row r="98" spans="1:20">
      <c r="A98" s="47"/>
      <c r="B98" s="50"/>
      <c r="C98" s="47"/>
      <c r="D98" s="47"/>
      <c r="E98" s="47"/>
      <c r="F98" s="47"/>
      <c r="G98" s="47"/>
      <c r="H98" s="47"/>
      <c r="I98" s="49"/>
      <c r="J98" s="47"/>
      <c r="K98" s="47"/>
      <c r="L98" s="47"/>
      <c r="M98" s="49"/>
      <c r="N98" s="47"/>
      <c r="O98" s="47"/>
      <c r="P98" s="47"/>
      <c r="Q98" s="47"/>
      <c r="R98" s="47"/>
      <c r="S98" s="47"/>
      <c r="T98" s="47"/>
    </row>
    <row r="99" spans="1:20">
      <c r="A99" s="47"/>
      <c r="B99" s="50"/>
      <c r="C99" s="47"/>
      <c r="D99" s="47"/>
      <c r="E99" s="47"/>
      <c r="F99" s="47"/>
      <c r="G99" s="48"/>
      <c r="H99" s="47"/>
      <c r="I99" s="49"/>
      <c r="J99" s="47"/>
      <c r="K99" s="47"/>
      <c r="L99" s="47"/>
      <c r="M99" s="49"/>
      <c r="N99" s="47"/>
      <c r="O99" s="47"/>
      <c r="P99" s="47"/>
      <c r="Q99" s="47"/>
      <c r="R99" s="47"/>
      <c r="S99" s="47"/>
      <c r="T99" s="47"/>
    </row>
    <row r="100" spans="1:20">
      <c r="A100" s="47"/>
      <c r="B100" s="50"/>
      <c r="C100" s="47"/>
      <c r="D100" s="47"/>
      <c r="E100" s="47"/>
      <c r="F100" s="47"/>
      <c r="G100" s="48"/>
      <c r="H100" s="47"/>
      <c r="I100" s="49"/>
      <c r="J100" s="47"/>
      <c r="K100" s="47"/>
      <c r="L100" s="47"/>
      <c r="M100" s="49"/>
      <c r="N100" s="47"/>
      <c r="O100" s="47"/>
      <c r="P100" s="47"/>
      <c r="Q100" s="47"/>
      <c r="R100" s="47"/>
      <c r="S100" s="47"/>
      <c r="T100" s="47"/>
    </row>
    <row r="101" spans="1:20">
      <c r="A101" s="47"/>
      <c r="B101" s="50"/>
      <c r="C101" s="47"/>
      <c r="D101" s="47"/>
      <c r="E101" s="47"/>
      <c r="F101" s="47"/>
      <c r="G101" s="47"/>
      <c r="H101" s="47"/>
      <c r="I101" s="49"/>
      <c r="J101" s="47"/>
      <c r="K101" s="47"/>
      <c r="L101" s="47"/>
      <c r="M101" s="49"/>
      <c r="N101" s="47"/>
      <c r="O101" s="47"/>
      <c r="P101" s="47"/>
      <c r="Q101" s="47"/>
      <c r="R101" s="47"/>
      <c r="S101" s="47"/>
      <c r="T101" s="47"/>
    </row>
    <row r="102" spans="1:20">
      <c r="A102" s="47"/>
      <c r="B102" s="50"/>
      <c r="C102" s="47"/>
      <c r="D102" s="47"/>
      <c r="E102" s="47"/>
      <c r="F102" s="47"/>
      <c r="G102" s="47"/>
      <c r="H102" s="47"/>
      <c r="I102" s="49"/>
      <c r="J102" s="47"/>
      <c r="K102" s="47"/>
      <c r="L102" s="47"/>
      <c r="M102" s="49"/>
      <c r="N102" s="47"/>
      <c r="O102" s="47"/>
      <c r="P102" s="47"/>
      <c r="Q102" s="47"/>
      <c r="R102" s="47"/>
      <c r="S102" s="47"/>
      <c r="T102" s="47"/>
    </row>
    <row r="103" spans="1:20">
      <c r="A103" s="47"/>
      <c r="B103" s="50"/>
      <c r="C103" s="47"/>
      <c r="D103" s="47"/>
      <c r="E103" s="47"/>
      <c r="F103" s="47"/>
      <c r="G103" s="47"/>
      <c r="H103" s="47"/>
      <c r="I103" s="49"/>
      <c r="J103" s="47"/>
      <c r="K103" s="47"/>
      <c r="L103" s="47"/>
      <c r="M103" s="49"/>
      <c r="N103" s="47"/>
      <c r="O103" s="47"/>
      <c r="P103" s="47"/>
      <c r="Q103" s="47"/>
      <c r="R103" s="47"/>
      <c r="S103" s="47"/>
      <c r="T103" s="47"/>
    </row>
    <row r="104" spans="1:20">
      <c r="A104" s="47"/>
      <c r="B104" s="50"/>
      <c r="C104" s="47"/>
      <c r="D104" s="47"/>
      <c r="E104" s="47"/>
      <c r="F104" s="47"/>
      <c r="G104" s="47"/>
      <c r="H104" s="47"/>
      <c r="I104" s="49"/>
      <c r="J104" s="47"/>
      <c r="K104" s="47"/>
      <c r="L104" s="47"/>
      <c r="M104" s="49"/>
      <c r="N104" s="47"/>
      <c r="O104" s="47"/>
      <c r="P104" s="47"/>
      <c r="Q104" s="47"/>
      <c r="R104" s="47"/>
      <c r="S104" s="47"/>
      <c r="T104" s="47"/>
    </row>
    <row r="105" spans="1:20">
      <c r="A105" s="47"/>
      <c r="B105" s="50"/>
      <c r="C105" s="47"/>
      <c r="D105" s="47"/>
      <c r="E105" s="47"/>
      <c r="F105" s="47"/>
      <c r="G105" s="47"/>
      <c r="H105" s="47"/>
      <c r="I105" s="49"/>
      <c r="J105" s="47"/>
      <c r="K105" s="47"/>
      <c r="L105" s="47"/>
      <c r="M105" s="49"/>
      <c r="N105" s="47"/>
      <c r="O105" s="47"/>
      <c r="P105" s="47"/>
      <c r="Q105" s="47"/>
      <c r="R105" s="47"/>
      <c r="S105" s="47"/>
      <c r="T105" s="47"/>
    </row>
    <row r="106" spans="1:20">
      <c r="A106" s="47"/>
      <c r="B106" s="50"/>
      <c r="C106" s="47"/>
      <c r="D106" s="47"/>
      <c r="E106" s="47"/>
      <c r="F106" s="47"/>
      <c r="G106" s="47"/>
      <c r="H106" s="47"/>
      <c r="I106" s="49"/>
      <c r="J106" s="47"/>
      <c r="K106" s="47"/>
      <c r="L106" s="47"/>
      <c r="M106" s="49"/>
      <c r="N106" s="47"/>
      <c r="O106" s="47"/>
      <c r="P106" s="47"/>
      <c r="Q106" s="47"/>
      <c r="R106" s="47"/>
      <c r="S106" s="47"/>
      <c r="T106" s="47"/>
    </row>
    <row r="107" spans="1:20">
      <c r="A107" s="47"/>
      <c r="B107" s="50"/>
      <c r="C107" s="47"/>
      <c r="D107" s="47"/>
      <c r="E107" s="47"/>
      <c r="F107" s="47"/>
      <c r="G107" s="47"/>
      <c r="H107" s="47"/>
      <c r="I107" s="49"/>
      <c r="J107" s="47"/>
      <c r="K107" s="47"/>
      <c r="L107" s="47"/>
      <c r="M107" s="49"/>
      <c r="N107" s="47"/>
      <c r="O107" s="47"/>
      <c r="P107" s="47"/>
      <c r="Q107" s="47"/>
      <c r="R107" s="47"/>
      <c r="S107" s="47"/>
      <c r="T107" s="47"/>
    </row>
    <row r="108" spans="1:20">
      <c r="A108" s="47"/>
      <c r="B108" s="50"/>
      <c r="C108" s="47"/>
      <c r="D108" s="47"/>
      <c r="E108" s="47"/>
      <c r="F108" s="47"/>
      <c r="G108" s="47"/>
      <c r="H108" s="47"/>
      <c r="I108" s="49"/>
      <c r="J108" s="47"/>
      <c r="K108" s="47"/>
      <c r="L108" s="47"/>
      <c r="M108" s="49"/>
      <c r="N108" s="47"/>
      <c r="O108" s="47"/>
      <c r="P108" s="47"/>
      <c r="Q108" s="47"/>
      <c r="R108" s="47"/>
      <c r="S108" s="47"/>
      <c r="T108" s="47"/>
    </row>
    <row r="109" spans="1:20">
      <c r="A109" s="47"/>
      <c r="B109" s="50"/>
      <c r="C109" s="47"/>
      <c r="D109" s="47"/>
      <c r="E109" s="47"/>
      <c r="F109" s="47"/>
      <c r="G109" s="47"/>
      <c r="H109" s="47"/>
      <c r="I109" s="49"/>
      <c r="J109" s="47"/>
      <c r="K109" s="47"/>
      <c r="L109" s="47"/>
      <c r="M109" s="49"/>
      <c r="N109" s="47"/>
      <c r="O109" s="47"/>
      <c r="P109" s="47"/>
      <c r="Q109" s="47"/>
      <c r="R109" s="47"/>
      <c r="S109" s="47"/>
      <c r="T109" s="47"/>
    </row>
    <row r="110" spans="1:20">
      <c r="A110" s="47"/>
      <c r="B110" s="50"/>
      <c r="C110" s="47"/>
      <c r="D110" s="47"/>
      <c r="E110" s="47"/>
      <c r="F110" s="47"/>
      <c r="G110" s="47"/>
      <c r="H110" s="47"/>
      <c r="I110" s="49"/>
      <c r="J110" s="47"/>
      <c r="K110" s="47"/>
      <c r="L110" s="47"/>
      <c r="M110" s="49"/>
      <c r="N110" s="47"/>
      <c r="O110" s="47"/>
      <c r="P110" s="47"/>
      <c r="Q110" s="47"/>
      <c r="R110" s="47"/>
      <c r="S110" s="47"/>
      <c r="T110" s="47"/>
    </row>
    <row r="111" spans="1:20">
      <c r="A111" s="47"/>
      <c r="B111" s="50"/>
      <c r="C111" s="47"/>
      <c r="D111" s="47"/>
      <c r="E111" s="47"/>
      <c r="F111" s="47"/>
      <c r="G111" s="47"/>
      <c r="H111" s="47"/>
      <c r="I111" s="49"/>
      <c r="J111" s="47"/>
      <c r="K111" s="47"/>
      <c r="L111" s="47"/>
      <c r="M111" s="49"/>
      <c r="N111" s="47"/>
      <c r="O111" s="47"/>
      <c r="P111" s="47"/>
      <c r="Q111" s="47"/>
      <c r="R111" s="47"/>
      <c r="S111" s="47"/>
      <c r="T111" s="47"/>
    </row>
    <row r="112" spans="1:20">
      <c r="A112" s="47"/>
      <c r="B112" s="50"/>
      <c r="C112" s="47"/>
      <c r="D112" s="48"/>
      <c r="E112" s="47"/>
      <c r="F112" s="47"/>
      <c r="G112" s="47"/>
      <c r="H112" s="47"/>
      <c r="I112" s="47"/>
      <c r="J112" s="47"/>
      <c r="K112" s="47"/>
      <c r="L112" s="47"/>
      <c r="M112" s="49"/>
      <c r="N112" s="47"/>
      <c r="O112" s="47"/>
      <c r="P112" s="47"/>
      <c r="Q112" s="47"/>
      <c r="R112" s="47"/>
      <c r="S112" s="47"/>
      <c r="T112" s="47"/>
    </row>
    <row r="113" spans="1:20">
      <c r="A113" s="47"/>
      <c r="B113" s="50"/>
      <c r="C113" s="47"/>
      <c r="D113" s="48"/>
      <c r="E113" s="47"/>
      <c r="F113" s="47"/>
      <c r="G113" s="47"/>
      <c r="H113" s="47"/>
      <c r="I113" s="47"/>
      <c r="J113" s="47"/>
      <c r="K113" s="47"/>
      <c r="L113" s="47"/>
      <c r="M113" s="49"/>
      <c r="N113" s="47"/>
      <c r="O113" s="47"/>
      <c r="P113" s="47"/>
      <c r="Q113" s="47"/>
      <c r="R113" s="47"/>
      <c r="S113" s="47"/>
      <c r="T113" s="47"/>
    </row>
    <row r="114" spans="1:20">
      <c r="A114" s="47"/>
      <c r="B114" s="50"/>
      <c r="C114" s="47"/>
      <c r="D114" s="47"/>
      <c r="E114" s="47"/>
      <c r="F114" s="47"/>
      <c r="G114" s="47"/>
      <c r="H114" s="47"/>
      <c r="I114" s="47"/>
      <c r="J114" s="47"/>
      <c r="K114" s="47"/>
      <c r="L114" s="47"/>
      <c r="M114" s="49"/>
      <c r="N114" s="47"/>
      <c r="O114" s="47"/>
      <c r="P114" s="47"/>
      <c r="Q114" s="47"/>
      <c r="R114" s="47"/>
      <c r="S114" s="47"/>
      <c r="T114" s="47"/>
    </row>
    <row r="115" spans="1:20">
      <c r="A115" s="47"/>
      <c r="B115" s="50"/>
      <c r="C115" s="47"/>
      <c r="D115" s="48"/>
      <c r="E115" s="47"/>
      <c r="F115" s="47"/>
      <c r="G115" s="47"/>
      <c r="H115" s="47"/>
      <c r="I115" s="47"/>
      <c r="J115" s="47"/>
      <c r="K115" s="47"/>
      <c r="L115" s="47"/>
      <c r="M115" s="49"/>
      <c r="N115" s="47"/>
      <c r="O115" s="47"/>
      <c r="P115" s="47"/>
      <c r="Q115" s="47"/>
      <c r="R115" s="47"/>
      <c r="S115" s="47"/>
      <c r="T115" s="47"/>
    </row>
    <row r="116" spans="1:20">
      <c r="A116" s="47"/>
      <c r="B116" s="50"/>
      <c r="C116" s="47"/>
      <c r="D116" s="48"/>
      <c r="E116" s="47"/>
      <c r="F116" s="47"/>
      <c r="G116" s="47"/>
      <c r="H116" s="47"/>
      <c r="I116" s="47"/>
      <c r="J116" s="47"/>
      <c r="K116" s="47"/>
      <c r="L116" s="47"/>
      <c r="M116" s="49"/>
      <c r="N116" s="47"/>
      <c r="O116" s="47"/>
      <c r="P116" s="47"/>
      <c r="Q116" s="47"/>
      <c r="R116" s="47"/>
      <c r="S116" s="47"/>
      <c r="T116" s="47"/>
    </row>
    <row r="117" spans="1:20">
      <c r="A117" s="47"/>
      <c r="B117" s="50"/>
      <c r="C117" s="47"/>
      <c r="D117" s="48"/>
      <c r="E117" s="47"/>
      <c r="F117" s="47"/>
      <c r="G117" s="47"/>
      <c r="H117" s="47"/>
      <c r="I117" s="47"/>
      <c r="J117" s="47"/>
      <c r="K117" s="47"/>
      <c r="L117" s="47"/>
      <c r="M117" s="49"/>
      <c r="N117" s="47"/>
      <c r="O117" s="47"/>
      <c r="P117" s="47"/>
      <c r="Q117" s="47"/>
      <c r="R117" s="47"/>
      <c r="S117" s="47"/>
      <c r="T117" s="47"/>
    </row>
    <row r="118" spans="1:20">
      <c r="A118" s="47"/>
      <c r="B118" s="50"/>
      <c r="C118" s="47"/>
      <c r="D118" s="47"/>
      <c r="E118" s="47"/>
      <c r="F118" s="47"/>
      <c r="G118" s="47"/>
      <c r="H118" s="47"/>
      <c r="I118" s="47"/>
      <c r="J118" s="47"/>
      <c r="K118" s="47"/>
      <c r="L118" s="47"/>
      <c r="M118" s="49"/>
      <c r="N118" s="47"/>
      <c r="O118" s="47"/>
      <c r="P118" s="47"/>
      <c r="Q118" s="47"/>
      <c r="R118" s="47"/>
      <c r="S118" s="47"/>
      <c r="T118" s="47"/>
    </row>
    <row r="119" spans="1:20">
      <c r="A119" s="47"/>
      <c r="B119" s="50"/>
      <c r="C119" s="47"/>
      <c r="D119" s="48"/>
      <c r="E119" s="47"/>
      <c r="F119" s="47"/>
      <c r="G119" s="47"/>
      <c r="H119" s="47"/>
      <c r="I119" s="47"/>
      <c r="J119" s="47"/>
      <c r="K119" s="47"/>
      <c r="L119" s="47"/>
      <c r="M119" s="49"/>
      <c r="N119" s="47"/>
      <c r="O119" s="47"/>
      <c r="P119" s="47"/>
      <c r="Q119" s="47"/>
      <c r="R119" s="47"/>
      <c r="S119" s="47"/>
      <c r="T119" s="47"/>
    </row>
    <row r="120" spans="1:20">
      <c r="A120" s="47"/>
      <c r="B120" s="50"/>
      <c r="C120" s="47"/>
      <c r="D120" s="48"/>
      <c r="E120" s="47"/>
      <c r="F120" s="47"/>
      <c r="G120" s="47"/>
      <c r="H120" s="47"/>
      <c r="I120" s="47"/>
      <c r="J120" s="47"/>
      <c r="K120" s="47"/>
      <c r="L120" s="47"/>
      <c r="M120" s="49"/>
      <c r="N120" s="47"/>
      <c r="O120" s="47"/>
      <c r="P120" s="47"/>
      <c r="Q120" s="47"/>
      <c r="R120" s="47"/>
      <c r="S120" s="47"/>
      <c r="T120" s="47"/>
    </row>
    <row r="121" spans="1:20">
      <c r="A121" s="47"/>
      <c r="B121" s="50"/>
      <c r="C121" s="47"/>
      <c r="D121" s="48"/>
      <c r="E121" s="47"/>
      <c r="F121" s="47"/>
      <c r="G121" s="47"/>
      <c r="H121" s="47"/>
      <c r="I121" s="47"/>
      <c r="J121" s="47"/>
      <c r="K121" s="47"/>
      <c r="L121" s="47"/>
      <c r="M121" s="49"/>
      <c r="N121" s="47"/>
      <c r="O121" s="47"/>
      <c r="P121" s="47"/>
      <c r="Q121" s="47"/>
      <c r="R121" s="47"/>
      <c r="S121" s="47"/>
      <c r="T121" s="47"/>
    </row>
    <row r="122" spans="1:20">
      <c r="A122" s="47"/>
      <c r="B122" s="50"/>
      <c r="C122" s="47"/>
      <c r="D122" s="47"/>
      <c r="E122" s="47"/>
      <c r="F122" s="47"/>
      <c r="G122" s="47"/>
      <c r="H122" s="47"/>
      <c r="I122" s="47"/>
      <c r="J122" s="47"/>
      <c r="K122" s="47"/>
      <c r="L122" s="47"/>
      <c r="M122" s="49"/>
      <c r="N122" s="47"/>
      <c r="O122" s="47"/>
      <c r="P122" s="47"/>
      <c r="Q122" s="47"/>
      <c r="R122" s="47"/>
      <c r="S122" s="47"/>
      <c r="T122" s="47"/>
    </row>
    <row r="123" spans="1:20">
      <c r="A123" s="47"/>
      <c r="B123" s="50"/>
      <c r="C123" s="47"/>
      <c r="D123" s="48"/>
      <c r="E123" s="47"/>
      <c r="F123" s="47"/>
      <c r="G123" s="47"/>
      <c r="H123" s="47"/>
      <c r="I123" s="47"/>
      <c r="J123" s="47"/>
      <c r="K123" s="47"/>
      <c r="L123" s="47"/>
      <c r="M123" s="49"/>
      <c r="N123" s="47"/>
      <c r="O123" s="47"/>
      <c r="P123" s="47"/>
      <c r="Q123" s="47"/>
      <c r="R123" s="47"/>
      <c r="S123" s="47"/>
      <c r="T123" s="47"/>
    </row>
    <row r="124" spans="1:20">
      <c r="A124" s="47"/>
      <c r="B124" s="50"/>
      <c r="C124" s="47"/>
      <c r="D124" s="48"/>
      <c r="E124" s="47"/>
      <c r="F124" s="47"/>
      <c r="G124" s="47"/>
      <c r="H124" s="47"/>
      <c r="I124" s="47"/>
      <c r="J124" s="47"/>
      <c r="K124" s="47"/>
      <c r="L124" s="47"/>
      <c r="M124" s="49"/>
      <c r="N124" s="47"/>
      <c r="O124" s="47"/>
      <c r="P124" s="47"/>
      <c r="Q124" s="47"/>
      <c r="R124" s="47"/>
      <c r="S124" s="47"/>
      <c r="T124" s="47"/>
    </row>
    <row r="125" spans="1:20">
      <c r="A125" s="47"/>
      <c r="B125" s="50"/>
      <c r="C125" s="47"/>
      <c r="D125" s="48"/>
      <c r="E125" s="47"/>
      <c r="F125" s="47"/>
      <c r="G125" s="47"/>
      <c r="H125" s="47"/>
      <c r="I125" s="47"/>
      <c r="J125" s="47"/>
      <c r="K125" s="47"/>
      <c r="L125" s="47"/>
      <c r="M125" s="49"/>
      <c r="N125" s="47"/>
      <c r="O125" s="47"/>
      <c r="P125" s="47"/>
      <c r="Q125" s="47"/>
      <c r="R125" s="47"/>
      <c r="S125" s="47"/>
      <c r="T125" s="47"/>
    </row>
    <row r="126" spans="1:20">
      <c r="A126" s="47"/>
      <c r="B126" s="50"/>
      <c r="C126" s="47"/>
      <c r="D126" s="47"/>
      <c r="E126" s="47"/>
      <c r="F126" s="47"/>
      <c r="G126" s="47"/>
      <c r="H126" s="47"/>
      <c r="I126" s="47"/>
      <c r="J126" s="47"/>
      <c r="K126" s="47"/>
      <c r="L126" s="47"/>
      <c r="M126" s="49"/>
      <c r="N126" s="47"/>
      <c r="O126" s="47"/>
      <c r="P126" s="47"/>
      <c r="Q126" s="47"/>
      <c r="R126" s="47"/>
      <c r="S126" s="47"/>
      <c r="T126" s="47"/>
    </row>
    <row r="127" spans="1:20">
      <c r="A127" s="47"/>
      <c r="B127" s="50"/>
      <c r="C127" s="47"/>
      <c r="D127" s="48"/>
      <c r="E127" s="47"/>
      <c r="F127" s="47"/>
      <c r="G127" s="47"/>
      <c r="H127" s="47"/>
      <c r="I127" s="47"/>
      <c r="J127" s="47"/>
      <c r="K127" s="47"/>
      <c r="L127" s="47"/>
      <c r="M127" s="49"/>
      <c r="N127" s="47"/>
      <c r="O127" s="47"/>
      <c r="P127" s="47"/>
      <c r="Q127" s="47"/>
      <c r="R127" s="47"/>
      <c r="S127" s="47"/>
      <c r="T127" s="47"/>
    </row>
    <row r="128" spans="1:20">
      <c r="A128" s="47"/>
      <c r="B128" s="50"/>
      <c r="C128" s="47"/>
      <c r="D128" s="48"/>
      <c r="E128" s="47"/>
      <c r="F128" s="47"/>
      <c r="G128" s="47"/>
      <c r="H128" s="47"/>
      <c r="I128" s="47"/>
      <c r="J128" s="47"/>
      <c r="K128" s="47"/>
      <c r="L128" s="47"/>
      <c r="M128" s="49"/>
      <c r="N128" s="47"/>
      <c r="O128" s="47"/>
      <c r="P128" s="47"/>
      <c r="Q128" s="47"/>
      <c r="R128" s="47"/>
      <c r="S128" s="47"/>
      <c r="T128" s="47"/>
    </row>
    <row r="129" spans="1:20">
      <c r="A129" s="47"/>
      <c r="B129" s="50"/>
      <c r="C129" s="47"/>
      <c r="D129" s="48"/>
      <c r="E129" s="47"/>
      <c r="F129" s="47"/>
      <c r="G129" s="47"/>
      <c r="H129" s="47"/>
      <c r="I129" s="47"/>
      <c r="J129" s="47"/>
      <c r="K129" s="47"/>
      <c r="L129" s="47"/>
      <c r="M129" s="49"/>
      <c r="N129" s="47"/>
      <c r="O129" s="47"/>
      <c r="P129" s="47"/>
      <c r="Q129" s="47"/>
      <c r="R129" s="47"/>
      <c r="S129" s="47"/>
      <c r="T129" s="47"/>
    </row>
    <row r="130" spans="1:20">
      <c r="A130" s="47"/>
      <c r="B130" s="50"/>
      <c r="C130" s="47"/>
      <c r="D130" s="47"/>
      <c r="E130" s="47"/>
      <c r="F130" s="47"/>
      <c r="G130" s="47"/>
      <c r="H130" s="47"/>
      <c r="I130" s="47"/>
      <c r="J130" s="47"/>
      <c r="K130" s="47"/>
      <c r="L130" s="47"/>
      <c r="M130" s="49"/>
      <c r="N130" s="47"/>
      <c r="O130" s="47"/>
      <c r="P130" s="47"/>
      <c r="Q130" s="47"/>
      <c r="R130" s="47"/>
      <c r="S130" s="47"/>
      <c r="T130" s="47"/>
    </row>
    <row r="131" spans="1:20">
      <c r="A131" s="47"/>
      <c r="B131" s="50"/>
      <c r="C131" s="47"/>
      <c r="D131" s="48"/>
      <c r="E131" s="47"/>
      <c r="F131" s="47"/>
      <c r="G131" s="47"/>
      <c r="H131" s="47"/>
      <c r="I131" s="47"/>
      <c r="J131" s="47"/>
      <c r="K131" s="47"/>
      <c r="L131" s="47"/>
      <c r="M131" s="49"/>
      <c r="N131" s="47"/>
      <c r="O131" s="47"/>
      <c r="P131" s="47"/>
      <c r="Q131" s="47"/>
      <c r="R131" s="47"/>
      <c r="S131" s="47"/>
      <c r="T131" s="47"/>
    </row>
    <row r="132" spans="1:20">
      <c r="A132" s="47"/>
      <c r="B132" s="50"/>
      <c r="C132" s="47"/>
      <c r="D132" s="48"/>
      <c r="E132" s="47"/>
      <c r="F132" s="47"/>
      <c r="G132" s="47"/>
      <c r="H132" s="47"/>
      <c r="I132" s="47"/>
      <c r="J132" s="47"/>
      <c r="K132" s="47"/>
      <c r="L132" s="47"/>
      <c r="M132" s="49"/>
      <c r="N132" s="47"/>
      <c r="O132" s="47"/>
      <c r="P132" s="47"/>
      <c r="Q132" s="47"/>
      <c r="R132" s="47"/>
      <c r="S132" s="47"/>
      <c r="T132" s="47"/>
    </row>
    <row r="133" spans="1:20">
      <c r="A133" s="47"/>
      <c r="B133" s="50"/>
      <c r="C133" s="47"/>
      <c r="D133" s="48"/>
      <c r="E133" s="47"/>
      <c r="F133" s="47"/>
      <c r="G133" s="47"/>
      <c r="H133" s="47"/>
      <c r="I133" s="47"/>
      <c r="J133" s="47"/>
      <c r="K133" s="47"/>
      <c r="L133" s="47"/>
      <c r="M133" s="49"/>
      <c r="N133" s="47"/>
      <c r="O133" s="47"/>
      <c r="P133" s="47"/>
      <c r="Q133" s="47"/>
      <c r="R133" s="47"/>
      <c r="S133" s="47"/>
      <c r="T133" s="47"/>
    </row>
    <row r="134" spans="1:20">
      <c r="A134" s="47"/>
      <c r="B134" s="50"/>
      <c r="C134" s="47"/>
      <c r="D134" s="47"/>
      <c r="E134" s="47"/>
      <c r="F134" s="47"/>
      <c r="G134" s="47"/>
      <c r="H134" s="47"/>
      <c r="I134" s="47"/>
      <c r="J134" s="47"/>
      <c r="K134" s="47"/>
      <c r="L134" s="47"/>
      <c r="M134" s="49"/>
      <c r="N134" s="47"/>
      <c r="O134" s="47"/>
      <c r="P134" s="47"/>
      <c r="Q134" s="47"/>
      <c r="R134" s="47"/>
      <c r="S134" s="47"/>
      <c r="T134" s="47"/>
    </row>
    <row r="135" spans="1:20">
      <c r="A135" s="47"/>
      <c r="B135" s="50"/>
      <c r="C135" s="47"/>
      <c r="D135" s="48"/>
      <c r="E135" s="47"/>
      <c r="F135" s="47"/>
      <c r="G135" s="47"/>
      <c r="H135" s="47"/>
      <c r="I135" s="47"/>
      <c r="J135" s="47"/>
      <c r="K135" s="47"/>
      <c r="L135" s="47"/>
      <c r="M135" s="49"/>
      <c r="N135" s="47"/>
      <c r="O135" s="47"/>
      <c r="P135" s="47"/>
      <c r="Q135" s="47"/>
      <c r="R135" s="47"/>
      <c r="S135" s="47"/>
      <c r="T135" s="47"/>
    </row>
    <row r="136" spans="1:20">
      <c r="A136" s="47"/>
      <c r="B136" s="50"/>
      <c r="C136" s="47"/>
      <c r="D136" s="48"/>
      <c r="E136" s="47"/>
      <c r="F136" s="47"/>
      <c r="G136" s="47"/>
      <c r="H136" s="47"/>
      <c r="I136" s="47"/>
      <c r="J136" s="47"/>
      <c r="K136" s="47"/>
      <c r="L136" s="47"/>
      <c r="M136" s="49"/>
      <c r="N136" s="47"/>
      <c r="O136" s="47"/>
      <c r="P136" s="47"/>
      <c r="Q136" s="47"/>
      <c r="R136" s="47"/>
      <c r="S136" s="47"/>
      <c r="T136" s="47"/>
    </row>
    <row r="137" spans="1:20">
      <c r="A137" s="47"/>
      <c r="B137" s="50"/>
      <c r="C137" s="47"/>
      <c r="D137" s="48"/>
      <c r="E137" s="47"/>
      <c r="F137" s="47"/>
      <c r="G137" s="47"/>
      <c r="H137" s="47"/>
      <c r="I137" s="47"/>
      <c r="J137" s="47"/>
      <c r="K137" s="47"/>
      <c r="L137" s="47"/>
      <c r="M137" s="49"/>
      <c r="N137" s="47"/>
      <c r="O137" s="47"/>
      <c r="P137" s="47"/>
      <c r="Q137" s="47"/>
      <c r="R137" s="47"/>
      <c r="S137" s="47"/>
      <c r="T137" s="47"/>
    </row>
    <row r="138" spans="1:20">
      <c r="A138" s="47"/>
      <c r="B138" s="50"/>
      <c r="C138" s="47"/>
      <c r="D138" s="47"/>
      <c r="E138" s="47"/>
      <c r="F138" s="47"/>
      <c r="G138" s="47"/>
      <c r="H138" s="47"/>
      <c r="I138" s="47"/>
      <c r="J138" s="47"/>
      <c r="K138" s="47"/>
      <c r="L138" s="47"/>
      <c r="M138" s="49"/>
      <c r="N138" s="47"/>
      <c r="O138" s="47"/>
      <c r="P138" s="47"/>
      <c r="Q138" s="47"/>
      <c r="R138" s="47"/>
      <c r="S138" s="47"/>
      <c r="T138" s="47"/>
    </row>
    <row r="139" spans="1:20">
      <c r="A139" s="47"/>
      <c r="B139" s="50"/>
      <c r="C139" s="47"/>
      <c r="D139" s="48"/>
      <c r="E139" s="47"/>
      <c r="F139" s="47"/>
      <c r="G139" s="47"/>
      <c r="H139" s="47"/>
      <c r="I139" s="47"/>
      <c r="J139" s="47"/>
      <c r="K139" s="47"/>
      <c r="L139" s="47"/>
      <c r="M139" s="49"/>
      <c r="N139" s="47"/>
      <c r="O139" s="47"/>
      <c r="P139" s="47"/>
      <c r="Q139" s="47"/>
      <c r="R139" s="47"/>
      <c r="S139" s="47"/>
      <c r="T139" s="47"/>
    </row>
    <row r="140" spans="1:20">
      <c r="A140" s="47"/>
      <c r="B140" s="50"/>
      <c r="C140" s="47"/>
      <c r="D140" s="48"/>
      <c r="E140" s="47"/>
      <c r="F140" s="47"/>
      <c r="G140" s="47"/>
      <c r="H140" s="47"/>
      <c r="I140" s="47"/>
      <c r="J140" s="47"/>
      <c r="K140" s="47"/>
      <c r="L140" s="47"/>
      <c r="M140" s="49"/>
      <c r="N140" s="47"/>
      <c r="O140" s="47"/>
      <c r="P140" s="47"/>
      <c r="Q140" s="47"/>
      <c r="R140" s="47"/>
      <c r="S140" s="47"/>
      <c r="T140" s="47"/>
    </row>
    <row r="141" spans="1:20">
      <c r="A141" s="47"/>
      <c r="B141" s="50"/>
      <c r="C141" s="47"/>
      <c r="D141" s="48"/>
      <c r="E141" s="47"/>
      <c r="F141" s="47"/>
      <c r="G141" s="47"/>
      <c r="H141" s="47"/>
      <c r="I141" s="47"/>
      <c r="J141" s="47"/>
      <c r="K141" s="47"/>
      <c r="L141" s="47"/>
      <c r="M141" s="49"/>
      <c r="N141" s="47"/>
      <c r="O141" s="47"/>
      <c r="P141" s="47"/>
      <c r="Q141" s="47"/>
      <c r="R141" s="47"/>
      <c r="S141" s="47"/>
      <c r="T141" s="47"/>
    </row>
    <row r="142" spans="1:20">
      <c r="A142" s="47"/>
      <c r="B142" s="50"/>
      <c r="C142" s="47"/>
      <c r="D142" s="47"/>
      <c r="E142" s="47"/>
      <c r="F142" s="47"/>
      <c r="G142" s="47"/>
      <c r="H142" s="47"/>
      <c r="I142" s="47"/>
      <c r="J142" s="47"/>
      <c r="K142" s="47"/>
      <c r="L142" s="47"/>
      <c r="M142" s="49"/>
      <c r="N142" s="47"/>
      <c r="O142" s="47"/>
      <c r="P142" s="47"/>
      <c r="Q142" s="47"/>
      <c r="R142" s="47"/>
      <c r="S142" s="47"/>
      <c r="T142" s="47"/>
    </row>
    <row r="143" spans="1:20">
      <c r="A143" s="47"/>
      <c r="B143" s="47"/>
      <c r="C143" s="47"/>
      <c r="D143" s="47"/>
      <c r="E143" s="47"/>
      <c r="F143" s="47"/>
      <c r="G143" s="47"/>
      <c r="H143" s="47"/>
      <c r="I143" s="47"/>
      <c r="J143" s="47"/>
      <c r="K143" s="47"/>
      <c r="L143" s="47"/>
      <c r="M143" s="47"/>
      <c r="N143" s="47"/>
      <c r="O143" s="47"/>
      <c r="P143" s="47"/>
      <c r="Q143" s="47"/>
      <c r="R143" s="47"/>
      <c r="S143" s="47"/>
      <c r="T143" s="47"/>
    </row>
    <row r="144" spans="1:20">
      <c r="A144" s="47"/>
      <c r="B144" s="47"/>
      <c r="C144" s="47"/>
      <c r="D144" s="47"/>
      <c r="E144" s="47"/>
      <c r="F144" s="47"/>
      <c r="G144" s="47"/>
      <c r="H144" s="47"/>
      <c r="I144" s="47"/>
      <c r="J144" s="47"/>
      <c r="K144" s="47"/>
      <c r="L144" s="47"/>
      <c r="M144" s="47"/>
      <c r="N144" s="47"/>
      <c r="O144" s="47"/>
      <c r="P144" s="47"/>
      <c r="Q144" s="47"/>
      <c r="R144" s="47"/>
      <c r="S144" s="47"/>
      <c r="T144" s="47"/>
    </row>
    <row r="145" spans="1:20">
      <c r="A145" s="47"/>
      <c r="B145" s="47"/>
      <c r="C145" s="47"/>
      <c r="D145" s="47"/>
      <c r="E145" s="47"/>
      <c r="F145" s="47"/>
      <c r="G145" s="47"/>
      <c r="H145" s="47"/>
      <c r="I145" s="47"/>
      <c r="J145" s="47"/>
      <c r="K145" s="47"/>
      <c r="L145" s="47"/>
      <c r="M145" s="47"/>
      <c r="N145" s="47"/>
      <c r="O145" s="47"/>
      <c r="P145" s="47"/>
      <c r="Q145" s="47"/>
      <c r="R145" s="47"/>
      <c r="S145" s="47"/>
      <c r="T145" s="47"/>
    </row>
    <row r="146" spans="1:20">
      <c r="A146" s="47"/>
      <c r="B146" s="47"/>
      <c r="C146" s="47"/>
      <c r="D146" s="47"/>
      <c r="E146" s="47"/>
      <c r="F146" s="47"/>
      <c r="G146" s="47"/>
      <c r="H146" s="47"/>
      <c r="I146" s="47"/>
      <c r="J146" s="47"/>
      <c r="K146" s="47"/>
      <c r="L146" s="47"/>
      <c r="M146" s="47"/>
      <c r="N146" s="47"/>
      <c r="O146" s="47"/>
      <c r="P146" s="47"/>
      <c r="Q146" s="47"/>
      <c r="R146" s="47"/>
      <c r="S146" s="47"/>
      <c r="T146" s="47"/>
    </row>
    <row r="147" spans="1:20">
      <c r="A147" s="47"/>
      <c r="B147" s="47"/>
      <c r="C147" s="47"/>
      <c r="D147" s="47"/>
      <c r="E147" s="47"/>
      <c r="F147" s="47"/>
      <c r="G147" s="47"/>
      <c r="H147" s="47"/>
      <c r="I147" s="47"/>
      <c r="J147" s="47"/>
      <c r="K147" s="47"/>
      <c r="L147" s="47"/>
      <c r="M147" s="47"/>
      <c r="N147" s="47"/>
      <c r="O147" s="47"/>
      <c r="P147" s="47"/>
      <c r="Q147" s="47"/>
      <c r="R147" s="47"/>
      <c r="S147" s="47"/>
      <c r="T147" s="47"/>
    </row>
    <row r="148" spans="1:20">
      <c r="A148" s="47"/>
      <c r="B148" s="47"/>
      <c r="C148" s="47"/>
      <c r="D148" s="47"/>
      <c r="E148" s="47"/>
      <c r="F148" s="47"/>
      <c r="G148" s="47"/>
      <c r="H148" s="47"/>
      <c r="I148" s="47"/>
      <c r="J148" s="47"/>
      <c r="K148" s="47"/>
      <c r="L148" s="47"/>
      <c r="M148" s="47"/>
      <c r="N148" s="47"/>
      <c r="O148" s="47"/>
      <c r="P148" s="47"/>
      <c r="Q148" s="47"/>
      <c r="R148" s="47"/>
      <c r="S148" s="47"/>
      <c r="T148" s="47"/>
    </row>
    <row r="149" spans="1:20">
      <c r="A149" s="47"/>
      <c r="B149" s="47"/>
      <c r="C149" s="47"/>
      <c r="D149" s="47"/>
      <c r="E149" s="47"/>
      <c r="F149" s="47"/>
      <c r="G149" s="47"/>
      <c r="H149" s="47"/>
      <c r="I149" s="47"/>
      <c r="J149" s="47"/>
      <c r="K149" s="47"/>
      <c r="L149" s="47"/>
      <c r="M149" s="47"/>
      <c r="N149" s="47"/>
      <c r="O149" s="47"/>
      <c r="P149" s="47"/>
      <c r="Q149" s="47"/>
      <c r="R149" s="47"/>
      <c r="S149" s="47"/>
      <c r="T149" s="47"/>
    </row>
    <row r="150" spans="1:20">
      <c r="A150" s="47"/>
      <c r="B150" s="47"/>
      <c r="C150" s="47"/>
      <c r="D150" s="47"/>
      <c r="E150" s="47"/>
      <c r="F150" s="47"/>
      <c r="G150" s="47"/>
      <c r="H150" s="47"/>
      <c r="I150" s="47"/>
      <c r="J150" s="47"/>
      <c r="K150" s="47"/>
      <c r="L150" s="47"/>
      <c r="M150" s="47"/>
      <c r="N150" s="47"/>
      <c r="O150" s="47"/>
      <c r="P150" s="47"/>
      <c r="Q150" s="47"/>
      <c r="R150" s="47"/>
      <c r="S150" s="47"/>
      <c r="T150" s="47"/>
    </row>
    <row r="151" spans="1:20">
      <c r="A151" s="47"/>
      <c r="B151" s="47"/>
      <c r="C151" s="47"/>
      <c r="D151" s="47"/>
      <c r="E151" s="47"/>
      <c r="F151" s="47"/>
      <c r="G151" s="47"/>
      <c r="H151" s="47"/>
      <c r="I151" s="47"/>
      <c r="J151" s="47"/>
      <c r="K151" s="47"/>
      <c r="L151" s="47"/>
      <c r="M151" s="47"/>
      <c r="N151" s="47"/>
      <c r="O151" s="47"/>
      <c r="P151" s="47"/>
      <c r="Q151" s="47"/>
      <c r="R151" s="47"/>
      <c r="S151" s="47"/>
      <c r="T151" s="47"/>
    </row>
    <row r="152" spans="1:20">
      <c r="A152" s="47"/>
      <c r="B152" s="47"/>
      <c r="C152" s="47"/>
      <c r="D152" s="47"/>
      <c r="E152" s="47"/>
      <c r="F152" s="47"/>
      <c r="G152" s="47"/>
      <c r="H152" s="47"/>
      <c r="I152" s="47"/>
      <c r="J152" s="47"/>
      <c r="K152" s="47"/>
      <c r="L152" s="47"/>
      <c r="M152" s="47"/>
      <c r="N152" s="47"/>
      <c r="O152" s="47"/>
      <c r="P152" s="47"/>
      <c r="Q152" s="47"/>
      <c r="R152" s="47"/>
      <c r="S152" s="47"/>
      <c r="T152" s="47"/>
    </row>
    <row r="153" spans="1:20">
      <c r="A153" s="47"/>
      <c r="B153" s="47"/>
      <c r="C153" s="47"/>
      <c r="D153" s="47"/>
      <c r="E153" s="47"/>
      <c r="F153" s="47"/>
      <c r="G153" s="47"/>
      <c r="H153" s="47"/>
      <c r="I153" s="47"/>
      <c r="J153" s="47"/>
      <c r="K153" s="47"/>
      <c r="L153" s="47"/>
      <c r="M153" s="47"/>
      <c r="N153" s="47"/>
      <c r="O153" s="47"/>
      <c r="P153" s="47"/>
      <c r="Q153" s="47"/>
      <c r="R153" s="47"/>
      <c r="S153" s="47"/>
      <c r="T153" s="47"/>
    </row>
    <row r="154" spans="1:20">
      <c r="A154" s="47"/>
      <c r="B154" s="47"/>
      <c r="C154" s="47"/>
      <c r="D154" s="47"/>
      <c r="E154" s="47"/>
      <c r="F154" s="47"/>
      <c r="G154" s="47"/>
      <c r="H154" s="47"/>
      <c r="I154" s="47"/>
      <c r="J154" s="47"/>
      <c r="K154" s="47"/>
      <c r="L154" s="47"/>
      <c r="M154" s="47"/>
      <c r="N154" s="47"/>
      <c r="O154" s="47"/>
      <c r="P154" s="47"/>
      <c r="Q154" s="47"/>
      <c r="R154" s="47"/>
      <c r="S154" s="47"/>
      <c r="T154" s="47"/>
    </row>
    <row r="155" spans="1:20">
      <c r="A155" s="47"/>
      <c r="B155" s="47"/>
      <c r="C155" s="47"/>
      <c r="D155" s="47"/>
      <c r="E155" s="47"/>
      <c r="F155" s="47"/>
      <c r="G155" s="47"/>
      <c r="H155" s="47"/>
      <c r="I155" s="47"/>
      <c r="J155" s="47"/>
      <c r="K155" s="47"/>
      <c r="L155" s="47"/>
      <c r="M155" s="47"/>
      <c r="N155" s="47"/>
      <c r="O155" s="47"/>
      <c r="P155" s="47"/>
      <c r="Q155" s="47"/>
      <c r="R155" s="47"/>
      <c r="S155" s="47"/>
      <c r="T155" s="47"/>
    </row>
    <row r="156" spans="1:20">
      <c r="A156" s="47"/>
      <c r="B156" s="47"/>
      <c r="C156" s="47"/>
      <c r="D156" s="47"/>
      <c r="E156" s="47"/>
      <c r="F156" s="47"/>
      <c r="G156" s="47"/>
      <c r="H156" s="47"/>
      <c r="I156" s="47"/>
      <c r="J156" s="47"/>
      <c r="K156" s="47"/>
      <c r="L156" s="47"/>
      <c r="M156" s="47"/>
      <c r="N156" s="47"/>
      <c r="O156" s="47"/>
      <c r="P156" s="47"/>
      <c r="Q156" s="47"/>
      <c r="R156" s="47"/>
      <c r="S156" s="47"/>
      <c r="T156" s="47"/>
    </row>
    <row r="157" spans="1:20">
      <c r="A157" s="47"/>
      <c r="B157" s="47"/>
      <c r="C157" s="47"/>
      <c r="D157" s="47"/>
      <c r="E157" s="47"/>
      <c r="F157" s="47"/>
      <c r="G157" s="47"/>
      <c r="H157" s="47"/>
      <c r="I157" s="47"/>
      <c r="J157" s="47"/>
      <c r="K157" s="47"/>
      <c r="L157" s="47"/>
      <c r="M157" s="47"/>
      <c r="N157" s="47"/>
      <c r="O157" s="47"/>
      <c r="P157" s="47"/>
      <c r="Q157" s="47"/>
      <c r="R157" s="47"/>
      <c r="S157" s="47"/>
      <c r="T157" s="47"/>
    </row>
    <row r="158" spans="1:20">
      <c r="A158" s="47"/>
      <c r="B158" s="47"/>
      <c r="C158" s="47"/>
      <c r="D158" s="47"/>
      <c r="E158" s="47"/>
      <c r="F158" s="47"/>
      <c r="G158" s="47"/>
      <c r="H158" s="47"/>
      <c r="I158" s="47"/>
      <c r="J158" s="47"/>
      <c r="K158" s="47"/>
      <c r="L158" s="47"/>
      <c r="M158" s="47"/>
      <c r="N158" s="47"/>
      <c r="O158" s="47"/>
      <c r="P158" s="47"/>
      <c r="Q158" s="47"/>
      <c r="R158" s="47"/>
      <c r="S158" s="47"/>
      <c r="T158" s="47"/>
    </row>
    <row r="159" spans="1:20">
      <c r="A159" s="47"/>
      <c r="B159" s="47"/>
      <c r="C159" s="47"/>
      <c r="D159" s="47"/>
      <c r="E159" s="47"/>
      <c r="F159" s="47"/>
      <c r="G159" s="47"/>
      <c r="H159" s="47"/>
      <c r="I159" s="47"/>
      <c r="J159" s="47"/>
      <c r="K159" s="47"/>
      <c r="L159" s="47"/>
      <c r="M159" s="47"/>
      <c r="N159" s="47"/>
      <c r="O159" s="47"/>
      <c r="P159" s="47"/>
      <c r="Q159" s="47"/>
      <c r="R159" s="47"/>
      <c r="S159" s="47"/>
      <c r="T159" s="47"/>
    </row>
    <row r="160" spans="1:20">
      <c r="A160" s="47"/>
      <c r="B160" s="47"/>
      <c r="C160" s="47"/>
      <c r="D160" s="47"/>
      <c r="E160" s="47"/>
      <c r="F160" s="47"/>
      <c r="G160" s="47"/>
      <c r="H160" s="47"/>
      <c r="I160" s="47"/>
      <c r="J160" s="47"/>
      <c r="K160" s="47"/>
      <c r="L160" s="47"/>
      <c r="M160" s="47"/>
      <c r="N160" s="47"/>
      <c r="O160" s="47"/>
      <c r="P160" s="47"/>
      <c r="Q160" s="47"/>
      <c r="R160" s="47"/>
      <c r="S160" s="47"/>
      <c r="T160" s="47"/>
    </row>
    <row r="161" spans="1:20">
      <c r="A161" s="47"/>
      <c r="B161" s="47"/>
      <c r="C161" s="47"/>
      <c r="D161" s="47"/>
      <c r="E161" s="47"/>
      <c r="F161" s="47"/>
      <c r="G161" s="47"/>
      <c r="H161" s="47"/>
      <c r="I161" s="47"/>
      <c r="J161" s="47"/>
      <c r="K161" s="47"/>
      <c r="L161" s="47"/>
      <c r="M161" s="47"/>
      <c r="N161" s="47"/>
      <c r="O161" s="47"/>
      <c r="P161" s="47"/>
      <c r="Q161" s="47"/>
      <c r="R161" s="47"/>
      <c r="S161" s="47"/>
      <c r="T161" s="47"/>
    </row>
    <row r="162" spans="1:20">
      <c r="A162" s="47"/>
      <c r="B162" s="47"/>
      <c r="C162" s="47"/>
      <c r="D162" s="47"/>
      <c r="E162" s="47"/>
      <c r="F162" s="47"/>
      <c r="G162" s="47"/>
      <c r="H162" s="47"/>
      <c r="I162" s="47"/>
      <c r="J162" s="47"/>
      <c r="K162" s="47"/>
      <c r="L162" s="47"/>
      <c r="M162" s="47"/>
      <c r="N162" s="47"/>
      <c r="O162" s="47"/>
      <c r="P162" s="47"/>
      <c r="Q162" s="47"/>
      <c r="R162" s="47"/>
      <c r="S162" s="47"/>
      <c r="T162" s="47"/>
    </row>
    <row r="163" spans="1:20">
      <c r="A163" s="47"/>
      <c r="B163" s="47"/>
      <c r="C163" s="47"/>
      <c r="D163" s="47"/>
      <c r="E163" s="47"/>
      <c r="F163" s="47"/>
      <c r="G163" s="47"/>
      <c r="H163" s="47"/>
      <c r="I163" s="47"/>
      <c r="J163" s="47"/>
      <c r="K163" s="47"/>
      <c r="L163" s="47"/>
      <c r="M163" s="47"/>
      <c r="N163" s="47"/>
      <c r="O163" s="47"/>
      <c r="P163" s="47"/>
      <c r="Q163" s="47"/>
      <c r="R163" s="47"/>
      <c r="S163" s="47"/>
      <c r="T163" s="47"/>
    </row>
    <row r="164" spans="1:20">
      <c r="A164" s="47"/>
      <c r="B164" s="47"/>
      <c r="C164" s="47"/>
      <c r="D164" s="47"/>
      <c r="E164" s="47"/>
      <c r="F164" s="47"/>
      <c r="G164" s="47"/>
      <c r="H164" s="47"/>
      <c r="I164" s="47"/>
      <c r="J164" s="47"/>
      <c r="K164" s="47"/>
      <c r="L164" s="47"/>
      <c r="M164" s="47"/>
      <c r="N164" s="47"/>
      <c r="O164" s="47"/>
      <c r="P164" s="47"/>
      <c r="Q164" s="47"/>
      <c r="R164" s="47"/>
      <c r="S164" s="47"/>
      <c r="T164" s="47"/>
    </row>
    <row r="165" spans="1:20">
      <c r="A165" s="47"/>
      <c r="B165" s="47"/>
      <c r="C165" s="47"/>
      <c r="D165" s="47"/>
      <c r="E165" s="47"/>
      <c r="F165" s="47"/>
      <c r="G165" s="47"/>
      <c r="H165" s="47"/>
      <c r="I165" s="47"/>
      <c r="J165" s="47"/>
      <c r="K165" s="47"/>
      <c r="L165" s="47"/>
      <c r="M165" s="47"/>
      <c r="N165" s="47"/>
      <c r="O165" s="47"/>
      <c r="P165" s="47"/>
      <c r="Q165" s="47"/>
      <c r="R165" s="47"/>
      <c r="S165" s="47"/>
      <c r="T165" s="47"/>
    </row>
    <row r="166" spans="1:20">
      <c r="A166" s="47"/>
      <c r="B166" s="47"/>
      <c r="C166" s="47"/>
      <c r="D166" s="47"/>
      <c r="E166" s="47"/>
      <c r="F166" s="47"/>
      <c r="G166" s="47"/>
      <c r="H166" s="47"/>
      <c r="I166" s="47"/>
      <c r="J166" s="47"/>
      <c r="K166" s="47"/>
      <c r="L166" s="47"/>
      <c r="M166" s="47"/>
      <c r="N166" s="47"/>
      <c r="O166" s="47"/>
      <c r="P166" s="47"/>
      <c r="Q166" s="47"/>
      <c r="R166" s="47"/>
      <c r="S166" s="47"/>
      <c r="T166" s="47"/>
    </row>
    <row r="167" spans="1:20">
      <c r="A167" s="47"/>
      <c r="B167" s="47"/>
      <c r="C167" s="47"/>
      <c r="D167" s="47"/>
      <c r="E167" s="47"/>
      <c r="F167" s="47"/>
      <c r="G167" s="47"/>
      <c r="H167" s="47"/>
      <c r="I167" s="47"/>
      <c r="J167" s="47"/>
      <c r="K167" s="47"/>
      <c r="L167" s="47"/>
      <c r="M167" s="47"/>
      <c r="N167" s="47"/>
      <c r="O167" s="47"/>
      <c r="P167" s="47"/>
      <c r="Q167" s="47"/>
      <c r="R167" s="47"/>
      <c r="S167" s="47"/>
      <c r="T167" s="47"/>
    </row>
    <row r="168" spans="1:20">
      <c r="A168" s="47"/>
      <c r="B168" s="47"/>
      <c r="C168" s="47"/>
      <c r="D168" s="47"/>
      <c r="E168" s="47"/>
      <c r="F168" s="47"/>
      <c r="G168" s="47"/>
      <c r="H168" s="47"/>
      <c r="I168" s="47"/>
      <c r="J168" s="47"/>
      <c r="K168" s="47"/>
      <c r="L168" s="47"/>
      <c r="M168" s="47"/>
      <c r="N168" s="47"/>
      <c r="O168" s="47"/>
      <c r="P168" s="47"/>
      <c r="Q168" s="47"/>
      <c r="R168" s="47"/>
      <c r="S168" s="47"/>
      <c r="T168" s="47"/>
    </row>
    <row r="169" spans="1:20">
      <c r="A169" s="47"/>
      <c r="B169" s="47"/>
      <c r="C169" s="47"/>
      <c r="D169" s="47"/>
      <c r="E169" s="47"/>
      <c r="F169" s="47"/>
      <c r="G169" s="47"/>
      <c r="H169" s="47"/>
      <c r="I169" s="47"/>
      <c r="J169" s="47"/>
      <c r="K169" s="47"/>
      <c r="L169" s="47"/>
      <c r="M169" s="47"/>
      <c r="N169" s="47"/>
      <c r="O169" s="47"/>
      <c r="P169" s="47"/>
      <c r="Q169" s="47"/>
      <c r="R169" s="47"/>
      <c r="S169" s="47"/>
      <c r="T169" s="47"/>
    </row>
    <row r="170" spans="1:20">
      <c r="A170" s="47"/>
      <c r="B170" s="47"/>
      <c r="C170" s="47"/>
      <c r="D170" s="47"/>
      <c r="E170" s="47"/>
      <c r="F170" s="47"/>
      <c r="G170" s="47"/>
      <c r="H170" s="47"/>
      <c r="I170" s="47"/>
      <c r="J170" s="47"/>
      <c r="K170" s="47"/>
      <c r="L170" s="47"/>
      <c r="M170" s="47"/>
      <c r="N170" s="47"/>
      <c r="O170" s="47"/>
      <c r="P170" s="47"/>
      <c r="Q170" s="47"/>
      <c r="R170" s="47"/>
      <c r="S170" s="47"/>
      <c r="T170" s="47"/>
    </row>
    <row r="171" spans="1:20">
      <c r="A171" s="47"/>
      <c r="B171" s="47"/>
      <c r="C171" s="47"/>
      <c r="D171" s="47"/>
      <c r="E171" s="47"/>
      <c r="F171" s="47"/>
      <c r="G171" s="47"/>
      <c r="H171" s="47"/>
      <c r="I171" s="47"/>
      <c r="J171" s="47"/>
      <c r="K171" s="47"/>
      <c r="L171" s="47"/>
      <c r="M171" s="47"/>
      <c r="N171" s="47"/>
      <c r="O171" s="47"/>
      <c r="P171" s="47"/>
      <c r="Q171" s="47"/>
      <c r="R171" s="47"/>
      <c r="S171" s="47"/>
      <c r="T171" s="47"/>
    </row>
    <row r="172" spans="1:20">
      <c r="A172" s="47"/>
      <c r="B172" s="47"/>
      <c r="C172" s="47"/>
      <c r="D172" s="47"/>
      <c r="E172" s="47"/>
      <c r="F172" s="47"/>
      <c r="G172" s="47"/>
      <c r="H172" s="47"/>
      <c r="I172" s="47"/>
      <c r="J172" s="47"/>
      <c r="K172" s="47"/>
      <c r="L172" s="47"/>
      <c r="M172" s="47"/>
      <c r="N172" s="47"/>
      <c r="O172" s="47"/>
      <c r="P172" s="47"/>
      <c r="Q172" s="47"/>
      <c r="R172" s="47"/>
      <c r="S172" s="47"/>
      <c r="T172" s="47"/>
    </row>
    <row r="173" spans="1:20">
      <c r="A173" s="47"/>
      <c r="B173" s="47"/>
      <c r="C173" s="47"/>
      <c r="D173" s="47"/>
      <c r="E173" s="47"/>
      <c r="F173" s="47"/>
      <c r="G173" s="47"/>
      <c r="H173" s="47"/>
      <c r="I173" s="47"/>
      <c r="J173" s="47"/>
      <c r="K173" s="47"/>
      <c r="L173" s="47"/>
      <c r="M173" s="47"/>
      <c r="N173" s="47"/>
      <c r="O173" s="47"/>
      <c r="P173" s="47"/>
      <c r="Q173" s="47"/>
      <c r="R173" s="47"/>
      <c r="S173" s="47"/>
      <c r="T173" s="47"/>
    </row>
    <row r="174" spans="1:20">
      <c r="A174" s="47"/>
      <c r="B174" s="47"/>
      <c r="C174" s="47"/>
      <c r="D174" s="47"/>
      <c r="E174" s="47"/>
      <c r="F174" s="47"/>
      <c r="G174" s="47"/>
      <c r="H174" s="47"/>
      <c r="I174" s="47"/>
      <c r="J174" s="47"/>
      <c r="K174" s="47"/>
      <c r="L174" s="47"/>
      <c r="M174" s="47"/>
      <c r="N174" s="47"/>
      <c r="O174" s="47"/>
      <c r="P174" s="47"/>
      <c r="Q174" s="47"/>
      <c r="R174" s="47"/>
      <c r="S174" s="47"/>
      <c r="T174" s="47"/>
    </row>
    <row r="175" spans="1:20">
      <c r="A175" s="47"/>
      <c r="B175" s="47"/>
      <c r="C175" s="47"/>
      <c r="D175" s="47"/>
      <c r="E175" s="47"/>
      <c r="F175" s="47"/>
      <c r="G175" s="47"/>
      <c r="H175" s="47"/>
      <c r="I175" s="47"/>
      <c r="J175" s="47"/>
      <c r="K175" s="47"/>
      <c r="L175" s="47"/>
      <c r="M175" s="47"/>
      <c r="N175" s="47"/>
      <c r="O175" s="47"/>
      <c r="P175" s="47"/>
      <c r="Q175" s="47"/>
      <c r="R175" s="47"/>
      <c r="S175" s="47"/>
      <c r="T175" s="47"/>
    </row>
    <row r="176" spans="1:20">
      <c r="A176" s="47"/>
      <c r="B176" s="47"/>
      <c r="C176" s="47"/>
      <c r="D176" s="47"/>
      <c r="E176" s="47"/>
      <c r="F176" s="47"/>
      <c r="G176" s="47"/>
      <c r="H176" s="47"/>
      <c r="I176" s="47"/>
      <c r="J176" s="47"/>
      <c r="K176" s="47"/>
      <c r="L176" s="47"/>
      <c r="M176" s="47"/>
      <c r="N176" s="47"/>
      <c r="O176" s="47"/>
      <c r="P176" s="47"/>
      <c r="Q176" s="47"/>
      <c r="R176" s="47"/>
      <c r="S176" s="47"/>
      <c r="T176" s="47"/>
    </row>
    <row r="177" spans="1:20">
      <c r="A177" s="47"/>
      <c r="B177" s="47"/>
      <c r="C177" s="47"/>
      <c r="D177" s="47"/>
      <c r="E177" s="47"/>
      <c r="F177" s="47"/>
      <c r="G177" s="47"/>
      <c r="H177" s="47"/>
      <c r="I177" s="47"/>
      <c r="J177" s="47"/>
      <c r="K177" s="47"/>
      <c r="L177" s="47"/>
      <c r="M177" s="47"/>
      <c r="N177" s="47"/>
      <c r="O177" s="47"/>
      <c r="P177" s="47"/>
      <c r="Q177" s="47"/>
      <c r="R177" s="47"/>
      <c r="S177" s="47"/>
      <c r="T177" s="47"/>
    </row>
    <row r="178" spans="1:20">
      <c r="A178" s="47"/>
      <c r="B178" s="47"/>
      <c r="C178" s="47"/>
      <c r="D178" s="47"/>
      <c r="E178" s="47"/>
      <c r="F178" s="47"/>
      <c r="G178" s="47"/>
      <c r="H178" s="47"/>
      <c r="I178" s="47"/>
      <c r="J178" s="47"/>
      <c r="K178" s="47"/>
      <c r="L178" s="47"/>
      <c r="M178" s="47"/>
      <c r="N178" s="47"/>
      <c r="O178" s="47"/>
      <c r="P178" s="47"/>
      <c r="Q178" s="47"/>
      <c r="R178" s="47"/>
      <c r="S178" s="47"/>
      <c r="T178" s="47"/>
    </row>
    <row r="179" spans="1:20">
      <c r="A179" s="47"/>
      <c r="B179" s="47"/>
      <c r="C179" s="47"/>
      <c r="D179" s="47"/>
      <c r="E179" s="47"/>
      <c r="F179" s="47"/>
      <c r="G179" s="47"/>
      <c r="H179" s="47"/>
      <c r="I179" s="47"/>
      <c r="J179" s="47"/>
      <c r="K179" s="47"/>
      <c r="L179" s="47"/>
      <c r="M179" s="47"/>
      <c r="N179" s="47"/>
      <c r="O179" s="47"/>
      <c r="P179" s="47"/>
      <c r="Q179" s="47"/>
      <c r="R179" s="47"/>
      <c r="S179" s="47"/>
      <c r="T179" s="47"/>
    </row>
    <row r="180" spans="1:20">
      <c r="A180" s="47"/>
      <c r="B180" s="47"/>
      <c r="C180" s="47"/>
      <c r="D180" s="47"/>
      <c r="E180" s="47"/>
      <c r="F180" s="47"/>
      <c r="G180" s="47"/>
      <c r="H180" s="47"/>
      <c r="I180" s="47"/>
      <c r="J180" s="47"/>
      <c r="K180" s="47"/>
      <c r="L180" s="47"/>
      <c r="M180" s="47"/>
      <c r="N180" s="47"/>
      <c r="O180" s="47"/>
      <c r="P180" s="47"/>
      <c r="Q180" s="47"/>
      <c r="R180" s="47"/>
      <c r="S180" s="47"/>
      <c r="T180" s="47"/>
    </row>
    <row r="181" spans="1:20">
      <c r="A181" s="47"/>
      <c r="B181" s="47"/>
      <c r="C181" s="47"/>
      <c r="D181" s="47"/>
      <c r="E181" s="47"/>
      <c r="F181" s="47"/>
      <c r="G181" s="47"/>
      <c r="H181" s="47"/>
      <c r="I181" s="47"/>
      <c r="J181" s="47"/>
      <c r="K181" s="47"/>
      <c r="L181" s="47"/>
      <c r="M181" s="47"/>
      <c r="N181" s="47"/>
      <c r="O181" s="47"/>
      <c r="P181" s="47"/>
      <c r="Q181" s="47"/>
      <c r="R181" s="47"/>
      <c r="S181" s="47"/>
      <c r="T181" s="47"/>
    </row>
    <row r="182" spans="1:20">
      <c r="A182" s="47"/>
      <c r="B182" s="47"/>
      <c r="C182" s="47"/>
      <c r="D182" s="47"/>
      <c r="E182" s="47"/>
      <c r="F182" s="47"/>
      <c r="G182" s="47"/>
      <c r="H182" s="47"/>
      <c r="I182" s="47"/>
      <c r="J182" s="47"/>
      <c r="K182" s="47"/>
      <c r="L182" s="47"/>
      <c r="M182" s="47"/>
      <c r="N182" s="47"/>
      <c r="O182" s="47"/>
      <c r="P182" s="47"/>
      <c r="Q182" s="47"/>
      <c r="R182" s="47"/>
      <c r="S182" s="47"/>
      <c r="T182" s="47"/>
    </row>
    <row r="183" spans="1:20">
      <c r="A183" s="47"/>
      <c r="B183" s="47"/>
      <c r="C183" s="47"/>
      <c r="D183" s="47"/>
      <c r="E183" s="47"/>
      <c r="F183" s="47"/>
      <c r="G183" s="47"/>
      <c r="H183" s="47"/>
      <c r="I183" s="47"/>
      <c r="J183" s="47"/>
      <c r="K183" s="47"/>
      <c r="L183" s="47"/>
      <c r="M183" s="47"/>
      <c r="N183" s="47"/>
      <c r="O183" s="47"/>
      <c r="P183" s="47"/>
      <c r="Q183" s="47"/>
      <c r="R183" s="47"/>
      <c r="S183" s="47"/>
      <c r="T183" s="47"/>
    </row>
    <row r="184" spans="1:20">
      <c r="A184" s="47"/>
      <c r="B184" s="47"/>
      <c r="C184" s="47"/>
      <c r="D184" s="47"/>
      <c r="E184" s="47"/>
      <c r="F184" s="47"/>
      <c r="G184" s="47"/>
      <c r="H184" s="47"/>
      <c r="I184" s="47"/>
      <c r="J184" s="47"/>
      <c r="K184" s="47"/>
      <c r="L184" s="47"/>
      <c r="M184" s="47"/>
      <c r="N184" s="47"/>
      <c r="O184" s="47"/>
      <c r="P184" s="47"/>
      <c r="Q184" s="47"/>
      <c r="R184" s="47"/>
      <c r="S184" s="47"/>
      <c r="T184" s="47"/>
    </row>
    <row r="185" spans="1:20">
      <c r="A185" s="47"/>
      <c r="B185" s="47"/>
      <c r="C185" s="47"/>
      <c r="D185" s="47"/>
      <c r="E185" s="47"/>
      <c r="F185" s="47"/>
      <c r="G185" s="47"/>
      <c r="H185" s="47"/>
      <c r="I185" s="47"/>
      <c r="J185" s="47"/>
      <c r="K185" s="47"/>
      <c r="L185" s="47"/>
      <c r="M185" s="47"/>
      <c r="N185" s="47"/>
      <c r="O185" s="47"/>
      <c r="P185" s="47"/>
      <c r="Q185" s="47"/>
      <c r="R185" s="47"/>
      <c r="S185" s="47"/>
      <c r="T185" s="47"/>
    </row>
    <row r="186" spans="1:20">
      <c r="A186" s="47"/>
      <c r="B186" s="47"/>
      <c r="C186" s="47"/>
      <c r="D186" s="47"/>
      <c r="E186" s="47"/>
      <c r="F186" s="47"/>
      <c r="G186" s="47"/>
      <c r="H186" s="47"/>
      <c r="I186" s="47"/>
      <c r="J186" s="47"/>
      <c r="K186" s="47"/>
      <c r="L186" s="47"/>
      <c r="M186" s="47"/>
      <c r="N186" s="47"/>
      <c r="O186" s="47"/>
      <c r="P186" s="47"/>
      <c r="Q186" s="47"/>
      <c r="R186" s="47"/>
      <c r="S186" s="47"/>
      <c r="T186" s="47"/>
    </row>
    <row r="187" spans="1:20">
      <c r="A187" s="47"/>
      <c r="B187" s="47"/>
      <c r="C187" s="47"/>
      <c r="D187" s="47"/>
      <c r="E187" s="47"/>
      <c r="F187" s="47"/>
      <c r="G187" s="47"/>
      <c r="H187" s="47"/>
      <c r="I187" s="47"/>
      <c r="J187" s="47"/>
      <c r="K187" s="47"/>
      <c r="L187" s="47"/>
      <c r="M187" s="47"/>
      <c r="N187" s="47"/>
      <c r="O187" s="47"/>
      <c r="P187" s="47"/>
      <c r="Q187" s="47"/>
      <c r="R187" s="47"/>
      <c r="S187" s="47"/>
      <c r="T187" s="47"/>
    </row>
    <row r="188" spans="1:20">
      <c r="A188" s="47"/>
      <c r="B188" s="47"/>
      <c r="C188" s="47"/>
      <c r="D188" s="47"/>
      <c r="E188" s="47"/>
      <c r="F188" s="47"/>
      <c r="G188" s="47"/>
      <c r="H188" s="47"/>
      <c r="I188" s="47"/>
      <c r="J188" s="47"/>
      <c r="K188" s="47"/>
      <c r="L188" s="47"/>
      <c r="M188" s="47"/>
      <c r="N188" s="47"/>
      <c r="O188" s="47"/>
      <c r="P188" s="47"/>
      <c r="Q188" s="47"/>
      <c r="R188" s="47"/>
      <c r="S188" s="47"/>
      <c r="T188" s="47"/>
    </row>
    <row r="189" spans="1:20">
      <c r="A189" s="47"/>
      <c r="B189" s="47"/>
      <c r="C189" s="47"/>
      <c r="D189" s="47"/>
      <c r="E189" s="47"/>
      <c r="F189" s="47"/>
      <c r="G189" s="47"/>
      <c r="H189" s="47"/>
      <c r="I189" s="47"/>
      <c r="J189" s="47"/>
      <c r="K189" s="47"/>
      <c r="L189" s="47"/>
      <c r="M189" s="47"/>
      <c r="N189" s="47"/>
      <c r="O189" s="47"/>
      <c r="P189" s="47"/>
      <c r="Q189" s="47"/>
      <c r="R189" s="47"/>
      <c r="S189" s="47"/>
      <c r="T189" s="47"/>
    </row>
    <row r="190" spans="1:20">
      <c r="A190" s="47"/>
      <c r="B190" s="47"/>
      <c r="C190" s="47"/>
      <c r="D190" s="47"/>
      <c r="E190" s="47"/>
      <c r="F190" s="47"/>
      <c r="G190" s="47"/>
      <c r="H190" s="47"/>
      <c r="I190" s="47"/>
      <c r="J190" s="47"/>
      <c r="K190" s="47"/>
      <c r="L190" s="47"/>
      <c r="M190" s="47"/>
      <c r="N190" s="47"/>
      <c r="O190" s="47"/>
      <c r="P190" s="47"/>
      <c r="Q190" s="47"/>
      <c r="R190" s="47"/>
      <c r="S190" s="47"/>
      <c r="T190" s="47"/>
    </row>
    <row r="191" spans="1:20">
      <c r="A191" s="47"/>
      <c r="B191" s="47"/>
      <c r="C191" s="47"/>
      <c r="D191" s="47"/>
      <c r="E191" s="47"/>
      <c r="F191" s="47"/>
      <c r="G191" s="47"/>
      <c r="H191" s="47"/>
      <c r="I191" s="47"/>
      <c r="J191" s="47"/>
      <c r="K191" s="47"/>
      <c r="L191" s="47"/>
      <c r="M191" s="47"/>
      <c r="N191" s="47"/>
      <c r="O191" s="47"/>
      <c r="P191" s="47"/>
      <c r="Q191" s="47"/>
      <c r="R191" s="47"/>
      <c r="S191" s="47"/>
      <c r="T191" s="47"/>
    </row>
    <row r="192" spans="1:20">
      <c r="A192" s="47"/>
      <c r="B192" s="47"/>
      <c r="C192" s="47"/>
      <c r="D192" s="47"/>
      <c r="E192" s="47"/>
      <c r="F192" s="47"/>
      <c r="G192" s="47"/>
      <c r="H192" s="47"/>
      <c r="I192" s="47"/>
      <c r="J192" s="47"/>
      <c r="K192" s="47"/>
      <c r="L192" s="47"/>
      <c r="M192" s="47"/>
      <c r="N192" s="47"/>
      <c r="O192" s="47"/>
      <c r="P192" s="47"/>
      <c r="Q192" s="47"/>
      <c r="R192" s="47"/>
      <c r="S192" s="47"/>
      <c r="T192" s="47"/>
    </row>
    <row r="193" spans="1:20">
      <c r="A193" s="47"/>
      <c r="B193" s="47"/>
      <c r="C193" s="47"/>
      <c r="D193" s="47"/>
      <c r="E193" s="47"/>
      <c r="F193" s="47"/>
      <c r="G193" s="47"/>
      <c r="H193" s="47"/>
      <c r="I193" s="47"/>
      <c r="J193" s="47"/>
      <c r="K193" s="47"/>
      <c r="L193" s="47"/>
      <c r="M193" s="47"/>
      <c r="N193" s="47"/>
      <c r="O193" s="47"/>
      <c r="P193" s="47"/>
      <c r="Q193" s="47"/>
      <c r="R193" s="47"/>
      <c r="S193" s="47"/>
      <c r="T193" s="47"/>
    </row>
    <row r="194" spans="1:20">
      <c r="A194" s="47"/>
      <c r="B194" s="47"/>
      <c r="C194" s="47"/>
      <c r="D194" s="47"/>
      <c r="E194" s="47"/>
      <c r="F194" s="47"/>
      <c r="G194" s="47"/>
      <c r="H194" s="47"/>
      <c r="I194" s="47"/>
      <c r="J194" s="47"/>
      <c r="K194" s="47"/>
      <c r="L194" s="47"/>
      <c r="M194" s="47"/>
      <c r="N194" s="47"/>
      <c r="O194" s="47"/>
      <c r="P194" s="47"/>
      <c r="Q194" s="47"/>
      <c r="R194" s="47"/>
      <c r="S194" s="47"/>
      <c r="T194" s="47"/>
    </row>
    <row r="195" spans="1:20">
      <c r="A195" s="47"/>
      <c r="B195" s="47"/>
      <c r="C195" s="47"/>
      <c r="D195" s="47"/>
      <c r="E195" s="47"/>
      <c r="F195" s="47"/>
      <c r="G195" s="47"/>
      <c r="H195" s="47"/>
      <c r="I195" s="47"/>
      <c r="J195" s="47"/>
      <c r="K195" s="47"/>
      <c r="L195" s="47"/>
      <c r="M195" s="47"/>
      <c r="N195" s="47"/>
      <c r="O195" s="47"/>
      <c r="P195" s="47"/>
      <c r="Q195" s="47"/>
      <c r="R195" s="47"/>
      <c r="S195" s="47"/>
      <c r="T195" s="47"/>
    </row>
    <row r="196" spans="1:20">
      <c r="A196" s="47"/>
      <c r="B196" s="47"/>
      <c r="C196" s="47"/>
      <c r="D196" s="47"/>
      <c r="E196" s="47"/>
      <c r="F196" s="47"/>
      <c r="G196" s="47"/>
      <c r="H196" s="47"/>
      <c r="I196" s="47"/>
      <c r="J196" s="47"/>
      <c r="K196" s="47"/>
      <c r="L196" s="47"/>
      <c r="M196" s="47"/>
      <c r="N196" s="47"/>
      <c r="O196" s="47"/>
      <c r="P196" s="47"/>
      <c r="Q196" s="47"/>
      <c r="R196" s="47"/>
      <c r="S196" s="47"/>
      <c r="T196" s="47"/>
    </row>
    <row r="197" spans="1:20">
      <c r="A197" s="47"/>
      <c r="B197" s="47"/>
      <c r="C197" s="47"/>
      <c r="D197" s="47"/>
      <c r="E197" s="47"/>
      <c r="F197" s="47"/>
      <c r="G197" s="47"/>
      <c r="H197" s="47"/>
      <c r="I197" s="47"/>
      <c r="J197" s="47"/>
      <c r="K197" s="47"/>
      <c r="L197" s="47"/>
      <c r="M197" s="47"/>
      <c r="N197" s="47"/>
      <c r="O197" s="47"/>
      <c r="P197" s="47"/>
      <c r="Q197" s="47"/>
      <c r="R197" s="47"/>
      <c r="S197" s="47"/>
      <c r="T197" s="47"/>
    </row>
    <row r="198" spans="1:20">
      <c r="A198" s="47"/>
      <c r="B198" s="47"/>
      <c r="C198" s="47"/>
      <c r="D198" s="47"/>
      <c r="E198" s="47"/>
      <c r="F198" s="47"/>
      <c r="G198" s="47"/>
      <c r="H198" s="47"/>
      <c r="I198" s="47"/>
      <c r="J198" s="47"/>
      <c r="K198" s="47"/>
      <c r="L198" s="47"/>
      <c r="M198" s="47"/>
      <c r="N198" s="47"/>
      <c r="O198" s="47"/>
      <c r="P198" s="47"/>
      <c r="Q198" s="47"/>
      <c r="R198" s="47"/>
      <c r="S198" s="47"/>
      <c r="T198" s="47"/>
    </row>
    <row r="199" spans="1:20">
      <c r="A199" s="47"/>
      <c r="B199" s="47"/>
      <c r="C199" s="47"/>
      <c r="D199" s="47"/>
      <c r="E199" s="47"/>
      <c r="F199" s="47"/>
      <c r="G199" s="47"/>
      <c r="H199" s="47"/>
      <c r="I199" s="47"/>
      <c r="J199" s="47"/>
      <c r="K199" s="47"/>
      <c r="L199" s="47"/>
      <c r="M199" s="47"/>
      <c r="N199" s="47"/>
      <c r="O199" s="47"/>
      <c r="P199" s="47"/>
      <c r="Q199" s="47"/>
      <c r="R199" s="47"/>
      <c r="S199" s="47"/>
      <c r="T199" s="47"/>
    </row>
    <row r="200" spans="1:20">
      <c r="A200" s="47"/>
      <c r="B200" s="47"/>
      <c r="C200" s="47"/>
      <c r="D200" s="47"/>
      <c r="E200" s="47"/>
      <c r="F200" s="47"/>
      <c r="G200" s="47"/>
      <c r="H200" s="47"/>
      <c r="I200" s="47"/>
      <c r="J200" s="47"/>
      <c r="K200" s="47"/>
      <c r="L200" s="47"/>
      <c r="M200" s="47"/>
      <c r="N200" s="47"/>
      <c r="O200" s="47"/>
      <c r="P200" s="47"/>
      <c r="Q200" s="47"/>
      <c r="R200" s="47"/>
      <c r="S200" s="47"/>
      <c r="T200" s="47"/>
    </row>
    <row r="201" spans="1:20">
      <c r="A201" s="47"/>
      <c r="B201" s="47"/>
      <c r="C201" s="47"/>
      <c r="D201" s="47"/>
      <c r="E201" s="47"/>
      <c r="F201" s="47"/>
      <c r="G201" s="47"/>
      <c r="H201" s="47"/>
      <c r="I201" s="47"/>
      <c r="J201" s="47"/>
      <c r="K201" s="47"/>
      <c r="L201" s="47"/>
      <c r="M201" s="47"/>
      <c r="N201" s="47"/>
      <c r="O201" s="47"/>
      <c r="P201" s="47"/>
      <c r="Q201" s="47"/>
      <c r="R201" s="47"/>
      <c r="S201" s="47"/>
      <c r="T201" s="47"/>
    </row>
    <row r="202" spans="1:20">
      <c r="A202" s="47"/>
      <c r="B202" s="47"/>
      <c r="C202" s="47"/>
      <c r="D202" s="47"/>
      <c r="E202" s="47"/>
      <c r="F202" s="47"/>
      <c r="G202" s="47"/>
      <c r="H202" s="47"/>
      <c r="I202" s="47"/>
      <c r="J202" s="47"/>
      <c r="K202" s="47"/>
      <c r="L202" s="47"/>
      <c r="M202" s="47"/>
      <c r="N202" s="47"/>
      <c r="O202" s="47"/>
      <c r="P202" s="47"/>
      <c r="Q202" s="47"/>
      <c r="R202" s="47"/>
      <c r="S202" s="47"/>
      <c r="T202" s="47"/>
    </row>
    <row r="203" spans="1:20">
      <c r="A203" s="47"/>
      <c r="B203" s="47"/>
      <c r="C203" s="47"/>
      <c r="D203" s="47"/>
      <c r="E203" s="47"/>
      <c r="F203" s="47"/>
      <c r="G203" s="47"/>
      <c r="H203" s="47"/>
      <c r="I203" s="47"/>
      <c r="J203" s="47"/>
      <c r="K203" s="47"/>
      <c r="L203" s="47"/>
      <c r="M203" s="47"/>
      <c r="N203" s="47"/>
      <c r="O203" s="47"/>
      <c r="P203" s="47"/>
      <c r="Q203" s="47"/>
      <c r="R203" s="47"/>
      <c r="S203" s="47"/>
      <c r="T203" s="47"/>
    </row>
    <row r="204" spans="1:20">
      <c r="A204" s="47"/>
      <c r="B204" s="47"/>
      <c r="C204" s="47"/>
      <c r="D204" s="47"/>
      <c r="E204" s="47"/>
      <c r="F204" s="47"/>
      <c r="G204" s="47"/>
      <c r="H204" s="47"/>
      <c r="I204" s="47"/>
      <c r="J204" s="47"/>
      <c r="K204" s="47"/>
      <c r="L204" s="47"/>
      <c r="M204" s="47"/>
      <c r="N204" s="47"/>
      <c r="O204" s="47"/>
      <c r="P204" s="47"/>
      <c r="Q204" s="47"/>
      <c r="R204" s="47"/>
      <c r="S204" s="47"/>
      <c r="T204" s="47"/>
    </row>
    <row r="205" spans="1:20">
      <c r="A205" s="47"/>
      <c r="B205" s="47"/>
      <c r="C205" s="47"/>
      <c r="D205" s="47"/>
      <c r="E205" s="47"/>
      <c r="F205" s="47"/>
      <c r="G205" s="47"/>
      <c r="H205" s="47"/>
      <c r="I205" s="47"/>
      <c r="J205" s="47"/>
      <c r="K205" s="47"/>
      <c r="L205" s="47"/>
      <c r="M205" s="47"/>
      <c r="N205" s="47"/>
      <c r="O205" s="47"/>
      <c r="P205" s="47"/>
      <c r="Q205" s="47"/>
      <c r="R205" s="47"/>
      <c r="S205" s="47"/>
      <c r="T205" s="47"/>
    </row>
    <row r="206" spans="1:20">
      <c r="A206" s="47"/>
      <c r="B206" s="47"/>
      <c r="C206" s="47"/>
      <c r="D206" s="47"/>
      <c r="E206" s="47"/>
      <c r="F206" s="47"/>
      <c r="G206" s="47"/>
      <c r="H206" s="47"/>
      <c r="I206" s="47"/>
      <c r="J206" s="47"/>
      <c r="K206" s="47"/>
      <c r="L206" s="47"/>
      <c r="M206" s="47"/>
      <c r="N206" s="47"/>
      <c r="O206" s="47"/>
      <c r="P206" s="47"/>
      <c r="Q206" s="47"/>
      <c r="R206" s="47"/>
      <c r="S206" s="47"/>
      <c r="T206" s="47"/>
    </row>
    <row r="207" spans="1:20">
      <c r="A207" s="47"/>
      <c r="B207" s="47"/>
      <c r="C207" s="47"/>
      <c r="D207" s="47"/>
      <c r="E207" s="47"/>
      <c r="F207" s="47"/>
      <c r="G207" s="47"/>
      <c r="H207" s="47"/>
      <c r="I207" s="47"/>
      <c r="J207" s="47"/>
      <c r="K207" s="47"/>
      <c r="L207" s="47"/>
      <c r="M207" s="47"/>
      <c r="N207" s="47"/>
      <c r="O207" s="47"/>
      <c r="P207" s="47"/>
      <c r="Q207" s="47"/>
      <c r="R207" s="47"/>
      <c r="S207" s="47"/>
      <c r="T207" s="47"/>
    </row>
    <row r="208" spans="1:20">
      <c r="A208" s="47"/>
      <c r="B208" s="47"/>
      <c r="C208" s="47"/>
      <c r="D208" s="47"/>
      <c r="E208" s="47"/>
      <c r="F208" s="47"/>
      <c r="G208" s="47"/>
      <c r="H208" s="47"/>
      <c r="I208" s="47"/>
      <c r="J208" s="47"/>
      <c r="K208" s="47"/>
      <c r="L208" s="47"/>
      <c r="M208" s="47"/>
      <c r="N208" s="47"/>
      <c r="O208" s="47"/>
      <c r="P208" s="47"/>
      <c r="Q208" s="47"/>
      <c r="R208" s="47"/>
      <c r="S208" s="47"/>
      <c r="T208" s="47"/>
    </row>
    <row r="209" spans="1:20">
      <c r="A209" s="47"/>
      <c r="B209" s="47"/>
      <c r="C209" s="47"/>
      <c r="D209" s="47"/>
      <c r="E209" s="47"/>
      <c r="F209" s="47"/>
      <c r="G209" s="47"/>
      <c r="H209" s="47"/>
      <c r="I209" s="47"/>
      <c r="J209" s="47"/>
      <c r="K209" s="47"/>
      <c r="L209" s="47"/>
      <c r="M209" s="47"/>
      <c r="N209" s="47"/>
      <c r="O209" s="47"/>
      <c r="P209" s="47"/>
      <c r="Q209" s="47"/>
      <c r="R209" s="47"/>
      <c r="S209" s="47"/>
      <c r="T209" s="47"/>
    </row>
    <row r="210" spans="1:20">
      <c r="A210" s="47"/>
      <c r="B210" s="47"/>
      <c r="C210" s="47"/>
      <c r="D210" s="47"/>
      <c r="E210" s="47"/>
      <c r="F210" s="47"/>
      <c r="G210" s="47"/>
      <c r="H210" s="47"/>
      <c r="I210" s="47"/>
      <c r="J210" s="47"/>
      <c r="K210" s="47"/>
      <c r="L210" s="47"/>
      <c r="M210" s="47"/>
      <c r="N210" s="47"/>
      <c r="O210" s="47"/>
      <c r="P210" s="47"/>
      <c r="Q210" s="47"/>
      <c r="R210" s="47"/>
      <c r="S210" s="47"/>
      <c r="T210" s="47"/>
    </row>
    <row r="211" spans="1:20">
      <c r="A211" s="47"/>
      <c r="B211" s="47"/>
      <c r="C211" s="47"/>
      <c r="D211" s="47"/>
      <c r="E211" s="47"/>
      <c r="F211" s="47"/>
      <c r="G211" s="47"/>
      <c r="H211" s="47"/>
      <c r="I211" s="47"/>
      <c r="J211" s="47"/>
      <c r="K211" s="47"/>
      <c r="L211" s="47"/>
      <c r="M211" s="47"/>
      <c r="N211" s="47"/>
      <c r="O211" s="47"/>
      <c r="P211" s="47"/>
      <c r="Q211" s="47"/>
      <c r="R211" s="47"/>
      <c r="S211" s="47"/>
      <c r="T211" s="47"/>
    </row>
  </sheetData>
  <mergeCells count="3">
    <mergeCell ref="B3:G11"/>
    <mergeCell ref="A49:H50"/>
    <mergeCell ref="G24:H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EB372-C2C9-4C30-B353-F8BEC6FE5BFA}">
  <dimension ref="A1:AJ85"/>
  <sheetViews>
    <sheetView workbookViewId="0">
      <selection activeCell="N24" sqref="N24"/>
    </sheetView>
  </sheetViews>
  <sheetFormatPr defaultRowHeight="15"/>
  <cols>
    <col min="1" max="23" width="9.140625" style="44"/>
  </cols>
  <sheetData>
    <row r="1" spans="1:36">
      <c r="A1" s="39" t="s">
        <v>639</v>
      </c>
      <c r="B1" s="39"/>
      <c r="C1" s="39"/>
      <c r="D1" s="39"/>
      <c r="E1" s="39"/>
      <c r="F1" s="39"/>
      <c r="G1" s="39"/>
      <c r="H1" s="39"/>
    </row>
    <row r="2" spans="1:36">
      <c r="A2" s="39"/>
      <c r="B2" s="39"/>
      <c r="C2" s="39"/>
      <c r="D2" s="39"/>
      <c r="E2" s="39"/>
      <c r="F2" s="39"/>
      <c r="G2" s="39"/>
      <c r="H2" s="39"/>
    </row>
    <row r="3" spans="1:36">
      <c r="A3" s="39"/>
      <c r="B3" s="39"/>
      <c r="C3" s="39"/>
      <c r="D3" s="39"/>
      <c r="E3" s="39"/>
      <c r="F3" s="39"/>
      <c r="G3" s="39"/>
      <c r="H3" s="39"/>
    </row>
    <row r="4" spans="1:36">
      <c r="A4" s="39"/>
      <c r="B4" s="39"/>
      <c r="C4" s="39"/>
      <c r="D4" s="39"/>
      <c r="E4" s="39"/>
      <c r="F4" s="39"/>
      <c r="G4" s="39"/>
      <c r="H4" s="39"/>
    </row>
    <row r="7" spans="1:36">
      <c r="A7" s="44" t="s">
        <v>636</v>
      </c>
      <c r="D7" s="44" t="s">
        <v>25</v>
      </c>
    </row>
    <row r="8" spans="1:36">
      <c r="A8" s="44" t="s">
        <v>452</v>
      </c>
      <c r="B8" s="44" t="s">
        <v>417</v>
      </c>
      <c r="C8" s="44" t="s">
        <v>418</v>
      </c>
      <c r="D8" s="44" t="s">
        <v>419</v>
      </c>
      <c r="E8" s="44" t="s">
        <v>420</v>
      </c>
      <c r="F8" s="44" t="s">
        <v>421</v>
      </c>
      <c r="G8" s="44" t="s">
        <v>422</v>
      </c>
      <c r="H8" s="44" t="s">
        <v>423</v>
      </c>
      <c r="I8" s="44" t="s">
        <v>424</v>
      </c>
      <c r="J8" s="44" t="s">
        <v>425</v>
      </c>
      <c r="K8" s="44" t="s">
        <v>426</v>
      </c>
      <c r="L8" s="44" t="s">
        <v>427</v>
      </c>
      <c r="M8" s="44" t="s">
        <v>428</v>
      </c>
      <c r="N8" s="44" t="s">
        <v>429</v>
      </c>
      <c r="O8" s="44" t="s">
        <v>430</v>
      </c>
      <c r="P8" s="44" t="s">
        <v>431</v>
      </c>
      <c r="Q8" s="44" t="s">
        <v>432</v>
      </c>
      <c r="R8" s="44" t="s">
        <v>433</v>
      </c>
      <c r="S8" s="44" t="s">
        <v>434</v>
      </c>
      <c r="T8" s="44" t="s">
        <v>435</v>
      </c>
      <c r="U8" s="44" t="s">
        <v>436</v>
      </c>
      <c r="V8" s="44" t="s">
        <v>437</v>
      </c>
      <c r="W8" s="44" t="s">
        <v>438</v>
      </c>
      <c r="X8" t="s">
        <v>439</v>
      </c>
      <c r="Y8" t="s">
        <v>440</v>
      </c>
      <c r="Z8" t="s">
        <v>441</v>
      </c>
      <c r="AA8" t="s">
        <v>442</v>
      </c>
      <c r="AB8" t="s">
        <v>443</v>
      </c>
      <c r="AC8" t="s">
        <v>444</v>
      </c>
      <c r="AD8" t="s">
        <v>445</v>
      </c>
      <c r="AE8" t="s">
        <v>446</v>
      </c>
      <c r="AF8" t="s">
        <v>447</v>
      </c>
      <c r="AG8" t="s">
        <v>448</v>
      </c>
      <c r="AH8" t="s">
        <v>449</v>
      </c>
      <c r="AI8" t="s">
        <v>450</v>
      </c>
      <c r="AJ8" t="s">
        <v>451</v>
      </c>
    </row>
    <row r="10" spans="1:36">
      <c r="A10" s="44" t="s">
        <v>548</v>
      </c>
      <c r="B10" s="44" t="s">
        <v>549</v>
      </c>
      <c r="C10" s="44" t="s">
        <v>395</v>
      </c>
      <c r="D10" s="44" t="s">
        <v>550</v>
      </c>
      <c r="E10" s="44" t="s">
        <v>349</v>
      </c>
      <c r="F10" s="44" t="s">
        <v>351</v>
      </c>
      <c r="G10" s="44" t="s">
        <v>551</v>
      </c>
      <c r="H10" s="44" t="s">
        <v>552</v>
      </c>
      <c r="I10" s="44" t="s">
        <v>453</v>
      </c>
      <c r="J10" s="44" t="s">
        <v>25</v>
      </c>
    </row>
    <row r="11" spans="1:36">
      <c r="A11" s="44">
        <v>1.761E-3</v>
      </c>
      <c r="B11" s="44" t="s">
        <v>454</v>
      </c>
      <c r="C11" s="44" t="s">
        <v>491</v>
      </c>
      <c r="D11" s="44" t="s">
        <v>490</v>
      </c>
      <c r="E11" s="45">
        <v>4622.6048879999998</v>
      </c>
      <c r="F11" s="44">
        <f>E11*(A11/1000)</f>
        <v>8.1404072077679995E-3</v>
      </c>
      <c r="G11" s="44">
        <f>A11/$F$47</f>
        <v>1.7663716787518272E-3</v>
      </c>
      <c r="H11" s="44">
        <f>E11*(G11/1000)</f>
        <v>8.1652383562229626E-3</v>
      </c>
    </row>
    <row r="12" spans="1:36">
      <c r="A12" s="44">
        <v>2.3389999999999999E-3</v>
      </c>
      <c r="B12" s="44" t="s">
        <v>455</v>
      </c>
      <c r="C12" s="44" t="s">
        <v>492</v>
      </c>
      <c r="D12" s="44" t="s">
        <v>493</v>
      </c>
      <c r="E12" s="44">
        <v>6328.4984880000002</v>
      </c>
      <c r="F12" s="44">
        <f>E12*(A12/1000)</f>
        <v>1.4802357963431999E-2</v>
      </c>
      <c r="G12" s="44">
        <f>A12/$F$47</f>
        <v>2.346134785122387E-3</v>
      </c>
      <c r="H12" s="44">
        <f>E12*(G12/1000)</f>
        <v>1.4847510440291232E-2</v>
      </c>
    </row>
    <row r="13" spans="1:36">
      <c r="A13" s="44">
        <v>9.3559999999999997E-3</v>
      </c>
      <c r="B13" s="44" t="s">
        <v>456</v>
      </c>
      <c r="C13" s="44" t="s">
        <v>494</v>
      </c>
      <c r="D13" s="44" t="s">
        <v>495</v>
      </c>
      <c r="E13" s="44">
        <v>4538.4448080000002</v>
      </c>
      <c r="F13" s="44">
        <f>E13*(A13/1000)</f>
        <v>4.2461689623647998E-2</v>
      </c>
      <c r="G13" s="44">
        <f>A13/$F$47</f>
        <v>9.3845391404895478E-3</v>
      </c>
      <c r="H13" s="44">
        <f>E13*(G13/1000)</f>
        <v>4.2591212937627576E-2</v>
      </c>
    </row>
    <row r="14" spans="1:36">
      <c r="A14" s="44">
        <v>4.3499999999999997E-3</v>
      </c>
      <c r="B14" s="44" t="s">
        <v>457</v>
      </c>
      <c r="C14" s="44" t="s">
        <v>496</v>
      </c>
      <c r="D14" s="44" t="s">
        <v>497</v>
      </c>
      <c r="E14" s="44">
        <v>8429.9104079999997</v>
      </c>
      <c r="F14" s="44">
        <f>E14*(A14/1000)</f>
        <v>3.6670110274800001E-2</v>
      </c>
      <c r="G14" s="44">
        <f>A14/$F$47</f>
        <v>4.3632690531348372E-3</v>
      </c>
      <c r="H14" s="44">
        <f>E14*(G14/1000)</f>
        <v>3.6781967203925667E-2</v>
      </c>
    </row>
    <row r="15" spans="1:36">
      <c r="A15" s="44">
        <v>1.2359999999999999E-2</v>
      </c>
      <c r="B15" s="44" t="s">
        <v>458</v>
      </c>
      <c r="C15" s="44" t="s">
        <v>498</v>
      </c>
      <c r="D15" s="44" t="s">
        <v>499</v>
      </c>
      <c r="E15" s="44">
        <v>6244.3384079999996</v>
      </c>
      <c r="F15" s="44">
        <f>E15*(A15/1000)</f>
        <v>7.7180022722879993E-2</v>
      </c>
      <c r="G15" s="44">
        <f>A15/$F$47</f>
        <v>1.2397702413045192E-2</v>
      </c>
      <c r="H15" s="44">
        <f>E15*(G15/1000)</f>
        <v>7.7415449348732374E-2</v>
      </c>
    </row>
    <row r="16" spans="1:36">
      <c r="A16" s="44">
        <v>4.8659999999999997E-3</v>
      </c>
      <c r="B16" s="44" t="s">
        <v>459</v>
      </c>
      <c r="C16" s="44" t="s">
        <v>500</v>
      </c>
      <c r="D16" s="44" t="s">
        <v>501</v>
      </c>
      <c r="E16" s="44">
        <v>4566.4981680000001</v>
      </c>
      <c r="F16" s="44">
        <f>E16*(A16/1000)</f>
        <v>2.2220580085487999E-2</v>
      </c>
      <c r="G16" s="44">
        <f>A16/$F$47</f>
        <v>4.8808430373687619E-3</v>
      </c>
      <c r="H16" s="44">
        <f>E16*(G16/1000)</f>
        <v>2.2288360788440008E-2</v>
      </c>
    </row>
    <row r="17" spans="1:9">
      <c r="A17" s="44">
        <v>6.4409999999999997E-3</v>
      </c>
      <c r="B17" s="44" t="s">
        <v>460</v>
      </c>
      <c r="C17" s="44" t="s">
        <v>502</v>
      </c>
      <c r="D17" s="44" t="s">
        <v>503</v>
      </c>
      <c r="E17" s="44">
        <v>6272.3917679999904</v>
      </c>
      <c r="F17" s="44">
        <f>E17*(A17/1000)</f>
        <v>4.0400475377687935E-2</v>
      </c>
      <c r="G17" s="44">
        <f>A17/$F$47</f>
        <v>6.4606473497106865E-3</v>
      </c>
      <c r="H17" s="44">
        <f>E17*(G17/1000)</f>
        <v>4.0523711252276266E-2</v>
      </c>
    </row>
    <row r="18" spans="1:9">
      <c r="A18" s="44">
        <v>1.122E-3</v>
      </c>
      <c r="B18" s="44" t="s">
        <v>461</v>
      </c>
      <c r="C18" s="44" t="s">
        <v>504</v>
      </c>
      <c r="D18" s="44" t="s">
        <v>505</v>
      </c>
      <c r="E18" s="44">
        <v>4510.3914480000003</v>
      </c>
      <c r="F18" s="44">
        <f>E18*(A18/1000)</f>
        <v>5.0606592046560008E-3</v>
      </c>
      <c r="G18" s="44">
        <f>A18/$F$47</f>
        <v>1.1254225006016752E-3</v>
      </c>
      <c r="H18" s="44">
        <f>E18*(G18/1000)</f>
        <v>5.0760960221005709E-3</v>
      </c>
      <c r="I18" s="45"/>
    </row>
    <row r="19" spans="1:9">
      <c r="A19" s="44">
        <v>5.2010000000000001E-4</v>
      </c>
      <c r="B19" s="44" t="s">
        <v>462</v>
      </c>
      <c r="C19" s="44" t="s">
        <v>506</v>
      </c>
      <c r="D19" s="44" t="s">
        <v>507</v>
      </c>
      <c r="E19" s="44">
        <v>8401.8570479999998</v>
      </c>
      <c r="F19" s="44">
        <f>E19*(A19/1000)</f>
        <v>4.3698058506647999E-3</v>
      </c>
      <c r="G19" s="44">
        <f>A19/$F$47</f>
        <v>5.2168649069779971E-4</v>
      </c>
      <c r="H19" s="44">
        <f>E19*(G19/1000)</f>
        <v>4.3831353187156951E-3</v>
      </c>
    </row>
    <row r="20" spans="1:9">
      <c r="A20" s="44">
        <v>2.264E-3</v>
      </c>
      <c r="B20" s="44" t="s">
        <v>463</v>
      </c>
      <c r="C20" s="44" t="s">
        <v>508</v>
      </c>
      <c r="D20" s="44" t="s">
        <v>501</v>
      </c>
      <c r="E20" s="44">
        <v>4566.4981680000001</v>
      </c>
      <c r="F20" s="44">
        <f>E20*(A20/1000)</f>
        <v>1.0338551852351999E-2</v>
      </c>
      <c r="G20" s="44">
        <f>A20/$F$47</f>
        <v>2.2709060083442004E-3</v>
      </c>
      <c r="H20" s="44">
        <f>E20*(G20/1000)</f>
        <v>1.0370088126803984E-2</v>
      </c>
    </row>
    <row r="21" spans="1:9">
      <c r="A21" s="44">
        <v>2.9970000000000001E-3</v>
      </c>
      <c r="B21" s="44" t="s">
        <v>464</v>
      </c>
      <c r="C21" s="44" t="s">
        <v>509</v>
      </c>
      <c r="D21" s="44" t="s">
        <v>503</v>
      </c>
      <c r="E21" s="44">
        <v>6272.3917679999904</v>
      </c>
      <c r="F21" s="44">
        <f>E21*(A21/1000)</f>
        <v>1.8798358128695972E-2</v>
      </c>
      <c r="G21" s="44">
        <f>A21/$F$47</f>
        <v>3.0061419200563466E-3</v>
      </c>
      <c r="H21" s="44">
        <f>E21*(G21/1000)</f>
        <v>1.8855699832801113E-2</v>
      </c>
    </row>
    <row r="22" spans="1:9">
      <c r="A22" s="44">
        <v>8.6669999999999994E-3</v>
      </c>
      <c r="B22" s="44" t="s">
        <v>465</v>
      </c>
      <c r="C22" s="44" t="s">
        <v>510</v>
      </c>
      <c r="D22" s="44" t="s">
        <v>511</v>
      </c>
      <c r="E22" s="44">
        <v>4594.551528</v>
      </c>
      <c r="F22" s="44">
        <f>E22*(A22/1000)</f>
        <v>3.9820978093176002E-2</v>
      </c>
      <c r="G22" s="44">
        <f>A22/$F$47</f>
        <v>8.6934374444872717E-3</v>
      </c>
      <c r="H22" s="44">
        <f>E22*(G22/1000)</f>
        <v>3.9942446294141405E-2</v>
      </c>
    </row>
    <row r="23" spans="1:9">
      <c r="A23" s="44">
        <v>3.6870000000000002E-3</v>
      </c>
      <c r="B23" s="44" t="s">
        <v>466</v>
      </c>
      <c r="C23" s="44" t="s">
        <v>512</v>
      </c>
      <c r="D23" s="44" t="s">
        <v>511</v>
      </c>
      <c r="E23" s="44">
        <v>4594.551528</v>
      </c>
      <c r="F23" s="44">
        <f>E23*(A23/1000)</f>
        <v>1.6940111483736E-2</v>
      </c>
      <c r="G23" s="44">
        <f>A23/$F$47</f>
        <v>3.6982466664156658E-3</v>
      </c>
      <c r="H23" s="44">
        <f>E23*(G23/1000)</f>
        <v>1.6991784872101005E-2</v>
      </c>
    </row>
    <row r="24" spans="1:9">
      <c r="A24" s="44">
        <v>1.149E-2</v>
      </c>
      <c r="B24" s="44" t="s">
        <v>467</v>
      </c>
      <c r="C24" s="44" t="s">
        <v>513</v>
      </c>
      <c r="D24" s="44" t="s">
        <v>514</v>
      </c>
      <c r="E24" s="44">
        <v>6300.4451280000003</v>
      </c>
      <c r="F24" s="44">
        <f>E24*(A24/1000)</f>
        <v>7.2392114520720002E-2</v>
      </c>
      <c r="G24" s="44">
        <f>A24/$F$47</f>
        <v>1.1525048602418226E-2</v>
      </c>
      <c r="H24" s="44">
        <f>E24*(G24/1000)</f>
        <v>7.2612936317069124E-2</v>
      </c>
    </row>
    <row r="25" spans="1:9">
      <c r="A25" s="44">
        <v>8.2569999999999996E-4</v>
      </c>
      <c r="B25" s="44" t="s">
        <v>468</v>
      </c>
      <c r="C25" s="44" t="s">
        <v>515</v>
      </c>
      <c r="D25" s="44" t="s">
        <v>516</v>
      </c>
      <c r="E25" s="44">
        <v>8514.0704879999994</v>
      </c>
      <c r="F25" s="44">
        <f>E25*(A25/1000)</f>
        <v>7.0300680019415992E-3</v>
      </c>
      <c r="G25" s="44">
        <f>A25/$F$47</f>
        <v>8.2821867980998503E-4</v>
      </c>
      <c r="H25" s="44">
        <f>E25*(G25/1000)</f>
        <v>7.0515122193805149E-3</v>
      </c>
    </row>
    <row r="26" spans="1:9">
      <c r="A26" s="44">
        <v>2.032E-3</v>
      </c>
      <c r="B26" s="44" t="s">
        <v>469</v>
      </c>
      <c r="C26" s="44" t="s">
        <v>517</v>
      </c>
      <c r="D26" s="44" t="s">
        <v>518</v>
      </c>
      <c r="E26" s="44">
        <v>9443.2170480000004</v>
      </c>
      <c r="F26" s="44">
        <f>E26*(A26/1000)</f>
        <v>1.9188617041535998E-2</v>
      </c>
      <c r="G26" s="44">
        <f>A26/$F$47</f>
        <v>2.0381983255103424E-3</v>
      </c>
      <c r="H26" s="44">
        <f>E26*(G26/1000)</f>
        <v>1.9247149174664319E-2</v>
      </c>
    </row>
    <row r="27" spans="1:9">
      <c r="A27" s="44">
        <v>4.6549999999999998E-4</v>
      </c>
      <c r="B27" s="44" t="s">
        <v>470</v>
      </c>
      <c r="C27" s="44" t="s">
        <v>519</v>
      </c>
      <c r="D27" s="44" t="s">
        <v>520</v>
      </c>
      <c r="E27" s="44">
        <v>9387.1103280000007</v>
      </c>
      <c r="F27" s="44">
        <f>E27*(A27/1000)</f>
        <v>4.3696998576840005E-3</v>
      </c>
      <c r="G27" s="44">
        <f>A27/$F$47</f>
        <v>4.6691994120327969E-4</v>
      </c>
      <c r="H27" s="44">
        <f>E27*(G27/1000)</f>
        <v>4.3830290024184596E-3</v>
      </c>
    </row>
    <row r="28" spans="1:9">
      <c r="A28" s="44">
        <v>4.0530000000000002E-3</v>
      </c>
      <c r="B28" s="44" t="s">
        <v>471</v>
      </c>
      <c r="C28" s="44" t="s">
        <v>521</v>
      </c>
      <c r="D28" s="44" t="s">
        <v>522</v>
      </c>
      <c r="E28" s="44">
        <v>8486.0171279999995</v>
      </c>
      <c r="F28" s="44">
        <f>E28*(A28/1000)</f>
        <v>3.4393827419784001E-2</v>
      </c>
      <c r="G28" s="44">
        <f>A28/$F$47</f>
        <v>4.0653630970932178E-3</v>
      </c>
      <c r="H28" s="44">
        <f>E28*(G28/1000)</f>
        <v>3.4498740873472176E-2</v>
      </c>
    </row>
    <row r="29" spans="1:9">
      <c r="A29" s="44">
        <v>3.6310000000000001E-3</v>
      </c>
      <c r="B29" s="44" t="s">
        <v>472</v>
      </c>
      <c r="C29" s="44" t="s">
        <v>523</v>
      </c>
      <c r="D29" s="44" t="s">
        <v>524</v>
      </c>
      <c r="E29" s="44">
        <v>9471.2704079999894</v>
      </c>
      <c r="F29" s="44">
        <f>E29*(A29/1000)</f>
        <v>3.4390182851447959E-2</v>
      </c>
      <c r="G29" s="44">
        <f>A29/$F$47</f>
        <v>3.6420758464212862E-3</v>
      </c>
      <c r="H29" s="44">
        <f>E29*(G29/1000)</f>
        <v>3.4495085187901446E-2</v>
      </c>
    </row>
    <row r="30" spans="1:9">
      <c r="A30" s="44">
        <v>1.585E-2</v>
      </c>
      <c r="B30" s="44" t="s">
        <v>473</v>
      </c>
      <c r="C30" s="44" t="s">
        <v>525</v>
      </c>
      <c r="D30" s="44" t="s">
        <v>495</v>
      </c>
      <c r="E30" s="44">
        <v>4538.4448080000002</v>
      </c>
      <c r="F30" s="44">
        <f>E30*(A30/1000)</f>
        <v>7.1934350206800002E-2</v>
      </c>
      <c r="G30" s="44">
        <f>A30/$F$47</f>
        <v>1.5898348159123485E-2</v>
      </c>
      <c r="H30" s="44">
        <f>E30*(G30/1000)</f>
        <v>7.2153775658550343E-2</v>
      </c>
    </row>
    <row r="31" spans="1:9">
      <c r="A31" s="44">
        <v>5.3649999999999998E-4</v>
      </c>
      <c r="B31" s="44" t="s">
        <v>474</v>
      </c>
      <c r="C31" s="44" t="s">
        <v>526</v>
      </c>
      <c r="D31" s="44" t="s">
        <v>505</v>
      </c>
      <c r="E31" s="44">
        <v>4510.3914480000003</v>
      </c>
      <c r="F31" s="44">
        <f>E31*(A31/1000)</f>
        <v>2.4198250118519999E-3</v>
      </c>
      <c r="G31" s="44">
        <f>A31/$F$47</f>
        <v>5.381365165532966E-4</v>
      </c>
      <c r="H31" s="44">
        <f>E31*(G31/1000)</f>
        <v>2.4272063421184997E-3</v>
      </c>
    </row>
    <row r="32" spans="1:9">
      <c r="A32" s="44">
        <v>2.2269999999999999E-4</v>
      </c>
      <c r="B32" s="44" t="s">
        <v>475</v>
      </c>
      <c r="C32" s="44" t="s">
        <v>527</v>
      </c>
      <c r="D32" s="44" t="s">
        <v>520</v>
      </c>
      <c r="E32" s="44">
        <v>9387.1103280000007</v>
      </c>
      <c r="F32" s="44">
        <f>E32*(A32/1000)</f>
        <v>2.0905094700456E-3</v>
      </c>
      <c r="G32" s="44">
        <f>A32/$F$47</f>
        <v>2.2337931451336281E-4</v>
      </c>
      <c r="H32" s="44">
        <f>E32*(G32/1000)</f>
        <v>2.0968862703299486E-3</v>
      </c>
    </row>
    <row r="33" spans="1:8">
      <c r="A33" s="44">
        <v>7.3699999999999998E-3</v>
      </c>
      <c r="B33" s="44" t="s">
        <v>476</v>
      </c>
      <c r="C33" s="44" t="s">
        <v>528</v>
      </c>
      <c r="D33" s="44" t="s">
        <v>497</v>
      </c>
      <c r="E33" s="44">
        <v>8429.9104079999997</v>
      </c>
      <c r="F33" s="44">
        <f>E33*(A33/1000)</f>
        <v>6.2128439706959998E-2</v>
      </c>
      <c r="G33" s="44">
        <f>A33/$F$47</f>
        <v>7.3924811314031603E-3</v>
      </c>
      <c r="H33" s="44">
        <f>E33*(G33/1000)</f>
        <v>6.2317953630559114E-2</v>
      </c>
    </row>
    <row r="34" spans="1:8">
      <c r="A34" s="44">
        <v>1.5449999999999999E-3</v>
      </c>
      <c r="B34" s="44" t="s">
        <v>477</v>
      </c>
      <c r="C34" s="44" t="s">
        <v>529</v>
      </c>
      <c r="D34" s="44" t="s">
        <v>524</v>
      </c>
      <c r="E34" s="44">
        <v>9471.2704079999894</v>
      </c>
      <c r="F34" s="44">
        <f>E34*(A34/1000)</f>
        <v>1.4633112780359983E-2</v>
      </c>
      <c r="G34" s="44">
        <f>A34/$F$47</f>
        <v>1.549712801630649E-3</v>
      </c>
      <c r="H34" s="44">
        <f>E34*(G34/1000)</f>
        <v>1.4677748998983123E-2</v>
      </c>
    </row>
    <row r="35" spans="1:8">
      <c r="A35" s="44">
        <v>4.8890000000000001E-3</v>
      </c>
      <c r="B35" s="44" t="s">
        <v>478</v>
      </c>
      <c r="C35" s="44" t="s">
        <v>530</v>
      </c>
      <c r="D35" s="44" t="s">
        <v>514</v>
      </c>
      <c r="E35" s="44">
        <v>6300.4451280000003</v>
      </c>
      <c r="F35" s="44">
        <f>E35*(A35/1000)</f>
        <v>3.0802876230792003E-2</v>
      </c>
      <c r="G35" s="44">
        <f>A35/$F$47</f>
        <v>4.9039131955807402E-3</v>
      </c>
      <c r="H35" s="44">
        <f>E35*(G35/1000)</f>
        <v>3.0896836001231588E-2</v>
      </c>
    </row>
    <row r="36" spans="1:8">
      <c r="A36" s="44">
        <v>2.2690000000000002E-3</v>
      </c>
      <c r="B36" s="44" t="s">
        <v>479</v>
      </c>
      <c r="C36" s="44" t="s">
        <v>531</v>
      </c>
      <c r="D36" s="44" t="s">
        <v>532</v>
      </c>
      <c r="E36" s="44">
        <v>8457.9637679999996</v>
      </c>
      <c r="F36" s="44">
        <f>E36*(A36/1000)</f>
        <v>1.9191119789592002E-2</v>
      </c>
      <c r="G36" s="44">
        <f>A36/$F$47</f>
        <v>2.275921260129413E-3</v>
      </c>
      <c r="H36" s="44">
        <f>E36*(G36/1000)</f>
        <v>1.9249659556995476E-2</v>
      </c>
    </row>
    <row r="37" spans="1:8">
      <c r="A37" s="44">
        <v>1.7240000000000001E-3</v>
      </c>
      <c r="B37" s="44" t="s">
        <v>480</v>
      </c>
      <c r="C37" s="44" t="s">
        <v>533</v>
      </c>
      <c r="D37" s="44" t="s">
        <v>522</v>
      </c>
      <c r="E37" s="44">
        <v>8486.0171279999995</v>
      </c>
      <c r="F37" s="44">
        <f>E37*(A37/1000)</f>
        <v>1.4629893528672E-2</v>
      </c>
      <c r="G37" s="44">
        <f>A37/$F$47</f>
        <v>1.729258815541255E-3</v>
      </c>
      <c r="H37" s="44">
        <f>E37*(G37/1000)</f>
        <v>1.4674519927428081E-2</v>
      </c>
    </row>
    <row r="38" spans="1:8">
      <c r="A38" s="44">
        <v>2.4879999999999998E-4</v>
      </c>
      <c r="B38" s="44" t="s">
        <v>481</v>
      </c>
      <c r="C38" s="44" t="s">
        <v>534</v>
      </c>
      <c r="D38" s="44" t="s">
        <v>507</v>
      </c>
      <c r="E38" s="44">
        <v>8401.8570479999998</v>
      </c>
      <c r="F38" s="44">
        <f>E38*(A38/1000)</f>
        <v>2.0903820335423998E-3</v>
      </c>
      <c r="G38" s="44">
        <f>A38/$F$47</f>
        <v>2.4955892883217181E-4</v>
      </c>
      <c r="H38" s="44">
        <f>E38*(G38/1000)</f>
        <v>2.0967584450999129E-3</v>
      </c>
    </row>
    <row r="39" spans="1:8">
      <c r="A39" s="44">
        <v>1.0560000000000001E-3</v>
      </c>
      <c r="B39" s="44" t="s">
        <v>482</v>
      </c>
      <c r="C39" s="44" t="s">
        <v>535</v>
      </c>
      <c r="D39" s="44" t="s">
        <v>532</v>
      </c>
      <c r="E39" s="44">
        <v>8457.9637679999996</v>
      </c>
      <c r="F39" s="44">
        <f>E39*(A39/1000)</f>
        <v>8.9316097390080007E-3</v>
      </c>
      <c r="G39" s="44">
        <f>A39/$F$47</f>
        <v>1.0592211770368708E-3</v>
      </c>
      <c r="H39" s="44">
        <f>E39*(G39/1000)</f>
        <v>8.9588543376761653E-3</v>
      </c>
    </row>
    <row r="40" spans="1:8">
      <c r="A40" s="44">
        <v>7.4010000000000005E-4</v>
      </c>
      <c r="B40" s="44" t="s">
        <v>483</v>
      </c>
      <c r="C40" s="44" t="s">
        <v>536</v>
      </c>
      <c r="D40" s="44" t="s">
        <v>537</v>
      </c>
      <c r="E40" s="44">
        <v>9499.3237680000002</v>
      </c>
      <c r="F40" s="44">
        <f>E40*(A40/1000)</f>
        <v>7.0304495206968002E-3</v>
      </c>
      <c r="G40" s="44">
        <f>A40/$F$47</f>
        <v>7.4235756924714781E-4</v>
      </c>
      <c r="H40" s="44">
        <f>E40*(G40/1000)</f>
        <v>7.0518949019041368E-3</v>
      </c>
    </row>
    <row r="41" spans="1:8">
      <c r="A41" s="44">
        <v>3.895E-3</v>
      </c>
      <c r="B41" s="44" t="s">
        <v>484</v>
      </c>
      <c r="C41" s="44" t="s">
        <v>538</v>
      </c>
      <c r="D41" s="44" t="s">
        <v>539</v>
      </c>
      <c r="E41" s="44">
        <v>9415.1636879999896</v>
      </c>
      <c r="F41" s="44">
        <f>E41*(A41/1000)</f>
        <v>3.6672062564759959E-2</v>
      </c>
      <c r="G41" s="44">
        <f>A41/$F$47</f>
        <v>3.9068811406805038E-3</v>
      </c>
      <c r="H41" s="44">
        <f>E41*(G41/1000)</f>
        <v>3.6783925449067063E-2</v>
      </c>
    </row>
    <row r="42" spans="1:8">
      <c r="A42" s="44">
        <v>6.5989999999999998E-3</v>
      </c>
      <c r="B42" s="44" t="s">
        <v>485</v>
      </c>
      <c r="C42" s="44" t="s">
        <v>540</v>
      </c>
      <c r="D42" s="44" t="s">
        <v>539</v>
      </c>
      <c r="E42" s="44">
        <v>9415.1636879999896</v>
      </c>
      <c r="F42" s="44">
        <f>E42*(A42/1000)</f>
        <v>6.2130665177111931E-2</v>
      </c>
      <c r="G42" s="44">
        <f>A42/$F$47</f>
        <v>6.6191293061233997E-3</v>
      </c>
      <c r="H42" s="44">
        <f>E42*(G42/1000)</f>
        <v>6.2320185889189604E-2</v>
      </c>
    </row>
    <row r="43" spans="1:8">
      <c r="A43" s="44">
        <v>9.4569999999999995E-4</v>
      </c>
      <c r="B43" s="44" t="s">
        <v>486</v>
      </c>
      <c r="C43" s="44" t="s">
        <v>541</v>
      </c>
      <c r="D43" s="44" t="s">
        <v>518</v>
      </c>
      <c r="E43" s="44">
        <v>9443.2170480000004</v>
      </c>
      <c r="F43" s="44">
        <f>E43*(A43/1000)</f>
        <v>8.9304503622935991E-3</v>
      </c>
      <c r="G43" s="44">
        <f>A43/$F$47</f>
        <v>9.4858472265508392E-4</v>
      </c>
      <c r="H43" s="44">
        <f>E43*(G43/1000)</f>
        <v>8.9576914244488409E-3</v>
      </c>
    </row>
    <row r="44" spans="1:8">
      <c r="A44" s="44">
        <v>1.48E-3</v>
      </c>
      <c r="B44" s="44" t="s">
        <v>487</v>
      </c>
      <c r="C44" s="44" t="s">
        <v>542</v>
      </c>
      <c r="D44" s="44" t="s">
        <v>543</v>
      </c>
      <c r="E44" s="44">
        <v>6214.2693679999902</v>
      </c>
      <c r="F44" s="44">
        <f>E44*(A44/1000)</f>
        <v>9.1971186646399861E-3</v>
      </c>
      <c r="G44" s="44">
        <f>A44/$F$47</f>
        <v>1.4845145284228872E-3</v>
      </c>
      <c r="H44" s="44">
        <f>E44*(G44/1000)</f>
        <v>9.2251731603292982E-3</v>
      </c>
    </row>
    <row r="45" spans="1:8">
      <c r="A45" s="44">
        <v>7.0779999999999997E-4</v>
      </c>
      <c r="B45" s="44" t="s">
        <v>488</v>
      </c>
      <c r="C45" s="44" t="s">
        <v>544</v>
      </c>
      <c r="D45" s="44" t="s">
        <v>545</v>
      </c>
      <c r="E45" s="44">
        <v>6216.2850479999997</v>
      </c>
      <c r="F45" s="44">
        <f>E45*(A45/1000)</f>
        <v>4.3998865569743993E-3</v>
      </c>
      <c r="G45" s="44">
        <f>A45/$F$47</f>
        <v>7.0995904271467535E-4</v>
      </c>
      <c r="H45" s="44">
        <f>E45*(G45/1000)</f>
        <v>4.4133077819196297E-3</v>
      </c>
    </row>
    <row r="46" spans="1:8">
      <c r="A46" s="44">
        <v>2.094E-2</v>
      </c>
      <c r="B46" s="44" t="s">
        <v>489</v>
      </c>
      <c r="C46" s="44" t="s">
        <v>546</v>
      </c>
      <c r="D46" s="44" t="s">
        <v>547</v>
      </c>
      <c r="E46" s="44">
        <v>6245.3462479999998</v>
      </c>
      <c r="F46" s="44">
        <f>E46*(A46/1000)</f>
        <v>0.13077755043312</v>
      </c>
      <c r="G46" s="44">
        <f>A46/$F$47</f>
        <v>2.1003874476469769E-2</v>
      </c>
      <c r="H46" s="44">
        <f>E46*(G46/1000)</f>
        <v>0.13117646865508342</v>
      </c>
    </row>
    <row r="47" spans="1:8">
      <c r="A47" s="44" t="s">
        <v>593</v>
      </c>
      <c r="F47" s="44">
        <f>SUM(F11:F46)</f>
        <v>0.99695891933931879</v>
      </c>
      <c r="H47" s="44">
        <f>SUM(H11:H46)</f>
        <v>1</v>
      </c>
    </row>
    <row r="49" spans="1:9">
      <c r="A49" s="44" t="s">
        <v>549</v>
      </c>
      <c r="B49" s="44" t="s">
        <v>553</v>
      </c>
    </row>
    <row r="50" spans="1:9">
      <c r="A50" s="44" t="s">
        <v>454</v>
      </c>
      <c r="B50" s="44" t="s">
        <v>554</v>
      </c>
      <c r="D50" s="44" t="str">
        <f>_xlfn.TEXTJOIN(" ",TRUE,B50,A50)</f>
        <v>0.00176637167875183 cpd15748</v>
      </c>
    </row>
    <row r="51" spans="1:9">
      <c r="A51" s="44" t="s">
        <v>455</v>
      </c>
      <c r="B51" s="44" t="s">
        <v>555</v>
      </c>
      <c r="D51" s="44" t="str">
        <f t="shared" ref="D51:D85" si="0">_xlfn.TEXTJOIN(" ",TRUE,B51,A51)</f>
        <v>0.00234613478512239 cpd15775</v>
      </c>
      <c r="I51" s="44" t="s">
        <v>590</v>
      </c>
    </row>
    <row r="52" spans="1:9">
      <c r="A52" s="44" t="s">
        <v>456</v>
      </c>
      <c r="B52" s="44" t="s">
        <v>556</v>
      </c>
      <c r="D52" s="44" t="str">
        <f t="shared" si="0"/>
        <v>0.00938453914048955 cpd15752</v>
      </c>
      <c r="I52" s="44" t="str">
        <f>_xlfn.TEXTJOIN(" + ",TRUE,D50:D85)</f>
        <v>0.00176637167875183 cpd15748 + 0.00234613478512239 cpd15775 + 0.00938453914048955 cpd15752 + 0.00436326905313484 cpd15761 + 0.0123977024130452 cpd15779 + 0.00488084303736876 cpd15746 + 0.00646064734971069 cpd15773 + 0.00112542250060168 cpd15747 + 0.0005216864906978 cpd15756 + 0.0022709060083442 cpd15754 + 0.00300614192005635 cpd15781 + 0.00869343744448727 cpd15750 + 0.00369824666641567 cpd15749 + 0.0115250486024182 cpd15777 + 0.000828218679809985 cpd15757 + 0.00203819832551034 cpd15764 + 0.00046691994120328 cpd15765 + 0.00406536309709322 cpd15759 + 0.00364207584642129 cpd15768 + 0.0158983481591235 cpd15753 + 0.000538136516553297 cpd15751 + 0.000223379314513363 cpd15769 + 0.00739248113140316 cpd15762 + 0.00154971280163065 cpd15767 + 0.00490391319558074 cpd15776 + 0.00227592126012941 cpd15755 + 0.00172925881554125 cpd15758 + 0.000249558928832172 cpd15760 + 0.00105922117703687 cpd15763 + 0.000742357569247148 cpd15766 + 0.0039068811406805 cpd15770 + 0.0066191293061234 cpd15771 + 0.000948584722655084 cpd15772 + 0.00148451452842289 cpd15774 + 0.000709959042714675 cpd15778 + 0.0210038744764698 cpd15780</v>
      </c>
    </row>
    <row r="53" spans="1:9">
      <c r="A53" s="44" t="s">
        <v>457</v>
      </c>
      <c r="B53" s="44" t="s">
        <v>557</v>
      </c>
      <c r="D53" s="44" t="str">
        <f t="shared" si="0"/>
        <v>0.00436326905313484 cpd15761</v>
      </c>
    </row>
    <row r="54" spans="1:9">
      <c r="A54" s="44" t="s">
        <v>458</v>
      </c>
      <c r="B54" s="44" t="s">
        <v>558</v>
      </c>
      <c r="D54" s="44" t="str">
        <f t="shared" si="0"/>
        <v>0.0123977024130452 cpd15779</v>
      </c>
      <c r="I54" s="44" t="str">
        <f>_xlfn.TEXTJOIN(" &lt;==&gt; ",TRUE,I52,J10)</f>
        <v>0.00176637167875183 cpd15748 + 0.00234613478512239 cpd15775 + 0.00938453914048955 cpd15752 + 0.00436326905313484 cpd15761 + 0.0123977024130452 cpd15779 + 0.00488084303736876 cpd15746 + 0.00646064734971069 cpd15773 + 0.00112542250060168 cpd15747 + 0.0005216864906978 cpd15756 + 0.0022709060083442 cpd15754 + 0.00300614192005635 cpd15781 + 0.00869343744448727 cpd15750 + 0.00369824666641567 cpd15749 + 0.0115250486024182 cpd15777 + 0.000828218679809985 cpd15757 + 0.00203819832551034 cpd15764 + 0.00046691994120328 cpd15765 + 0.00406536309709322 cpd15759 + 0.00364207584642129 cpd15768 + 0.0158983481591235 cpd15753 + 0.000538136516553297 cpd15751 + 0.000223379314513363 cpd15769 + 0.00739248113140316 cpd15762 + 0.00154971280163065 cpd15767 + 0.00490391319558074 cpd15776 + 0.00227592126012941 cpd15755 + 0.00172925881554125 cpd15758 + 0.000249558928832172 cpd15760 + 0.00105922117703687 cpd15763 + 0.000742357569247148 cpd15766 + 0.0039068811406805 cpd15770 + 0.0066191293061234 cpd15771 + 0.000948584722655084 cpd15772 + 0.00148451452842289 cpd15774 + 0.000709959042714675 cpd15778 + 0.0210038744764698 cpd15780 &lt;==&gt; cpd15670</v>
      </c>
    </row>
    <row r="55" spans="1:9">
      <c r="A55" s="44" t="s">
        <v>459</v>
      </c>
      <c r="B55" s="44" t="s">
        <v>559</v>
      </c>
      <c r="D55" s="44" t="str">
        <f t="shared" si="0"/>
        <v>0.00488084303736876 cpd15746</v>
      </c>
    </row>
    <row r="56" spans="1:9">
      <c r="A56" s="44" t="s">
        <v>460</v>
      </c>
      <c r="B56" s="44" t="s">
        <v>560</v>
      </c>
      <c r="D56" s="44" t="str">
        <f t="shared" si="0"/>
        <v>0.00646064734971069 cpd15773</v>
      </c>
      <c r="I56" s="44" t="s">
        <v>592</v>
      </c>
    </row>
    <row r="57" spans="1:9">
      <c r="A57" s="44" t="s">
        <v>461</v>
      </c>
      <c r="B57" s="44" t="s">
        <v>561</v>
      </c>
      <c r="D57" s="44" t="str">
        <f t="shared" si="0"/>
        <v>0.00112542250060168 cpd15747</v>
      </c>
      <c r="I57" s="44" t="s">
        <v>591</v>
      </c>
    </row>
    <row r="58" spans="1:9">
      <c r="A58" s="44" t="s">
        <v>462</v>
      </c>
      <c r="B58" s="44" t="s">
        <v>562</v>
      </c>
      <c r="D58" s="44" t="str">
        <f t="shared" si="0"/>
        <v>0.0005216864906978 cpd15756</v>
      </c>
    </row>
    <row r="59" spans="1:9">
      <c r="A59" s="44" t="s">
        <v>463</v>
      </c>
      <c r="B59" s="44" t="s">
        <v>563</v>
      </c>
      <c r="D59" s="44" t="str">
        <f t="shared" si="0"/>
        <v>0.0022709060083442 cpd15754</v>
      </c>
    </row>
    <row r="60" spans="1:9">
      <c r="A60" s="44" t="s">
        <v>464</v>
      </c>
      <c r="B60" s="44" t="s">
        <v>564</v>
      </c>
      <c r="D60" s="44" t="str">
        <f t="shared" si="0"/>
        <v>0.00300614192005635 cpd15781</v>
      </c>
    </row>
    <row r="61" spans="1:9">
      <c r="A61" s="44" t="s">
        <v>465</v>
      </c>
      <c r="B61" s="44" t="s">
        <v>565</v>
      </c>
      <c r="D61" s="44" t="str">
        <f t="shared" si="0"/>
        <v>0.00869343744448727 cpd15750</v>
      </c>
      <c r="I61" s="46"/>
    </row>
    <row r="62" spans="1:9">
      <c r="A62" s="44" t="s">
        <v>466</v>
      </c>
      <c r="B62" s="44" t="s">
        <v>566</v>
      </c>
      <c r="D62" s="44" t="str">
        <f t="shared" si="0"/>
        <v>0.00369824666641567 cpd15749</v>
      </c>
      <c r="I62" s="46"/>
    </row>
    <row r="63" spans="1:9">
      <c r="A63" s="44" t="s">
        <v>467</v>
      </c>
      <c r="B63" s="44" t="s">
        <v>567</v>
      </c>
      <c r="D63" s="44" t="str">
        <f t="shared" si="0"/>
        <v>0.0115250486024182 cpd15777</v>
      </c>
      <c r="I63" s="46"/>
    </row>
    <row r="64" spans="1:9">
      <c r="A64" s="44" t="s">
        <v>468</v>
      </c>
      <c r="B64" s="44" t="s">
        <v>568</v>
      </c>
      <c r="D64" s="44" t="str">
        <f t="shared" si="0"/>
        <v>0.000828218679809985 cpd15757</v>
      </c>
      <c r="I64" s="46"/>
    </row>
    <row r="65" spans="1:4">
      <c r="A65" s="44" t="s">
        <v>469</v>
      </c>
      <c r="B65" s="44" t="s">
        <v>569</v>
      </c>
      <c r="D65" s="44" t="str">
        <f t="shared" si="0"/>
        <v>0.00203819832551034 cpd15764</v>
      </c>
    </row>
    <row r="66" spans="1:4">
      <c r="A66" s="44" t="s">
        <v>470</v>
      </c>
      <c r="B66" s="44" t="s">
        <v>570</v>
      </c>
      <c r="D66" s="44" t="str">
        <f t="shared" si="0"/>
        <v>0.00046691994120328 cpd15765</v>
      </c>
    </row>
    <row r="67" spans="1:4">
      <c r="A67" s="44" t="s">
        <v>471</v>
      </c>
      <c r="B67" s="44" t="s">
        <v>571</v>
      </c>
      <c r="D67" s="44" t="str">
        <f t="shared" si="0"/>
        <v>0.00406536309709322 cpd15759</v>
      </c>
    </row>
    <row r="68" spans="1:4">
      <c r="A68" s="44" t="s">
        <v>472</v>
      </c>
      <c r="B68" s="44" t="s">
        <v>572</v>
      </c>
      <c r="D68" s="44" t="str">
        <f t="shared" si="0"/>
        <v>0.00364207584642129 cpd15768</v>
      </c>
    </row>
    <row r="69" spans="1:4">
      <c r="A69" s="44" t="s">
        <v>473</v>
      </c>
      <c r="B69" s="44" t="s">
        <v>573</v>
      </c>
      <c r="D69" s="44" t="str">
        <f t="shared" si="0"/>
        <v>0.0158983481591235 cpd15753</v>
      </c>
    </row>
    <row r="70" spans="1:4">
      <c r="A70" s="44" t="s">
        <v>474</v>
      </c>
      <c r="B70" s="44" t="s">
        <v>574</v>
      </c>
      <c r="D70" s="44" t="str">
        <f t="shared" si="0"/>
        <v>0.000538136516553297 cpd15751</v>
      </c>
    </row>
    <row r="71" spans="1:4">
      <c r="A71" s="44" t="s">
        <v>475</v>
      </c>
      <c r="B71" s="44" t="s">
        <v>575</v>
      </c>
      <c r="D71" s="44" t="str">
        <f t="shared" si="0"/>
        <v>0.000223379314513363 cpd15769</v>
      </c>
    </row>
    <row r="72" spans="1:4">
      <c r="A72" s="44" t="s">
        <v>476</v>
      </c>
      <c r="B72" s="44" t="s">
        <v>576</v>
      </c>
      <c r="D72" s="44" t="str">
        <f t="shared" si="0"/>
        <v>0.00739248113140316 cpd15762</v>
      </c>
    </row>
    <row r="73" spans="1:4">
      <c r="A73" s="44" t="s">
        <v>477</v>
      </c>
      <c r="B73" s="44" t="s">
        <v>577</v>
      </c>
      <c r="D73" s="44" t="str">
        <f t="shared" si="0"/>
        <v>0.00154971280163065 cpd15767</v>
      </c>
    </row>
    <row r="74" spans="1:4">
      <c r="A74" s="44" t="s">
        <v>478</v>
      </c>
      <c r="B74" s="44" t="s">
        <v>578</v>
      </c>
      <c r="D74" s="44" t="str">
        <f t="shared" si="0"/>
        <v>0.00490391319558074 cpd15776</v>
      </c>
    </row>
    <row r="75" spans="1:4">
      <c r="A75" s="44" t="s">
        <v>479</v>
      </c>
      <c r="B75" s="44" t="s">
        <v>579</v>
      </c>
      <c r="D75" s="44" t="str">
        <f t="shared" si="0"/>
        <v>0.00227592126012941 cpd15755</v>
      </c>
    </row>
    <row r="76" spans="1:4">
      <c r="A76" s="44" t="s">
        <v>480</v>
      </c>
      <c r="B76" s="44" t="s">
        <v>580</v>
      </c>
      <c r="D76" s="44" t="str">
        <f t="shared" si="0"/>
        <v>0.00172925881554125 cpd15758</v>
      </c>
    </row>
    <row r="77" spans="1:4">
      <c r="A77" s="44" t="s">
        <v>481</v>
      </c>
      <c r="B77" s="44" t="s">
        <v>581</v>
      </c>
      <c r="D77" s="44" t="str">
        <f t="shared" si="0"/>
        <v>0.000249558928832172 cpd15760</v>
      </c>
    </row>
    <row r="78" spans="1:4">
      <c r="A78" s="44" t="s">
        <v>482</v>
      </c>
      <c r="B78" s="44" t="s">
        <v>582</v>
      </c>
      <c r="D78" s="44" t="str">
        <f t="shared" si="0"/>
        <v>0.00105922117703687 cpd15763</v>
      </c>
    </row>
    <row r="79" spans="1:4">
      <c r="A79" s="44" t="s">
        <v>483</v>
      </c>
      <c r="B79" s="44" t="s">
        <v>583</v>
      </c>
      <c r="D79" s="44" t="str">
        <f t="shared" si="0"/>
        <v>0.000742357569247148 cpd15766</v>
      </c>
    </row>
    <row r="80" spans="1:4">
      <c r="A80" s="44" t="s">
        <v>484</v>
      </c>
      <c r="B80" s="44" t="s">
        <v>584</v>
      </c>
      <c r="D80" s="44" t="str">
        <f t="shared" si="0"/>
        <v>0.0039068811406805 cpd15770</v>
      </c>
    </row>
    <row r="81" spans="1:4">
      <c r="A81" s="44" t="s">
        <v>485</v>
      </c>
      <c r="B81" s="44" t="s">
        <v>585</v>
      </c>
      <c r="D81" s="44" t="str">
        <f t="shared" si="0"/>
        <v>0.0066191293061234 cpd15771</v>
      </c>
    </row>
    <row r="82" spans="1:4">
      <c r="A82" s="44" t="s">
        <v>486</v>
      </c>
      <c r="B82" s="44" t="s">
        <v>586</v>
      </c>
      <c r="D82" s="44" t="str">
        <f t="shared" si="0"/>
        <v>0.000948584722655084 cpd15772</v>
      </c>
    </row>
    <row r="83" spans="1:4">
      <c r="A83" s="44" t="s">
        <v>487</v>
      </c>
      <c r="B83" s="44" t="s">
        <v>587</v>
      </c>
      <c r="D83" s="44" t="str">
        <f t="shared" si="0"/>
        <v>0.00148451452842289 cpd15774</v>
      </c>
    </row>
    <row r="84" spans="1:4">
      <c r="A84" s="44" t="s">
        <v>488</v>
      </c>
      <c r="B84" s="44" t="s">
        <v>588</v>
      </c>
      <c r="D84" s="44" t="str">
        <f t="shared" si="0"/>
        <v>0.000709959042714675 cpd15778</v>
      </c>
    </row>
    <row r="85" spans="1:4">
      <c r="A85" s="44" t="s">
        <v>489</v>
      </c>
      <c r="B85" s="44" t="s">
        <v>589</v>
      </c>
      <c r="D85" s="44" t="str">
        <f t="shared" si="0"/>
        <v>0.0210038744764698 cpd15780</v>
      </c>
    </row>
  </sheetData>
  <mergeCells count="1">
    <mergeCell ref="A1:H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17A9-E7DC-41E0-867B-E9CC45E63303}">
  <dimension ref="A1:S86"/>
  <sheetViews>
    <sheetView zoomScaleNormal="100" workbookViewId="0">
      <selection activeCell="E22" sqref="E22"/>
    </sheetView>
  </sheetViews>
  <sheetFormatPr defaultRowHeight="15"/>
  <cols>
    <col min="2" max="3" width="12.85546875" customWidth="1"/>
    <col min="4" max="4" width="26.85546875" customWidth="1"/>
    <col min="5" max="5" width="14.140625" customWidth="1"/>
    <col min="6" max="6" width="15" customWidth="1"/>
    <col min="7" max="7" width="15.5703125" customWidth="1"/>
    <col min="8" max="8" width="17.42578125" customWidth="1"/>
  </cols>
  <sheetData>
    <row r="1" spans="1:19">
      <c r="A1" s="39" t="s">
        <v>639</v>
      </c>
      <c r="B1" s="39"/>
      <c r="C1" s="39"/>
      <c r="D1" s="39"/>
      <c r="E1" s="39"/>
      <c r="F1" s="39"/>
      <c r="G1" s="39"/>
      <c r="H1" s="39"/>
    </row>
    <row r="2" spans="1:19">
      <c r="A2" s="39"/>
      <c r="B2" s="39"/>
      <c r="C2" s="39"/>
      <c r="D2" s="39"/>
      <c r="E2" s="39"/>
      <c r="F2" s="39"/>
      <c r="G2" s="39"/>
      <c r="H2" s="39"/>
    </row>
    <row r="3" spans="1:19">
      <c r="A3" s="39"/>
      <c r="B3" s="39"/>
      <c r="C3" s="39"/>
      <c r="D3" s="39"/>
      <c r="E3" s="39"/>
      <c r="F3" s="39"/>
      <c r="G3" s="39"/>
      <c r="H3" s="39"/>
    </row>
    <row r="4" spans="1:19">
      <c r="A4" s="39"/>
      <c r="B4" s="39"/>
      <c r="C4" s="39"/>
      <c r="D4" s="39"/>
      <c r="E4" s="39"/>
      <c r="F4" s="39"/>
      <c r="G4" s="39"/>
      <c r="H4" s="39"/>
    </row>
    <row r="5" spans="1:19">
      <c r="A5" t="s">
        <v>637</v>
      </c>
    </row>
    <row r="6" spans="1:19">
      <c r="A6" t="s">
        <v>594</v>
      </c>
    </row>
    <row r="9" spans="1:19">
      <c r="A9" t="s">
        <v>597</v>
      </c>
      <c r="B9" t="s">
        <v>549</v>
      </c>
      <c r="C9" t="s">
        <v>314</v>
      </c>
      <c r="D9" t="s">
        <v>360</v>
      </c>
      <c r="E9" t="s">
        <v>351</v>
      </c>
      <c r="F9" t="s">
        <v>598</v>
      </c>
      <c r="G9" t="s">
        <v>599</v>
      </c>
      <c r="K9" t="s">
        <v>360</v>
      </c>
      <c r="L9" t="s">
        <v>351</v>
      </c>
      <c r="M9" t="s">
        <v>598</v>
      </c>
      <c r="N9" t="s">
        <v>599</v>
      </c>
      <c r="O9" t="s">
        <v>598</v>
      </c>
    </row>
    <row r="10" spans="1:19">
      <c r="A10">
        <v>8.0800000000000004E-3</v>
      </c>
      <c r="B10" t="s">
        <v>595</v>
      </c>
      <c r="C10" t="s">
        <v>364</v>
      </c>
      <c r="D10" s="43">
        <v>15661.273612000001</v>
      </c>
      <c r="E10">
        <f>D10*(A10/1000)</f>
        <v>0.12654309078496001</v>
      </c>
      <c r="F10">
        <f>A10/$E$15</f>
        <v>8.1015562815331017E-3</v>
      </c>
      <c r="G10">
        <f>F10*(D10/1000)</f>
        <v>0.12688068960810722</v>
      </c>
      <c r="H10" t="s">
        <v>143</v>
      </c>
      <c r="I10">
        <v>0.48827999999999999</v>
      </c>
      <c r="J10" t="s">
        <v>403</v>
      </c>
      <c r="K10">
        <v>991.98751999999899</v>
      </c>
      <c r="L10">
        <f>K10*(I10/1000)</f>
        <v>0.48436766626559952</v>
      </c>
      <c r="M10">
        <f>I10/E15</f>
        <v>0.48958266103304238</v>
      </c>
      <c r="N10">
        <f>(M10/1000)*K10</f>
        <v>0.48565988975316782</v>
      </c>
      <c r="O10" t="s">
        <v>608</v>
      </c>
      <c r="R10" t="s">
        <v>321</v>
      </c>
      <c r="S10">
        <v>30.973762000000001</v>
      </c>
    </row>
    <row r="11" spans="1:19">
      <c r="A11">
        <v>0.45300000000000001</v>
      </c>
      <c r="B11" t="s">
        <v>596</v>
      </c>
      <c r="C11" t="s">
        <v>366</v>
      </c>
      <c r="D11" s="43">
        <v>1982.96719999999</v>
      </c>
      <c r="E11">
        <f t="shared" ref="E11:E12" si="0">D11*(A11/1000)</f>
        <v>0.89828414159999548</v>
      </c>
      <c r="F11">
        <f>A11/$E$15</f>
        <v>0.45420853905129888</v>
      </c>
      <c r="G11">
        <f t="shared" ref="G11:G14" si="1">F11*(D11/1000)</f>
        <v>0.90068063489864025</v>
      </c>
      <c r="J11" t="s">
        <v>24</v>
      </c>
      <c r="R11" s="1" t="s">
        <v>319</v>
      </c>
      <c r="S11" s="1">
        <v>12.010999999999999</v>
      </c>
    </row>
    <row r="12" spans="1:19">
      <c r="A12">
        <v>1.4500000000000001E-2</v>
      </c>
      <c r="B12" t="s">
        <v>368</v>
      </c>
      <c r="C12" t="s">
        <v>367</v>
      </c>
      <c r="D12" s="43">
        <v>13347.459139999901</v>
      </c>
      <c r="E12">
        <f t="shared" si="0"/>
        <v>0.19353815752999856</v>
      </c>
      <c r="F12">
        <f>A12/$E$15</f>
        <v>1.4538683921068066E-2</v>
      </c>
      <c r="G12">
        <f t="shared" si="1"/>
        <v>0.19405448958582955</v>
      </c>
      <c r="R12" t="s">
        <v>320</v>
      </c>
      <c r="S12">
        <v>1.0078400000000001</v>
      </c>
    </row>
    <row r="13" spans="1:19">
      <c r="A13">
        <v>1.6E-2</v>
      </c>
      <c r="B13" t="s">
        <v>369</v>
      </c>
      <c r="C13" t="s">
        <v>416</v>
      </c>
      <c r="D13" s="43">
        <f>(191*S11)+(359*S12)+(S13*10)+(S14*259)+(S10*46)</f>
        <v>8364.5166119999994</v>
      </c>
      <c r="E13">
        <f>D13*(A13/1000)</f>
        <v>0.13383226579199997</v>
      </c>
      <c r="F13">
        <f>A13/$E$15</f>
        <v>1.604268570600614E-2</v>
      </c>
      <c r="G13">
        <f>F13*(D13/1000)</f>
        <v>0.1341893110889833</v>
      </c>
      <c r="R13" t="s">
        <v>317</v>
      </c>
      <c r="S13">
        <v>14.0067</v>
      </c>
    </row>
    <row r="14" spans="1:19">
      <c r="A14">
        <v>1.12E-2</v>
      </c>
      <c r="B14" t="s">
        <v>370</v>
      </c>
      <c r="C14" t="s">
        <v>372</v>
      </c>
      <c r="D14" s="43">
        <v>11563.326111999901</v>
      </c>
      <c r="E14">
        <f>D14*(A14/1000)</f>
        <v>0.12950925245439887</v>
      </c>
      <c r="F14">
        <f>A14/$E$15</f>
        <v>1.1229879994204299E-2</v>
      </c>
      <c r="G14">
        <f t="shared" si="1"/>
        <v>0.12985476457160786</v>
      </c>
      <c r="R14" s="1" t="s">
        <v>318</v>
      </c>
      <c r="S14">
        <v>15.999000000000001</v>
      </c>
    </row>
    <row r="15" spans="1:19">
      <c r="E15">
        <f>SUM(E10:E14)-L10</f>
        <v>0.99733924189575318</v>
      </c>
      <c r="G15">
        <f>SUM(G10:G14)-N10</f>
        <v>1.0000000000000004</v>
      </c>
    </row>
    <row r="17" spans="1:3">
      <c r="A17" t="s">
        <v>600</v>
      </c>
      <c r="B17" t="s">
        <v>549</v>
      </c>
      <c r="C17" t="s">
        <v>601</v>
      </c>
    </row>
    <row r="18" spans="1:3">
      <c r="A18" t="s">
        <v>602</v>
      </c>
      <c r="B18" t="s">
        <v>595</v>
      </c>
      <c r="C18" t="str">
        <f>_xlfn.TEXTJOIN(" ",TRUE,A18:B18)</f>
        <v>0.00829103420528182 cpd15669</v>
      </c>
    </row>
    <row r="19" spans="1:3">
      <c r="A19" t="s">
        <v>603</v>
      </c>
      <c r="B19" t="s">
        <v>596</v>
      </c>
      <c r="C19" t="str">
        <f t="shared" ref="C19:C22" si="2">_xlfn.TEXTJOIN(" ",TRUE,A19:B19)</f>
        <v>0.464831496905033 cpd15665</v>
      </c>
    </row>
    <row r="20" spans="1:3">
      <c r="A20" t="s">
        <v>604</v>
      </c>
      <c r="B20" t="s">
        <v>368</v>
      </c>
      <c r="C20" t="str">
        <f t="shared" si="2"/>
        <v>0.0148787123733399 cpd11459</v>
      </c>
    </row>
    <row r="21" spans="1:3">
      <c r="A21" t="s">
        <v>605</v>
      </c>
      <c r="B21" t="s">
        <v>369</v>
      </c>
      <c r="C21" t="str">
        <f t="shared" si="2"/>
        <v>0.0164178895154096 cpd15667</v>
      </c>
    </row>
    <row r="22" spans="1:3">
      <c r="A22" t="s">
        <v>606</v>
      </c>
      <c r="B22" t="s">
        <v>370</v>
      </c>
      <c r="C22" t="str">
        <f t="shared" si="2"/>
        <v>0.0114925226607867 cpd15668</v>
      </c>
    </row>
    <row r="24" spans="1:3">
      <c r="A24" t="s">
        <v>590</v>
      </c>
    </row>
    <row r="25" spans="1:3">
      <c r="A25" t="str">
        <f>_xlfn.TEXTJOIN(" + ",TRUE,C18:C22)</f>
        <v>0.00829103420528182 cpd15669 + 0.464831496905033 cpd15665 + 0.0148787123733399 cpd11459 + 0.0164178895154096 cpd15667 + 0.0114925226607867 cpd15668</v>
      </c>
    </row>
    <row r="27" spans="1:3">
      <c r="A27" t="s">
        <v>607</v>
      </c>
    </row>
    <row r="28" spans="1:3">
      <c r="A28" t="s">
        <v>609</v>
      </c>
    </row>
    <row r="30" spans="1:3">
      <c r="A30" t="s">
        <v>610</v>
      </c>
    </row>
    <row r="31" spans="1:3">
      <c r="A31" t="s">
        <v>611</v>
      </c>
    </row>
    <row r="45" spans="2:6">
      <c r="B45" t="s">
        <v>373</v>
      </c>
      <c r="C45" t="s">
        <v>395</v>
      </c>
      <c r="D45" t="s">
        <v>374</v>
      </c>
      <c r="E45" t="s">
        <v>375</v>
      </c>
      <c r="F45" t="s">
        <v>409</v>
      </c>
    </row>
    <row r="46" spans="2:6">
      <c r="B46" t="s">
        <v>363</v>
      </c>
      <c r="C46" t="s">
        <v>412</v>
      </c>
      <c r="D46" t="s">
        <v>364</v>
      </c>
      <c r="E46" t="s">
        <v>376</v>
      </c>
    </row>
    <row r="47" spans="2:6">
      <c r="B47" t="s">
        <v>365</v>
      </c>
      <c r="C47" t="s">
        <v>411</v>
      </c>
      <c r="D47" t="s">
        <v>366</v>
      </c>
      <c r="E47" t="s">
        <v>376</v>
      </c>
    </row>
    <row r="48" spans="2:6">
      <c r="B48" t="s">
        <v>368</v>
      </c>
      <c r="C48" t="s">
        <v>413</v>
      </c>
      <c r="D48" t="s">
        <v>367</v>
      </c>
      <c r="E48" t="s">
        <v>377</v>
      </c>
    </row>
    <row r="49" spans="2:5">
      <c r="B49" t="s">
        <v>369</v>
      </c>
      <c r="C49" t="s">
        <v>414</v>
      </c>
      <c r="D49" t="s">
        <v>371</v>
      </c>
      <c r="E49" t="s">
        <v>377</v>
      </c>
    </row>
    <row r="50" spans="2:5">
      <c r="B50" t="s">
        <v>370</v>
      </c>
      <c r="C50" t="s">
        <v>401</v>
      </c>
      <c r="D50" t="s">
        <v>372</v>
      </c>
      <c r="E50" t="s">
        <v>376</v>
      </c>
    </row>
    <row r="53" spans="2:5">
      <c r="B53" t="s">
        <v>378</v>
      </c>
    </row>
    <row r="54" spans="2:5">
      <c r="B54" t="s">
        <v>379</v>
      </c>
    </row>
    <row r="56" spans="2:5">
      <c r="B56" t="s">
        <v>380</v>
      </c>
      <c r="C56" t="s">
        <v>410</v>
      </c>
      <c r="D56" t="s">
        <v>383</v>
      </c>
      <c r="E56" t="s">
        <v>377</v>
      </c>
    </row>
    <row r="57" spans="2:5">
      <c r="B57" t="s">
        <v>381</v>
      </c>
      <c r="C57" t="s">
        <v>400</v>
      </c>
      <c r="D57" t="s">
        <v>384</v>
      </c>
      <c r="E57" t="s">
        <v>376</v>
      </c>
    </row>
    <row r="58" spans="2:5">
      <c r="B58" t="s">
        <v>382</v>
      </c>
      <c r="C58" t="s">
        <v>398</v>
      </c>
      <c r="D58" t="s">
        <v>399</v>
      </c>
      <c r="E58" t="s">
        <v>377</v>
      </c>
    </row>
    <row r="59" spans="2:5">
      <c r="B59" t="s">
        <v>363</v>
      </c>
      <c r="C59" t="s">
        <v>412</v>
      </c>
      <c r="D59" t="s">
        <v>364</v>
      </c>
      <c r="E59" t="s">
        <v>376</v>
      </c>
    </row>
    <row r="62" spans="2:5">
      <c r="B62" t="s">
        <v>385</v>
      </c>
    </row>
    <row r="63" spans="2:5">
      <c r="B63" t="s">
        <v>386</v>
      </c>
    </row>
    <row r="65" spans="2:10">
      <c r="B65" t="s">
        <v>381</v>
      </c>
      <c r="C65" t="s">
        <v>400</v>
      </c>
      <c r="D65" t="s">
        <v>384</v>
      </c>
      <c r="E65" t="s">
        <v>376</v>
      </c>
    </row>
    <row r="66" spans="2:10">
      <c r="B66" t="s">
        <v>387</v>
      </c>
      <c r="C66" t="s">
        <v>407</v>
      </c>
      <c r="D66" t="s">
        <v>388</v>
      </c>
      <c r="E66" t="s">
        <v>377</v>
      </c>
    </row>
    <row r="67" spans="2:10">
      <c r="B67" t="s">
        <v>391</v>
      </c>
      <c r="C67" t="s">
        <v>408</v>
      </c>
      <c r="D67" t="s">
        <v>392</v>
      </c>
      <c r="E67" t="s">
        <v>377</v>
      </c>
    </row>
    <row r="68" spans="2:10">
      <c r="B68" t="s">
        <v>365</v>
      </c>
      <c r="C68" t="s">
        <v>411</v>
      </c>
      <c r="D68" t="s">
        <v>366</v>
      </c>
      <c r="E68" t="s">
        <v>376</v>
      </c>
    </row>
    <row r="71" spans="2:10">
      <c r="B71" t="s">
        <v>389</v>
      </c>
      <c r="E71" s="18"/>
    </row>
    <row r="72" spans="2:10">
      <c r="B72" t="s">
        <v>390</v>
      </c>
    </row>
    <row r="73" spans="2:10">
      <c r="F73" t="s">
        <v>319</v>
      </c>
      <c r="G73" t="s">
        <v>320</v>
      </c>
      <c r="H73" t="s">
        <v>415</v>
      </c>
      <c r="I73" t="s">
        <v>318</v>
      </c>
      <c r="J73" t="s">
        <v>321</v>
      </c>
    </row>
    <row r="74" spans="2:10">
      <c r="B74" t="s">
        <v>381</v>
      </c>
      <c r="C74" t="s">
        <v>400</v>
      </c>
      <c r="D74" t="s">
        <v>384</v>
      </c>
      <c r="E74" t="s">
        <v>376</v>
      </c>
      <c r="F74">
        <f>206+40</f>
        <v>246</v>
      </c>
      <c r="G74">
        <f>63+386</f>
        <v>449</v>
      </c>
      <c r="H74">
        <f>8+2</f>
        <v>10</v>
      </c>
      <c r="I74">
        <f>21+242</f>
        <v>263</v>
      </c>
      <c r="J74">
        <f>47</f>
        <v>47</v>
      </c>
    </row>
    <row r="75" spans="2:10">
      <c r="B75" t="s">
        <v>393</v>
      </c>
      <c r="C75" t="s">
        <v>396</v>
      </c>
      <c r="D75" t="s">
        <v>394</v>
      </c>
      <c r="E75" t="s">
        <v>377</v>
      </c>
    </row>
    <row r="76" spans="2:10">
      <c r="B76" t="s">
        <v>397</v>
      </c>
      <c r="C76" t="s">
        <v>398</v>
      </c>
      <c r="D76" t="s">
        <v>399</v>
      </c>
      <c r="E76" t="s">
        <v>377</v>
      </c>
      <c r="F76">
        <f>191+55</f>
        <v>246</v>
      </c>
      <c r="G76">
        <f>90+359</f>
        <v>449</v>
      </c>
      <c r="H76">
        <f>10</f>
        <v>10</v>
      </c>
      <c r="I76">
        <f>4+259</f>
        <v>263</v>
      </c>
      <c r="J76">
        <f>1+46</f>
        <v>47</v>
      </c>
    </row>
    <row r="77" spans="2:10">
      <c r="B77" t="s">
        <v>369</v>
      </c>
      <c r="C77" t="s">
        <v>414</v>
      </c>
      <c r="D77" t="s">
        <v>416</v>
      </c>
      <c r="E77" t="s">
        <v>377</v>
      </c>
    </row>
    <row r="80" spans="2:10">
      <c r="B80" t="s">
        <v>77</v>
      </c>
      <c r="C80" t="s">
        <v>370</v>
      </c>
    </row>
    <row r="81" spans="2:10">
      <c r="B81" t="s">
        <v>402</v>
      </c>
    </row>
    <row r="83" spans="2:10">
      <c r="B83" t="s">
        <v>381</v>
      </c>
      <c r="C83" t="s">
        <v>400</v>
      </c>
      <c r="D83" t="s">
        <v>384</v>
      </c>
      <c r="E83" t="s">
        <v>376</v>
      </c>
      <c r="F83">
        <f>40+341</f>
        <v>381</v>
      </c>
      <c r="G83">
        <f>63+611</f>
        <v>674</v>
      </c>
      <c r="H83">
        <f>8+47</f>
        <v>55</v>
      </c>
      <c r="I83">
        <f>21+287</f>
        <v>308</v>
      </c>
      <c r="J83">
        <f>47</f>
        <v>47</v>
      </c>
    </row>
    <row r="84" spans="2:10">
      <c r="B84" t="s">
        <v>404</v>
      </c>
      <c r="C84" t="s">
        <v>405</v>
      </c>
      <c r="D84" t="s">
        <v>406</v>
      </c>
      <c r="E84" t="s">
        <v>377</v>
      </c>
    </row>
    <row r="85" spans="2:10">
      <c r="B85" t="s">
        <v>397</v>
      </c>
      <c r="C85" t="s">
        <v>398</v>
      </c>
      <c r="D85" t="s">
        <v>399</v>
      </c>
      <c r="E85" t="s">
        <v>377</v>
      </c>
      <c r="F85">
        <f>55+326</f>
        <v>381</v>
      </c>
      <c r="G85">
        <f>90+584</f>
        <v>674</v>
      </c>
      <c r="H85">
        <f>55</f>
        <v>55</v>
      </c>
      <c r="I85">
        <f>4+304</f>
        <v>308</v>
      </c>
      <c r="J85">
        <f>1+46</f>
        <v>47</v>
      </c>
    </row>
    <row r="86" spans="2:10">
      <c r="B86" t="s">
        <v>370</v>
      </c>
      <c r="C86" t="s">
        <v>401</v>
      </c>
      <c r="D86" t="s">
        <v>372</v>
      </c>
      <c r="E86" t="s">
        <v>376</v>
      </c>
    </row>
  </sheetData>
  <mergeCells count="1">
    <mergeCell ref="A1: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E5744-D70F-4AD0-81F2-9FFE7B2601F5}">
  <dimension ref="B2:R36"/>
  <sheetViews>
    <sheetView zoomScale="80" workbookViewId="0">
      <selection activeCell="B2" sqref="B2:R36"/>
    </sheetView>
  </sheetViews>
  <sheetFormatPr defaultRowHeight="15"/>
  <cols>
    <col min="2" max="2" width="17.140625" customWidth="1"/>
    <col min="3" max="3" width="16.28515625" customWidth="1"/>
    <col min="4" max="4" width="23.28515625" customWidth="1"/>
    <col min="5" max="5" width="17.85546875" customWidth="1"/>
    <col min="6" max="6" width="12.140625" customWidth="1"/>
    <col min="7" max="7" width="12.28515625" customWidth="1"/>
    <col min="12" max="12" width="20.85546875" customWidth="1"/>
    <col min="13" max="13" width="19.85546875" customWidth="1"/>
    <col min="14" max="14" width="24.5703125" customWidth="1"/>
    <col min="15" max="15" width="21.7109375" customWidth="1"/>
  </cols>
  <sheetData>
    <row r="2" spans="2:18">
      <c r="B2" s="38" t="s">
        <v>638</v>
      </c>
      <c r="C2" s="38"/>
      <c r="D2" s="38"/>
      <c r="E2" s="38"/>
      <c r="F2" s="38"/>
      <c r="G2" s="38"/>
      <c r="H2" s="38"/>
      <c r="I2" s="38"/>
      <c r="J2" s="38"/>
      <c r="K2" s="38"/>
      <c r="L2" s="38"/>
      <c r="M2" s="38"/>
    </row>
    <row r="3" spans="2:18">
      <c r="B3" s="38"/>
      <c r="C3" s="38"/>
      <c r="D3" s="38"/>
      <c r="E3" s="38"/>
      <c r="F3" s="38"/>
      <c r="G3" s="38"/>
      <c r="H3" s="38"/>
      <c r="I3" s="38"/>
      <c r="J3" s="38"/>
      <c r="K3" s="38"/>
      <c r="L3" s="38"/>
      <c r="M3" s="38"/>
    </row>
    <row r="4" spans="2:18">
      <c r="B4" s="38"/>
      <c r="C4" s="38"/>
      <c r="D4" s="38"/>
      <c r="E4" s="38"/>
      <c r="F4" s="38"/>
      <c r="G4" s="38"/>
      <c r="H4" s="38"/>
      <c r="I4" s="38"/>
      <c r="J4" s="38"/>
      <c r="K4" s="38"/>
      <c r="L4" s="38"/>
      <c r="M4" s="38"/>
    </row>
    <row r="5" spans="2:18">
      <c r="B5" s="38"/>
      <c r="C5" s="38"/>
      <c r="D5" s="38"/>
      <c r="E5" s="38"/>
      <c r="F5" s="38"/>
      <c r="G5" s="38"/>
      <c r="H5" s="38"/>
      <c r="I5" s="38"/>
      <c r="J5" s="38"/>
      <c r="K5" s="38"/>
      <c r="L5" s="38"/>
      <c r="M5" s="38"/>
    </row>
    <row r="7" spans="2:18" ht="30">
      <c r="B7" s="26" t="s">
        <v>361</v>
      </c>
      <c r="C7" s="27" t="s">
        <v>104</v>
      </c>
      <c r="D7" s="27" t="s">
        <v>103</v>
      </c>
      <c r="E7" s="27" t="s">
        <v>31</v>
      </c>
      <c r="F7" s="27" t="s">
        <v>315</v>
      </c>
      <c r="G7" s="27" t="s">
        <v>316</v>
      </c>
      <c r="H7" s="27" t="s">
        <v>317</v>
      </c>
      <c r="I7" s="27" t="s">
        <v>358</v>
      </c>
      <c r="J7" s="27" t="s">
        <v>321</v>
      </c>
      <c r="K7" s="27" t="s">
        <v>359</v>
      </c>
      <c r="L7" s="26" t="s">
        <v>360</v>
      </c>
      <c r="M7" s="27" t="s">
        <v>351</v>
      </c>
      <c r="N7" s="26" t="s">
        <v>362</v>
      </c>
      <c r="O7" s="27" t="s">
        <v>552</v>
      </c>
    </row>
    <row r="8" spans="2:18">
      <c r="B8" s="28">
        <v>1.0529999999999999E-3</v>
      </c>
      <c r="C8" s="28" t="s">
        <v>1</v>
      </c>
      <c r="D8" s="29" t="s">
        <v>34</v>
      </c>
      <c r="E8" s="29" t="s">
        <v>33</v>
      </c>
      <c r="F8" s="19">
        <v>21</v>
      </c>
      <c r="G8" s="19">
        <v>29</v>
      </c>
      <c r="H8" s="19">
        <v>7</v>
      </c>
      <c r="I8" s="19">
        <v>17</v>
      </c>
      <c r="J8" s="19">
        <v>3</v>
      </c>
      <c r="K8" s="19"/>
      <c r="L8" s="33">
        <f t="shared" ref="L8:L14" si="0">(F8*$R$9)+(G8*$R$10)+(H8*$R$11)+(I8*$R$12)+(J8*$R$8)+(K8*$R$13)</f>
        <v>744.40954599999998</v>
      </c>
      <c r="M8" s="31">
        <f t="shared" ref="M8:M25" si="1">L8*(B8/1000)</f>
        <v>7.8386325193799996E-4</v>
      </c>
      <c r="N8" s="32">
        <f>B8/$M$26</f>
        <v>2.3512841187964231E-2</v>
      </c>
      <c r="O8" s="25">
        <f t="shared" ref="O8:O25" si="2">(N8/1000)*L8</f>
        <v>1.7503183433902551E-2</v>
      </c>
      <c r="Q8" s="19" t="s">
        <v>321</v>
      </c>
      <c r="R8" s="19">
        <v>30.973762000000001</v>
      </c>
    </row>
    <row r="9" spans="2:18">
      <c r="B9" s="28">
        <v>2.3670000000000001E-4</v>
      </c>
      <c r="C9" s="28" t="s">
        <v>2</v>
      </c>
      <c r="D9" s="29" t="s">
        <v>35</v>
      </c>
      <c r="E9" s="29" t="s">
        <v>36</v>
      </c>
      <c r="F9" s="19">
        <v>21</v>
      </c>
      <c r="G9" s="19">
        <v>30</v>
      </c>
      <c r="H9" s="19">
        <v>7</v>
      </c>
      <c r="I9" s="19">
        <v>17</v>
      </c>
      <c r="J9" s="19">
        <v>3</v>
      </c>
      <c r="K9" s="19"/>
      <c r="L9" s="33">
        <f t="shared" si="0"/>
        <v>745.41738600000008</v>
      </c>
      <c r="M9" s="31">
        <f t="shared" si="1"/>
        <v>1.7644029526620001E-4</v>
      </c>
      <c r="N9" s="32">
        <f t="shared" ref="N9:N25" si="3">B9/$M$26</f>
        <v>5.2853651559270033E-3</v>
      </c>
      <c r="O9" s="25">
        <f t="shared" si="2"/>
        <v>3.9398030785865899E-3</v>
      </c>
      <c r="Q9" s="19" t="s">
        <v>319</v>
      </c>
      <c r="R9" s="19">
        <v>12.010999999999999</v>
      </c>
    </row>
    <row r="10" spans="2:18" ht="35.25" customHeight="1">
      <c r="B10" s="28">
        <v>1.27618E-4</v>
      </c>
      <c r="C10" s="28" t="s">
        <v>3</v>
      </c>
      <c r="D10" s="29" t="s">
        <v>39</v>
      </c>
      <c r="E10" s="29" t="s">
        <v>37</v>
      </c>
      <c r="F10" s="19">
        <v>21</v>
      </c>
      <c r="G10" s="19">
        <v>36</v>
      </c>
      <c r="H10" s="19">
        <v>7</v>
      </c>
      <c r="I10" s="19">
        <v>16</v>
      </c>
      <c r="J10" s="19">
        <v>3</v>
      </c>
      <c r="K10" s="19">
        <v>1</v>
      </c>
      <c r="L10" s="33">
        <f t="shared" si="0"/>
        <v>767.53042600000003</v>
      </c>
      <c r="M10" s="31">
        <f t="shared" si="1"/>
        <v>9.795069790526801E-5</v>
      </c>
      <c r="N10" s="32">
        <f t="shared" si="3"/>
        <v>2.8496313074317377E-3</v>
      </c>
      <c r="O10" s="25">
        <f t="shared" si="2"/>
        <v>2.1871787313360188E-3</v>
      </c>
      <c r="Q10" s="19" t="s">
        <v>320</v>
      </c>
      <c r="R10" s="19">
        <v>1.0078400000000001</v>
      </c>
    </row>
    <row r="11" spans="2:18">
      <c r="B11" s="28">
        <v>1.822E-2</v>
      </c>
      <c r="C11" s="28" t="s">
        <v>4</v>
      </c>
      <c r="D11" s="29" t="s">
        <v>40</v>
      </c>
      <c r="E11" s="29" t="s">
        <v>38</v>
      </c>
      <c r="F11" s="19">
        <v>21</v>
      </c>
      <c r="G11" s="19">
        <v>28</v>
      </c>
      <c r="H11" s="19">
        <v>7</v>
      </c>
      <c r="I11" s="19">
        <v>14</v>
      </c>
      <c r="J11" s="19">
        <v>2</v>
      </c>
      <c r="K11" s="19"/>
      <c r="L11" s="33">
        <f t="shared" si="0"/>
        <v>664.43094400000007</v>
      </c>
      <c r="M11" s="31">
        <f t="shared" si="1"/>
        <v>1.2105931799680003E-2</v>
      </c>
      <c r="N11" s="32">
        <f t="shared" si="3"/>
        <v>0.40684137364169837</v>
      </c>
      <c r="O11" s="25">
        <f t="shared" si="2"/>
        <v>0.27031799794701039</v>
      </c>
      <c r="Q11" s="19" t="s">
        <v>415</v>
      </c>
      <c r="R11" s="19">
        <v>14.0067</v>
      </c>
    </row>
    <row r="12" spans="2:18">
      <c r="B12" s="28">
        <v>5.2529999999999999E-3</v>
      </c>
      <c r="C12" s="28" t="s">
        <v>6</v>
      </c>
      <c r="D12" s="29" t="s">
        <v>44</v>
      </c>
      <c r="E12" s="29" t="s">
        <v>43</v>
      </c>
      <c r="F12" s="19">
        <v>10</v>
      </c>
      <c r="G12" s="19">
        <v>14</v>
      </c>
      <c r="H12" s="19">
        <v>5</v>
      </c>
      <c r="I12" s="19">
        <v>7</v>
      </c>
      <c r="J12" s="19"/>
      <c r="K12" s="19"/>
      <c r="L12" s="33">
        <f t="shared" si="0"/>
        <v>316.24626000000001</v>
      </c>
      <c r="M12" s="31">
        <f t="shared" si="1"/>
        <v>1.6612416037799999E-3</v>
      </c>
      <c r="N12" s="32">
        <f t="shared" si="3"/>
        <v>0.11729625333369052</v>
      </c>
      <c r="O12" s="25">
        <f t="shared" si="2"/>
        <v>3.7094501428792163E-2</v>
      </c>
      <c r="Q12" s="19" t="s">
        <v>318</v>
      </c>
      <c r="R12" s="19">
        <v>15.999000000000001</v>
      </c>
    </row>
    <row r="13" spans="2:18">
      <c r="B13" s="28">
        <v>1.1529999999999999E-3</v>
      </c>
      <c r="C13" s="28" t="s">
        <v>8</v>
      </c>
      <c r="D13" s="29" t="s">
        <v>47</v>
      </c>
      <c r="E13" s="29" t="s">
        <v>48</v>
      </c>
      <c r="F13" s="19">
        <v>9</v>
      </c>
      <c r="G13" s="19">
        <v>14</v>
      </c>
      <c r="H13" s="19">
        <v>3</v>
      </c>
      <c r="I13" s="19">
        <v>8</v>
      </c>
      <c r="J13" s="19"/>
      <c r="K13" s="19"/>
      <c r="L13" s="33">
        <f t="shared" si="0"/>
        <v>292.22086000000002</v>
      </c>
      <c r="M13" s="31">
        <f t="shared" si="1"/>
        <v>3.3693065158000001E-4</v>
      </c>
      <c r="N13" s="32">
        <f t="shared" si="3"/>
        <v>2.5745779572386288E-2</v>
      </c>
      <c r="O13" s="25">
        <f t="shared" si="2"/>
        <v>7.5234538480131539E-3</v>
      </c>
      <c r="Q13" s="19" t="s">
        <v>630</v>
      </c>
      <c r="R13" s="34">
        <v>32.064999999999998</v>
      </c>
    </row>
    <row r="14" spans="2:18">
      <c r="B14" s="28">
        <v>2.9240000000000001E-4</v>
      </c>
      <c r="C14" s="28" t="s">
        <v>9</v>
      </c>
      <c r="D14" s="29" t="s">
        <v>49</v>
      </c>
      <c r="E14" s="29" t="s">
        <v>50</v>
      </c>
      <c r="F14" s="19">
        <v>9</v>
      </c>
      <c r="G14" s="19">
        <v>15</v>
      </c>
      <c r="H14" s="19">
        <v>3</v>
      </c>
      <c r="I14" s="19">
        <v>11</v>
      </c>
      <c r="J14" s="19">
        <v>2</v>
      </c>
      <c r="K14" s="19"/>
      <c r="L14" s="33">
        <f t="shared" si="0"/>
        <v>403.17322399999995</v>
      </c>
      <c r="M14" s="31">
        <f t="shared" si="1"/>
        <v>1.1788785069759999E-4</v>
      </c>
      <c r="N14" s="32">
        <f t="shared" si="3"/>
        <v>6.5291118360500874E-3</v>
      </c>
      <c r="O14" s="25">
        <f t="shared" si="2"/>
        <v>2.6323630687968731E-3</v>
      </c>
    </row>
    <row r="15" spans="2:18">
      <c r="B15" s="28">
        <v>9.4740000000000005E-2</v>
      </c>
      <c r="C15" s="28" t="s">
        <v>10</v>
      </c>
      <c r="D15" s="29" t="s">
        <v>107</v>
      </c>
      <c r="E15" s="29" t="s">
        <v>51</v>
      </c>
      <c r="F15" s="29"/>
      <c r="G15" s="19"/>
      <c r="H15" s="19"/>
      <c r="I15" s="19"/>
      <c r="J15" s="19"/>
      <c r="K15" s="19"/>
      <c r="L15" s="33">
        <v>24.305</v>
      </c>
      <c r="M15" s="31">
        <f t="shared" si="1"/>
        <v>2.3026557E-3</v>
      </c>
      <c r="N15" s="32">
        <f t="shared" si="3"/>
        <v>2.1154858254014548</v>
      </c>
      <c r="O15" s="25">
        <f t="shared" si="2"/>
        <v>5.1416882986382362E-2</v>
      </c>
    </row>
    <row r="16" spans="2:18">
      <c r="B16" s="28">
        <v>6.1050000000000004E-4</v>
      </c>
      <c r="C16" s="28" t="s">
        <v>11</v>
      </c>
      <c r="D16" s="29" t="s">
        <v>53</v>
      </c>
      <c r="E16" s="29" t="s">
        <v>54</v>
      </c>
      <c r="F16" s="19">
        <v>9</v>
      </c>
      <c r="G16" s="19">
        <v>16</v>
      </c>
      <c r="H16" s="19">
        <v>3</v>
      </c>
      <c r="I16" s="19">
        <v>14</v>
      </c>
      <c r="J16" s="19">
        <v>3</v>
      </c>
      <c r="K16" s="19"/>
      <c r="L16" s="33">
        <f>(F16*$R$9)+(G16*$R$10)+(H16*$R$11)+(I16*$R$12)+(J16*$R$8)+(K16*$R$13)</f>
        <v>483.15182600000003</v>
      </c>
      <c r="M16" s="31">
        <f t="shared" si="1"/>
        <v>2.9496418977300004E-4</v>
      </c>
      <c r="N16" s="32">
        <f t="shared" si="3"/>
        <v>1.3632088836896645E-2</v>
      </c>
      <c r="O16" s="25">
        <f t="shared" si="2"/>
        <v>6.5863686137408303E-3</v>
      </c>
    </row>
    <row r="17" spans="2:15">
      <c r="B17" s="28">
        <v>4.883E-4</v>
      </c>
      <c r="C17" s="28" t="s">
        <v>12</v>
      </c>
      <c r="D17" s="29" t="s">
        <v>56</v>
      </c>
      <c r="E17" s="29" t="s">
        <v>55</v>
      </c>
      <c r="F17" s="19">
        <v>10</v>
      </c>
      <c r="G17" s="19">
        <v>16</v>
      </c>
      <c r="H17" s="19">
        <v>5</v>
      </c>
      <c r="I17" s="19">
        <v>14</v>
      </c>
      <c r="J17" s="19">
        <v>3</v>
      </c>
      <c r="K17" s="19"/>
      <c r="L17" s="33">
        <f>(F17*$R$9)+(G17*$R$10)+(H17*$R$11)+(I17*$R$12)+(J17*$R$8)+(K17*$R$13)</f>
        <v>523.17622600000004</v>
      </c>
      <c r="M17" s="31">
        <f t="shared" si="1"/>
        <v>2.5546695115579999E-4</v>
      </c>
      <c r="N17" s="32">
        <f t="shared" si="3"/>
        <v>1.0903438131132892E-2</v>
      </c>
      <c r="O17" s="25">
        <f t="shared" si="2"/>
        <v>5.7044196118706007E-3</v>
      </c>
    </row>
    <row r="18" spans="2:15">
      <c r="B18" s="28">
        <v>2.2149999999999999E-4</v>
      </c>
      <c r="C18" s="28" t="s">
        <v>13</v>
      </c>
      <c r="D18" s="29" t="s">
        <v>57</v>
      </c>
      <c r="E18" s="29" t="s">
        <v>58</v>
      </c>
      <c r="F18" s="19">
        <v>10</v>
      </c>
      <c r="G18" s="19">
        <v>15</v>
      </c>
      <c r="H18" s="19">
        <v>5</v>
      </c>
      <c r="I18" s="19">
        <v>11</v>
      </c>
      <c r="J18" s="19">
        <v>2</v>
      </c>
      <c r="K18" s="19"/>
      <c r="L18" s="33">
        <f>(F18*$R$9)+(G18*$R$10)+(H18*$R$11)+(I18*$R$12)+(J18*$R$8)+(K18*$R$13)</f>
        <v>443.19762399999996</v>
      </c>
      <c r="M18" s="31">
        <f t="shared" si="1"/>
        <v>9.8168273715999992E-5</v>
      </c>
      <c r="N18" s="32">
        <f t="shared" si="3"/>
        <v>4.9459585214948502E-3</v>
      </c>
      <c r="O18" s="25">
        <f t="shared" si="2"/>
        <v>2.1920370651290705E-3</v>
      </c>
    </row>
    <row r="19" spans="2:15">
      <c r="B19" s="28">
        <v>5.9389999999999996E-4</v>
      </c>
      <c r="C19" s="28" t="s">
        <v>15</v>
      </c>
      <c r="D19" s="29" t="s">
        <v>109</v>
      </c>
      <c r="E19" s="29" t="s">
        <v>60</v>
      </c>
      <c r="F19" s="19">
        <v>10</v>
      </c>
      <c r="G19" s="19">
        <v>14</v>
      </c>
      <c r="H19" s="19">
        <v>5</v>
      </c>
      <c r="I19" s="19">
        <v>8</v>
      </c>
      <c r="J19" s="19"/>
      <c r="K19" s="19"/>
      <c r="L19" s="33">
        <f>(F19*$R$9)+(G19*$R$10)+(H19*$R$11)+(I19*$R$12)+(J19*$R$8)+(K19*$R$13)</f>
        <v>332.24525999999997</v>
      </c>
      <c r="M19" s="31">
        <f t="shared" si="1"/>
        <v>1.9732045991399997E-4</v>
      </c>
      <c r="N19" s="32">
        <f t="shared" si="3"/>
        <v>1.3261421065082581E-2</v>
      </c>
      <c r="O19" s="25">
        <f t="shared" si="2"/>
        <v>4.4060442897378383E-3</v>
      </c>
    </row>
    <row r="20" spans="2:15">
      <c r="B20" s="28">
        <v>3.209E-3</v>
      </c>
      <c r="C20" s="28" t="s">
        <v>16</v>
      </c>
      <c r="D20" s="29" t="s">
        <v>61</v>
      </c>
      <c r="E20" s="29" t="s">
        <v>62</v>
      </c>
      <c r="F20" s="29"/>
      <c r="G20" s="19"/>
      <c r="H20" s="19"/>
      <c r="I20" s="19"/>
      <c r="J20" s="19"/>
      <c r="K20" s="19"/>
      <c r="L20" s="33">
        <v>55.844999999999999</v>
      </c>
      <c r="M20" s="31">
        <f t="shared" si="1"/>
        <v>1.79206605E-4</v>
      </c>
      <c r="N20" s="32">
        <f t="shared" si="3"/>
        <v>7.1654992756103736E-2</v>
      </c>
      <c r="O20" s="25">
        <f t="shared" si="2"/>
        <v>4.0015730704646129E-3</v>
      </c>
    </row>
    <row r="21" spans="2:15">
      <c r="B21" s="28">
        <v>0.65759999999999996</v>
      </c>
      <c r="C21" s="28" t="s">
        <v>18</v>
      </c>
      <c r="D21" s="29" t="s">
        <v>63</v>
      </c>
      <c r="E21" s="29" t="s">
        <v>64</v>
      </c>
      <c r="F21" s="29"/>
      <c r="G21" s="19"/>
      <c r="H21" s="19"/>
      <c r="I21" s="19"/>
      <c r="J21" s="19"/>
      <c r="K21" s="19"/>
      <c r="L21" s="33">
        <v>39.098300000000002</v>
      </c>
      <c r="M21" s="31">
        <f t="shared" si="1"/>
        <v>2.571104208E-2</v>
      </c>
      <c r="N21" s="32">
        <f t="shared" si="3"/>
        <v>14.68380281595943</v>
      </c>
      <c r="O21" s="25">
        <f t="shared" si="2"/>
        <v>0.57411172763922658</v>
      </c>
    </row>
    <row r="22" spans="2:15">
      <c r="B22" s="28">
        <v>1.4977E-4</v>
      </c>
      <c r="C22" s="28" t="s">
        <v>20</v>
      </c>
      <c r="D22" s="29" t="s">
        <v>66</v>
      </c>
      <c r="E22" s="29" t="s">
        <v>113</v>
      </c>
      <c r="F22" s="19">
        <v>46</v>
      </c>
      <c r="G22" s="19">
        <v>66</v>
      </c>
      <c r="H22" s="19"/>
      <c r="I22" s="19">
        <v>2</v>
      </c>
      <c r="J22" s="19"/>
      <c r="K22" s="19"/>
      <c r="L22" s="33">
        <f>(F22*$R$9)+(G22*$R$10)+(H22*$R$11)+(I22*$R$12)+(J22*$R$8)+(K22*$R$13)</f>
        <v>651.02143999999998</v>
      </c>
      <c r="M22" s="31">
        <f t="shared" si="1"/>
        <v>9.7503481068799994E-5</v>
      </c>
      <c r="N22" s="32">
        <f t="shared" si="3"/>
        <v>3.344271818348911E-3</v>
      </c>
      <c r="O22" s="25">
        <f t="shared" si="2"/>
        <v>2.1771926549329266E-3</v>
      </c>
    </row>
    <row r="23" spans="2:15">
      <c r="B23" s="28">
        <v>2.983E-3</v>
      </c>
      <c r="C23" s="28" t="s">
        <v>21</v>
      </c>
      <c r="D23" s="29" t="s">
        <v>67</v>
      </c>
      <c r="E23" s="29" t="s">
        <v>68</v>
      </c>
      <c r="F23" s="29"/>
      <c r="G23" s="19"/>
      <c r="H23" s="19"/>
      <c r="I23" s="19"/>
      <c r="J23" s="19"/>
      <c r="K23" s="19"/>
      <c r="L23" s="33">
        <v>40.078000000000003</v>
      </c>
      <c r="M23" s="31">
        <f t="shared" si="1"/>
        <v>1.1955267400000001E-4</v>
      </c>
      <c r="N23" s="32">
        <f t="shared" si="3"/>
        <v>6.660855200730989E-2</v>
      </c>
      <c r="O23" s="25">
        <f t="shared" si="2"/>
        <v>2.6695375473489661E-3</v>
      </c>
    </row>
    <row r="24" spans="2:15">
      <c r="B24" s="28">
        <v>2.0683100000000001E-4</v>
      </c>
      <c r="C24" s="28" t="s">
        <v>26</v>
      </c>
      <c r="D24" s="30" t="s">
        <v>71</v>
      </c>
      <c r="E24" s="30" t="s">
        <v>119</v>
      </c>
      <c r="F24" s="19">
        <v>20</v>
      </c>
      <c r="G24" s="19">
        <v>21</v>
      </c>
      <c r="H24" s="19">
        <v>7</v>
      </c>
      <c r="I24" s="19">
        <v>7</v>
      </c>
      <c r="J24" s="19"/>
      <c r="K24" s="19"/>
      <c r="L24" s="33">
        <f>(F24*$R$9)+(G24*$R$10)+(H24*$R$11)+(I24*$R$12)+(J24*$R$8)+(K24*$R$13)</f>
        <v>471.42453999999998</v>
      </c>
      <c r="M24" s="31">
        <f t="shared" si="1"/>
        <v>9.7505209032739993E-5</v>
      </c>
      <c r="N24" s="32">
        <f t="shared" si="3"/>
        <v>4.6184087898839803E-3</v>
      </c>
      <c r="O24" s="25">
        <f t="shared" si="2"/>
        <v>2.1772312393030123E-3</v>
      </c>
    </row>
    <row r="25" spans="2:15">
      <c r="B25" s="28">
        <v>8.5479999999999996E-4</v>
      </c>
      <c r="C25" s="28" t="s">
        <v>5</v>
      </c>
      <c r="D25" s="29" t="s">
        <v>623</v>
      </c>
      <c r="E25" s="19" t="s">
        <v>618</v>
      </c>
      <c r="F25" s="19"/>
      <c r="G25" s="19">
        <v>2</v>
      </c>
      <c r="H25" s="19"/>
      <c r="I25" s="19">
        <v>7</v>
      </c>
      <c r="J25" s="19">
        <v>2</v>
      </c>
      <c r="K25" s="19"/>
      <c r="L25" s="33">
        <f>(F25*$R$9)+(G25*$R$10)+(H25*$R$11)+(I25*$R$12)+(J25*$R$8)+(K25*$R$13)</f>
        <v>175.95620400000001</v>
      </c>
      <c r="M25" s="31">
        <f t="shared" si="1"/>
        <v>1.5040736317920001E-4</v>
      </c>
      <c r="N25" s="32">
        <f t="shared" si="3"/>
        <v>1.908715731003972E-2</v>
      </c>
      <c r="O25" s="25">
        <f t="shared" si="2"/>
        <v>3.3585037454254402E-3</v>
      </c>
    </row>
    <row r="26" spans="2:15">
      <c r="B26" s="19"/>
      <c r="C26" s="19"/>
      <c r="D26" s="19"/>
      <c r="E26" s="19"/>
      <c r="F26" s="19"/>
      <c r="G26" s="19"/>
      <c r="H26" s="19"/>
      <c r="I26" s="19"/>
      <c r="J26" s="19"/>
      <c r="K26" s="19"/>
      <c r="L26" s="19"/>
      <c r="M26" s="19">
        <f>SUM(M8:M25)</f>
        <v>4.478403913768661E-2</v>
      </c>
      <c r="N26" s="19">
        <f>SUM(N8:N25)</f>
        <v>17.595405286632328</v>
      </c>
      <c r="O26" s="19">
        <f>SUM(O8:O25)</f>
        <v>1</v>
      </c>
    </row>
    <row r="27" spans="2:15">
      <c r="B27" s="1"/>
    </row>
    <row r="31" spans="2:15">
      <c r="B31" t="s">
        <v>629</v>
      </c>
    </row>
    <row r="32" spans="2:15" ht="15" customHeight="1">
      <c r="B32" s="39" t="s">
        <v>613</v>
      </c>
      <c r="C32" s="39"/>
      <c r="D32" s="39"/>
      <c r="E32" s="39"/>
      <c r="F32" s="39"/>
      <c r="G32" s="39"/>
      <c r="H32" s="39"/>
      <c r="I32" s="39"/>
      <c r="J32" s="39"/>
      <c r="K32" s="39"/>
      <c r="L32" s="39"/>
    </row>
    <row r="33" spans="2:12">
      <c r="B33" s="39"/>
      <c r="C33" s="39"/>
      <c r="D33" s="39"/>
      <c r="E33" s="39"/>
      <c r="F33" s="39"/>
      <c r="G33" s="39"/>
      <c r="H33" s="39"/>
      <c r="I33" s="39"/>
      <c r="J33" s="39"/>
      <c r="K33" s="39"/>
      <c r="L33" s="39"/>
    </row>
    <row r="34" spans="2:12">
      <c r="B34" s="39"/>
      <c r="C34" s="39"/>
      <c r="D34" s="39"/>
      <c r="E34" s="39"/>
      <c r="F34" s="39"/>
      <c r="G34" s="39"/>
      <c r="H34" s="39"/>
      <c r="I34" s="39"/>
      <c r="J34" s="39"/>
      <c r="K34" s="39"/>
      <c r="L34" s="39"/>
    </row>
    <row r="35" spans="2:12">
      <c r="B35" s="39"/>
      <c r="C35" s="39"/>
      <c r="D35" s="39"/>
      <c r="E35" s="39"/>
      <c r="F35" s="39"/>
      <c r="G35" s="39"/>
      <c r="H35" s="39"/>
      <c r="I35" s="39"/>
      <c r="J35" s="39"/>
      <c r="K35" s="39"/>
      <c r="L35" s="39"/>
    </row>
    <row r="36" spans="2:12">
      <c r="B36" s="39"/>
      <c r="C36" s="39"/>
      <c r="D36" s="39"/>
      <c r="E36" s="39"/>
      <c r="F36" s="39"/>
      <c r="G36" s="39"/>
      <c r="H36" s="39"/>
      <c r="I36" s="39"/>
      <c r="J36" s="39"/>
      <c r="K36" s="39"/>
      <c r="L36" s="39"/>
    </row>
  </sheetData>
  <mergeCells count="2">
    <mergeCell ref="B32:L36"/>
    <mergeCell ref="B2:M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55E72-C825-4517-A0F6-B11B7BFFC4D2}">
  <dimension ref="A2:I53"/>
  <sheetViews>
    <sheetView zoomScale="113" zoomScaleNormal="40" workbookViewId="0">
      <selection activeCell="E28" sqref="E28"/>
    </sheetView>
  </sheetViews>
  <sheetFormatPr defaultRowHeight="15"/>
  <cols>
    <col min="2" max="2" width="11.42578125" customWidth="1"/>
    <col min="3" max="3" width="12.5703125" customWidth="1"/>
    <col min="4" max="4" width="12.140625" customWidth="1"/>
    <col min="5" max="5" width="13.85546875" customWidth="1"/>
    <col min="6" max="6" width="13.5703125" customWidth="1"/>
    <col min="7" max="7" width="12" customWidth="1"/>
    <col min="9" max="9" width="31.85546875" bestFit="1" customWidth="1"/>
  </cols>
  <sheetData>
    <row r="2" spans="1:9">
      <c r="A2" t="s">
        <v>122</v>
      </c>
    </row>
    <row r="3" spans="1:9">
      <c r="A3" t="s">
        <v>239</v>
      </c>
    </row>
    <row r="5" spans="1:9">
      <c r="A5" t="s">
        <v>186</v>
      </c>
      <c r="G5" t="s">
        <v>230</v>
      </c>
    </row>
    <row r="6" spans="1:9" ht="37.5" customHeight="1">
      <c r="A6" s="10" t="s">
        <v>185</v>
      </c>
      <c r="B6" s="10" t="s">
        <v>549</v>
      </c>
      <c r="C6" s="10" t="s">
        <v>207</v>
      </c>
      <c r="D6" s="10" t="s">
        <v>208</v>
      </c>
      <c r="E6" s="10" t="s">
        <v>313</v>
      </c>
      <c r="F6" s="11" t="s">
        <v>143</v>
      </c>
      <c r="G6" s="10" t="s">
        <v>185</v>
      </c>
      <c r="H6" s="10" t="s">
        <v>209</v>
      </c>
      <c r="I6" s="10" t="s">
        <v>210</v>
      </c>
    </row>
    <row r="7" spans="1:9">
      <c r="A7" s="11">
        <v>0.50509999999999999</v>
      </c>
      <c r="B7" s="11" t="s">
        <v>123</v>
      </c>
      <c r="C7" s="11" t="s">
        <v>87</v>
      </c>
      <c r="D7" s="11" t="s">
        <v>166</v>
      </c>
      <c r="E7" s="11" t="s">
        <v>169</v>
      </c>
      <c r="F7" s="11" t="s">
        <v>168</v>
      </c>
      <c r="G7" s="11"/>
      <c r="H7" s="11" t="s">
        <v>19</v>
      </c>
      <c r="I7" s="11" t="s">
        <v>65</v>
      </c>
    </row>
    <row r="8" spans="1:9">
      <c r="A8" s="11">
        <v>0.36530000000000001</v>
      </c>
      <c r="B8" s="11" t="s">
        <v>124</v>
      </c>
      <c r="C8" s="11" t="s">
        <v>85</v>
      </c>
      <c r="D8" s="11" t="s">
        <v>165</v>
      </c>
      <c r="E8" s="11" t="s">
        <v>170</v>
      </c>
      <c r="F8" s="11" t="s">
        <v>168</v>
      </c>
      <c r="G8" s="11">
        <v>0.50509999999999999</v>
      </c>
      <c r="H8" s="11" t="s">
        <v>144</v>
      </c>
      <c r="I8" s="11" t="s">
        <v>211</v>
      </c>
    </row>
    <row r="9" spans="1:9">
      <c r="A9" s="11">
        <v>0.28010000000000002</v>
      </c>
      <c r="B9" s="11" t="s">
        <v>126</v>
      </c>
      <c r="C9" s="11" t="s">
        <v>80</v>
      </c>
      <c r="D9" s="11" t="s">
        <v>167</v>
      </c>
      <c r="E9" s="11" t="s">
        <v>172</v>
      </c>
      <c r="F9" s="11" t="s">
        <v>168</v>
      </c>
      <c r="G9" s="11">
        <v>0.36530000000000001</v>
      </c>
      <c r="H9" s="11" t="s">
        <v>145</v>
      </c>
      <c r="I9" s="11" t="s">
        <v>212</v>
      </c>
    </row>
    <row r="10" spans="1:9">
      <c r="A10" s="11">
        <v>0.28010000000000002</v>
      </c>
      <c r="B10" s="11" t="s">
        <v>125</v>
      </c>
      <c r="C10" s="11" t="s">
        <v>206</v>
      </c>
      <c r="D10" s="11" t="s">
        <v>164</v>
      </c>
      <c r="E10" s="11" t="s">
        <v>171</v>
      </c>
      <c r="F10" s="11" t="s">
        <v>168</v>
      </c>
      <c r="G10" s="11">
        <v>0.28010000000000002</v>
      </c>
      <c r="H10" s="11" t="s">
        <v>147</v>
      </c>
      <c r="I10" s="11" t="s">
        <v>214</v>
      </c>
    </row>
    <row r="11" spans="1:9">
      <c r="A11" s="11">
        <v>0.10730000000000001</v>
      </c>
      <c r="B11" s="11" t="s">
        <v>127</v>
      </c>
      <c r="C11" s="11" t="s">
        <v>96</v>
      </c>
      <c r="D11" s="11" t="s">
        <v>173</v>
      </c>
      <c r="E11" s="11" t="s">
        <v>174</v>
      </c>
      <c r="F11" s="11" t="s">
        <v>168</v>
      </c>
      <c r="G11" s="11">
        <v>0.28010000000000002</v>
      </c>
      <c r="H11" s="11" t="s">
        <v>146</v>
      </c>
      <c r="I11" s="11" t="s">
        <v>213</v>
      </c>
    </row>
    <row r="12" spans="1:9">
      <c r="A12" s="11">
        <v>0.49280000000000002</v>
      </c>
      <c r="B12" s="11" t="s">
        <v>128</v>
      </c>
      <c r="C12" s="11" t="s">
        <v>79</v>
      </c>
      <c r="D12" s="11" t="s">
        <v>175</v>
      </c>
      <c r="E12" s="11" t="s">
        <v>176</v>
      </c>
      <c r="F12" s="11" t="s">
        <v>168</v>
      </c>
      <c r="G12" s="11">
        <v>0.10730000000000001</v>
      </c>
      <c r="H12" s="11" t="s">
        <v>148</v>
      </c>
      <c r="I12" s="11" t="s">
        <v>215</v>
      </c>
    </row>
    <row r="13" spans="1:9">
      <c r="A13" s="11">
        <v>0.49280000000000002</v>
      </c>
      <c r="B13" s="11" t="s">
        <v>129</v>
      </c>
      <c r="C13" s="11" t="s">
        <v>83</v>
      </c>
      <c r="D13" s="11" t="s">
        <v>177</v>
      </c>
      <c r="E13" s="11" t="s">
        <v>178</v>
      </c>
      <c r="F13" s="11" t="s">
        <v>168</v>
      </c>
      <c r="G13" s="11">
        <v>0.49280000000000002</v>
      </c>
      <c r="H13" s="11" t="s">
        <v>149</v>
      </c>
      <c r="I13" s="11" t="s">
        <v>231</v>
      </c>
    </row>
    <row r="14" spans="1:9">
      <c r="A14" s="11">
        <v>0.77229999999999999</v>
      </c>
      <c r="B14" s="11" t="s">
        <v>130</v>
      </c>
      <c r="C14" s="11" t="s">
        <v>84</v>
      </c>
      <c r="D14" s="11" t="s">
        <v>179</v>
      </c>
      <c r="E14" s="11" t="s">
        <v>180</v>
      </c>
      <c r="F14" s="11" t="s">
        <v>168</v>
      </c>
      <c r="G14" s="11">
        <v>0.49280000000000002</v>
      </c>
      <c r="H14" s="11" t="s">
        <v>150</v>
      </c>
      <c r="I14" s="11" t="s">
        <v>216</v>
      </c>
    </row>
    <row r="15" spans="1:9">
      <c r="A15" s="11">
        <v>0.15459999999999999</v>
      </c>
      <c r="B15" s="11" t="s">
        <v>131</v>
      </c>
      <c r="C15" s="11" t="s">
        <v>81</v>
      </c>
      <c r="D15" s="11" t="s">
        <v>181</v>
      </c>
      <c r="E15" s="11" t="s">
        <v>182</v>
      </c>
      <c r="F15" s="11" t="s">
        <v>168</v>
      </c>
      <c r="G15" s="11">
        <v>0.77229999999999999</v>
      </c>
      <c r="H15" s="11" t="s">
        <v>151</v>
      </c>
      <c r="I15" s="11" t="s">
        <v>217</v>
      </c>
    </row>
    <row r="16" spans="1:9">
      <c r="A16" s="11">
        <v>0.51070000000000004</v>
      </c>
      <c r="B16" s="11" t="s">
        <v>132</v>
      </c>
      <c r="C16" s="11" t="s">
        <v>92</v>
      </c>
      <c r="D16" s="11" t="s">
        <v>183</v>
      </c>
      <c r="E16" s="11" t="s">
        <v>184</v>
      </c>
      <c r="F16" s="11" t="s">
        <v>168</v>
      </c>
      <c r="G16" s="11">
        <v>0.15459999999999999</v>
      </c>
      <c r="H16" s="11" t="s">
        <v>152</v>
      </c>
      <c r="I16" s="11" t="s">
        <v>218</v>
      </c>
    </row>
    <row r="17" spans="1:9">
      <c r="A17" s="11">
        <v>0.65549999999999997</v>
      </c>
      <c r="B17" s="11" t="s">
        <v>133</v>
      </c>
      <c r="C17" s="11" t="s">
        <v>93</v>
      </c>
      <c r="D17" s="11" t="s">
        <v>187</v>
      </c>
      <c r="E17" s="11" t="s">
        <v>184</v>
      </c>
      <c r="F17" s="11" t="s">
        <v>168</v>
      </c>
      <c r="G17" s="11">
        <v>0.51070000000000004</v>
      </c>
      <c r="H17" s="11" t="s">
        <v>153</v>
      </c>
      <c r="I17" s="11" t="s">
        <v>219</v>
      </c>
    </row>
    <row r="18" spans="1:9">
      <c r="A18" s="11">
        <v>0.61140000000000005</v>
      </c>
      <c r="B18" s="11" t="s">
        <v>134</v>
      </c>
      <c r="C18" s="11" t="s">
        <v>94</v>
      </c>
      <c r="D18" s="11" t="s">
        <v>188</v>
      </c>
      <c r="E18" s="11" t="s">
        <v>189</v>
      </c>
      <c r="F18" s="11" t="s">
        <v>168</v>
      </c>
      <c r="G18" s="11">
        <v>0.65549999999999997</v>
      </c>
      <c r="H18" s="11" t="s">
        <v>154</v>
      </c>
      <c r="I18" s="11" t="s">
        <v>220</v>
      </c>
    </row>
    <row r="19" spans="1:9">
      <c r="A19" s="11">
        <v>0.2145</v>
      </c>
      <c r="B19" s="11" t="s">
        <v>135</v>
      </c>
      <c r="C19" s="11" t="s">
        <v>89</v>
      </c>
      <c r="D19" s="11" t="s">
        <v>190</v>
      </c>
      <c r="E19" s="11" t="s">
        <v>191</v>
      </c>
      <c r="F19" s="11" t="s">
        <v>168</v>
      </c>
      <c r="G19" s="11">
        <v>0.61140000000000005</v>
      </c>
      <c r="H19" s="11" t="s">
        <v>155</v>
      </c>
      <c r="I19" s="11" t="s">
        <v>221</v>
      </c>
    </row>
    <row r="20" spans="1:9">
      <c r="A20" s="11">
        <v>0.33289999999999997</v>
      </c>
      <c r="B20" s="11" t="s">
        <v>136</v>
      </c>
      <c r="C20" s="11" t="s">
        <v>91</v>
      </c>
      <c r="D20" s="11" t="s">
        <v>192</v>
      </c>
      <c r="E20" s="11" t="s">
        <v>193</v>
      </c>
      <c r="F20" s="11" t="s">
        <v>168</v>
      </c>
      <c r="G20" s="11">
        <v>0.2145</v>
      </c>
      <c r="H20" s="11" t="s">
        <v>156</v>
      </c>
      <c r="I20" s="11" t="s">
        <v>222</v>
      </c>
    </row>
    <row r="21" spans="1:9">
      <c r="A21" s="11">
        <v>0.30409999999999998</v>
      </c>
      <c r="B21" s="11" t="s">
        <v>137</v>
      </c>
      <c r="C21" s="11" t="s">
        <v>95</v>
      </c>
      <c r="D21" s="11" t="s">
        <v>194</v>
      </c>
      <c r="E21" s="11" t="s">
        <v>195</v>
      </c>
      <c r="F21" s="11" t="s">
        <v>168</v>
      </c>
      <c r="G21" s="11">
        <v>0.33289999999999997</v>
      </c>
      <c r="H21" s="11" t="s">
        <v>157</v>
      </c>
      <c r="I21" s="11" t="s">
        <v>223</v>
      </c>
    </row>
    <row r="22" spans="1:9">
      <c r="A22" s="11">
        <v>0.40910000000000002</v>
      </c>
      <c r="B22" s="11" t="s">
        <v>138</v>
      </c>
      <c r="C22" s="11" t="s">
        <v>82</v>
      </c>
      <c r="D22" s="11" t="s">
        <v>196</v>
      </c>
      <c r="E22" s="11" t="s">
        <v>197</v>
      </c>
      <c r="F22" s="11" t="s">
        <v>168</v>
      </c>
      <c r="G22" s="11">
        <v>0.30409999999999998</v>
      </c>
      <c r="H22" s="11" t="s">
        <v>158</v>
      </c>
      <c r="I22" s="11" t="s">
        <v>224</v>
      </c>
    </row>
    <row r="23" spans="1:9">
      <c r="A23" s="11">
        <v>0.35260000000000002</v>
      </c>
      <c r="B23" s="11" t="s">
        <v>139</v>
      </c>
      <c r="C23" s="11" t="s">
        <v>86</v>
      </c>
      <c r="D23" s="11" t="s">
        <v>198</v>
      </c>
      <c r="E23" s="11" t="s">
        <v>199</v>
      </c>
      <c r="F23" s="11" t="s">
        <v>168</v>
      </c>
      <c r="G23" s="11">
        <v>0.40910000000000002</v>
      </c>
      <c r="H23" s="11" t="s">
        <v>159</v>
      </c>
      <c r="I23" s="11" t="s">
        <v>225</v>
      </c>
    </row>
    <row r="24" spans="1:9">
      <c r="A24" s="11">
        <v>0.1028</v>
      </c>
      <c r="B24" s="11" t="s">
        <v>140</v>
      </c>
      <c r="C24" s="11" t="s">
        <v>97</v>
      </c>
      <c r="D24" s="11" t="s">
        <v>200</v>
      </c>
      <c r="E24" s="11" t="s">
        <v>201</v>
      </c>
      <c r="F24" s="11" t="s">
        <v>168</v>
      </c>
      <c r="G24" s="11">
        <v>0.35260000000000002</v>
      </c>
      <c r="H24" s="11" t="s">
        <v>160</v>
      </c>
      <c r="I24" s="11" t="s">
        <v>226</v>
      </c>
    </row>
    <row r="25" spans="1:9">
      <c r="A25" s="11">
        <v>0.2097</v>
      </c>
      <c r="B25" s="11" t="s">
        <v>141</v>
      </c>
      <c r="C25" s="11" t="s">
        <v>88</v>
      </c>
      <c r="D25" s="11" t="s">
        <v>202</v>
      </c>
      <c r="E25" s="11" t="s">
        <v>203</v>
      </c>
      <c r="F25" s="11" t="s">
        <v>168</v>
      </c>
      <c r="G25" s="11">
        <v>0.1028</v>
      </c>
      <c r="H25" s="11" t="s">
        <v>161</v>
      </c>
      <c r="I25" s="11" t="s">
        <v>227</v>
      </c>
    </row>
    <row r="26" spans="1:9">
      <c r="A26" s="11">
        <v>0.58069999999999999</v>
      </c>
      <c r="B26" s="11" t="s">
        <v>142</v>
      </c>
      <c r="C26" s="11" t="s">
        <v>90</v>
      </c>
      <c r="D26" s="11" t="s">
        <v>204</v>
      </c>
      <c r="E26" s="11" t="s">
        <v>205</v>
      </c>
      <c r="F26" s="11" t="s">
        <v>168</v>
      </c>
      <c r="G26" s="11">
        <v>0.2097</v>
      </c>
      <c r="H26" s="11" t="s">
        <v>162</v>
      </c>
      <c r="I26" s="11" t="s">
        <v>229</v>
      </c>
    </row>
    <row r="27" spans="1:9">
      <c r="A27" s="11"/>
      <c r="B27" s="11"/>
      <c r="C27" s="11"/>
      <c r="D27" s="11"/>
      <c r="E27" s="11"/>
      <c r="F27" s="11"/>
      <c r="G27" s="11">
        <v>0.58069999999999999</v>
      </c>
      <c r="H27" s="11" t="s">
        <v>163</v>
      </c>
      <c r="I27" s="11" t="s">
        <v>228</v>
      </c>
    </row>
    <row r="30" spans="1:9" ht="30">
      <c r="B30" s="10" t="s">
        <v>207</v>
      </c>
      <c r="C30" s="10" t="s">
        <v>185</v>
      </c>
      <c r="D30" s="10" t="s">
        <v>324</v>
      </c>
      <c r="E30" s="10" t="s">
        <v>322</v>
      </c>
      <c r="F30" s="10" t="s">
        <v>323</v>
      </c>
      <c r="G30" s="10" t="s">
        <v>325</v>
      </c>
      <c r="H30" s="11"/>
    </row>
    <row r="31" spans="1:9">
      <c r="A31" s="14" t="s">
        <v>326</v>
      </c>
      <c r="B31" s="11" t="s">
        <v>87</v>
      </c>
    </row>
    <row r="32" spans="1:9">
      <c r="A32" t="s">
        <v>327</v>
      </c>
      <c r="B32" s="11" t="s">
        <v>85</v>
      </c>
      <c r="I32" s="14"/>
    </row>
    <row r="33" spans="1:2">
      <c r="A33" t="s">
        <v>328</v>
      </c>
      <c r="B33" s="11" t="s">
        <v>206</v>
      </c>
    </row>
    <row r="34" spans="1:2">
      <c r="A34" t="s">
        <v>329</v>
      </c>
      <c r="B34" s="11" t="s">
        <v>80</v>
      </c>
    </row>
    <row r="35" spans="1:2">
      <c r="A35" t="s">
        <v>330</v>
      </c>
      <c r="B35" s="11" t="s">
        <v>96</v>
      </c>
    </row>
    <row r="36" spans="1:2">
      <c r="A36" t="s">
        <v>331</v>
      </c>
      <c r="B36" s="11" t="s">
        <v>79</v>
      </c>
    </row>
    <row r="37" spans="1:2">
      <c r="A37" t="s">
        <v>332</v>
      </c>
      <c r="B37" s="11" t="s">
        <v>83</v>
      </c>
    </row>
    <row r="38" spans="1:2">
      <c r="A38" t="s">
        <v>333</v>
      </c>
      <c r="B38" s="11" t="s">
        <v>84</v>
      </c>
    </row>
    <row r="39" spans="1:2">
      <c r="A39" t="s">
        <v>334</v>
      </c>
      <c r="B39" s="11" t="s">
        <v>81</v>
      </c>
    </row>
    <row r="40" spans="1:2">
      <c r="A40" t="s">
        <v>335</v>
      </c>
      <c r="B40" s="11" t="s">
        <v>92</v>
      </c>
    </row>
    <row r="41" spans="1:2">
      <c r="A41" t="s">
        <v>336</v>
      </c>
      <c r="B41" s="11" t="s">
        <v>93</v>
      </c>
    </row>
    <row r="42" spans="1:2">
      <c r="A42" t="s">
        <v>337</v>
      </c>
      <c r="B42" s="11" t="s">
        <v>94</v>
      </c>
    </row>
    <row r="43" spans="1:2">
      <c r="A43" s="15" t="s">
        <v>338</v>
      </c>
      <c r="B43" s="16" t="s">
        <v>89</v>
      </c>
    </row>
    <row r="44" spans="1:2">
      <c r="A44" t="s">
        <v>339</v>
      </c>
      <c r="B44" s="11" t="s">
        <v>91</v>
      </c>
    </row>
    <row r="45" spans="1:2">
      <c r="A45" t="s">
        <v>340</v>
      </c>
      <c r="B45" s="11" t="s">
        <v>95</v>
      </c>
    </row>
    <row r="46" spans="1:2">
      <c r="A46" t="s">
        <v>341</v>
      </c>
      <c r="B46" s="11" t="s">
        <v>82</v>
      </c>
    </row>
    <row r="47" spans="1:2">
      <c r="A47" t="s">
        <v>342</v>
      </c>
      <c r="B47" s="11" t="s">
        <v>86</v>
      </c>
    </row>
    <row r="48" spans="1:2">
      <c r="A48" t="s">
        <v>343</v>
      </c>
      <c r="B48" s="11" t="s">
        <v>97</v>
      </c>
    </row>
    <row r="49" spans="1:2">
      <c r="A49" t="s">
        <v>344</v>
      </c>
      <c r="B49" s="11" t="s">
        <v>88</v>
      </c>
    </row>
    <row r="50" spans="1:2">
      <c r="A50" t="s">
        <v>345</v>
      </c>
      <c r="B50" s="11" t="s">
        <v>90</v>
      </c>
    </row>
    <row r="51" spans="1:2">
      <c r="A51" s="15"/>
      <c r="B51" s="16" t="s">
        <v>346</v>
      </c>
    </row>
    <row r="52" spans="1:2">
      <c r="A52" s="15"/>
      <c r="B52" s="16" t="s">
        <v>347</v>
      </c>
    </row>
    <row r="53" spans="1:2">
      <c r="A53" s="15"/>
      <c r="B53" s="16"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CF002-CEEC-4FD5-B3AB-BC624DE8DE0D}">
  <dimension ref="A2:T30"/>
  <sheetViews>
    <sheetView workbookViewId="0">
      <selection activeCell="F16" sqref="F16"/>
    </sheetView>
  </sheetViews>
  <sheetFormatPr defaultRowHeight="15"/>
  <sheetData>
    <row r="2" spans="1:20">
      <c r="B2" t="s">
        <v>232</v>
      </c>
      <c r="N2" t="s">
        <v>619</v>
      </c>
      <c r="O2" t="s">
        <v>360</v>
      </c>
    </row>
    <row r="3" spans="1:20">
      <c r="B3">
        <v>0.66839999999999999</v>
      </c>
      <c r="C3" t="s">
        <v>233</v>
      </c>
      <c r="D3">
        <v>0.88070000000000004</v>
      </c>
      <c r="E3" t="s">
        <v>234</v>
      </c>
      <c r="F3">
        <v>0.66920000000000002</v>
      </c>
      <c r="G3" t="s">
        <v>235</v>
      </c>
      <c r="H3">
        <v>0.88400000000000001</v>
      </c>
      <c r="I3" t="s">
        <v>236</v>
      </c>
      <c r="J3" t="s">
        <v>143</v>
      </c>
      <c r="K3">
        <v>3.1023000000000001</v>
      </c>
      <c r="L3" t="s">
        <v>5</v>
      </c>
      <c r="M3" t="s">
        <v>240</v>
      </c>
      <c r="N3" t="s">
        <v>618</v>
      </c>
      <c r="S3" t="s">
        <v>321</v>
      </c>
      <c r="T3">
        <v>30.973762000000001</v>
      </c>
    </row>
    <row r="4" spans="1:20">
      <c r="L4" t="s">
        <v>23</v>
      </c>
      <c r="S4" t="s">
        <v>319</v>
      </c>
      <c r="T4">
        <v>12.010999999999999</v>
      </c>
    </row>
    <row r="5" spans="1:20">
      <c r="S5" t="s">
        <v>320</v>
      </c>
      <c r="T5">
        <v>1.0078400000000001</v>
      </c>
    </row>
    <row r="6" spans="1:20">
      <c r="B6" t="s">
        <v>185</v>
      </c>
      <c r="C6" t="s">
        <v>549</v>
      </c>
      <c r="D6" t="s">
        <v>210</v>
      </c>
      <c r="F6" t="s">
        <v>185</v>
      </c>
      <c r="G6" t="s">
        <v>209</v>
      </c>
      <c r="H6" t="s">
        <v>210</v>
      </c>
      <c r="J6" t="s">
        <v>356</v>
      </c>
      <c r="K6" t="s">
        <v>351</v>
      </c>
      <c r="L6" t="s">
        <v>620</v>
      </c>
      <c r="M6" t="s">
        <v>621</v>
      </c>
      <c r="S6" t="s">
        <v>317</v>
      </c>
      <c r="T6">
        <v>14.0067</v>
      </c>
    </row>
    <row r="7" spans="1:20">
      <c r="B7">
        <v>0.66839999999999999</v>
      </c>
      <c r="C7" t="s">
        <v>233</v>
      </c>
      <c r="D7" t="s">
        <v>102</v>
      </c>
      <c r="E7" t="s">
        <v>143</v>
      </c>
      <c r="F7">
        <v>3.1023000000000001</v>
      </c>
      <c r="G7" t="s">
        <v>5</v>
      </c>
      <c r="H7" t="s">
        <v>237</v>
      </c>
      <c r="I7" t="s">
        <v>618</v>
      </c>
      <c r="J7">
        <f>(2*T5)+(7*T7)+(2*T3)</f>
        <v>175.95620400000001</v>
      </c>
      <c r="K7">
        <f>J7*(F7/1000)</f>
        <v>0.54586893166920003</v>
      </c>
      <c r="L7">
        <f>F7/E20</f>
        <v>3.2476569833591133</v>
      </c>
      <c r="M7">
        <f>K7/E20</f>
        <v>0.57144539468596078</v>
      </c>
      <c r="S7" t="s">
        <v>318</v>
      </c>
      <c r="T7">
        <v>15.999000000000001</v>
      </c>
    </row>
    <row r="8" spans="1:20">
      <c r="B8">
        <v>0.88070000000000004</v>
      </c>
      <c r="C8" t="s">
        <v>234</v>
      </c>
      <c r="D8" t="s">
        <v>100</v>
      </c>
      <c r="G8" t="s">
        <v>23</v>
      </c>
      <c r="H8" t="s">
        <v>69</v>
      </c>
      <c r="S8" t="s">
        <v>357</v>
      </c>
      <c r="T8">
        <v>32.064999999999998</v>
      </c>
    </row>
    <row r="9" spans="1:20">
      <c r="B9">
        <v>0.66920000000000002</v>
      </c>
      <c r="C9" t="s">
        <v>235</v>
      </c>
      <c r="D9" t="s">
        <v>101</v>
      </c>
    </row>
    <row r="10" spans="1:20">
      <c r="B10">
        <v>0.88400000000000001</v>
      </c>
      <c r="C10" t="s">
        <v>236</v>
      </c>
      <c r="D10" t="s">
        <v>99</v>
      </c>
    </row>
    <row r="14" spans="1:20">
      <c r="F14" s="40" t="s">
        <v>352</v>
      </c>
      <c r="G14" s="40"/>
      <c r="H14" s="40"/>
    </row>
    <row r="15" spans="1:20">
      <c r="B15" t="s">
        <v>185</v>
      </c>
      <c r="C15" t="s">
        <v>324</v>
      </c>
      <c r="D15" t="s">
        <v>350</v>
      </c>
      <c r="E15" t="s">
        <v>351</v>
      </c>
      <c r="F15" t="s">
        <v>185</v>
      </c>
      <c r="G15" t="s">
        <v>324</v>
      </c>
      <c r="H15" t="s">
        <v>351</v>
      </c>
    </row>
    <row r="16" spans="1:20">
      <c r="A16" t="s">
        <v>102</v>
      </c>
      <c r="B16">
        <v>0.66839999999999999</v>
      </c>
      <c r="C16">
        <f>B16/1000</f>
        <v>6.6839999999999998E-4</v>
      </c>
      <c r="D16" s="1">
        <v>464.12930600000004</v>
      </c>
      <c r="E16">
        <f>C16*D16</f>
        <v>0.31022402813040001</v>
      </c>
      <c r="F16">
        <f>B16/$E$20</f>
        <v>0.69971760554338114</v>
      </c>
      <c r="G16">
        <f>F16/1000</f>
        <v>6.9971760554338115E-4</v>
      </c>
      <c r="H16">
        <f>G16*D16</f>
        <v>0.32475944665683126</v>
      </c>
      <c r="O16" t="s">
        <v>99</v>
      </c>
      <c r="P16" s="1">
        <v>488.15470600000003</v>
      </c>
    </row>
    <row r="17" spans="1:16">
      <c r="A17" t="s">
        <v>100</v>
      </c>
      <c r="B17">
        <v>0.88070000000000004</v>
      </c>
      <c r="C17">
        <f t="shared" ref="C17:C19" si="0">B17/1000</f>
        <v>8.8069999999999999E-4</v>
      </c>
      <c r="D17" s="1">
        <v>479.140446</v>
      </c>
      <c r="E17">
        <f t="shared" ref="E17:E19" si="1">C17*D17</f>
        <v>0.42197899079219997</v>
      </c>
      <c r="F17">
        <f t="shared" ref="F17:F19" si="2">B17/$E$20</f>
        <v>0.92196483423407505</v>
      </c>
      <c r="G17">
        <f t="shared" ref="G17:G19" si="3">F17/1000</f>
        <v>9.219648342340751E-4</v>
      </c>
      <c r="H17">
        <f t="shared" ref="H17:H19" si="4">G17*D17</f>
        <v>0.44175064187123081</v>
      </c>
      <c r="O17" t="s">
        <v>100</v>
      </c>
      <c r="P17" s="1">
        <v>479.140446</v>
      </c>
    </row>
    <row r="18" spans="1:16">
      <c r="A18" t="s">
        <v>101</v>
      </c>
      <c r="B18">
        <v>0.66920000000000002</v>
      </c>
      <c r="C18">
        <f t="shared" si="0"/>
        <v>6.692E-4</v>
      </c>
      <c r="D18" s="1">
        <v>504.153706</v>
      </c>
      <c r="E18">
        <f t="shared" si="1"/>
        <v>0.33737966005519998</v>
      </c>
      <c r="F18">
        <f t="shared" si="2"/>
        <v>0.70055508921249343</v>
      </c>
      <c r="G18">
        <f t="shared" si="3"/>
        <v>7.0055508921249346E-4</v>
      </c>
      <c r="H18">
        <f t="shared" si="4"/>
        <v>0.3531874444836392</v>
      </c>
      <c r="O18" t="s">
        <v>101</v>
      </c>
      <c r="P18" s="1">
        <v>504.153706</v>
      </c>
    </row>
    <row r="19" spans="1:16">
      <c r="A19" t="s">
        <v>99</v>
      </c>
      <c r="B19">
        <v>0.88400000000000001</v>
      </c>
      <c r="C19">
        <f t="shared" si="0"/>
        <v>8.8400000000000002E-4</v>
      </c>
      <c r="D19" s="1">
        <v>488.15470600000003</v>
      </c>
      <c r="E19">
        <f t="shared" si="1"/>
        <v>0.43152876010400004</v>
      </c>
      <c r="F19">
        <f t="shared" si="2"/>
        <v>0.92541945436916351</v>
      </c>
      <c r="G19">
        <f t="shared" si="3"/>
        <v>9.2541945436916352E-4</v>
      </c>
      <c r="H19">
        <f t="shared" si="4"/>
        <v>0.45174786167425945</v>
      </c>
      <c r="O19" t="s">
        <v>102</v>
      </c>
      <c r="P19" s="1">
        <v>464.12930600000004</v>
      </c>
    </row>
    <row r="20" spans="1:16">
      <c r="E20">
        <f>SUM(E16:E19)-K7</f>
        <v>0.95524250741260008</v>
      </c>
      <c r="H20">
        <f>SUM(H16:H19)-M7</f>
        <v>0.99999999999999978</v>
      </c>
    </row>
    <row r="23" spans="1:16">
      <c r="B23" t="s">
        <v>612</v>
      </c>
      <c r="C23" t="s">
        <v>549</v>
      </c>
      <c r="D23" t="s">
        <v>601</v>
      </c>
    </row>
    <row r="24" spans="1:16">
      <c r="B24" t="s">
        <v>614</v>
      </c>
      <c r="C24" t="s">
        <v>233</v>
      </c>
      <c r="D24" t="str">
        <f>_xlfn.TEXTJOIN(" ", TRUE,B24:C24)</f>
        <v>0.699716261171005 C00458</v>
      </c>
    </row>
    <row r="25" spans="1:16">
      <c r="B25" t="s">
        <v>615</v>
      </c>
      <c r="C25" t="s">
        <v>234</v>
      </c>
      <c r="D25" t="str">
        <f t="shared" ref="D25:D27" si="5">_xlfn.TEXTJOIN(" ", TRUE,B25:C25)</f>
        <v>0.92196306285653 C00459</v>
      </c>
    </row>
    <row r="26" spans="1:16">
      <c r="B26" t="s">
        <v>616</v>
      </c>
      <c r="C26" t="s">
        <v>235</v>
      </c>
      <c r="D26" t="str">
        <f t="shared" si="5"/>
        <v>0.700553743231055 C00286</v>
      </c>
    </row>
    <row r="27" spans="1:16">
      <c r="B27" t="s">
        <v>617</v>
      </c>
      <c r="C27" t="s">
        <v>236</v>
      </c>
      <c r="D27" t="str">
        <f t="shared" si="5"/>
        <v>0.925417676354232 C00131</v>
      </c>
    </row>
    <row r="29" spans="1:16">
      <c r="B29" t="s">
        <v>590</v>
      </c>
    </row>
    <row r="30" spans="1:16">
      <c r="B30" t="str">
        <f>_xlfn.TEXTJOIN(" + ", TRUE, D24:D27)</f>
        <v>0.699716261171005 C00458 + 0.92196306285653 C00459 + 0.700553743231055 C00286 + 0.925417676354232 C00131</v>
      </c>
    </row>
  </sheetData>
  <mergeCells count="1">
    <mergeCell ref="F14:H1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962F-8A8F-47F3-AD2C-85F0A23D9C6C}">
  <dimension ref="B2:T25"/>
  <sheetViews>
    <sheetView workbookViewId="0">
      <selection activeCell="R25" sqref="R25"/>
    </sheetView>
  </sheetViews>
  <sheetFormatPr defaultRowHeight="15"/>
  <cols>
    <col min="2" max="2" width="12.140625" customWidth="1"/>
    <col min="5" max="5" width="10.28515625" customWidth="1"/>
    <col min="11" max="11" width="10.5703125" bestFit="1" customWidth="1"/>
  </cols>
  <sheetData>
    <row r="2" spans="2:20">
      <c r="B2" s="20" t="s">
        <v>232</v>
      </c>
      <c r="C2" s="20"/>
      <c r="D2" s="20"/>
      <c r="E2" s="20"/>
      <c r="F2" s="20"/>
      <c r="G2" s="20"/>
      <c r="H2" s="20"/>
      <c r="I2" s="20"/>
      <c r="J2" s="20"/>
      <c r="K2" s="20"/>
      <c r="L2" s="20"/>
      <c r="M2" s="20"/>
      <c r="N2" s="20"/>
    </row>
    <row r="3" spans="2:20">
      <c r="B3" s="20">
        <v>0.77059999999999995</v>
      </c>
      <c r="C3" s="20" t="s">
        <v>0</v>
      </c>
      <c r="D3" s="20">
        <v>0.58530000000000004</v>
      </c>
      <c r="E3" s="20" t="s">
        <v>11</v>
      </c>
      <c r="F3" s="20">
        <v>0.9496</v>
      </c>
      <c r="G3" s="20" t="s">
        <v>12</v>
      </c>
      <c r="H3" s="20">
        <v>0.6331</v>
      </c>
      <c r="I3" s="20" t="s">
        <v>238</v>
      </c>
      <c r="J3" s="20" t="s">
        <v>143</v>
      </c>
      <c r="K3" s="21">
        <v>2.9386000000000001</v>
      </c>
      <c r="L3" s="20" t="s">
        <v>5</v>
      </c>
      <c r="M3" s="20" t="s">
        <v>22</v>
      </c>
      <c r="N3" s="20"/>
    </row>
    <row r="4" spans="2:20">
      <c r="B4" s="20"/>
      <c r="C4" s="20"/>
      <c r="D4" s="20"/>
      <c r="E4" s="20"/>
      <c r="F4" s="20"/>
      <c r="G4" s="20"/>
      <c r="H4" s="20"/>
      <c r="I4" s="20"/>
      <c r="J4" s="20"/>
      <c r="K4" s="20"/>
      <c r="L4" s="20"/>
      <c r="M4" s="20"/>
      <c r="N4" s="20"/>
    </row>
    <row r="5" spans="2:20">
      <c r="B5" s="20"/>
      <c r="C5" s="20"/>
      <c r="D5" s="20"/>
      <c r="E5" s="20"/>
      <c r="F5" s="20"/>
      <c r="G5" s="20"/>
      <c r="H5" s="20"/>
      <c r="I5" s="20"/>
      <c r="J5" s="20"/>
      <c r="K5" s="20"/>
      <c r="L5" s="20"/>
      <c r="M5" s="20"/>
      <c r="N5" s="20"/>
    </row>
    <row r="6" spans="2:20">
      <c r="B6" s="20" t="s">
        <v>185</v>
      </c>
      <c r="C6" s="20" t="s">
        <v>209</v>
      </c>
      <c r="D6" s="20" t="s">
        <v>210</v>
      </c>
      <c r="E6" s="20" t="s">
        <v>143</v>
      </c>
      <c r="F6" s="20" t="s">
        <v>185</v>
      </c>
      <c r="G6" s="20" t="s">
        <v>209</v>
      </c>
      <c r="H6" s="20" t="s">
        <v>210</v>
      </c>
      <c r="I6" s="20"/>
      <c r="J6" s="20" t="s">
        <v>356</v>
      </c>
      <c r="K6" s="20" t="s">
        <v>351</v>
      </c>
      <c r="L6" s="20" t="s">
        <v>622</v>
      </c>
      <c r="M6" s="20" t="s">
        <v>612</v>
      </c>
      <c r="N6" s="20"/>
    </row>
    <row r="7" spans="2:20">
      <c r="B7" s="20">
        <v>0.77059999999999995</v>
      </c>
      <c r="C7" s="20" t="s">
        <v>0</v>
      </c>
      <c r="D7" s="20" t="s">
        <v>30</v>
      </c>
      <c r="E7" s="20"/>
      <c r="F7" s="20">
        <v>2.9386000000000001</v>
      </c>
      <c r="G7" s="20" t="s">
        <v>5</v>
      </c>
      <c r="H7" s="20" t="s">
        <v>240</v>
      </c>
      <c r="I7" s="20" t="s">
        <v>618</v>
      </c>
      <c r="J7" s="20">
        <v>175.95620400000001</v>
      </c>
      <c r="K7" s="20">
        <f>(F7/1000)*J7</f>
        <v>0.51706490107440006</v>
      </c>
      <c r="L7" s="20">
        <f>K7/F20</f>
        <v>0.54371535721921416</v>
      </c>
      <c r="M7" s="20">
        <f>F7/F20</f>
        <v>3.0900607359045669</v>
      </c>
      <c r="N7" s="20"/>
    </row>
    <row r="8" spans="2:20">
      <c r="B8" s="20">
        <v>0.58530000000000004</v>
      </c>
      <c r="C8" s="20" t="s">
        <v>11</v>
      </c>
      <c r="D8" s="20" t="s">
        <v>53</v>
      </c>
      <c r="E8" s="20"/>
      <c r="F8" s="20"/>
      <c r="G8" s="20" t="s">
        <v>22</v>
      </c>
      <c r="H8" s="20" t="s">
        <v>114</v>
      </c>
      <c r="I8" s="20"/>
      <c r="J8" s="20"/>
      <c r="K8" s="20"/>
      <c r="L8" s="20"/>
      <c r="M8" s="20"/>
      <c r="N8" s="20"/>
      <c r="T8" s="1"/>
    </row>
    <row r="9" spans="2:20">
      <c r="B9" s="20">
        <v>0.9496</v>
      </c>
      <c r="C9" s="20" t="s">
        <v>12</v>
      </c>
      <c r="D9" s="20" t="s">
        <v>56</v>
      </c>
      <c r="E9" s="20"/>
      <c r="F9" s="20"/>
      <c r="G9" s="20"/>
      <c r="H9" s="20"/>
      <c r="I9" s="20"/>
      <c r="J9" s="20"/>
      <c r="K9" s="20"/>
      <c r="L9" s="20"/>
      <c r="M9" s="20"/>
      <c r="N9" s="20"/>
      <c r="T9" s="1"/>
    </row>
    <row r="10" spans="2:20">
      <c r="B10" s="20">
        <v>0.6331</v>
      </c>
      <c r="C10" s="20" t="s">
        <v>238</v>
      </c>
      <c r="D10" s="20" t="s">
        <v>98</v>
      </c>
      <c r="E10" s="20"/>
      <c r="F10" s="20"/>
      <c r="G10" s="20"/>
      <c r="H10" s="20"/>
      <c r="I10" s="20"/>
      <c r="J10" s="20"/>
      <c r="K10" s="20"/>
      <c r="L10" s="20"/>
      <c r="M10" s="20"/>
      <c r="N10" s="20"/>
      <c r="T10" s="1"/>
    </row>
    <row r="11" spans="2:20">
      <c r="B11" s="20"/>
      <c r="C11" s="20"/>
      <c r="D11" s="20"/>
      <c r="E11" s="20"/>
      <c r="F11" s="20"/>
      <c r="G11" s="20"/>
      <c r="H11" s="20"/>
      <c r="I11" s="20"/>
      <c r="J11" s="20"/>
      <c r="K11" s="20"/>
      <c r="L11" s="20"/>
      <c r="M11" s="20"/>
      <c r="N11" s="20"/>
      <c r="T11" s="1"/>
    </row>
    <row r="12" spans="2:20">
      <c r="B12" s="20"/>
      <c r="C12" s="20"/>
      <c r="D12" s="20"/>
      <c r="E12" s="20"/>
      <c r="F12" s="20"/>
      <c r="G12" s="20"/>
      <c r="H12" s="20"/>
      <c r="I12" s="20"/>
      <c r="J12" s="20"/>
      <c r="K12" s="20"/>
      <c r="L12" s="20"/>
      <c r="M12" s="20"/>
      <c r="N12" s="20"/>
    </row>
    <row r="13" spans="2:20">
      <c r="B13" s="20"/>
      <c r="C13" s="20"/>
      <c r="D13" s="20"/>
      <c r="E13" s="20"/>
      <c r="F13" s="20"/>
      <c r="G13" s="20"/>
      <c r="H13" s="20"/>
      <c r="I13" s="20"/>
      <c r="J13" s="20"/>
      <c r="K13" s="20"/>
      <c r="L13" s="20"/>
      <c r="M13" s="20"/>
      <c r="N13" s="20"/>
    </row>
    <row r="14" spans="2:20">
      <c r="B14" s="20"/>
      <c r="C14" s="20"/>
      <c r="D14" s="20"/>
      <c r="E14" s="20"/>
      <c r="F14" s="20"/>
      <c r="G14" s="41" t="s">
        <v>352</v>
      </c>
      <c r="H14" s="41"/>
      <c r="I14" s="41"/>
      <c r="J14" s="20"/>
      <c r="K14" s="20"/>
      <c r="L14" s="20"/>
      <c r="M14" s="20"/>
      <c r="N14" s="20"/>
    </row>
    <row r="15" spans="2:20">
      <c r="B15" s="20" t="s">
        <v>210</v>
      </c>
      <c r="C15" s="20" t="s">
        <v>185</v>
      </c>
      <c r="D15" s="20" t="s">
        <v>353</v>
      </c>
      <c r="E15" s="20" t="s">
        <v>350</v>
      </c>
      <c r="F15" s="20" t="s">
        <v>351</v>
      </c>
      <c r="G15" s="22" t="s">
        <v>185</v>
      </c>
      <c r="H15" s="20" t="s">
        <v>324</v>
      </c>
      <c r="I15" s="20" t="s">
        <v>351</v>
      </c>
      <c r="J15" s="20"/>
      <c r="K15" s="20"/>
      <c r="L15" s="20"/>
      <c r="M15" s="20"/>
      <c r="N15" s="20"/>
    </row>
    <row r="16" spans="2:20">
      <c r="B16" s="20" t="s">
        <v>30</v>
      </c>
      <c r="C16" s="20">
        <v>0.77059999999999995</v>
      </c>
      <c r="D16" s="20">
        <f>C16/1000</f>
        <v>7.7059999999999997E-4</v>
      </c>
      <c r="E16" s="20">
        <v>504.153706</v>
      </c>
      <c r="F16" s="20">
        <f>D16*E16</f>
        <v>0.38850084584360001</v>
      </c>
      <c r="G16" s="22">
        <f>C16/$F$20</f>
        <v>0.81031811171580304</v>
      </c>
      <c r="H16" s="20">
        <f>G16/1000</f>
        <v>8.1031811171580303E-4</v>
      </c>
      <c r="I16" s="20">
        <f>H16*E16</f>
        <v>0.4085248790604441</v>
      </c>
      <c r="J16" s="20"/>
      <c r="K16" s="20"/>
      <c r="L16" s="20"/>
      <c r="M16" s="20"/>
      <c r="N16" s="20"/>
    </row>
    <row r="17" spans="2:14">
      <c r="B17" s="20" t="s">
        <v>53</v>
      </c>
      <c r="C17" s="20">
        <v>0.58530000000000004</v>
      </c>
      <c r="D17" s="20">
        <f t="shared" ref="D17:D19" si="0">C17/1000</f>
        <v>5.8530000000000008E-4</v>
      </c>
      <c r="E17" s="20">
        <v>480.12830600000007</v>
      </c>
      <c r="F17" s="20">
        <f t="shared" ref="F17:F19" si="1">D17*E17</f>
        <v>0.2810190975018001</v>
      </c>
      <c r="G17" s="22">
        <f t="shared" ref="G17:G19" si="2">C17/$F$20</f>
        <v>0.61546741602291666</v>
      </c>
      <c r="H17" s="20">
        <f t="shared" ref="H17:H19" si="3">G17/1000</f>
        <v>6.154674160229166E-4</v>
      </c>
      <c r="I17" s="20">
        <f t="shared" ref="I17:I19" si="4">H17*E17</f>
        <v>0.29550332785328026</v>
      </c>
      <c r="J17" s="20"/>
      <c r="K17" s="20"/>
      <c r="L17" s="20"/>
      <c r="M17" s="20"/>
      <c r="N17" s="20"/>
    </row>
    <row r="18" spans="2:14">
      <c r="B18" s="20" t="s">
        <v>56</v>
      </c>
      <c r="C18" s="20">
        <v>0.9496</v>
      </c>
      <c r="D18" s="20">
        <f t="shared" si="0"/>
        <v>9.4959999999999999E-4</v>
      </c>
      <c r="E18" s="20">
        <v>520.15270600000008</v>
      </c>
      <c r="F18" s="20">
        <f t="shared" si="1"/>
        <v>0.49393700961760006</v>
      </c>
      <c r="G18" s="22">
        <f t="shared" si="2"/>
        <v>0.99854409406349165</v>
      </c>
      <c r="H18" s="20">
        <f t="shared" si="3"/>
        <v>9.9854409406349167E-4</v>
      </c>
      <c r="I18" s="20">
        <f t="shared" si="4"/>
        <v>0.51939541258744382</v>
      </c>
      <c r="J18" s="20"/>
      <c r="K18" s="20"/>
      <c r="L18" s="20"/>
      <c r="M18" s="20"/>
      <c r="N18" s="20"/>
    </row>
    <row r="19" spans="2:14">
      <c r="B19" s="20" t="s">
        <v>98</v>
      </c>
      <c r="C19" s="20">
        <v>0.6331</v>
      </c>
      <c r="D19" s="20">
        <f t="shared" si="0"/>
        <v>6.3310000000000005E-4</v>
      </c>
      <c r="E19" s="20">
        <v>481.11276600000002</v>
      </c>
      <c r="F19" s="20">
        <f t="shared" si="1"/>
        <v>0.30459249215460005</v>
      </c>
      <c r="G19" s="22">
        <f t="shared" si="2"/>
        <v>0.66573111410235519</v>
      </c>
      <c r="H19" s="20">
        <f t="shared" si="3"/>
        <v>6.657311141023552E-4</v>
      </c>
      <c r="I19" s="20">
        <f t="shared" si="4"/>
        <v>0.32029173771804575</v>
      </c>
      <c r="J19" s="20"/>
      <c r="K19" s="20"/>
      <c r="L19" s="20"/>
      <c r="M19" s="20"/>
      <c r="N19" s="20"/>
    </row>
    <row r="20" spans="2:14">
      <c r="B20" s="20"/>
      <c r="C20" s="20"/>
      <c r="D20" s="20"/>
      <c r="E20" s="20"/>
      <c r="F20" s="20">
        <f>SUM(F16:F19)-K7</f>
        <v>0.95098454404320021</v>
      </c>
      <c r="G20" s="20"/>
      <c r="H20" s="20"/>
      <c r="I20" s="20">
        <f>SUM(I16:I19)-L7</f>
        <v>0.99999999999999978</v>
      </c>
      <c r="J20" s="20"/>
      <c r="K20" s="20"/>
      <c r="L20" s="20"/>
      <c r="M20" s="20"/>
      <c r="N20" s="20"/>
    </row>
    <row r="21" spans="2:14">
      <c r="B21" s="20"/>
      <c r="C21" s="20"/>
      <c r="D21" s="20"/>
      <c r="E21" s="20"/>
      <c r="F21" s="20"/>
      <c r="G21" s="20"/>
      <c r="H21" s="20"/>
      <c r="I21" s="20"/>
      <c r="J21" s="20"/>
      <c r="K21" s="20"/>
      <c r="L21" s="20"/>
      <c r="M21" s="20"/>
      <c r="N21" s="20"/>
    </row>
    <row r="22" spans="2:14">
      <c r="B22" s="20"/>
      <c r="C22" s="20"/>
      <c r="D22" s="20"/>
      <c r="E22" s="20"/>
      <c r="F22" s="20"/>
      <c r="G22" s="20"/>
      <c r="H22" s="20"/>
      <c r="I22" s="20"/>
      <c r="J22" s="20"/>
      <c r="K22" s="20"/>
      <c r="L22" s="20"/>
      <c r="M22" s="20"/>
      <c r="N22" s="20"/>
    </row>
    <row r="23" spans="2:14">
      <c r="B23" s="20"/>
      <c r="C23" s="20"/>
      <c r="D23" s="20"/>
      <c r="E23" s="20"/>
      <c r="F23" s="20"/>
      <c r="G23" s="20"/>
      <c r="H23" s="20"/>
      <c r="I23" s="20"/>
      <c r="J23" s="20"/>
      <c r="K23" s="20"/>
      <c r="L23" s="20"/>
      <c r="M23" s="20"/>
      <c r="N23" s="20"/>
    </row>
    <row r="24" spans="2:14">
      <c r="B24" s="20"/>
      <c r="C24" s="20"/>
      <c r="D24" s="20"/>
      <c r="E24" s="20"/>
      <c r="F24" s="20"/>
      <c r="G24" s="20"/>
      <c r="H24" s="20"/>
      <c r="I24" s="20"/>
      <c r="J24" s="20"/>
      <c r="K24" s="20"/>
      <c r="L24" s="20"/>
      <c r="M24" s="20"/>
      <c r="N24" s="20"/>
    </row>
    <row r="25" spans="2:14">
      <c r="B25" s="20"/>
      <c r="C25" s="20"/>
      <c r="D25" s="20"/>
      <c r="E25" s="20"/>
      <c r="F25" s="20"/>
      <c r="G25" s="20"/>
      <c r="H25" s="20"/>
      <c r="I25" s="20"/>
      <c r="J25" s="20"/>
      <c r="K25" s="20"/>
      <c r="L25" s="20"/>
      <c r="M25" s="20"/>
      <c r="N25" s="20"/>
    </row>
  </sheetData>
  <mergeCells count="1">
    <mergeCell ref="G14:I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3E99E-1BE4-4726-8AFB-76133B2FAA06}">
  <dimension ref="A2:DW68"/>
  <sheetViews>
    <sheetView topLeftCell="A41" workbookViewId="0">
      <selection activeCell="A69" sqref="A69"/>
    </sheetView>
  </sheetViews>
  <sheetFormatPr defaultRowHeight="15"/>
  <cols>
    <col min="2" max="2" width="14.140625" customWidth="1"/>
    <col min="4" max="4" width="12.140625" customWidth="1"/>
    <col min="5" max="5" width="19.140625" customWidth="1"/>
    <col min="6" max="6" width="13.5703125" customWidth="1"/>
    <col min="7" max="7" width="17" customWidth="1"/>
  </cols>
  <sheetData>
    <row r="2" spans="1:127">
      <c r="B2" t="s">
        <v>241</v>
      </c>
    </row>
    <row r="3" spans="1:127">
      <c r="B3">
        <v>6.7349999999999997E-3</v>
      </c>
      <c r="C3" t="s">
        <v>242</v>
      </c>
      <c r="D3">
        <v>4.0530000000000002E-3</v>
      </c>
      <c r="E3" t="s">
        <v>243</v>
      </c>
      <c r="F3">
        <v>2.8549999999999999E-2</v>
      </c>
      <c r="G3" t="s">
        <v>244</v>
      </c>
      <c r="H3">
        <v>8.2159999999999993E-3</v>
      </c>
      <c r="I3" t="s">
        <v>245</v>
      </c>
      <c r="J3">
        <v>0.12620000000000001</v>
      </c>
      <c r="K3" t="s">
        <v>246</v>
      </c>
      <c r="L3">
        <v>2.308E-2</v>
      </c>
      <c r="M3" t="s">
        <v>247</v>
      </c>
      <c r="N3">
        <v>2.2239999999999999E-2</v>
      </c>
      <c r="O3" t="s">
        <v>248</v>
      </c>
      <c r="P3">
        <v>1.074E-2</v>
      </c>
      <c r="Q3" t="s">
        <v>249</v>
      </c>
      <c r="R3">
        <v>2.7809999999999998E-4</v>
      </c>
      <c r="S3" t="s">
        <v>250</v>
      </c>
      <c r="T3">
        <v>1.8159999999999999E-2</v>
      </c>
      <c r="U3" t="s">
        <v>251</v>
      </c>
      <c r="V3">
        <v>7.3270000000000002E-2</v>
      </c>
      <c r="W3" t="s">
        <v>252</v>
      </c>
      <c r="X3">
        <v>2.4830000000000001E-2</v>
      </c>
      <c r="Y3" t="s">
        <v>253</v>
      </c>
      <c r="Z3">
        <v>5.6990000000000001E-3</v>
      </c>
      <c r="AA3" t="s">
        <v>254</v>
      </c>
      <c r="AB3">
        <v>7.8460000000000005E-3</v>
      </c>
      <c r="AC3" t="s">
        <v>255</v>
      </c>
      <c r="AD3">
        <v>5.3690000000000002E-2</v>
      </c>
      <c r="AE3" t="s">
        <v>256</v>
      </c>
      <c r="AF3">
        <v>8.6840000000000007E-3</v>
      </c>
      <c r="AG3" t="s">
        <v>257</v>
      </c>
      <c r="AH3">
        <v>0.1459</v>
      </c>
      <c r="AI3" t="s">
        <v>258</v>
      </c>
      <c r="AJ3">
        <v>0.24729999999999999</v>
      </c>
      <c r="AK3" t="s">
        <v>259</v>
      </c>
      <c r="AL3">
        <v>3.4099999999999998E-2</v>
      </c>
      <c r="AM3" t="s">
        <v>260</v>
      </c>
      <c r="AN3">
        <v>8.7089999999999997E-3</v>
      </c>
      <c r="AO3" t="s">
        <v>261</v>
      </c>
      <c r="AP3">
        <v>2.0950000000000001E-3</v>
      </c>
      <c r="AQ3" t="s">
        <v>262</v>
      </c>
      <c r="AR3">
        <v>3.029E-3</v>
      </c>
      <c r="AS3" t="s">
        <v>263</v>
      </c>
      <c r="AT3">
        <v>6.4679999999999998E-3</v>
      </c>
      <c r="AU3" t="s">
        <v>264</v>
      </c>
      <c r="AV3">
        <v>1.52E-2</v>
      </c>
      <c r="AW3" t="s">
        <v>265</v>
      </c>
      <c r="AX3">
        <v>1.0020000000000001E-3</v>
      </c>
      <c r="AY3" t="s">
        <v>266</v>
      </c>
      <c r="AZ3">
        <v>1.7100000000000001E-2</v>
      </c>
      <c r="BA3" t="s">
        <v>267</v>
      </c>
      <c r="BB3">
        <v>2.8969999999999999E-2</v>
      </c>
      <c r="BC3" t="s">
        <v>268</v>
      </c>
      <c r="BD3">
        <v>1.694E-2</v>
      </c>
      <c r="BE3" t="s">
        <v>269</v>
      </c>
      <c r="BF3">
        <v>3.9820000000000001E-2</v>
      </c>
      <c r="BG3" t="s">
        <v>270</v>
      </c>
      <c r="BH3">
        <v>2.7260000000000001E-3</v>
      </c>
      <c r="BI3" t="s">
        <v>271</v>
      </c>
      <c r="BJ3">
        <v>4.589E-2</v>
      </c>
      <c r="BK3" t="s">
        <v>272</v>
      </c>
      <c r="BL3">
        <v>7.7759999999999996E-2</v>
      </c>
      <c r="BM3" t="s">
        <v>273</v>
      </c>
      <c r="BN3">
        <v>1.447E-2</v>
      </c>
      <c r="BO3" t="s">
        <v>274</v>
      </c>
      <c r="BP3">
        <v>3.5170000000000002E-3</v>
      </c>
      <c r="BQ3" t="s">
        <v>275</v>
      </c>
      <c r="BR3">
        <v>4.9890000000000004E-3</v>
      </c>
      <c r="BS3" t="s">
        <v>276</v>
      </c>
      <c r="BT3">
        <v>1.0699999999999999E-2</v>
      </c>
      <c r="BU3" t="s">
        <v>277</v>
      </c>
      <c r="BV3">
        <v>2.5149999999999999E-2</v>
      </c>
      <c r="BW3" t="s">
        <v>278</v>
      </c>
      <c r="BX3">
        <v>1.6819999999999999E-3</v>
      </c>
      <c r="BY3" t="s">
        <v>279</v>
      </c>
      <c r="BZ3">
        <v>4.8379999999999999E-2</v>
      </c>
      <c r="CA3" t="s">
        <v>280</v>
      </c>
      <c r="CB3">
        <v>1.119E-2</v>
      </c>
      <c r="CC3" t="s">
        <v>281</v>
      </c>
      <c r="CD3">
        <v>2.7599999999999999E-3</v>
      </c>
      <c r="CE3" t="s">
        <v>282</v>
      </c>
      <c r="CF3">
        <v>3.8070000000000001E-3</v>
      </c>
      <c r="CG3" t="s">
        <v>283</v>
      </c>
      <c r="CH3">
        <v>1.9310000000000001E-2</v>
      </c>
      <c r="CI3" t="s">
        <v>284</v>
      </c>
      <c r="CJ3">
        <v>1.32E-3</v>
      </c>
      <c r="CK3" t="s">
        <v>285</v>
      </c>
      <c r="CL3">
        <v>3.7679999999999998E-2</v>
      </c>
      <c r="CM3" t="s">
        <v>286</v>
      </c>
      <c r="CN3">
        <v>5.208E-3</v>
      </c>
      <c r="CO3" t="s">
        <v>287</v>
      </c>
      <c r="CP3">
        <v>2.8449999999999999E-3</v>
      </c>
      <c r="CQ3" t="s">
        <v>288</v>
      </c>
      <c r="CR3">
        <v>6.9340000000000005E-4</v>
      </c>
      <c r="CS3" t="s">
        <v>289</v>
      </c>
      <c r="CT3">
        <v>9.7769999999999997E-4</v>
      </c>
      <c r="CU3" t="s">
        <v>290</v>
      </c>
      <c r="CV3">
        <v>2.0999999999999999E-3</v>
      </c>
      <c r="CW3" t="s">
        <v>291</v>
      </c>
      <c r="CX3">
        <v>4.9350000000000002E-3</v>
      </c>
      <c r="CY3" t="s">
        <v>292</v>
      </c>
      <c r="CZ3">
        <v>3.3159999999999998E-4</v>
      </c>
      <c r="DA3" t="s">
        <v>293</v>
      </c>
      <c r="DB3">
        <v>5.6210000000000001E-3</v>
      </c>
      <c r="DC3" t="s">
        <v>294</v>
      </c>
      <c r="DD3">
        <v>9.5230000000000002E-3</v>
      </c>
      <c r="DE3" t="s">
        <v>295</v>
      </c>
      <c r="DF3">
        <v>1.3240000000000001E-3</v>
      </c>
      <c r="DG3" t="s">
        <v>296</v>
      </c>
      <c r="DH3">
        <v>5.9770000000000005E-4</v>
      </c>
      <c r="DI3" t="s">
        <v>297</v>
      </c>
      <c r="DJ3">
        <v>1.484E-4</v>
      </c>
      <c r="DK3" t="s">
        <v>298</v>
      </c>
      <c r="DL3">
        <v>2.0220000000000001E-4</v>
      </c>
      <c r="DM3" t="s">
        <v>299</v>
      </c>
      <c r="DN3">
        <v>4.3750000000000001E-4</v>
      </c>
      <c r="DO3" t="s">
        <v>300</v>
      </c>
      <c r="DP3">
        <v>1.0280000000000001E-3</v>
      </c>
      <c r="DQ3" t="s">
        <v>301</v>
      </c>
      <c r="DR3">
        <v>1.1919999999999999E-3</v>
      </c>
      <c r="DS3" t="s">
        <v>302</v>
      </c>
      <c r="DT3">
        <v>2.019E-3</v>
      </c>
      <c r="DU3" t="s">
        <v>303</v>
      </c>
      <c r="DV3" t="s">
        <v>143</v>
      </c>
      <c r="DW3" t="s">
        <v>17</v>
      </c>
    </row>
    <row r="5" spans="1:127" ht="30">
      <c r="B5" s="17" t="s">
        <v>354</v>
      </c>
      <c r="C5" s="17" t="s">
        <v>209</v>
      </c>
      <c r="D5" s="17" t="s">
        <v>210</v>
      </c>
      <c r="E5" s="17" t="s">
        <v>349</v>
      </c>
      <c r="F5" s="17" t="s">
        <v>351</v>
      </c>
      <c r="G5" s="17" t="s">
        <v>355</v>
      </c>
      <c r="H5" s="17" t="s">
        <v>143</v>
      </c>
      <c r="I5" s="17" t="s">
        <v>185</v>
      </c>
      <c r="J5" s="17" t="s">
        <v>209</v>
      </c>
      <c r="K5" s="17" t="s">
        <v>210</v>
      </c>
    </row>
    <row r="6" spans="1:127">
      <c r="A6">
        <v>1</v>
      </c>
      <c r="B6">
        <v>6.7349999999999997E-3</v>
      </c>
      <c r="C6" t="s">
        <v>242</v>
      </c>
      <c r="D6" t="s">
        <v>304</v>
      </c>
      <c r="E6">
        <v>893.19466299999999</v>
      </c>
      <c r="F6">
        <f>E6*(B6/1000)</f>
        <v>6.0156660553049995E-3</v>
      </c>
      <c r="G6">
        <f>B6/$F$68</f>
        <v>6.7625176024881739E-3</v>
      </c>
      <c r="H6" t="s">
        <v>168</v>
      </c>
      <c r="J6" t="s">
        <v>17</v>
      </c>
      <c r="K6" t="s">
        <v>106</v>
      </c>
    </row>
    <row r="7" spans="1:127">
      <c r="A7">
        <v>1</v>
      </c>
      <c r="B7">
        <v>4.0530000000000002E-3</v>
      </c>
      <c r="C7" t="s">
        <v>243</v>
      </c>
      <c r="D7" t="s">
        <v>305</v>
      </c>
      <c r="E7">
        <v>1055.33553799999</v>
      </c>
      <c r="F7">
        <f t="shared" ref="F7:F67" si="0">E7*(B7/1000)</f>
        <v>4.2772749355139599E-3</v>
      </c>
      <c r="G7">
        <f t="shared" ref="G7:G67" si="1">B7/$F$68</f>
        <v>4.0695595906287416E-3</v>
      </c>
      <c r="H7" t="s">
        <v>168</v>
      </c>
    </row>
    <row r="8" spans="1:127">
      <c r="A8">
        <v>1</v>
      </c>
      <c r="B8">
        <v>2.8549999999999999E-2</v>
      </c>
      <c r="C8" t="s">
        <v>244</v>
      </c>
      <c r="D8" t="s">
        <v>306</v>
      </c>
      <c r="E8">
        <v>865.14141900000004</v>
      </c>
      <c r="F8">
        <f t="shared" si="0"/>
        <v>2.469978751245E-2</v>
      </c>
      <c r="G8">
        <f t="shared" si="1"/>
        <v>2.8666648485677414E-2</v>
      </c>
      <c r="H8" t="s">
        <v>168</v>
      </c>
    </row>
    <row r="9" spans="1:127">
      <c r="A9">
        <v>1</v>
      </c>
      <c r="B9">
        <v>8.2159999999999993E-3</v>
      </c>
      <c r="C9" t="s">
        <v>245</v>
      </c>
      <c r="D9" t="s">
        <v>307</v>
      </c>
      <c r="E9">
        <v>759.107032</v>
      </c>
      <c r="F9">
        <f t="shared" si="0"/>
        <v>6.2368233749119989E-3</v>
      </c>
      <c r="G9">
        <f>B9/$F$68</f>
        <v>8.2495686150026483E-3</v>
      </c>
      <c r="H9" t="s">
        <v>168</v>
      </c>
    </row>
    <row r="10" spans="1:127">
      <c r="A10">
        <v>1</v>
      </c>
      <c r="B10">
        <v>0.12620000000000001</v>
      </c>
      <c r="C10" t="s">
        <v>246</v>
      </c>
      <c r="D10" t="s">
        <v>308</v>
      </c>
      <c r="E10">
        <v>720.01396299800001</v>
      </c>
      <c r="F10">
        <f t="shared" si="0"/>
        <v>9.086576213034761E-2</v>
      </c>
      <c r="G10">
        <f t="shared" si="1"/>
        <v>0.12671562307854606</v>
      </c>
      <c r="H10" t="s">
        <v>168</v>
      </c>
      <c r="K10" s="9"/>
    </row>
    <row r="11" spans="1:127">
      <c r="A11">
        <v>1</v>
      </c>
      <c r="B11">
        <v>2.308E-2</v>
      </c>
      <c r="C11" t="s">
        <v>247</v>
      </c>
      <c r="D11" t="s">
        <v>309</v>
      </c>
      <c r="E11">
        <v>721.96356599799901</v>
      </c>
      <c r="F11">
        <f t="shared" si="0"/>
        <v>1.6662919103233816E-2</v>
      </c>
      <c r="G11">
        <f t="shared" si="1"/>
        <v>2.3174299371258658E-2</v>
      </c>
      <c r="H11" t="s">
        <v>168</v>
      </c>
    </row>
    <row r="12" spans="1:127">
      <c r="A12">
        <v>1</v>
      </c>
      <c r="B12">
        <v>2.2239999999999999E-2</v>
      </c>
      <c r="C12" t="s">
        <v>248</v>
      </c>
      <c r="D12" t="s">
        <v>310</v>
      </c>
      <c r="E12">
        <v>703.00054399999999</v>
      </c>
      <c r="F12">
        <f t="shared" si="0"/>
        <v>1.5634732098559999E-2</v>
      </c>
      <c r="G12">
        <f t="shared" si="1"/>
        <v>2.2330867331750111E-2</v>
      </c>
      <c r="H12" t="s">
        <v>168</v>
      </c>
    </row>
    <row r="13" spans="1:127">
      <c r="A13">
        <v>1</v>
      </c>
      <c r="B13">
        <v>1.074E-2</v>
      </c>
      <c r="C13" t="s">
        <v>249</v>
      </c>
      <c r="D13" t="s">
        <v>311</v>
      </c>
      <c r="E13">
        <v>721.96356599799901</v>
      </c>
      <c r="F13">
        <f t="shared" si="0"/>
        <v>7.7538886988185087E-3</v>
      </c>
      <c r="G13">
        <f t="shared" si="1"/>
        <v>1.0783881076573569E-2</v>
      </c>
      <c r="H13" t="s">
        <v>168</v>
      </c>
    </row>
    <row r="14" spans="1:127">
      <c r="A14">
        <v>1</v>
      </c>
      <c r="B14">
        <v>2.7809999999999998E-4</v>
      </c>
      <c r="C14" t="s">
        <v>250</v>
      </c>
      <c r="D14" t="s">
        <v>312</v>
      </c>
      <c r="E14">
        <v>1351.833168996</v>
      </c>
      <c r="F14">
        <f t="shared" si="0"/>
        <v>3.7594480429778757E-4</v>
      </c>
      <c r="G14">
        <f t="shared" si="1"/>
        <v>2.7923625022300836E-4</v>
      </c>
      <c r="H14" t="s">
        <v>168</v>
      </c>
    </row>
    <row r="15" spans="1:127">
      <c r="A15">
        <v>1</v>
      </c>
      <c r="B15">
        <v>1.8159999999999999E-2</v>
      </c>
      <c r="C15" t="s">
        <v>251</v>
      </c>
      <c r="E15">
        <v>635.85423099800005</v>
      </c>
      <c r="F15">
        <f t="shared" si="0"/>
        <v>1.1547112834923681E-2</v>
      </c>
      <c r="G15">
        <f t="shared" si="1"/>
        <v>1.8234197425565739E-2</v>
      </c>
      <c r="H15" t="s">
        <v>168</v>
      </c>
    </row>
    <row r="16" spans="1:127">
      <c r="A16">
        <v>1</v>
      </c>
      <c r="B16">
        <v>7.3270000000000002E-2</v>
      </c>
      <c r="C16" t="s">
        <v>252</v>
      </c>
      <c r="E16">
        <v>691.96071899799995</v>
      </c>
      <c r="F16">
        <f t="shared" si="0"/>
        <v>5.0699961880983462E-2</v>
      </c>
      <c r="G16">
        <f t="shared" si="1"/>
        <v>7.3569363731894363E-2</v>
      </c>
      <c r="H16" t="s">
        <v>168</v>
      </c>
    </row>
    <row r="17" spans="1:8">
      <c r="A17">
        <v>1</v>
      </c>
      <c r="B17">
        <v>2.4830000000000001E-2</v>
      </c>
      <c r="C17" t="s">
        <v>253</v>
      </c>
      <c r="E17">
        <v>748.06720699799996</v>
      </c>
      <c r="F17">
        <f t="shared" si="0"/>
        <v>1.8574508749760341E-2</v>
      </c>
      <c r="G17">
        <f t="shared" si="1"/>
        <v>2.4931449453568136E-2</v>
      </c>
      <c r="H17" t="s">
        <v>168</v>
      </c>
    </row>
    <row r="18" spans="1:8">
      <c r="A18">
        <v>1</v>
      </c>
      <c r="B18">
        <v>5.6990000000000001E-3</v>
      </c>
      <c r="C18" t="s">
        <v>254</v>
      </c>
      <c r="E18">
        <v>665.85707799800002</v>
      </c>
      <c r="F18">
        <f t="shared" si="0"/>
        <v>3.794719487510602E-3</v>
      </c>
      <c r="G18">
        <f t="shared" si="1"/>
        <v>5.7222847537609662E-3</v>
      </c>
      <c r="H18" t="s">
        <v>168</v>
      </c>
    </row>
    <row r="19" spans="1:8">
      <c r="A19">
        <v>1</v>
      </c>
      <c r="B19">
        <v>7.8460000000000005E-3</v>
      </c>
      <c r="C19" t="s">
        <v>255</v>
      </c>
      <c r="E19">
        <v>778.07005399800005</v>
      </c>
      <c r="F19">
        <f t="shared" si="0"/>
        <v>6.1047376436683086E-3</v>
      </c>
      <c r="G19">
        <f t="shared" si="1"/>
        <v>7.8780568833143605E-3</v>
      </c>
      <c r="H19" t="s">
        <v>168</v>
      </c>
    </row>
    <row r="20" spans="1:8">
      <c r="A20">
        <v>1</v>
      </c>
      <c r="B20">
        <v>5.3690000000000002E-2</v>
      </c>
      <c r="C20" t="s">
        <v>256</v>
      </c>
      <c r="E20">
        <v>720.01396299800001</v>
      </c>
      <c r="F20">
        <f t="shared" si="0"/>
        <v>3.8657549673362622E-2</v>
      </c>
      <c r="G20">
        <f t="shared" si="1"/>
        <v>5.3909364525254654E-2</v>
      </c>
      <c r="H20" t="s">
        <v>168</v>
      </c>
    </row>
    <row r="21" spans="1:8">
      <c r="A21">
        <v>1</v>
      </c>
      <c r="B21">
        <v>8.6840000000000007E-3</v>
      </c>
      <c r="C21" t="s">
        <v>257</v>
      </c>
      <c r="E21">
        <v>635.85423099800005</v>
      </c>
      <c r="F21">
        <f t="shared" si="0"/>
        <v>5.5217581419866324E-3</v>
      </c>
      <c r="G21">
        <f t="shared" si="1"/>
        <v>8.7194807513002685E-3</v>
      </c>
      <c r="H21" t="s">
        <v>168</v>
      </c>
    </row>
    <row r="22" spans="1:8">
      <c r="A22">
        <v>1</v>
      </c>
      <c r="B22">
        <v>0.1459</v>
      </c>
      <c r="C22" t="s">
        <v>258</v>
      </c>
      <c r="E22">
        <v>663.907474998</v>
      </c>
      <c r="F22">
        <f t="shared" si="0"/>
        <v>9.6864100602208195E-2</v>
      </c>
      <c r="G22">
        <f t="shared" si="1"/>
        <v>0.14649611257654413</v>
      </c>
      <c r="H22" t="s">
        <v>168</v>
      </c>
    </row>
    <row r="23" spans="1:8">
      <c r="A23">
        <v>1</v>
      </c>
      <c r="B23">
        <v>0.24729999999999999</v>
      </c>
      <c r="C23" t="s">
        <v>259</v>
      </c>
      <c r="E23">
        <v>663.907474998</v>
      </c>
      <c r="F23">
        <f t="shared" si="0"/>
        <v>0.16418431856700538</v>
      </c>
      <c r="G23">
        <f t="shared" si="1"/>
        <v>0.24831040877436161</v>
      </c>
      <c r="H23" t="s">
        <v>168</v>
      </c>
    </row>
    <row r="24" spans="1:8">
      <c r="A24">
        <v>1</v>
      </c>
      <c r="B24">
        <v>3.4099999999999998E-2</v>
      </c>
      <c r="C24" t="s">
        <v>260</v>
      </c>
      <c r="E24">
        <v>691.96071899799995</v>
      </c>
      <c r="F24">
        <f t="shared" si="0"/>
        <v>2.3595860517831795E-2</v>
      </c>
      <c r="G24">
        <f t="shared" si="1"/>
        <v>3.4239324461001745E-2</v>
      </c>
      <c r="H24" t="s">
        <v>168</v>
      </c>
    </row>
    <row r="25" spans="1:8">
      <c r="A25">
        <v>1</v>
      </c>
      <c r="B25">
        <v>8.7089999999999997E-3</v>
      </c>
      <c r="C25" t="s">
        <v>261</v>
      </c>
      <c r="E25">
        <v>1055.33553799999</v>
      </c>
      <c r="F25">
        <f t="shared" si="0"/>
        <v>9.1909172004419129E-3</v>
      </c>
      <c r="G25">
        <f t="shared" si="1"/>
        <v>8.7445828953332614E-3</v>
      </c>
      <c r="H25" t="s">
        <v>168</v>
      </c>
    </row>
    <row r="26" spans="1:8">
      <c r="A26">
        <v>1</v>
      </c>
      <c r="B26">
        <v>2.0950000000000001E-3</v>
      </c>
      <c r="C26" t="s">
        <v>262</v>
      </c>
      <c r="E26">
        <v>999.22904999999901</v>
      </c>
      <c r="F26">
        <f t="shared" si="0"/>
        <v>2.093384859749998E-3</v>
      </c>
      <c r="G26">
        <f t="shared" si="1"/>
        <v>2.1035596699647699E-3</v>
      </c>
      <c r="H26" t="s">
        <v>168</v>
      </c>
    </row>
    <row r="27" spans="1:8">
      <c r="A27">
        <v>1</v>
      </c>
      <c r="B27">
        <v>3.029E-3</v>
      </c>
      <c r="C27" t="s">
        <v>263</v>
      </c>
      <c r="E27">
        <v>1111.4420259999999</v>
      </c>
      <c r="F27">
        <f t="shared" si="0"/>
        <v>3.3665578967540001E-3</v>
      </c>
      <c r="G27">
        <f t="shared" si="1"/>
        <v>3.0413757710373692E-3</v>
      </c>
      <c r="H27" t="s">
        <v>168</v>
      </c>
    </row>
    <row r="28" spans="1:8">
      <c r="A28">
        <v>1</v>
      </c>
      <c r="B28">
        <v>6.4679999999999998E-3</v>
      </c>
      <c r="C28" t="s">
        <v>264</v>
      </c>
      <c r="E28">
        <v>1083.388782</v>
      </c>
      <c r="F28">
        <f t="shared" si="0"/>
        <v>7.0073586419759993E-3</v>
      </c>
      <c r="G28">
        <f t="shared" si="1"/>
        <v>6.4944267042158143E-3</v>
      </c>
      <c r="H28" t="s">
        <v>168</v>
      </c>
    </row>
    <row r="29" spans="1:8">
      <c r="A29">
        <v>1</v>
      </c>
      <c r="B29">
        <v>1.52E-2</v>
      </c>
      <c r="C29" t="s">
        <v>265</v>
      </c>
      <c r="E29">
        <v>1083.388782</v>
      </c>
      <c r="F29">
        <f t="shared" si="0"/>
        <v>1.6467509486399998E-2</v>
      </c>
      <c r="G29">
        <f t="shared" si="1"/>
        <v>1.5262103572059428E-2</v>
      </c>
      <c r="H29" t="s">
        <v>168</v>
      </c>
    </row>
    <row r="30" spans="1:8">
      <c r="A30">
        <v>1</v>
      </c>
      <c r="B30">
        <v>1.0020000000000001E-3</v>
      </c>
      <c r="C30" t="s">
        <v>266</v>
      </c>
      <c r="E30">
        <v>999.22904999999901</v>
      </c>
      <c r="F30">
        <f t="shared" si="0"/>
        <v>1.0012275080999991E-3</v>
      </c>
      <c r="G30">
        <f t="shared" si="1"/>
        <v>1.0060939328423388E-3</v>
      </c>
      <c r="H30" t="s">
        <v>168</v>
      </c>
    </row>
    <row r="31" spans="1:8">
      <c r="A31">
        <v>1</v>
      </c>
      <c r="B31">
        <v>1.7100000000000001E-2</v>
      </c>
      <c r="C31" t="s">
        <v>267</v>
      </c>
      <c r="E31">
        <v>1027.2822940000001</v>
      </c>
      <c r="F31">
        <f t="shared" si="0"/>
        <v>1.7566527227400004E-2</v>
      </c>
      <c r="G31">
        <f t="shared" si="1"/>
        <v>1.7169866518566858E-2</v>
      </c>
      <c r="H31" t="s">
        <v>168</v>
      </c>
    </row>
    <row r="32" spans="1:8">
      <c r="A32">
        <v>1</v>
      </c>
      <c r="B32">
        <v>2.8969999999999999E-2</v>
      </c>
      <c r="C32" t="s">
        <v>268</v>
      </c>
      <c r="E32">
        <v>1027.2822940000001</v>
      </c>
      <c r="F32">
        <f t="shared" si="0"/>
        <v>2.9760368057180003E-2</v>
      </c>
      <c r="G32">
        <f t="shared" si="1"/>
        <v>2.9088364505431688E-2</v>
      </c>
      <c r="H32" t="s">
        <v>168</v>
      </c>
    </row>
    <row r="33" spans="1:8">
      <c r="A33">
        <v>1</v>
      </c>
      <c r="B33">
        <v>1.694E-2</v>
      </c>
      <c r="C33" t="s">
        <v>269</v>
      </c>
      <c r="E33">
        <v>750.01680999799999</v>
      </c>
      <c r="F33">
        <f t="shared" si="0"/>
        <v>1.270528476136612E-2</v>
      </c>
      <c r="G33">
        <f t="shared" si="1"/>
        <v>1.7009212796755706E-2</v>
      </c>
      <c r="H33" t="s">
        <v>168</v>
      </c>
    </row>
    <row r="34" spans="1:8">
      <c r="A34">
        <v>1</v>
      </c>
      <c r="B34">
        <v>3.9820000000000001E-2</v>
      </c>
      <c r="C34" t="s">
        <v>270</v>
      </c>
      <c r="E34">
        <v>750.01680999799999</v>
      </c>
      <c r="F34">
        <f t="shared" si="0"/>
        <v>2.9865669374120361E-2</v>
      </c>
      <c r="G34">
        <f t="shared" si="1"/>
        <v>3.9982695015750427E-2</v>
      </c>
      <c r="H34" t="s">
        <v>168</v>
      </c>
    </row>
    <row r="35" spans="1:8">
      <c r="A35">
        <v>1</v>
      </c>
      <c r="B35">
        <v>2.7260000000000001E-3</v>
      </c>
      <c r="C35" t="s">
        <v>271</v>
      </c>
      <c r="E35">
        <v>665.85707799800002</v>
      </c>
      <c r="F35">
        <f t="shared" si="0"/>
        <v>1.8151263946225482E-3</v>
      </c>
      <c r="G35">
        <f t="shared" si="1"/>
        <v>2.7371377853575006E-3</v>
      </c>
      <c r="H35" t="s">
        <v>168</v>
      </c>
    </row>
    <row r="36" spans="1:8">
      <c r="A36">
        <v>1</v>
      </c>
      <c r="B36">
        <v>4.589E-2</v>
      </c>
      <c r="C36" t="s">
        <v>272</v>
      </c>
      <c r="E36">
        <v>693.91032199799997</v>
      </c>
      <c r="F36">
        <f t="shared" si="0"/>
        <v>3.1843544676488221E-2</v>
      </c>
      <c r="G36">
        <f t="shared" si="1"/>
        <v>4.6077495586960997E-2</v>
      </c>
      <c r="H36" t="s">
        <v>168</v>
      </c>
    </row>
    <row r="37" spans="1:8">
      <c r="A37">
        <v>1</v>
      </c>
      <c r="B37">
        <v>7.7759999999999996E-2</v>
      </c>
      <c r="C37" t="s">
        <v>273</v>
      </c>
      <c r="E37">
        <v>693.91032199799997</v>
      </c>
      <c r="F37">
        <f t="shared" si="0"/>
        <v>5.3958466638564476E-2</v>
      </c>
      <c r="G37">
        <f t="shared" si="1"/>
        <v>7.8077708800219817E-2</v>
      </c>
      <c r="H37" t="s">
        <v>168</v>
      </c>
    </row>
    <row r="38" spans="1:8">
      <c r="A38">
        <v>1</v>
      </c>
      <c r="B38">
        <v>1.447E-2</v>
      </c>
      <c r="C38" t="s">
        <v>274</v>
      </c>
      <c r="E38">
        <v>893.19466299999999</v>
      </c>
      <c r="F38">
        <f t="shared" si="0"/>
        <v>1.2924526773609999E-2</v>
      </c>
      <c r="G38">
        <f t="shared" si="1"/>
        <v>1.4529120966296048E-2</v>
      </c>
      <c r="H38" t="s">
        <v>168</v>
      </c>
    </row>
    <row r="39" spans="1:8">
      <c r="A39">
        <v>1</v>
      </c>
      <c r="B39">
        <v>3.5170000000000002E-3</v>
      </c>
      <c r="C39" t="s">
        <v>275</v>
      </c>
      <c r="E39">
        <v>837.08817499999998</v>
      </c>
      <c r="F39">
        <f t="shared" si="0"/>
        <v>2.9440391114750001E-3</v>
      </c>
      <c r="G39">
        <f t="shared" si="1"/>
        <v>3.5313696225613826E-3</v>
      </c>
      <c r="H39" t="s">
        <v>168</v>
      </c>
    </row>
    <row r="40" spans="1:8">
      <c r="A40">
        <v>1</v>
      </c>
      <c r="B40">
        <v>4.9890000000000004E-3</v>
      </c>
      <c r="C40" t="s">
        <v>276</v>
      </c>
      <c r="E40">
        <v>949.301151</v>
      </c>
      <c r="F40">
        <f t="shared" si="0"/>
        <v>4.7360634423390001E-3</v>
      </c>
      <c r="G40">
        <f t="shared" si="1"/>
        <v>5.0093838632239802E-3</v>
      </c>
      <c r="H40" t="s">
        <v>168</v>
      </c>
    </row>
    <row r="41" spans="1:8">
      <c r="A41">
        <v>1</v>
      </c>
      <c r="B41">
        <v>1.0699999999999999E-2</v>
      </c>
      <c r="C41" t="s">
        <v>277</v>
      </c>
      <c r="E41">
        <v>921.24790699999903</v>
      </c>
      <c r="F41">
        <f t="shared" si="0"/>
        <v>9.8573526048999893E-3</v>
      </c>
      <c r="G41">
        <f t="shared" si="1"/>
        <v>1.0743717646120782E-2</v>
      </c>
      <c r="H41" t="s">
        <v>168</v>
      </c>
    </row>
    <row r="42" spans="1:8">
      <c r="A42">
        <v>1</v>
      </c>
      <c r="B42">
        <v>2.5149999999999999E-2</v>
      </c>
      <c r="C42" t="s">
        <v>278</v>
      </c>
      <c r="E42">
        <v>921.24790699999903</v>
      </c>
      <c r="F42">
        <f t="shared" si="0"/>
        <v>2.3169384861049976E-2</v>
      </c>
      <c r="G42">
        <f t="shared" si="1"/>
        <v>2.5252756897190434E-2</v>
      </c>
      <c r="H42" t="s">
        <v>168</v>
      </c>
    </row>
    <row r="43" spans="1:8">
      <c r="A43">
        <v>1</v>
      </c>
      <c r="B43">
        <v>1.6819999999999999E-3</v>
      </c>
      <c r="C43" t="s">
        <v>279</v>
      </c>
      <c r="E43">
        <v>837.08817499999998</v>
      </c>
      <c r="F43">
        <f t="shared" si="0"/>
        <v>1.4079823103499999E-3</v>
      </c>
      <c r="G43">
        <f t="shared" si="1"/>
        <v>1.688872250539734E-3</v>
      </c>
      <c r="H43" t="s">
        <v>168</v>
      </c>
    </row>
    <row r="44" spans="1:8">
      <c r="A44">
        <v>1</v>
      </c>
      <c r="B44">
        <v>4.8379999999999999E-2</v>
      </c>
      <c r="C44" t="s">
        <v>280</v>
      </c>
      <c r="E44">
        <v>865.14141900000004</v>
      </c>
      <c r="F44">
        <f t="shared" si="0"/>
        <v>4.185554185122E-2</v>
      </c>
      <c r="G44">
        <f t="shared" si="1"/>
        <v>4.857766913264705E-2</v>
      </c>
      <c r="H44" t="s">
        <v>168</v>
      </c>
    </row>
    <row r="45" spans="1:8">
      <c r="A45">
        <v>1</v>
      </c>
      <c r="B45">
        <v>1.119E-2</v>
      </c>
      <c r="C45" t="s">
        <v>281</v>
      </c>
      <c r="E45">
        <v>731.05378799999903</v>
      </c>
      <c r="F45">
        <f t="shared" si="0"/>
        <v>8.1804918877199893E-3</v>
      </c>
      <c r="G45">
        <f t="shared" si="1"/>
        <v>1.1235719669167435E-2</v>
      </c>
      <c r="H45" t="s">
        <v>168</v>
      </c>
    </row>
    <row r="46" spans="1:8">
      <c r="A46">
        <v>1</v>
      </c>
      <c r="B46">
        <v>2.7599999999999999E-3</v>
      </c>
      <c r="C46" t="s">
        <v>282</v>
      </c>
      <c r="E46">
        <v>674.94730000000004</v>
      </c>
      <c r="F46">
        <f t="shared" si="0"/>
        <v>1.8628545479999999E-3</v>
      </c>
      <c r="G46">
        <f t="shared" si="1"/>
        <v>2.7712767012423698E-3</v>
      </c>
      <c r="H46" t="s">
        <v>168</v>
      </c>
    </row>
    <row r="47" spans="1:8">
      <c r="A47">
        <v>1</v>
      </c>
      <c r="B47">
        <v>3.8070000000000001E-3</v>
      </c>
      <c r="C47" t="s">
        <v>283</v>
      </c>
      <c r="E47">
        <v>787.16027599999995</v>
      </c>
      <c r="F47">
        <f t="shared" si="0"/>
        <v>2.9967191707319998E-3</v>
      </c>
      <c r="G47">
        <f t="shared" si="1"/>
        <v>3.8225544933440953E-3</v>
      </c>
      <c r="H47" t="s">
        <v>168</v>
      </c>
    </row>
    <row r="48" spans="1:8">
      <c r="A48">
        <v>1</v>
      </c>
      <c r="B48">
        <v>1.9310000000000001E-2</v>
      </c>
      <c r="C48" t="s">
        <v>284</v>
      </c>
      <c r="E48">
        <v>759.107032</v>
      </c>
      <c r="F48">
        <f t="shared" si="0"/>
        <v>1.4658356787919999E-2</v>
      </c>
      <c r="G48">
        <f t="shared" si="1"/>
        <v>1.9388896051083394E-2</v>
      </c>
      <c r="H48" t="s">
        <v>168</v>
      </c>
    </row>
    <row r="49" spans="1:8">
      <c r="A49">
        <v>1</v>
      </c>
      <c r="B49">
        <v>1.32E-3</v>
      </c>
      <c r="C49" t="s">
        <v>285</v>
      </c>
      <c r="E49">
        <v>674.94730000000004</v>
      </c>
      <c r="F49">
        <f t="shared" si="0"/>
        <v>8.9093043600000006E-4</v>
      </c>
      <c r="G49">
        <f t="shared" si="1"/>
        <v>1.3253932049420031E-3</v>
      </c>
      <c r="H49" t="s">
        <v>168</v>
      </c>
    </row>
    <row r="50" spans="1:8">
      <c r="A50">
        <v>1</v>
      </c>
      <c r="B50">
        <v>3.7679999999999998E-2</v>
      </c>
      <c r="C50" t="s">
        <v>286</v>
      </c>
      <c r="E50">
        <v>703.00054399999999</v>
      </c>
      <c r="F50">
        <f t="shared" si="0"/>
        <v>2.6489060497919999E-2</v>
      </c>
      <c r="G50">
        <f t="shared" si="1"/>
        <v>3.7833951486526268E-2</v>
      </c>
      <c r="H50" t="s">
        <v>168</v>
      </c>
    </row>
    <row r="51" spans="1:8">
      <c r="A51">
        <v>1</v>
      </c>
      <c r="B51">
        <v>5.208E-3</v>
      </c>
      <c r="C51" t="s">
        <v>287</v>
      </c>
      <c r="E51">
        <v>731.05378799999903</v>
      </c>
      <c r="F51">
        <f t="shared" si="0"/>
        <v>3.8073281279039947E-3</v>
      </c>
      <c r="G51">
        <f t="shared" si="1"/>
        <v>5.2292786449529942E-3</v>
      </c>
      <c r="H51" t="s">
        <v>168</v>
      </c>
    </row>
    <row r="52" spans="1:8">
      <c r="A52">
        <v>1</v>
      </c>
      <c r="B52">
        <v>2.8449999999999999E-3</v>
      </c>
      <c r="C52" t="s">
        <v>288</v>
      </c>
      <c r="E52">
        <v>852.15199099799997</v>
      </c>
      <c r="F52">
        <f t="shared" si="0"/>
        <v>2.4243724143893099E-3</v>
      </c>
      <c r="G52">
        <f t="shared" si="1"/>
        <v>2.8566239909545445E-3</v>
      </c>
      <c r="H52" t="s">
        <v>168</v>
      </c>
    </row>
    <row r="53" spans="1:8">
      <c r="A53">
        <v>1</v>
      </c>
      <c r="B53">
        <v>6.9340000000000005E-4</v>
      </c>
      <c r="C53" t="s">
        <v>289</v>
      </c>
      <c r="E53">
        <v>796.04550299799996</v>
      </c>
      <c r="F53">
        <f t="shared" si="0"/>
        <v>5.5197795177881314E-4</v>
      </c>
      <c r="G53">
        <f t="shared" si="1"/>
        <v>6.9623306689907958E-4</v>
      </c>
      <c r="H53" t="s">
        <v>168</v>
      </c>
    </row>
    <row r="54" spans="1:8">
      <c r="A54">
        <v>1</v>
      </c>
      <c r="B54">
        <v>9.7769999999999997E-4</v>
      </c>
      <c r="C54" t="s">
        <v>290</v>
      </c>
      <c r="E54">
        <v>908.25847899799999</v>
      </c>
      <c r="F54">
        <f t="shared" si="0"/>
        <v>8.8800431491634459E-4</v>
      </c>
      <c r="G54">
        <f t="shared" si="1"/>
        <v>9.8169464884227003E-4</v>
      </c>
      <c r="H54" t="s">
        <v>168</v>
      </c>
    </row>
    <row r="55" spans="1:8">
      <c r="A55">
        <v>1</v>
      </c>
      <c r="B55">
        <v>2.0999999999999999E-3</v>
      </c>
      <c r="C55" t="s">
        <v>291</v>
      </c>
      <c r="E55">
        <v>880.20523499800004</v>
      </c>
      <c r="F55">
        <f t="shared" si="0"/>
        <v>1.8484309934957998E-3</v>
      </c>
      <c r="G55">
        <f t="shared" si="1"/>
        <v>2.1085800987713683E-3</v>
      </c>
      <c r="H55" t="s">
        <v>168</v>
      </c>
    </row>
    <row r="56" spans="1:8">
      <c r="A56">
        <v>1</v>
      </c>
      <c r="B56">
        <v>4.9350000000000002E-3</v>
      </c>
      <c r="C56" t="s">
        <v>292</v>
      </c>
      <c r="E56">
        <v>880.20523499800004</v>
      </c>
      <c r="F56">
        <f t="shared" si="0"/>
        <v>4.3438128347151302E-3</v>
      </c>
      <c r="G56">
        <f t="shared" si="1"/>
        <v>4.9551632321127165E-3</v>
      </c>
      <c r="H56" t="s">
        <v>168</v>
      </c>
    </row>
    <row r="57" spans="1:8">
      <c r="A57">
        <v>1</v>
      </c>
      <c r="B57">
        <v>3.3159999999999998E-4</v>
      </c>
      <c r="C57" t="s">
        <v>293</v>
      </c>
      <c r="E57">
        <v>796.04550299799996</v>
      </c>
      <c r="F57">
        <f t="shared" si="0"/>
        <v>2.6396868879413675E-4</v>
      </c>
      <c r="G57">
        <f t="shared" si="1"/>
        <v>3.3295483845361226E-4</v>
      </c>
      <c r="H57" t="s">
        <v>168</v>
      </c>
    </row>
    <row r="58" spans="1:8">
      <c r="A58">
        <v>1</v>
      </c>
      <c r="B58">
        <v>5.6210000000000001E-3</v>
      </c>
      <c r="C58" t="s">
        <v>294</v>
      </c>
      <c r="E58">
        <v>824.09874699800002</v>
      </c>
      <c r="F58">
        <f t="shared" si="0"/>
        <v>4.6322590568757581E-3</v>
      </c>
      <c r="G58">
        <f t="shared" si="1"/>
        <v>5.6439660643780301E-3</v>
      </c>
      <c r="H58" t="s">
        <v>168</v>
      </c>
    </row>
    <row r="59" spans="1:8">
      <c r="A59">
        <v>1</v>
      </c>
      <c r="B59">
        <v>9.5230000000000002E-3</v>
      </c>
      <c r="C59" t="s">
        <v>295</v>
      </c>
      <c r="E59">
        <v>824.09874699800002</v>
      </c>
      <c r="F59">
        <f t="shared" si="0"/>
        <v>7.8478923676619551E-3</v>
      </c>
      <c r="G59">
        <f t="shared" si="1"/>
        <v>9.561908705047497E-3</v>
      </c>
      <c r="H59" t="s">
        <v>168</v>
      </c>
    </row>
    <row r="60" spans="1:8">
      <c r="A60">
        <v>1</v>
      </c>
      <c r="B60">
        <v>1.3240000000000001E-3</v>
      </c>
      <c r="C60" t="s">
        <v>296</v>
      </c>
      <c r="E60">
        <v>852.15199099799997</v>
      </c>
      <c r="F60">
        <f t="shared" si="0"/>
        <v>1.1282492360813522E-3</v>
      </c>
      <c r="G60">
        <f t="shared" si="1"/>
        <v>1.329409547987282E-3</v>
      </c>
      <c r="H60" t="s">
        <v>168</v>
      </c>
    </row>
    <row r="61" spans="1:8">
      <c r="A61">
        <v>1</v>
      </c>
      <c r="B61">
        <v>5.9770000000000005E-4</v>
      </c>
      <c r="C61" t="s">
        <v>297</v>
      </c>
      <c r="E61">
        <v>1351.833168996</v>
      </c>
      <c r="F61">
        <f t="shared" si="0"/>
        <v>8.0799068510890924E-4</v>
      </c>
      <c r="G61">
        <f t="shared" si="1"/>
        <v>6.0014205954078432E-4</v>
      </c>
      <c r="H61" t="s">
        <v>168</v>
      </c>
    </row>
    <row r="62" spans="1:8">
      <c r="A62">
        <v>1</v>
      </c>
      <c r="B62">
        <v>1.484E-4</v>
      </c>
      <c r="C62" t="s">
        <v>298</v>
      </c>
      <c r="E62">
        <v>1239.620192996</v>
      </c>
      <c r="F62">
        <f t="shared" si="0"/>
        <v>1.8395963664060642E-4</v>
      </c>
      <c r="G62">
        <f t="shared" si="1"/>
        <v>1.4900632697984338E-4</v>
      </c>
      <c r="H62" t="s">
        <v>168</v>
      </c>
    </row>
    <row r="63" spans="1:8">
      <c r="A63">
        <v>1</v>
      </c>
      <c r="B63">
        <v>2.0220000000000001E-4</v>
      </c>
      <c r="C63" t="s">
        <v>299</v>
      </c>
      <c r="E63">
        <v>1464.0461449960001</v>
      </c>
      <c r="F63">
        <f t="shared" si="0"/>
        <v>2.9603013051819122E-4</v>
      </c>
      <c r="G63">
        <f t="shared" si="1"/>
        <v>2.030261409388432E-4</v>
      </c>
      <c r="H63" t="s">
        <v>168</v>
      </c>
    </row>
    <row r="64" spans="1:8">
      <c r="A64">
        <v>1</v>
      </c>
      <c r="B64">
        <v>4.3750000000000001E-4</v>
      </c>
      <c r="C64" t="s">
        <v>300</v>
      </c>
      <c r="E64">
        <v>1407.9396569959999</v>
      </c>
      <c r="F64">
        <f t="shared" si="0"/>
        <v>6.1597359993574997E-4</v>
      </c>
      <c r="G64">
        <f t="shared" si="1"/>
        <v>4.3928752057736844E-4</v>
      </c>
      <c r="H64" t="s">
        <v>168</v>
      </c>
    </row>
    <row r="65" spans="1:8">
      <c r="A65">
        <v>1</v>
      </c>
      <c r="B65">
        <v>1.0280000000000001E-3</v>
      </c>
      <c r="C65" t="s">
        <v>301</v>
      </c>
      <c r="E65">
        <v>1407.9396569959999</v>
      </c>
      <c r="F65">
        <f t="shared" si="0"/>
        <v>1.4473619673918883E-3</v>
      </c>
      <c r="G65">
        <f t="shared" si="1"/>
        <v>1.0322001626366509E-3</v>
      </c>
      <c r="H65" t="s">
        <v>168</v>
      </c>
    </row>
    <row r="66" spans="1:8">
      <c r="A66">
        <v>1</v>
      </c>
      <c r="B66">
        <v>1.1919999999999999E-3</v>
      </c>
      <c r="C66" t="s">
        <v>302</v>
      </c>
      <c r="E66">
        <v>1295.7266809959999</v>
      </c>
      <c r="F66">
        <f t="shared" si="0"/>
        <v>1.5445062037472319E-3</v>
      </c>
      <c r="G66">
        <f t="shared" si="1"/>
        <v>1.1968702274930815E-3</v>
      </c>
      <c r="H66" t="s">
        <v>168</v>
      </c>
    </row>
    <row r="67" spans="1:8">
      <c r="A67">
        <v>1</v>
      </c>
      <c r="B67">
        <v>2.019E-3</v>
      </c>
      <c r="C67" t="s">
        <v>303</v>
      </c>
      <c r="E67">
        <v>1295.7266809959999</v>
      </c>
      <c r="F67">
        <f t="shared" si="0"/>
        <v>2.616072168930924E-3</v>
      </c>
      <c r="G67">
        <f t="shared" si="1"/>
        <v>2.0272491521044727E-3</v>
      </c>
      <c r="H67" t="s">
        <v>168</v>
      </c>
    </row>
    <row r="68" spans="1:8">
      <c r="A68">
        <f>SUM(A6:A67)</f>
        <v>62</v>
      </c>
      <c r="F68">
        <f>SUM(F6:F67)</f>
        <v>0.99593086419796528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64889565BB83F40AA574A0242030DA7" ma:contentTypeVersion="12" ma:contentTypeDescription="Create a new document." ma:contentTypeScope="" ma:versionID="5bcb39ff5d2f5554a530c73f673b6726">
  <xsd:schema xmlns:xsd="http://www.w3.org/2001/XMLSchema" xmlns:xs="http://www.w3.org/2001/XMLSchema" xmlns:p="http://schemas.microsoft.com/office/2006/metadata/properties" xmlns:ns3="99c9748f-809b-489d-99db-a7a0ef1d45b5" xmlns:ns4="abf55d2d-9725-4f1b-8766-30cf7d976939" targetNamespace="http://schemas.microsoft.com/office/2006/metadata/properties" ma:root="true" ma:fieldsID="8bedb8b7b5466767e7b1b60d4335b134" ns3:_="" ns4:_="">
    <xsd:import namespace="99c9748f-809b-489d-99db-a7a0ef1d45b5"/>
    <xsd:import namespace="abf55d2d-9725-4f1b-8766-30cf7d97693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c9748f-809b-489d-99db-a7a0ef1d45b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f55d2d-9725-4f1b-8766-30cf7d9769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9c9748f-809b-489d-99db-a7a0ef1d45b5" xsi:nil="true"/>
  </documentManagement>
</p:properties>
</file>

<file path=customXml/itemProps1.xml><?xml version="1.0" encoding="utf-8"?>
<ds:datastoreItem xmlns:ds="http://schemas.openxmlformats.org/officeDocument/2006/customXml" ds:itemID="{41F247A7-E348-45D5-9B0A-F44DB0A76465}">
  <ds:schemaRefs>
    <ds:schemaRef ds:uri="http://schemas.microsoft.com/sharepoint/v3/contenttype/forms"/>
  </ds:schemaRefs>
</ds:datastoreItem>
</file>

<file path=customXml/itemProps2.xml><?xml version="1.0" encoding="utf-8"?>
<ds:datastoreItem xmlns:ds="http://schemas.openxmlformats.org/officeDocument/2006/customXml" ds:itemID="{14315FDC-DABC-4700-9A4E-2466A547A2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c9748f-809b-489d-99db-a7a0ef1d45b5"/>
    <ds:schemaRef ds:uri="abf55d2d-9725-4f1b-8766-30cf7d9769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BC407A-4628-47F1-9256-97340B287C15}">
  <ds:schemaRefs>
    <ds:schemaRef ds:uri="99c9748f-809b-489d-99db-a7a0ef1d45b5"/>
    <ds:schemaRef ds:uri="http://purl.org/dc/dcmitype/"/>
    <ds:schemaRef ds:uri="http://purl.org/dc/elements/1.1/"/>
    <ds:schemaRef ds:uri="http://schemas.microsoft.com/office/2006/metadata/properties"/>
    <ds:schemaRef ds:uri="abf55d2d-9725-4f1b-8766-30cf7d976939"/>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Biomassefunksjon</vt:lpstr>
      <vt:lpstr>Lipoteichoic acid content</vt:lpstr>
      <vt:lpstr>Cell wall composition</vt:lpstr>
      <vt:lpstr>Kofaktor</vt:lpstr>
      <vt:lpstr>Protein</vt:lpstr>
      <vt:lpstr>DNA</vt:lpstr>
      <vt:lpstr>RNA</vt:lpstr>
      <vt:lpstr>Lipid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Sandvik</dc:creator>
  <cp:lastModifiedBy>Sofie Tande-Petersen</cp:lastModifiedBy>
  <dcterms:created xsi:type="dcterms:W3CDTF">2023-01-19T11:11:49Z</dcterms:created>
  <dcterms:modified xsi:type="dcterms:W3CDTF">2023-06-15T21:25:06Z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0x010100A64889565BB83F40AA574A0242030DA7</vt:lpwstr>
  </property>
</Properties>
</file>