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2379" documentId="8_{EA4DD664-2796-44D4-AFEF-0FBC3BD678CA}" xr6:coauthVersionLast="47" xr6:coauthVersionMax="47" xr10:uidLastSave="{8A8BC590-A740-4770-AA89-E909624068C1}"/>
  <bookViews>
    <workbookView xWindow="3570" yWindow="-15225" windowWidth="21600" windowHeight="11295" firstSheet="1" activeTab="1" xr2:uid="{1D62A9DC-7394-4F3B-8488-45377FFACAAA}"/>
  </bookViews>
  <sheets>
    <sheet name="Oversikt" sheetId="8" r:id="rId1"/>
    <sheet name="Glucose" sheetId="4" r:id="rId2"/>
    <sheet name="Glycerol" sheetId="2" r:id="rId3"/>
    <sheet name="Xylose" sheetId="5" r:id="rId4"/>
    <sheet name="Mannitol" sheetId="7" r:id="rId5"/>
    <sheet name="Succinate" sheetId="1" r:id="rId6"/>
    <sheet name="Glucose (2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4" l="1"/>
  <c r="K71" i="4"/>
  <c r="K72" i="4"/>
  <c r="M85" i="4" s="1"/>
  <c r="K73" i="4"/>
  <c r="M86" i="4" s="1"/>
  <c r="K74" i="4"/>
  <c r="K70" i="4"/>
  <c r="J71" i="4"/>
  <c r="J72" i="4"/>
  <c r="J73" i="4"/>
  <c r="J74" i="4"/>
  <c r="J70" i="4"/>
  <c r="M87" i="4"/>
  <c r="M84" i="4"/>
  <c r="J86" i="4" l="1"/>
  <c r="K84" i="4"/>
  <c r="H84" i="4" l="1"/>
  <c r="T86" i="7"/>
  <c r="S86" i="7"/>
  <c r="N86" i="7"/>
  <c r="M86" i="7"/>
  <c r="K86" i="7"/>
  <c r="J86" i="7"/>
  <c r="F90" i="7"/>
  <c r="H86" i="7"/>
  <c r="G86" i="7"/>
  <c r="R87" i="7"/>
  <c r="R88" i="7"/>
  <c r="R89" i="7"/>
  <c r="R90" i="7"/>
  <c r="R86" i="7"/>
  <c r="L87" i="7"/>
  <c r="L88" i="7"/>
  <c r="L89" i="7"/>
  <c r="L90" i="7"/>
  <c r="L86" i="7"/>
  <c r="I87" i="7"/>
  <c r="I88" i="7"/>
  <c r="I89" i="7"/>
  <c r="I90" i="7"/>
  <c r="I86" i="7"/>
  <c r="F87" i="7"/>
  <c r="F88" i="7"/>
  <c r="F89" i="7"/>
  <c r="F86" i="7"/>
  <c r="N86" i="5"/>
  <c r="K86" i="5"/>
  <c r="H86" i="5"/>
  <c r="P87" i="5"/>
  <c r="P88" i="5"/>
  <c r="P89" i="5"/>
  <c r="P90" i="5"/>
  <c r="P86" i="5"/>
  <c r="M87" i="5"/>
  <c r="M88" i="5"/>
  <c r="M89" i="5"/>
  <c r="M90" i="5"/>
  <c r="M86" i="5"/>
  <c r="J87" i="5"/>
  <c r="J88" i="5"/>
  <c r="J89" i="5"/>
  <c r="J90" i="5"/>
  <c r="J86" i="5"/>
  <c r="G87" i="5"/>
  <c r="G88" i="5"/>
  <c r="G89" i="5"/>
  <c r="G90" i="5"/>
  <c r="G86" i="5"/>
  <c r="D87" i="5"/>
  <c r="D88" i="5"/>
  <c r="D89" i="5"/>
  <c r="D90" i="5"/>
  <c r="D86" i="5"/>
  <c r="D86" i="1"/>
  <c r="D86" i="2"/>
  <c r="P87" i="2"/>
  <c r="P88" i="2"/>
  <c r="P89" i="2"/>
  <c r="P90" i="2"/>
  <c r="P91" i="2"/>
  <c r="P86" i="2"/>
  <c r="M87" i="2"/>
  <c r="M88" i="2"/>
  <c r="M89" i="2"/>
  <c r="M90" i="2"/>
  <c r="M91" i="2"/>
  <c r="M86" i="2"/>
  <c r="J91" i="2"/>
  <c r="J87" i="2"/>
  <c r="J88" i="2"/>
  <c r="J89" i="2"/>
  <c r="J90" i="2"/>
  <c r="J86" i="2"/>
  <c r="G87" i="2"/>
  <c r="G88" i="2"/>
  <c r="G89" i="2"/>
  <c r="G90" i="2"/>
  <c r="G91" i="2"/>
  <c r="G86" i="2"/>
  <c r="D87" i="2"/>
  <c r="D88" i="2"/>
  <c r="D89" i="2"/>
  <c r="D90" i="2"/>
  <c r="D91" i="2"/>
  <c r="E86" i="1"/>
  <c r="P87" i="1"/>
  <c r="P88" i="1"/>
  <c r="P89" i="1"/>
  <c r="P90" i="1"/>
  <c r="P91" i="1"/>
  <c r="P86" i="1"/>
  <c r="J87" i="1"/>
  <c r="J86" i="1"/>
  <c r="J88" i="1"/>
  <c r="J89" i="1"/>
  <c r="J90" i="1"/>
  <c r="J91" i="1"/>
  <c r="G87" i="1"/>
  <c r="G88" i="1"/>
  <c r="G89" i="1"/>
  <c r="G90" i="1"/>
  <c r="G91" i="1"/>
  <c r="G86" i="1"/>
  <c r="D87" i="1"/>
  <c r="D88" i="1"/>
  <c r="D89" i="1"/>
  <c r="D90" i="1"/>
  <c r="D91" i="1"/>
  <c r="P85" i="4"/>
  <c r="P86" i="4"/>
  <c r="P87" i="4"/>
  <c r="P84" i="4"/>
  <c r="J85" i="4"/>
  <c r="J87" i="4"/>
  <c r="J84" i="4"/>
  <c r="I84" i="4"/>
  <c r="G85" i="4"/>
  <c r="G86" i="4"/>
  <c r="G87" i="4"/>
  <c r="G84" i="4"/>
  <c r="F84" i="4"/>
  <c r="D70" i="4"/>
  <c r="E74" i="4"/>
  <c r="D87" i="4"/>
  <c r="E84" i="4" l="1"/>
  <c r="D86" i="4"/>
  <c r="D85" i="4"/>
  <c r="B84" i="4" l="1"/>
  <c r="C84" i="4"/>
  <c r="A86" i="4"/>
  <c r="A85" i="4"/>
  <c r="A84" i="4"/>
  <c r="R84" i="4"/>
  <c r="Q84" i="4"/>
  <c r="L84" i="4"/>
  <c r="R37" i="1"/>
  <c r="Q36" i="1"/>
  <c r="D132" i="9"/>
  <c r="E132" i="9" s="1"/>
  <c r="C132" i="9"/>
  <c r="D130" i="9"/>
  <c r="E130" i="9" s="1"/>
  <c r="C130" i="9"/>
  <c r="D128" i="9"/>
  <c r="E128" i="9" s="1"/>
  <c r="C128" i="9"/>
  <c r="C126" i="9"/>
  <c r="C124" i="9"/>
  <c r="C122" i="9"/>
  <c r="D120" i="9"/>
  <c r="E120" i="9" s="1"/>
  <c r="C120" i="9"/>
  <c r="D118" i="9"/>
  <c r="E118" i="9" s="1"/>
  <c r="C118" i="9"/>
  <c r="C116" i="9"/>
  <c r="C114" i="9"/>
  <c r="C112" i="9"/>
  <c r="C110" i="9"/>
  <c r="C108" i="9"/>
  <c r="C106" i="9"/>
  <c r="C104" i="9"/>
  <c r="C102" i="9"/>
  <c r="C100" i="9"/>
  <c r="C98" i="9"/>
  <c r="C96" i="9"/>
  <c r="C94" i="9"/>
  <c r="C92" i="9"/>
  <c r="C90" i="9"/>
  <c r="C88" i="9"/>
  <c r="C86" i="9"/>
  <c r="C84" i="9"/>
  <c r="C82" i="9"/>
  <c r="C80" i="9"/>
  <c r="C79" i="9"/>
  <c r="C78" i="9"/>
  <c r="C77" i="9"/>
  <c r="C76" i="9"/>
  <c r="C75" i="9"/>
  <c r="C71" i="9"/>
  <c r="F71" i="9" s="1"/>
  <c r="G71" i="9" s="1"/>
  <c r="J70" i="9"/>
  <c r="K70" i="9" s="1"/>
  <c r="C70" i="9"/>
  <c r="H70" i="9" s="1"/>
  <c r="I70" i="9" s="1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F2" i="9"/>
  <c r="C133" i="9" s="1"/>
  <c r="D133" i="9" s="1"/>
  <c r="E133" i="9" s="1"/>
  <c r="D82" i="9" l="1"/>
  <c r="E82" i="9" s="1"/>
  <c r="D98" i="9"/>
  <c r="E98" i="9" s="1"/>
  <c r="D114" i="9"/>
  <c r="E114" i="9" s="1"/>
  <c r="O115" i="9"/>
  <c r="P115" i="9" s="1"/>
  <c r="Q115" i="9" s="1"/>
  <c r="S115" i="9" s="1"/>
  <c r="D100" i="9"/>
  <c r="E100" i="9" s="1"/>
  <c r="O117" i="9"/>
  <c r="P117" i="9" s="1"/>
  <c r="Q117" i="9" s="1"/>
  <c r="S117" i="9" s="1"/>
  <c r="H75" i="9"/>
  <c r="I75" i="9" s="1"/>
  <c r="F75" i="9"/>
  <c r="G75" i="9" s="1"/>
  <c r="L75" i="9"/>
  <c r="M75" i="9" s="1"/>
  <c r="J75" i="9"/>
  <c r="K75" i="9" s="1"/>
  <c r="O74" i="9"/>
  <c r="P74" i="9" s="1"/>
  <c r="Q74" i="9" s="1"/>
  <c r="S74" i="9" s="1"/>
  <c r="D84" i="9"/>
  <c r="E84" i="9" s="1"/>
  <c r="D86" i="9"/>
  <c r="E86" i="9" s="1"/>
  <c r="D102" i="9"/>
  <c r="E102" i="9" s="1"/>
  <c r="O119" i="9"/>
  <c r="P119" i="9" s="1"/>
  <c r="Q119" i="9" s="1"/>
  <c r="S119" i="9" s="1"/>
  <c r="D75" i="9"/>
  <c r="E75" i="9" s="1"/>
  <c r="H76" i="9"/>
  <c r="I76" i="9" s="1"/>
  <c r="F76" i="9"/>
  <c r="G76" i="9" s="1"/>
  <c r="O75" i="9"/>
  <c r="P75" i="9" s="1"/>
  <c r="Q75" i="9" s="1"/>
  <c r="S75" i="9" s="1"/>
  <c r="L76" i="9"/>
  <c r="M76" i="9" s="1"/>
  <c r="J76" i="9"/>
  <c r="K76" i="9" s="1"/>
  <c r="AC74" i="9" s="1"/>
  <c r="D76" i="9"/>
  <c r="E76" i="9" s="1"/>
  <c r="D88" i="9"/>
  <c r="E88" i="9" s="1"/>
  <c r="D104" i="9"/>
  <c r="E104" i="9" s="1"/>
  <c r="J71" i="9"/>
  <c r="K71" i="9" s="1"/>
  <c r="H71" i="9"/>
  <c r="I71" i="9" s="1"/>
  <c r="D71" i="9"/>
  <c r="E71" i="9" s="1"/>
  <c r="L71" i="9"/>
  <c r="M71" i="9" s="1"/>
  <c r="H77" i="9"/>
  <c r="I77" i="9" s="1"/>
  <c r="F77" i="9"/>
  <c r="G77" i="9" s="1"/>
  <c r="L77" i="9"/>
  <c r="M77" i="9" s="1"/>
  <c r="O76" i="9"/>
  <c r="P76" i="9" s="1"/>
  <c r="Q76" i="9" s="1"/>
  <c r="S76" i="9" s="1"/>
  <c r="J77" i="9"/>
  <c r="K77" i="9" s="1"/>
  <c r="D77" i="9"/>
  <c r="E77" i="9" s="1"/>
  <c r="D90" i="9"/>
  <c r="E90" i="9" s="1"/>
  <c r="D106" i="9"/>
  <c r="E106" i="9" s="1"/>
  <c r="H78" i="9"/>
  <c r="I78" i="9" s="1"/>
  <c r="F78" i="9"/>
  <c r="G78" i="9" s="1"/>
  <c r="O77" i="9"/>
  <c r="P77" i="9" s="1"/>
  <c r="Q77" i="9" s="1"/>
  <c r="S77" i="9" s="1"/>
  <c r="L78" i="9"/>
  <c r="M78" i="9" s="1"/>
  <c r="D78" i="9"/>
  <c r="E78" i="9" s="1"/>
  <c r="J78" i="9"/>
  <c r="K78" i="9" s="1"/>
  <c r="D108" i="9"/>
  <c r="E108" i="9" s="1"/>
  <c r="H79" i="9"/>
  <c r="I79" i="9" s="1"/>
  <c r="F79" i="9"/>
  <c r="G79" i="9" s="1"/>
  <c r="O78" i="9"/>
  <c r="P78" i="9" s="1"/>
  <c r="Q78" i="9" s="1"/>
  <c r="S78" i="9" s="1"/>
  <c r="L79" i="9"/>
  <c r="M79" i="9" s="1"/>
  <c r="J79" i="9"/>
  <c r="K79" i="9" s="1"/>
  <c r="D79" i="9"/>
  <c r="E79" i="9" s="1"/>
  <c r="D94" i="9"/>
  <c r="E94" i="9" s="1"/>
  <c r="O93" i="9"/>
  <c r="P93" i="9" s="1"/>
  <c r="Q93" i="9" s="1"/>
  <c r="S93" i="9" s="1"/>
  <c r="D110" i="9"/>
  <c r="E110" i="9" s="1"/>
  <c r="O91" i="9"/>
  <c r="P91" i="9" s="1"/>
  <c r="Q91" i="9" s="1"/>
  <c r="S91" i="9" s="1"/>
  <c r="D92" i="9"/>
  <c r="E92" i="9" s="1"/>
  <c r="O131" i="9"/>
  <c r="P131" i="9" s="1"/>
  <c r="Q131" i="9" s="1"/>
  <c r="S131" i="9" s="1"/>
  <c r="T131" i="9" s="1"/>
  <c r="D80" i="9"/>
  <c r="E80" i="9" s="1"/>
  <c r="D96" i="9"/>
  <c r="E96" i="9" s="1"/>
  <c r="D112" i="9"/>
  <c r="E112" i="9" s="1"/>
  <c r="D126" i="9"/>
  <c r="E126" i="9" s="1"/>
  <c r="O69" i="9"/>
  <c r="P69" i="9" s="1"/>
  <c r="Q69" i="9" s="1"/>
  <c r="S69" i="9" s="1"/>
  <c r="D116" i="9"/>
  <c r="E116" i="9" s="1"/>
  <c r="D124" i="9"/>
  <c r="E124" i="9" s="1"/>
  <c r="L70" i="9"/>
  <c r="M70" i="9" s="1"/>
  <c r="D122" i="9"/>
  <c r="E122" i="9" s="1"/>
  <c r="C73" i="9"/>
  <c r="C81" i="9"/>
  <c r="C83" i="9"/>
  <c r="C85" i="9"/>
  <c r="O83" i="9" s="1"/>
  <c r="P83" i="9" s="1"/>
  <c r="Q83" i="9" s="1"/>
  <c r="S83" i="9" s="1"/>
  <c r="C87" i="9"/>
  <c r="O85" i="9" s="1"/>
  <c r="P85" i="9" s="1"/>
  <c r="Q85" i="9" s="1"/>
  <c r="S85" i="9" s="1"/>
  <c r="C89" i="9"/>
  <c r="C91" i="9"/>
  <c r="C93" i="9"/>
  <c r="C95" i="9"/>
  <c r="C97" i="9"/>
  <c r="C99" i="9"/>
  <c r="C101" i="9"/>
  <c r="C103" i="9"/>
  <c r="C105" i="9"/>
  <c r="C107" i="9"/>
  <c r="C109" i="9"/>
  <c r="C111" i="9"/>
  <c r="C113" i="9"/>
  <c r="C115" i="9"/>
  <c r="C117" i="9"/>
  <c r="C119" i="9"/>
  <c r="C121" i="9"/>
  <c r="C123" i="9"/>
  <c r="O121" i="9" s="1"/>
  <c r="P121" i="9" s="1"/>
  <c r="Q121" i="9" s="1"/>
  <c r="S121" i="9" s="1"/>
  <c r="C125" i="9"/>
  <c r="O123" i="9" s="1"/>
  <c r="P123" i="9" s="1"/>
  <c r="Q123" i="9" s="1"/>
  <c r="S123" i="9" s="1"/>
  <c r="C127" i="9"/>
  <c r="O125" i="9" s="1"/>
  <c r="P125" i="9" s="1"/>
  <c r="Q125" i="9" s="1"/>
  <c r="S125" i="9" s="1"/>
  <c r="C129" i="9"/>
  <c r="O127" i="9" s="1"/>
  <c r="P127" i="9" s="1"/>
  <c r="Q127" i="9" s="1"/>
  <c r="S127" i="9" s="1"/>
  <c r="C131" i="9"/>
  <c r="O129" i="9" s="1"/>
  <c r="P129" i="9" s="1"/>
  <c r="Q129" i="9" s="1"/>
  <c r="S129" i="9" s="1"/>
  <c r="D70" i="9"/>
  <c r="E70" i="9" s="1"/>
  <c r="F70" i="9"/>
  <c r="G70" i="9" s="1"/>
  <c r="W69" i="9" s="1"/>
  <c r="C74" i="9"/>
  <c r="C72" i="9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J30" i="5"/>
  <c r="K30" i="5"/>
  <c r="I30" i="5"/>
  <c r="O114" i="9" l="1"/>
  <c r="P114" i="9" s="1"/>
  <c r="Q114" i="9" s="1"/>
  <c r="S114" i="9" s="1"/>
  <c r="D115" i="9"/>
  <c r="E115" i="9" s="1"/>
  <c r="O82" i="9"/>
  <c r="P82" i="9" s="1"/>
  <c r="Q82" i="9" s="1"/>
  <c r="S82" i="9" s="1"/>
  <c r="D83" i="9"/>
  <c r="E83" i="9" s="1"/>
  <c r="O112" i="9"/>
  <c r="P112" i="9" s="1"/>
  <c r="Q112" i="9" s="1"/>
  <c r="S112" i="9" s="1"/>
  <c r="D113" i="9"/>
  <c r="E113" i="9" s="1"/>
  <c r="O80" i="9"/>
  <c r="P80" i="9" s="1"/>
  <c r="Q80" i="9" s="1"/>
  <c r="S80" i="9" s="1"/>
  <c r="D81" i="9"/>
  <c r="E81" i="9" s="1"/>
  <c r="T76" i="9"/>
  <c r="AF74" i="9"/>
  <c r="O110" i="9"/>
  <c r="P110" i="9" s="1"/>
  <c r="Q110" i="9" s="1"/>
  <c r="S110" i="9" s="1"/>
  <c r="D111" i="9"/>
  <c r="E111" i="9" s="1"/>
  <c r="J73" i="9"/>
  <c r="K73" i="9" s="1"/>
  <c r="O72" i="9"/>
  <c r="P72" i="9" s="1"/>
  <c r="Q72" i="9" s="1"/>
  <c r="S72" i="9" s="1"/>
  <c r="D73" i="9"/>
  <c r="E73" i="9" s="1"/>
  <c r="F73" i="9"/>
  <c r="G73" i="9" s="1"/>
  <c r="L73" i="9"/>
  <c r="M73" i="9" s="1"/>
  <c r="H73" i="9"/>
  <c r="I73" i="9" s="1"/>
  <c r="O108" i="9"/>
  <c r="P108" i="9" s="1"/>
  <c r="Q108" i="9" s="1"/>
  <c r="S108" i="9" s="1"/>
  <c r="D109" i="9"/>
  <c r="E109" i="9" s="1"/>
  <c r="W74" i="9"/>
  <c r="D72" i="9"/>
  <c r="E72" i="9" s="1"/>
  <c r="L72" i="9"/>
  <c r="M72" i="9" s="1"/>
  <c r="AF70" i="9" s="1"/>
  <c r="J72" i="9"/>
  <c r="K72" i="9" s="1"/>
  <c r="AC70" i="9" s="1"/>
  <c r="H72" i="9"/>
  <c r="I72" i="9" s="1"/>
  <c r="Z70" i="9" s="1"/>
  <c r="O71" i="9"/>
  <c r="P71" i="9" s="1"/>
  <c r="Q71" i="9" s="1"/>
  <c r="S71" i="9" s="1"/>
  <c r="F72" i="9"/>
  <c r="G72" i="9" s="1"/>
  <c r="W70" i="9" s="1"/>
  <c r="O106" i="9"/>
  <c r="P106" i="9" s="1"/>
  <c r="Q106" i="9" s="1"/>
  <c r="S106" i="9" s="1"/>
  <c r="D107" i="9"/>
  <c r="E107" i="9" s="1"/>
  <c r="AF69" i="9"/>
  <c r="Z74" i="9"/>
  <c r="L74" i="9"/>
  <c r="M74" i="9" s="1"/>
  <c r="H74" i="9"/>
  <c r="I74" i="9" s="1"/>
  <c r="J74" i="9"/>
  <c r="K74" i="9" s="1"/>
  <c r="O73" i="9"/>
  <c r="P73" i="9" s="1"/>
  <c r="Q73" i="9" s="1"/>
  <c r="S73" i="9" s="1"/>
  <c r="Z73" i="9" s="1"/>
  <c r="F74" i="9"/>
  <c r="G74" i="9" s="1"/>
  <c r="D74" i="9"/>
  <c r="E74" i="9" s="1"/>
  <c r="O104" i="9"/>
  <c r="P104" i="9" s="1"/>
  <c r="Q104" i="9" s="1"/>
  <c r="S104" i="9" s="1"/>
  <c r="D105" i="9"/>
  <c r="E105" i="9" s="1"/>
  <c r="T103" i="9" s="1"/>
  <c r="T122" i="9"/>
  <c r="O109" i="9"/>
  <c r="P109" i="9" s="1"/>
  <c r="Q109" i="9" s="1"/>
  <c r="S109" i="9" s="1"/>
  <c r="T69" i="9"/>
  <c r="O102" i="9"/>
  <c r="P102" i="9" s="1"/>
  <c r="Q102" i="9" s="1"/>
  <c r="S102" i="9" s="1"/>
  <c r="D103" i="9"/>
  <c r="E103" i="9" s="1"/>
  <c r="T114" i="9"/>
  <c r="Z69" i="9"/>
  <c r="O100" i="9"/>
  <c r="P100" i="9" s="1"/>
  <c r="Q100" i="9" s="1"/>
  <c r="S100" i="9" s="1"/>
  <c r="T100" i="9" s="1"/>
  <c r="D101" i="9"/>
  <c r="E101" i="9" s="1"/>
  <c r="T92" i="9"/>
  <c r="O70" i="9"/>
  <c r="P70" i="9" s="1"/>
  <c r="Q70" i="9" s="1"/>
  <c r="S70" i="9" s="1"/>
  <c r="O99" i="9"/>
  <c r="P99" i="9" s="1"/>
  <c r="Q99" i="9" s="1"/>
  <c r="S99" i="9" s="1"/>
  <c r="O130" i="9"/>
  <c r="P130" i="9" s="1"/>
  <c r="Q130" i="9" s="1"/>
  <c r="S130" i="9" s="1"/>
  <c r="D131" i="9"/>
  <c r="E131" i="9" s="1"/>
  <c r="O98" i="9"/>
  <c r="P98" i="9" s="1"/>
  <c r="Q98" i="9" s="1"/>
  <c r="S98" i="9" s="1"/>
  <c r="D99" i="9"/>
  <c r="E99" i="9" s="1"/>
  <c r="T97" i="9" s="1"/>
  <c r="T77" i="9"/>
  <c r="AC69" i="9"/>
  <c r="O128" i="9"/>
  <c r="P128" i="9" s="1"/>
  <c r="Q128" i="9" s="1"/>
  <c r="S128" i="9" s="1"/>
  <c r="D129" i="9"/>
  <c r="E129" i="9" s="1"/>
  <c r="O96" i="9"/>
  <c r="P96" i="9" s="1"/>
  <c r="Q96" i="9" s="1"/>
  <c r="S96" i="9" s="1"/>
  <c r="D97" i="9"/>
  <c r="E97" i="9" s="1"/>
  <c r="T112" i="9"/>
  <c r="O126" i="9"/>
  <c r="P126" i="9" s="1"/>
  <c r="Q126" i="9" s="1"/>
  <c r="S126" i="9" s="1"/>
  <c r="D127" i="9"/>
  <c r="E127" i="9" s="1"/>
  <c r="O94" i="9"/>
  <c r="P94" i="9" s="1"/>
  <c r="Q94" i="9" s="1"/>
  <c r="S94" i="9" s="1"/>
  <c r="D95" i="9"/>
  <c r="E95" i="9" s="1"/>
  <c r="T93" i="9" s="1"/>
  <c r="T110" i="9"/>
  <c r="O105" i="9"/>
  <c r="P105" i="9" s="1"/>
  <c r="Q105" i="9" s="1"/>
  <c r="S105" i="9" s="1"/>
  <c r="O101" i="9"/>
  <c r="P101" i="9" s="1"/>
  <c r="Q101" i="9" s="1"/>
  <c r="S101" i="9" s="1"/>
  <c r="O113" i="9"/>
  <c r="P113" i="9" s="1"/>
  <c r="Q113" i="9" s="1"/>
  <c r="S113" i="9" s="1"/>
  <c r="O124" i="9"/>
  <c r="P124" i="9" s="1"/>
  <c r="Q124" i="9" s="1"/>
  <c r="S124" i="9" s="1"/>
  <c r="D125" i="9"/>
  <c r="E125" i="9" s="1"/>
  <c r="T123" i="9" s="1"/>
  <c r="O92" i="9"/>
  <c r="P92" i="9" s="1"/>
  <c r="Q92" i="9" s="1"/>
  <c r="S92" i="9" s="1"/>
  <c r="D93" i="9"/>
  <c r="E93" i="9" s="1"/>
  <c r="T91" i="9" s="1"/>
  <c r="O111" i="9"/>
  <c r="P111" i="9" s="1"/>
  <c r="Q111" i="9" s="1"/>
  <c r="S111" i="9" s="1"/>
  <c r="T102" i="9"/>
  <c r="T96" i="9"/>
  <c r="O122" i="9"/>
  <c r="P122" i="9" s="1"/>
  <c r="Q122" i="9" s="1"/>
  <c r="S122" i="9" s="1"/>
  <c r="D123" i="9"/>
  <c r="E123" i="9" s="1"/>
  <c r="T121" i="9" s="1"/>
  <c r="O90" i="9"/>
  <c r="P90" i="9" s="1"/>
  <c r="Q90" i="9" s="1"/>
  <c r="S90" i="9" s="1"/>
  <c r="D91" i="9"/>
  <c r="E91" i="9" s="1"/>
  <c r="T90" i="9" s="1"/>
  <c r="T94" i="9"/>
  <c r="O89" i="9"/>
  <c r="P89" i="9" s="1"/>
  <c r="Q89" i="9" s="1"/>
  <c r="S89" i="9" s="1"/>
  <c r="O103" i="9"/>
  <c r="P103" i="9" s="1"/>
  <c r="Q103" i="9" s="1"/>
  <c r="S103" i="9" s="1"/>
  <c r="O97" i="9"/>
  <c r="P97" i="9" s="1"/>
  <c r="Q97" i="9" s="1"/>
  <c r="S97" i="9" s="1"/>
  <c r="O120" i="9"/>
  <c r="P120" i="9" s="1"/>
  <c r="Q120" i="9" s="1"/>
  <c r="S120" i="9" s="1"/>
  <c r="D121" i="9"/>
  <c r="E121" i="9" s="1"/>
  <c r="T119" i="9" s="1"/>
  <c r="O88" i="9"/>
  <c r="P88" i="9" s="1"/>
  <c r="Q88" i="9" s="1"/>
  <c r="S88" i="9" s="1"/>
  <c r="D89" i="9"/>
  <c r="E89" i="9" s="1"/>
  <c r="T87" i="9" s="1"/>
  <c r="O95" i="9"/>
  <c r="P95" i="9" s="1"/>
  <c r="Q95" i="9" s="1"/>
  <c r="S95" i="9" s="1"/>
  <c r="T88" i="9"/>
  <c r="T82" i="9"/>
  <c r="T80" i="9"/>
  <c r="O118" i="9"/>
  <c r="P118" i="9" s="1"/>
  <c r="Q118" i="9" s="1"/>
  <c r="S118" i="9" s="1"/>
  <c r="D119" i="9"/>
  <c r="E119" i="9" s="1"/>
  <c r="O86" i="9"/>
  <c r="P86" i="9" s="1"/>
  <c r="Q86" i="9" s="1"/>
  <c r="S86" i="9" s="1"/>
  <c r="D87" i="9"/>
  <c r="E87" i="9" s="1"/>
  <c r="T85" i="9" s="1"/>
  <c r="O79" i="9"/>
  <c r="P79" i="9" s="1"/>
  <c r="Q79" i="9" s="1"/>
  <c r="S79" i="9" s="1"/>
  <c r="T106" i="9"/>
  <c r="T75" i="9"/>
  <c r="O87" i="9"/>
  <c r="P87" i="9" s="1"/>
  <c r="Q87" i="9" s="1"/>
  <c r="S87" i="9" s="1"/>
  <c r="O81" i="9"/>
  <c r="P81" i="9" s="1"/>
  <c r="Q81" i="9" s="1"/>
  <c r="S81" i="9" s="1"/>
  <c r="O116" i="9"/>
  <c r="P116" i="9" s="1"/>
  <c r="Q116" i="9" s="1"/>
  <c r="S116" i="9" s="1"/>
  <c r="D117" i="9"/>
  <c r="E117" i="9" s="1"/>
  <c r="O84" i="9"/>
  <c r="P84" i="9" s="1"/>
  <c r="Q84" i="9" s="1"/>
  <c r="S84" i="9" s="1"/>
  <c r="T84" i="9" s="1"/>
  <c r="D85" i="9"/>
  <c r="E85" i="9" s="1"/>
  <c r="T83" i="9" s="1"/>
  <c r="T78" i="9"/>
  <c r="O107" i="9"/>
  <c r="P107" i="9" s="1"/>
  <c r="Q107" i="9" s="1"/>
  <c r="S107" i="9" s="1"/>
  <c r="T74" i="9"/>
  <c r="T129" i="9" l="1"/>
  <c r="T130" i="9"/>
  <c r="T109" i="9"/>
  <c r="T72" i="9"/>
  <c r="AC73" i="9"/>
  <c r="W72" i="9"/>
  <c r="T70" i="9"/>
  <c r="T117" i="9"/>
  <c r="T118" i="9"/>
  <c r="W73" i="9"/>
  <c r="AC72" i="9"/>
  <c r="T99" i="9"/>
  <c r="Z72" i="9"/>
  <c r="T120" i="9"/>
  <c r="T79" i="9"/>
  <c r="T89" i="9"/>
  <c r="T73" i="9"/>
  <c r="AF72" i="9"/>
  <c r="T107" i="9"/>
  <c r="T98" i="9"/>
  <c r="T111" i="9"/>
  <c r="T104" i="9"/>
  <c r="T115" i="9"/>
  <c r="T116" i="9"/>
  <c r="T127" i="9"/>
  <c r="T128" i="9"/>
  <c r="AF73" i="9"/>
  <c r="T86" i="9"/>
  <c r="T95" i="9"/>
  <c r="Z71" i="9"/>
  <c r="T81" i="9"/>
  <c r="T101" i="9"/>
  <c r="T108" i="9"/>
  <c r="AF71" i="9"/>
  <c r="T105" i="9"/>
  <c r="W71" i="9"/>
  <c r="T113" i="9"/>
  <c r="AC71" i="9"/>
  <c r="T125" i="9"/>
  <c r="T126" i="9"/>
  <c r="T124" i="9"/>
  <c r="T71" i="9"/>
  <c r="V69" i="9" s="1"/>
  <c r="S72" i="7"/>
  <c r="T72" i="7" s="1"/>
  <c r="R77" i="7"/>
  <c r="Q77" i="7"/>
  <c r="Q74" i="7"/>
  <c r="R74" i="7"/>
  <c r="R75" i="7"/>
  <c r="R71" i="7"/>
  <c r="R72" i="7"/>
  <c r="R73" i="7"/>
  <c r="R76" i="7"/>
  <c r="R70" i="7"/>
  <c r="Q71" i="7"/>
  <c r="Q70" i="7"/>
  <c r="Q72" i="7"/>
  <c r="Q73" i="7"/>
  <c r="Q75" i="7"/>
  <c r="Q76" i="7"/>
  <c r="M31" i="7"/>
  <c r="N31" i="7"/>
  <c r="O31" i="7"/>
  <c r="N30" i="7"/>
  <c r="O30" i="7"/>
  <c r="M30" i="7"/>
  <c r="M32" i="7"/>
  <c r="E86" i="5"/>
  <c r="M30" i="5"/>
  <c r="Q70" i="2"/>
  <c r="T70" i="2"/>
  <c r="M30" i="2"/>
  <c r="AB69" i="9" l="1"/>
  <c r="AA69" i="9"/>
  <c r="U69" i="9"/>
  <c r="V72" i="9" s="1"/>
  <c r="AE69" i="9"/>
  <c r="AD69" i="9"/>
  <c r="Y69" i="9"/>
  <c r="Y71" i="9" s="1"/>
  <c r="X69" i="9"/>
  <c r="AH69" i="9"/>
  <c r="AG69" i="9"/>
  <c r="A86" i="1"/>
  <c r="W70" i="7"/>
  <c r="X70" i="7" s="1"/>
  <c r="V71" i="7"/>
  <c r="V72" i="7"/>
  <c r="V73" i="7"/>
  <c r="V74" i="7"/>
  <c r="V75" i="7"/>
  <c r="V76" i="7"/>
  <c r="V77" i="7"/>
  <c r="V70" i="7"/>
  <c r="U71" i="7"/>
  <c r="U72" i="7"/>
  <c r="U73" i="7"/>
  <c r="U74" i="7"/>
  <c r="U75" i="7"/>
  <c r="U76" i="7"/>
  <c r="U77" i="7"/>
  <c r="U70" i="7"/>
  <c r="W77" i="7"/>
  <c r="X77" i="7" s="1"/>
  <c r="W76" i="7"/>
  <c r="X76" i="7" s="1"/>
  <c r="W75" i="7"/>
  <c r="X75" i="7" s="1"/>
  <c r="W74" i="7"/>
  <c r="X74" i="7" s="1"/>
  <c r="W73" i="7"/>
  <c r="X73" i="7" s="1"/>
  <c r="W72" i="7"/>
  <c r="X72" i="7" s="1"/>
  <c r="W71" i="7"/>
  <c r="X71" i="7" s="1"/>
  <c r="R37" i="7"/>
  <c r="R30" i="7"/>
  <c r="Q31" i="7"/>
  <c r="R31" i="7"/>
  <c r="S31" i="7"/>
  <c r="Q32" i="7"/>
  <c r="R32" i="7"/>
  <c r="S32" i="7"/>
  <c r="Q33" i="7"/>
  <c r="R33" i="7"/>
  <c r="S33" i="7"/>
  <c r="Q34" i="7"/>
  <c r="R34" i="7"/>
  <c r="Q35" i="7"/>
  <c r="R35" i="7"/>
  <c r="S35" i="7"/>
  <c r="Q36" i="7"/>
  <c r="R36" i="7"/>
  <c r="S36" i="7"/>
  <c r="Q37" i="7"/>
  <c r="S30" i="7"/>
  <c r="Q30" i="7"/>
  <c r="W70" i="5"/>
  <c r="X70" i="5" s="1"/>
  <c r="V71" i="5"/>
  <c r="V72" i="5"/>
  <c r="V73" i="5"/>
  <c r="V74" i="5"/>
  <c r="V75" i="5"/>
  <c r="V76" i="5"/>
  <c r="V77" i="5"/>
  <c r="V78" i="5"/>
  <c r="V79" i="5"/>
  <c r="V70" i="5"/>
  <c r="U71" i="5"/>
  <c r="U72" i="5"/>
  <c r="U73" i="5"/>
  <c r="U74" i="5"/>
  <c r="U75" i="5"/>
  <c r="U76" i="5"/>
  <c r="U77" i="5"/>
  <c r="U78" i="5"/>
  <c r="U79" i="5"/>
  <c r="U70" i="5"/>
  <c r="W79" i="5"/>
  <c r="X79" i="5" s="1"/>
  <c r="W78" i="5"/>
  <c r="X78" i="5" s="1"/>
  <c r="W77" i="5"/>
  <c r="X77" i="5" s="1"/>
  <c r="W76" i="5"/>
  <c r="X76" i="5" s="1"/>
  <c r="W75" i="5"/>
  <c r="X75" i="5" s="1"/>
  <c r="W74" i="5"/>
  <c r="X74" i="5" s="1"/>
  <c r="W73" i="5"/>
  <c r="X73" i="5" s="1"/>
  <c r="W72" i="5"/>
  <c r="X72" i="5" s="1"/>
  <c r="W71" i="5"/>
  <c r="X71" i="5" s="1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R30" i="5"/>
  <c r="S30" i="5"/>
  <c r="Q30" i="5"/>
  <c r="K72" i="5"/>
  <c r="L70" i="5"/>
  <c r="K70" i="5"/>
  <c r="S70" i="5"/>
  <c r="Q71" i="5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N30" i="2"/>
  <c r="O30" i="2"/>
  <c r="W71" i="2"/>
  <c r="X71" i="2" s="1"/>
  <c r="W78" i="2"/>
  <c r="X78" i="2" s="1"/>
  <c r="V78" i="2"/>
  <c r="U78" i="2"/>
  <c r="W77" i="2"/>
  <c r="X77" i="2" s="1"/>
  <c r="V77" i="2"/>
  <c r="U77" i="2"/>
  <c r="W76" i="2"/>
  <c r="X76" i="2" s="1"/>
  <c r="V76" i="2"/>
  <c r="U76" i="2"/>
  <c r="W75" i="2"/>
  <c r="X75" i="2" s="1"/>
  <c r="V75" i="2"/>
  <c r="U75" i="2"/>
  <c r="W74" i="2"/>
  <c r="X74" i="2" s="1"/>
  <c r="V74" i="2"/>
  <c r="U74" i="2"/>
  <c r="W73" i="2"/>
  <c r="X73" i="2" s="1"/>
  <c r="V73" i="2"/>
  <c r="U73" i="2"/>
  <c r="W72" i="2"/>
  <c r="X72" i="2" s="1"/>
  <c r="V72" i="2"/>
  <c r="U72" i="2"/>
  <c r="V71" i="2"/>
  <c r="U71" i="2"/>
  <c r="W70" i="2"/>
  <c r="X70" i="2" s="1"/>
  <c r="V70" i="2"/>
  <c r="U70" i="2"/>
  <c r="AB71" i="9" l="1"/>
  <c r="R86" i="5"/>
  <c r="R89" i="5" s="1"/>
  <c r="Q86" i="5"/>
  <c r="R86" i="1"/>
  <c r="Q86" i="1"/>
  <c r="W70" i="1"/>
  <c r="V77" i="1"/>
  <c r="W77" i="1"/>
  <c r="X77" i="1" s="1"/>
  <c r="V78" i="1"/>
  <c r="W78" i="1"/>
  <c r="X78" i="1" s="1"/>
  <c r="V79" i="1"/>
  <c r="W79" i="1"/>
  <c r="X79" i="1" s="1"/>
  <c r="V80" i="1"/>
  <c r="W80" i="1"/>
  <c r="X80" i="1" s="1"/>
  <c r="U80" i="1"/>
  <c r="U71" i="1"/>
  <c r="U72" i="1"/>
  <c r="U73" i="1"/>
  <c r="U74" i="1"/>
  <c r="U75" i="1"/>
  <c r="U76" i="1"/>
  <c r="U77" i="1"/>
  <c r="U78" i="1"/>
  <c r="U79" i="1"/>
  <c r="U70" i="1"/>
  <c r="W76" i="1"/>
  <c r="X76" i="1" s="1"/>
  <c r="V76" i="1"/>
  <c r="W75" i="1"/>
  <c r="X75" i="1" s="1"/>
  <c r="V75" i="1"/>
  <c r="W74" i="1"/>
  <c r="X74" i="1" s="1"/>
  <c r="V74" i="1"/>
  <c r="W73" i="1"/>
  <c r="X73" i="1" s="1"/>
  <c r="V73" i="1"/>
  <c r="W72" i="1"/>
  <c r="X72" i="1" s="1"/>
  <c r="V72" i="1"/>
  <c r="W71" i="1"/>
  <c r="X71" i="1" s="1"/>
  <c r="V71" i="1"/>
  <c r="X70" i="1"/>
  <c r="V7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R36" i="1"/>
  <c r="S36" i="1"/>
  <c r="Q37" i="1"/>
  <c r="S37" i="1"/>
  <c r="Q38" i="1"/>
  <c r="R38" i="1"/>
  <c r="S38" i="1"/>
  <c r="Q39" i="1"/>
  <c r="R39" i="1"/>
  <c r="S39" i="1"/>
  <c r="Q40" i="1"/>
  <c r="R40" i="1"/>
  <c r="S40" i="1"/>
  <c r="R30" i="1"/>
  <c r="Q30" i="1"/>
  <c r="O30" i="4"/>
  <c r="N30" i="4"/>
  <c r="M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K70" i="7"/>
  <c r="L70" i="7"/>
  <c r="A32" i="4" l="1"/>
  <c r="B32" i="4"/>
  <c r="C32" i="4"/>
  <c r="G70" i="7"/>
  <c r="H70" i="7"/>
  <c r="A86" i="7"/>
  <c r="A87" i="7"/>
  <c r="A88" i="7"/>
  <c r="A89" i="7"/>
  <c r="A90" i="7"/>
  <c r="N77" i="7"/>
  <c r="M77" i="7"/>
  <c r="J77" i="7"/>
  <c r="I77" i="7"/>
  <c r="F77" i="7"/>
  <c r="E77" i="7"/>
  <c r="N76" i="7"/>
  <c r="M76" i="7"/>
  <c r="J76" i="7"/>
  <c r="I76" i="7"/>
  <c r="F76" i="7"/>
  <c r="E76" i="7"/>
  <c r="N75" i="7"/>
  <c r="M75" i="7"/>
  <c r="J75" i="7"/>
  <c r="I75" i="7"/>
  <c r="F75" i="7"/>
  <c r="E75" i="7"/>
  <c r="N74" i="7"/>
  <c r="M74" i="7"/>
  <c r="J74" i="7"/>
  <c r="I74" i="7"/>
  <c r="F74" i="7"/>
  <c r="E74" i="7"/>
  <c r="N73" i="7"/>
  <c r="M73" i="7"/>
  <c r="J73" i="7"/>
  <c r="I73" i="7"/>
  <c r="F73" i="7"/>
  <c r="E73" i="7"/>
  <c r="N72" i="7"/>
  <c r="M72" i="7"/>
  <c r="J72" i="7"/>
  <c r="I72" i="7"/>
  <c r="F72" i="7"/>
  <c r="E72" i="7"/>
  <c r="N71" i="7"/>
  <c r="M71" i="7"/>
  <c r="J71" i="7"/>
  <c r="I71" i="7"/>
  <c r="F71" i="7"/>
  <c r="E71" i="7"/>
  <c r="N70" i="7"/>
  <c r="M70" i="7"/>
  <c r="J70" i="7"/>
  <c r="I70" i="7"/>
  <c r="F70" i="7"/>
  <c r="E70" i="7"/>
  <c r="N37" i="7"/>
  <c r="M37" i="7"/>
  <c r="J37" i="7"/>
  <c r="I37" i="7"/>
  <c r="L37" i="7" s="1"/>
  <c r="F37" i="7"/>
  <c r="E37" i="7"/>
  <c r="B37" i="7"/>
  <c r="A37" i="7"/>
  <c r="D37" i="7" s="1"/>
  <c r="O36" i="7"/>
  <c r="N36" i="7"/>
  <c r="M36" i="7"/>
  <c r="K36" i="7"/>
  <c r="J36" i="7"/>
  <c r="I36" i="7"/>
  <c r="G36" i="7"/>
  <c r="F36" i="7"/>
  <c r="E36" i="7"/>
  <c r="C36" i="7"/>
  <c r="B36" i="7"/>
  <c r="A36" i="7"/>
  <c r="D36" i="7" s="1"/>
  <c r="O35" i="7"/>
  <c r="P35" i="7" s="1"/>
  <c r="N35" i="7"/>
  <c r="M35" i="7"/>
  <c r="K35" i="7"/>
  <c r="J35" i="7"/>
  <c r="I35" i="7"/>
  <c r="G35" i="7"/>
  <c r="F35" i="7"/>
  <c r="E35" i="7"/>
  <c r="C35" i="7"/>
  <c r="B35" i="7"/>
  <c r="A35" i="7"/>
  <c r="D35" i="7" s="1"/>
  <c r="N34" i="7"/>
  <c r="M34" i="7"/>
  <c r="J34" i="7"/>
  <c r="I34" i="7"/>
  <c r="F34" i="7"/>
  <c r="E34" i="7"/>
  <c r="B34" i="7"/>
  <c r="A34" i="7"/>
  <c r="D34" i="7" s="1"/>
  <c r="O33" i="7"/>
  <c r="N33" i="7"/>
  <c r="M33" i="7"/>
  <c r="K33" i="7"/>
  <c r="J33" i="7"/>
  <c r="I33" i="7"/>
  <c r="G33" i="7"/>
  <c r="F33" i="7"/>
  <c r="E33" i="7"/>
  <c r="C33" i="7"/>
  <c r="B33" i="7"/>
  <c r="A33" i="7"/>
  <c r="O32" i="7"/>
  <c r="N32" i="7"/>
  <c r="K32" i="7"/>
  <c r="J32" i="7"/>
  <c r="I32" i="7"/>
  <c r="G32" i="7"/>
  <c r="F32" i="7"/>
  <c r="E32" i="7"/>
  <c r="C32" i="7"/>
  <c r="B32" i="7"/>
  <c r="A32" i="7"/>
  <c r="K31" i="7"/>
  <c r="L31" i="7" s="1"/>
  <c r="J31" i="7"/>
  <c r="I31" i="7"/>
  <c r="G31" i="7"/>
  <c r="F31" i="7"/>
  <c r="E31" i="7"/>
  <c r="C31" i="7"/>
  <c r="B31" i="7"/>
  <c r="A31" i="7"/>
  <c r="D31" i="7" s="1"/>
  <c r="K30" i="7"/>
  <c r="J30" i="7"/>
  <c r="I30" i="7"/>
  <c r="G30" i="7"/>
  <c r="F30" i="7"/>
  <c r="E30" i="7"/>
  <c r="C30" i="7"/>
  <c r="B30" i="7"/>
  <c r="A30" i="7"/>
  <c r="D30" i="7" s="1"/>
  <c r="F2" i="7"/>
  <c r="A39" i="5"/>
  <c r="B39" i="5"/>
  <c r="C3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A33" i="5"/>
  <c r="A34" i="5"/>
  <c r="A35" i="5"/>
  <c r="A36" i="5"/>
  <c r="A37" i="5"/>
  <c r="A38" i="5"/>
  <c r="E39" i="5"/>
  <c r="F39" i="5"/>
  <c r="G39" i="5"/>
  <c r="E37" i="5"/>
  <c r="F37" i="5"/>
  <c r="G37" i="5"/>
  <c r="E36" i="5"/>
  <c r="F36" i="5"/>
  <c r="G36" i="5"/>
  <c r="E35" i="5"/>
  <c r="F35" i="5"/>
  <c r="G35" i="5"/>
  <c r="D16" i="5"/>
  <c r="D17" i="5"/>
  <c r="D18" i="5"/>
  <c r="D19" i="5"/>
  <c r="D20" i="5"/>
  <c r="D21" i="5"/>
  <c r="D22" i="5"/>
  <c r="D23" i="5"/>
  <c r="D24" i="5"/>
  <c r="D15" i="5"/>
  <c r="A89" i="5"/>
  <c r="A88" i="5"/>
  <c r="A87" i="5"/>
  <c r="A86" i="5"/>
  <c r="B86" i="5" s="1"/>
  <c r="R79" i="5"/>
  <c r="Q79" i="5"/>
  <c r="N79" i="5"/>
  <c r="M79" i="5"/>
  <c r="J79" i="5"/>
  <c r="I79" i="5"/>
  <c r="F79" i="5"/>
  <c r="E79" i="5"/>
  <c r="R78" i="5"/>
  <c r="Q78" i="5"/>
  <c r="N78" i="5"/>
  <c r="M78" i="5"/>
  <c r="J78" i="5"/>
  <c r="I78" i="5"/>
  <c r="F78" i="5"/>
  <c r="E78" i="5"/>
  <c r="R77" i="5"/>
  <c r="Q77" i="5"/>
  <c r="N77" i="5"/>
  <c r="M77" i="5"/>
  <c r="J77" i="5"/>
  <c r="I77" i="5"/>
  <c r="F77" i="5"/>
  <c r="E77" i="5"/>
  <c r="R76" i="5"/>
  <c r="Q76" i="5"/>
  <c r="N76" i="5"/>
  <c r="M76" i="5"/>
  <c r="J76" i="5"/>
  <c r="I76" i="5"/>
  <c r="F76" i="5"/>
  <c r="E76" i="5"/>
  <c r="R75" i="5"/>
  <c r="Q75" i="5"/>
  <c r="N75" i="5"/>
  <c r="M75" i="5"/>
  <c r="J75" i="5"/>
  <c r="I75" i="5"/>
  <c r="F75" i="5"/>
  <c r="E75" i="5"/>
  <c r="R74" i="5"/>
  <c r="Q74" i="5"/>
  <c r="N74" i="5"/>
  <c r="M74" i="5"/>
  <c r="J74" i="5"/>
  <c r="I74" i="5"/>
  <c r="F74" i="5"/>
  <c r="E74" i="5"/>
  <c r="R73" i="5"/>
  <c r="Q73" i="5"/>
  <c r="N73" i="5"/>
  <c r="M73" i="5"/>
  <c r="J73" i="5"/>
  <c r="I73" i="5"/>
  <c r="F73" i="5"/>
  <c r="E73" i="5"/>
  <c r="R72" i="5"/>
  <c r="Q72" i="5"/>
  <c r="N72" i="5"/>
  <c r="M72" i="5"/>
  <c r="J72" i="5"/>
  <c r="I72" i="5"/>
  <c r="F72" i="5"/>
  <c r="E72" i="5"/>
  <c r="R71" i="5"/>
  <c r="N71" i="5"/>
  <c r="M71" i="5"/>
  <c r="J71" i="5"/>
  <c r="I71" i="5"/>
  <c r="F71" i="5"/>
  <c r="E71" i="5"/>
  <c r="R70" i="5"/>
  <c r="Q70" i="5"/>
  <c r="N70" i="5"/>
  <c r="M70" i="5"/>
  <c r="J70" i="5"/>
  <c r="I70" i="5"/>
  <c r="F70" i="5"/>
  <c r="E70" i="5"/>
  <c r="O39" i="5"/>
  <c r="N39" i="5"/>
  <c r="M39" i="5"/>
  <c r="L39" i="5"/>
  <c r="O38" i="5"/>
  <c r="N38" i="5"/>
  <c r="M38" i="5"/>
  <c r="G38" i="5"/>
  <c r="F38" i="5"/>
  <c r="E38" i="5"/>
  <c r="O37" i="5"/>
  <c r="N37" i="5"/>
  <c r="M37" i="5"/>
  <c r="O36" i="5"/>
  <c r="N36" i="5"/>
  <c r="M36" i="5"/>
  <c r="O35" i="5"/>
  <c r="N35" i="5"/>
  <c r="M35" i="5"/>
  <c r="L35" i="5"/>
  <c r="O34" i="5"/>
  <c r="N34" i="5"/>
  <c r="M34" i="5"/>
  <c r="L34" i="5"/>
  <c r="G34" i="5"/>
  <c r="F34" i="5"/>
  <c r="E34" i="5"/>
  <c r="O33" i="5"/>
  <c r="N33" i="5"/>
  <c r="M33" i="5"/>
  <c r="L33" i="5"/>
  <c r="G33" i="5"/>
  <c r="F33" i="5"/>
  <c r="E33" i="5"/>
  <c r="O32" i="5"/>
  <c r="N32" i="5"/>
  <c r="M32" i="5"/>
  <c r="L32" i="5"/>
  <c r="G32" i="5"/>
  <c r="F32" i="5"/>
  <c r="E32" i="5"/>
  <c r="A32" i="5"/>
  <c r="O31" i="5"/>
  <c r="N31" i="5"/>
  <c r="M31" i="5"/>
  <c r="L31" i="5"/>
  <c r="G31" i="5"/>
  <c r="F31" i="5"/>
  <c r="E31" i="5"/>
  <c r="A31" i="5"/>
  <c r="O30" i="5"/>
  <c r="N30" i="5"/>
  <c r="G30" i="5"/>
  <c r="F30" i="5"/>
  <c r="E30" i="5"/>
  <c r="A30" i="5"/>
  <c r="F2" i="5"/>
  <c r="F2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P40" i="1"/>
  <c r="P39" i="1"/>
  <c r="P38" i="1"/>
  <c r="P37" i="1"/>
  <c r="P36" i="1"/>
  <c r="P35" i="1"/>
  <c r="P34" i="1"/>
  <c r="P33" i="1"/>
  <c r="P32" i="1"/>
  <c r="P31" i="1"/>
  <c r="P30" i="1"/>
  <c r="H40" i="1"/>
  <c r="H39" i="1"/>
  <c r="H38" i="1"/>
  <c r="H37" i="1"/>
  <c r="H36" i="1"/>
  <c r="H35" i="1"/>
  <c r="H34" i="1"/>
  <c r="H33" i="1"/>
  <c r="H32" i="1"/>
  <c r="H31" i="1"/>
  <c r="H30" i="1"/>
  <c r="D31" i="1"/>
  <c r="D32" i="1"/>
  <c r="D33" i="1"/>
  <c r="D34" i="1"/>
  <c r="D35" i="1"/>
  <c r="D36" i="1"/>
  <c r="D37" i="1"/>
  <c r="D38" i="1"/>
  <c r="D39" i="1"/>
  <c r="D40" i="1"/>
  <c r="D30" i="1"/>
  <c r="C71" i="4" l="1"/>
  <c r="C73" i="4"/>
  <c r="C74" i="4"/>
  <c r="C72" i="4"/>
  <c r="B86" i="4" s="1"/>
  <c r="C86" i="4" s="1"/>
  <c r="C70" i="4"/>
  <c r="L36" i="7"/>
  <c r="P36" i="7"/>
  <c r="D33" i="7"/>
  <c r="D32" i="7"/>
  <c r="P33" i="7"/>
  <c r="P32" i="7"/>
  <c r="P31" i="7"/>
  <c r="L35" i="7"/>
  <c r="L34" i="7"/>
  <c r="L32" i="7"/>
  <c r="L30" i="7"/>
  <c r="L38" i="5"/>
  <c r="L37" i="5"/>
  <c r="L36" i="5"/>
  <c r="L30" i="5"/>
  <c r="H31" i="7"/>
  <c r="H35" i="7"/>
  <c r="H30" i="7"/>
  <c r="H34" i="7"/>
  <c r="H32" i="7"/>
  <c r="H36" i="7"/>
  <c r="H37" i="7"/>
  <c r="H33" i="7"/>
  <c r="P30" i="7"/>
  <c r="P34" i="7"/>
  <c r="L33" i="7"/>
  <c r="P37" i="7"/>
  <c r="B90" i="7"/>
  <c r="C90" i="7" s="1"/>
  <c r="E90" i="7" s="1"/>
  <c r="H37" i="5"/>
  <c r="H35" i="5"/>
  <c r="D37" i="5"/>
  <c r="H39" i="5"/>
  <c r="H36" i="5"/>
  <c r="D35" i="5"/>
  <c r="H34" i="5"/>
  <c r="P30" i="5"/>
  <c r="P34" i="5"/>
  <c r="P36" i="5"/>
  <c r="H38" i="5"/>
  <c r="P38" i="5"/>
  <c r="H31" i="5"/>
  <c r="D34" i="5"/>
  <c r="H32" i="5"/>
  <c r="H30" i="5"/>
  <c r="D33" i="5"/>
  <c r="H33" i="5"/>
  <c r="D32" i="5"/>
  <c r="D36" i="5"/>
  <c r="D38" i="5"/>
  <c r="D31" i="5"/>
  <c r="D30" i="5"/>
  <c r="P37" i="5"/>
  <c r="P35" i="5"/>
  <c r="P33" i="5"/>
  <c r="P32" i="5"/>
  <c r="P31" i="5"/>
  <c r="P39" i="5"/>
  <c r="S78" i="5"/>
  <c r="T78" i="5" s="1"/>
  <c r="O78" i="5"/>
  <c r="K78" i="5"/>
  <c r="G78" i="5"/>
  <c r="H78" i="5" s="1"/>
  <c r="G78" i="2"/>
  <c r="G71" i="2"/>
  <c r="G72" i="2"/>
  <c r="G73" i="2"/>
  <c r="G74" i="2"/>
  <c r="G75" i="2"/>
  <c r="G76" i="2"/>
  <c r="G77" i="2"/>
  <c r="H77" i="2" s="1"/>
  <c r="G70" i="2"/>
  <c r="A30" i="2"/>
  <c r="B30" i="2"/>
  <c r="C30" i="2"/>
  <c r="A31" i="2"/>
  <c r="A87" i="4" l="1"/>
  <c r="B87" i="4" s="1"/>
  <c r="C87" i="4" s="1"/>
  <c r="B85" i="4"/>
  <c r="C85" i="4" s="1"/>
  <c r="D74" i="4"/>
  <c r="L74" i="4"/>
  <c r="M74" i="4" s="1"/>
  <c r="F74" i="4"/>
  <c r="G74" i="4" s="1"/>
  <c r="H74" i="4"/>
  <c r="I74" i="4" s="1"/>
  <c r="L73" i="4"/>
  <c r="M73" i="4" s="1"/>
  <c r="D73" i="4"/>
  <c r="E73" i="4" s="1"/>
  <c r="H73" i="4"/>
  <c r="I73" i="4" s="1"/>
  <c r="F73" i="4"/>
  <c r="G73" i="4" s="1"/>
  <c r="L72" i="4"/>
  <c r="M72" i="4" s="1"/>
  <c r="H72" i="4"/>
  <c r="I72" i="4" s="1"/>
  <c r="F72" i="4"/>
  <c r="G72" i="4" s="1"/>
  <c r="D72" i="4"/>
  <c r="E72" i="4" s="1"/>
  <c r="L70" i="4"/>
  <c r="M70" i="4" s="1"/>
  <c r="F70" i="4"/>
  <c r="G70" i="4" s="1"/>
  <c r="E70" i="4"/>
  <c r="H70" i="4"/>
  <c r="I70" i="4" s="1"/>
  <c r="L71" i="4"/>
  <c r="M71" i="4" s="1"/>
  <c r="H71" i="4"/>
  <c r="I71" i="4" s="1"/>
  <c r="F71" i="4"/>
  <c r="G71" i="4" s="1"/>
  <c r="D71" i="4"/>
  <c r="E71" i="4" s="1"/>
  <c r="G73" i="7"/>
  <c r="H73" i="7" s="1"/>
  <c r="S73" i="7"/>
  <c r="T73" i="7" s="1"/>
  <c r="O86" i="7" s="1"/>
  <c r="O73" i="7"/>
  <c r="P73" i="7" s="1"/>
  <c r="K73" i="7"/>
  <c r="L73" i="7" s="1"/>
  <c r="K72" i="7"/>
  <c r="L72" i="7" s="1"/>
  <c r="G72" i="7"/>
  <c r="H72" i="7" s="1"/>
  <c r="O72" i="7"/>
  <c r="P72" i="7" s="1"/>
  <c r="K76" i="7"/>
  <c r="B88" i="7"/>
  <c r="C88" i="7" s="1"/>
  <c r="E88" i="7" s="1"/>
  <c r="G76" i="7"/>
  <c r="H76" i="7" s="1"/>
  <c r="S76" i="7"/>
  <c r="T76" i="7" s="1"/>
  <c r="O76" i="7"/>
  <c r="G77" i="7"/>
  <c r="H77" i="7" s="1"/>
  <c r="S77" i="7"/>
  <c r="T77" i="7" s="1"/>
  <c r="O77" i="7"/>
  <c r="B89" i="7"/>
  <c r="C89" i="7" s="1"/>
  <c r="E89" i="7" s="1"/>
  <c r="K77" i="7"/>
  <c r="O75" i="7"/>
  <c r="B87" i="7"/>
  <c r="C87" i="7" s="1"/>
  <c r="E87" i="7" s="1"/>
  <c r="K75" i="7"/>
  <c r="G75" i="7"/>
  <c r="H75" i="7" s="1"/>
  <c r="S75" i="7"/>
  <c r="T75" i="7" s="1"/>
  <c r="O88" i="7" s="1"/>
  <c r="B86" i="7"/>
  <c r="C86" i="7" s="1"/>
  <c r="E86" i="7" s="1"/>
  <c r="S74" i="7"/>
  <c r="T74" i="7" s="1"/>
  <c r="O74" i="7"/>
  <c r="P74" i="7" s="1"/>
  <c r="K74" i="7"/>
  <c r="L74" i="7" s="1"/>
  <c r="G74" i="7"/>
  <c r="H74" i="7" s="1"/>
  <c r="O70" i="7"/>
  <c r="P70" i="7" s="1"/>
  <c r="S70" i="7"/>
  <c r="T70" i="7" s="1"/>
  <c r="O71" i="7"/>
  <c r="P71" i="7" s="1"/>
  <c r="K71" i="7"/>
  <c r="L71" i="7" s="1"/>
  <c r="G71" i="7"/>
  <c r="H71" i="7" s="1"/>
  <c r="S71" i="7"/>
  <c r="T71" i="7" s="1"/>
  <c r="G77" i="5"/>
  <c r="H77" i="5" s="1"/>
  <c r="K77" i="5"/>
  <c r="S77" i="5"/>
  <c r="T77" i="5" s="1"/>
  <c r="O77" i="5"/>
  <c r="B89" i="5"/>
  <c r="C89" i="5" s="1"/>
  <c r="G73" i="5"/>
  <c r="H73" i="5" s="1"/>
  <c r="S73" i="5"/>
  <c r="T73" i="5" s="1"/>
  <c r="K73" i="5"/>
  <c r="L73" i="5" s="1"/>
  <c r="O73" i="5"/>
  <c r="P73" i="5" s="1"/>
  <c r="K76" i="5"/>
  <c r="O76" i="5"/>
  <c r="B88" i="5"/>
  <c r="C88" i="5" s="1"/>
  <c r="G76" i="5"/>
  <c r="H76" i="5" s="1"/>
  <c r="S76" i="5"/>
  <c r="T76" i="5" s="1"/>
  <c r="L72" i="5"/>
  <c r="G72" i="5"/>
  <c r="H72" i="5" s="1"/>
  <c r="O72" i="5"/>
  <c r="P72" i="5" s="1"/>
  <c r="S72" i="5"/>
  <c r="T72" i="5" s="1"/>
  <c r="O79" i="5"/>
  <c r="K79" i="5"/>
  <c r="G79" i="5"/>
  <c r="H79" i="5" s="1"/>
  <c r="S79" i="5"/>
  <c r="T79" i="5" s="1"/>
  <c r="L78" i="5"/>
  <c r="O70" i="5"/>
  <c r="P70" i="5" s="1"/>
  <c r="G70" i="5"/>
  <c r="H70" i="5" s="1"/>
  <c r="T70" i="5"/>
  <c r="A90" i="5"/>
  <c r="B90" i="5" s="1"/>
  <c r="C90" i="5" s="1"/>
  <c r="O71" i="5"/>
  <c r="P71" i="5" s="1"/>
  <c r="K71" i="5"/>
  <c r="L71" i="5" s="1"/>
  <c r="G71" i="5"/>
  <c r="H71" i="5" s="1"/>
  <c r="S71" i="5"/>
  <c r="T71" i="5" s="1"/>
  <c r="P78" i="5"/>
  <c r="C86" i="5"/>
  <c r="S74" i="5"/>
  <c r="T74" i="5" s="1"/>
  <c r="O74" i="5"/>
  <c r="P74" i="5" s="1"/>
  <c r="K74" i="5"/>
  <c r="L74" i="5" s="1"/>
  <c r="G74" i="5"/>
  <c r="H74" i="5" s="1"/>
  <c r="O75" i="5"/>
  <c r="S75" i="5"/>
  <c r="T75" i="5" s="1"/>
  <c r="B87" i="5"/>
  <c r="C87" i="5" s="1"/>
  <c r="K75" i="5"/>
  <c r="G75" i="5"/>
  <c r="H75" i="5" s="1"/>
  <c r="O90" i="7" l="1"/>
  <c r="O87" i="7"/>
  <c r="O89" i="7"/>
  <c r="Q86" i="7" s="1"/>
  <c r="O84" i="4"/>
  <c r="N84" i="4"/>
  <c r="P77" i="7"/>
  <c r="P76" i="7"/>
  <c r="L76" i="7"/>
  <c r="L75" i="7"/>
  <c r="P75" i="7"/>
  <c r="L77" i="7"/>
  <c r="P76" i="5"/>
  <c r="L76" i="5"/>
  <c r="P75" i="5"/>
  <c r="L79" i="5"/>
  <c r="P77" i="5"/>
  <c r="P79" i="5"/>
  <c r="L75" i="5"/>
  <c r="L77" i="5"/>
  <c r="P86" i="7" l="1"/>
  <c r="I86" i="5"/>
  <c r="I89" i="5" s="1"/>
  <c r="F86" i="5"/>
  <c r="O86" i="5"/>
  <c r="L86" i="5" l="1"/>
  <c r="O89" i="5"/>
  <c r="F89" i="5"/>
  <c r="L89" i="5" l="1"/>
  <c r="B31" i="2"/>
  <c r="C31" i="2"/>
  <c r="D30" i="2"/>
  <c r="E30" i="2"/>
  <c r="F30" i="2"/>
  <c r="D31" i="2"/>
  <c r="E31" i="2"/>
  <c r="F31" i="2"/>
  <c r="H70" i="2" l="1"/>
  <c r="R78" i="2"/>
  <c r="Q78" i="2"/>
  <c r="N78" i="2"/>
  <c r="M78" i="2"/>
  <c r="J78" i="2"/>
  <c r="I78" i="2"/>
  <c r="F78" i="2"/>
  <c r="E78" i="2"/>
  <c r="R77" i="2"/>
  <c r="Q77" i="2"/>
  <c r="N77" i="2"/>
  <c r="M77" i="2"/>
  <c r="J77" i="2"/>
  <c r="I77" i="2"/>
  <c r="F77" i="2"/>
  <c r="E77" i="2"/>
  <c r="R76" i="2"/>
  <c r="Q76" i="2"/>
  <c r="N76" i="2"/>
  <c r="M76" i="2"/>
  <c r="J76" i="2"/>
  <c r="I76" i="2"/>
  <c r="F76" i="2"/>
  <c r="E76" i="2"/>
  <c r="R75" i="2"/>
  <c r="Q75" i="2"/>
  <c r="N75" i="2"/>
  <c r="M75" i="2"/>
  <c r="J75" i="2"/>
  <c r="I75" i="2"/>
  <c r="F75" i="2"/>
  <c r="E75" i="2"/>
  <c r="R74" i="2"/>
  <c r="Q74" i="2"/>
  <c r="N74" i="2"/>
  <c r="M74" i="2"/>
  <c r="J74" i="2"/>
  <c r="I74" i="2"/>
  <c r="F74" i="2"/>
  <c r="E74" i="2"/>
  <c r="R73" i="2"/>
  <c r="Q73" i="2"/>
  <c r="N73" i="2"/>
  <c r="M73" i="2"/>
  <c r="J73" i="2"/>
  <c r="I73" i="2"/>
  <c r="F73" i="2"/>
  <c r="E73" i="2"/>
  <c r="R72" i="2"/>
  <c r="Q72" i="2"/>
  <c r="N72" i="2"/>
  <c r="M72" i="2"/>
  <c r="J72" i="2"/>
  <c r="I72" i="2"/>
  <c r="F72" i="2"/>
  <c r="E72" i="2"/>
  <c r="R71" i="2"/>
  <c r="Q71" i="2"/>
  <c r="N71" i="2"/>
  <c r="M71" i="2"/>
  <c r="J71" i="2"/>
  <c r="I71" i="2"/>
  <c r="F71" i="2"/>
  <c r="E71" i="2"/>
  <c r="R70" i="2"/>
  <c r="N70" i="2"/>
  <c r="M70" i="2"/>
  <c r="J70" i="2"/>
  <c r="I70" i="2"/>
  <c r="F70" i="2"/>
  <c r="E70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L30" i="2"/>
  <c r="K30" i="2"/>
  <c r="J30" i="2"/>
  <c r="I30" i="2"/>
  <c r="H30" i="2"/>
  <c r="G30" i="2"/>
  <c r="F2" i="2"/>
  <c r="S71" i="1"/>
  <c r="T71" i="1" s="1"/>
  <c r="S72" i="1"/>
  <c r="T72" i="1" s="1"/>
  <c r="S73" i="1"/>
  <c r="T73" i="1" s="1"/>
  <c r="S74" i="1"/>
  <c r="T74" i="1" s="1"/>
  <c r="S75" i="1"/>
  <c r="T75" i="1" s="1"/>
  <c r="M86" i="1" s="1"/>
  <c r="S76" i="1"/>
  <c r="T76" i="1" s="1"/>
  <c r="M87" i="1" s="1"/>
  <c r="S77" i="1"/>
  <c r="T77" i="1" s="1"/>
  <c r="M88" i="1" s="1"/>
  <c r="S78" i="1"/>
  <c r="T78" i="1" s="1"/>
  <c r="S79" i="1"/>
  <c r="T79" i="1" s="1"/>
  <c r="M90" i="1" s="1"/>
  <c r="S80" i="1"/>
  <c r="T80" i="1" s="1"/>
  <c r="M91" i="1" s="1"/>
  <c r="S70" i="1"/>
  <c r="T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O70" i="1"/>
  <c r="P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70" i="1"/>
  <c r="L70" i="1" s="1"/>
  <c r="G70" i="1"/>
  <c r="H70" i="1" s="1"/>
  <c r="I70" i="1"/>
  <c r="F2" i="1"/>
  <c r="C72" i="1" s="1"/>
  <c r="G72" i="1" s="1"/>
  <c r="H72" i="1" s="1"/>
  <c r="A30" i="1"/>
  <c r="B30" i="1"/>
  <c r="C30" i="1"/>
  <c r="E30" i="1"/>
  <c r="F30" i="1"/>
  <c r="G30" i="1"/>
  <c r="I30" i="1"/>
  <c r="L30" i="1" s="1"/>
  <c r="J30" i="1"/>
  <c r="K30" i="1"/>
  <c r="M30" i="1"/>
  <c r="N30" i="1"/>
  <c r="O30" i="1"/>
  <c r="A31" i="1"/>
  <c r="B31" i="1"/>
  <c r="C31" i="1"/>
  <c r="E31" i="1"/>
  <c r="F31" i="1"/>
  <c r="G31" i="1"/>
  <c r="I31" i="1"/>
  <c r="L31" i="1" s="1"/>
  <c r="J31" i="1"/>
  <c r="K31" i="1"/>
  <c r="M31" i="1"/>
  <c r="N31" i="1"/>
  <c r="O31" i="1"/>
  <c r="A32" i="1"/>
  <c r="B32" i="1"/>
  <c r="C32" i="1"/>
  <c r="E32" i="1"/>
  <c r="F32" i="1"/>
  <c r="G32" i="1"/>
  <c r="I32" i="1"/>
  <c r="L32" i="1" s="1"/>
  <c r="J32" i="1"/>
  <c r="K32" i="1"/>
  <c r="M32" i="1"/>
  <c r="N32" i="1"/>
  <c r="O32" i="1"/>
  <c r="A33" i="1"/>
  <c r="B33" i="1"/>
  <c r="C33" i="1"/>
  <c r="E33" i="1"/>
  <c r="F33" i="1"/>
  <c r="G33" i="1"/>
  <c r="I33" i="1"/>
  <c r="L33" i="1" s="1"/>
  <c r="J33" i="1"/>
  <c r="K33" i="1"/>
  <c r="M33" i="1"/>
  <c r="N33" i="1"/>
  <c r="O33" i="1"/>
  <c r="A34" i="1"/>
  <c r="B34" i="1"/>
  <c r="C34" i="1"/>
  <c r="E34" i="1"/>
  <c r="F34" i="1"/>
  <c r="G34" i="1"/>
  <c r="I34" i="1"/>
  <c r="L34" i="1" s="1"/>
  <c r="J34" i="1"/>
  <c r="K34" i="1"/>
  <c r="M34" i="1"/>
  <c r="N34" i="1"/>
  <c r="O34" i="1"/>
  <c r="A35" i="1"/>
  <c r="B35" i="1"/>
  <c r="C35" i="1"/>
  <c r="E35" i="1"/>
  <c r="F35" i="1"/>
  <c r="G35" i="1"/>
  <c r="I35" i="1"/>
  <c r="L35" i="1" s="1"/>
  <c r="J35" i="1"/>
  <c r="K35" i="1"/>
  <c r="M35" i="1"/>
  <c r="N35" i="1"/>
  <c r="O35" i="1"/>
  <c r="A36" i="1"/>
  <c r="B36" i="1"/>
  <c r="C36" i="1"/>
  <c r="E36" i="1"/>
  <c r="F36" i="1"/>
  <c r="G36" i="1"/>
  <c r="I36" i="1"/>
  <c r="J36" i="1"/>
  <c r="K36" i="1"/>
  <c r="M36" i="1"/>
  <c r="N36" i="1"/>
  <c r="O36" i="1"/>
  <c r="A37" i="1"/>
  <c r="B37" i="1"/>
  <c r="C37" i="1"/>
  <c r="E37" i="1"/>
  <c r="F37" i="1"/>
  <c r="G37" i="1"/>
  <c r="I37" i="1"/>
  <c r="L37" i="1" s="1"/>
  <c r="J37" i="1"/>
  <c r="K37" i="1"/>
  <c r="M37" i="1"/>
  <c r="N37" i="1"/>
  <c r="O37" i="1"/>
  <c r="A38" i="1"/>
  <c r="B38" i="1"/>
  <c r="C38" i="1"/>
  <c r="E38" i="1"/>
  <c r="F38" i="1"/>
  <c r="G38" i="1"/>
  <c r="I38" i="1"/>
  <c r="L38" i="1" s="1"/>
  <c r="J38" i="1"/>
  <c r="K38" i="1"/>
  <c r="M38" i="1"/>
  <c r="N38" i="1"/>
  <c r="O38" i="1"/>
  <c r="A39" i="1"/>
  <c r="B39" i="1"/>
  <c r="C39" i="1"/>
  <c r="E39" i="1"/>
  <c r="F39" i="1"/>
  <c r="G39" i="1"/>
  <c r="I39" i="1"/>
  <c r="L39" i="1" s="1"/>
  <c r="J39" i="1"/>
  <c r="K39" i="1"/>
  <c r="M39" i="1"/>
  <c r="N39" i="1"/>
  <c r="O39" i="1"/>
  <c r="A40" i="1"/>
  <c r="B40" i="1"/>
  <c r="C40" i="1"/>
  <c r="E40" i="1"/>
  <c r="F40" i="1"/>
  <c r="G40" i="1"/>
  <c r="I40" i="1"/>
  <c r="L40" i="1" s="1"/>
  <c r="J40" i="1"/>
  <c r="K40" i="1"/>
  <c r="M40" i="1"/>
  <c r="N40" i="1"/>
  <c r="O40" i="1"/>
  <c r="E70" i="1"/>
  <c r="F70" i="1"/>
  <c r="J70" i="1"/>
  <c r="M70" i="1"/>
  <c r="N70" i="1"/>
  <c r="Q70" i="1"/>
  <c r="R70" i="1"/>
  <c r="E71" i="1"/>
  <c r="F71" i="1"/>
  <c r="I71" i="1"/>
  <c r="J71" i="1"/>
  <c r="M71" i="1"/>
  <c r="N71" i="1"/>
  <c r="Q71" i="1"/>
  <c r="R71" i="1"/>
  <c r="E72" i="1"/>
  <c r="F72" i="1"/>
  <c r="I72" i="1"/>
  <c r="J72" i="1"/>
  <c r="M72" i="1"/>
  <c r="N72" i="1"/>
  <c r="Q72" i="1"/>
  <c r="R72" i="1"/>
  <c r="E73" i="1"/>
  <c r="F73" i="1"/>
  <c r="I73" i="1"/>
  <c r="J73" i="1"/>
  <c r="M73" i="1"/>
  <c r="N73" i="1"/>
  <c r="Q73" i="1"/>
  <c r="R73" i="1"/>
  <c r="E74" i="1"/>
  <c r="F74" i="1"/>
  <c r="I74" i="1"/>
  <c r="J74" i="1"/>
  <c r="M74" i="1"/>
  <c r="N74" i="1"/>
  <c r="Q74" i="1"/>
  <c r="R74" i="1"/>
  <c r="E75" i="1"/>
  <c r="F75" i="1"/>
  <c r="I75" i="1"/>
  <c r="J75" i="1"/>
  <c r="M75" i="1"/>
  <c r="N75" i="1"/>
  <c r="Q75" i="1"/>
  <c r="R75" i="1"/>
  <c r="E76" i="1"/>
  <c r="F76" i="1"/>
  <c r="I76" i="1"/>
  <c r="J76" i="1"/>
  <c r="M76" i="1"/>
  <c r="N76" i="1"/>
  <c r="Q76" i="1"/>
  <c r="R76" i="1"/>
  <c r="E77" i="1"/>
  <c r="F77" i="1"/>
  <c r="I77" i="1"/>
  <c r="J77" i="1"/>
  <c r="M77" i="1"/>
  <c r="N77" i="1"/>
  <c r="Q77" i="1"/>
  <c r="R77" i="1"/>
  <c r="E78" i="1"/>
  <c r="F78" i="1"/>
  <c r="I78" i="1"/>
  <c r="J78" i="1"/>
  <c r="M78" i="1"/>
  <c r="N78" i="1"/>
  <c r="Q78" i="1"/>
  <c r="R78" i="1"/>
  <c r="E79" i="1"/>
  <c r="F79" i="1"/>
  <c r="I79" i="1"/>
  <c r="J79" i="1"/>
  <c r="M79" i="1"/>
  <c r="N79" i="1"/>
  <c r="Q79" i="1"/>
  <c r="R79" i="1"/>
  <c r="E80" i="1"/>
  <c r="F80" i="1"/>
  <c r="I80" i="1"/>
  <c r="J80" i="1"/>
  <c r="M80" i="1"/>
  <c r="N80" i="1"/>
  <c r="Q80" i="1"/>
  <c r="R80" i="1"/>
  <c r="M89" i="1" l="1"/>
  <c r="L36" i="1"/>
  <c r="P80" i="1"/>
  <c r="S77" i="2"/>
  <c r="T77" i="2" s="1"/>
  <c r="O77" i="2"/>
  <c r="K77" i="2"/>
  <c r="C73" i="1"/>
  <c r="G73" i="1" s="1"/>
  <c r="H73" i="1" s="1"/>
  <c r="C70" i="1"/>
  <c r="C77" i="1"/>
  <c r="G77" i="1" s="1"/>
  <c r="H77" i="1" s="1"/>
  <c r="C74" i="1"/>
  <c r="G74" i="1" s="1"/>
  <c r="H74" i="1" s="1"/>
  <c r="C76" i="1"/>
  <c r="G76" i="1" s="1"/>
  <c r="H76" i="1" s="1"/>
  <c r="C78" i="1"/>
  <c r="G78" i="1" s="1"/>
  <c r="H78" i="1" s="1"/>
  <c r="C79" i="1"/>
  <c r="G79" i="1" s="1"/>
  <c r="H79" i="1" s="1"/>
  <c r="C71" i="1"/>
  <c r="G71" i="1" s="1"/>
  <c r="H71" i="1" s="1"/>
  <c r="C75" i="1"/>
  <c r="G75" i="1" s="1"/>
  <c r="H75" i="1" s="1"/>
  <c r="C80" i="1"/>
  <c r="G80" i="1" s="1"/>
  <c r="H80" i="1" s="1"/>
  <c r="A86" i="2" l="1"/>
  <c r="H72" i="2"/>
  <c r="S72" i="2"/>
  <c r="T72" i="2" s="1"/>
  <c r="K72" i="2"/>
  <c r="O72" i="2"/>
  <c r="K75" i="2"/>
  <c r="A89" i="2"/>
  <c r="O75" i="2"/>
  <c r="H75" i="2"/>
  <c r="S75" i="2"/>
  <c r="T75" i="2" s="1"/>
  <c r="O78" i="2"/>
  <c r="K78" i="2"/>
  <c r="H78" i="2"/>
  <c r="S78" i="2"/>
  <c r="T78" i="2" s="1"/>
  <c r="O74" i="2"/>
  <c r="S74" i="2"/>
  <c r="T74" i="2" s="1"/>
  <c r="K74" i="2"/>
  <c r="A88" i="2"/>
  <c r="H74" i="2"/>
  <c r="K71" i="2"/>
  <c r="H71" i="2"/>
  <c r="O71" i="2"/>
  <c r="S71" i="2"/>
  <c r="T71" i="2" s="1"/>
  <c r="L77" i="2"/>
  <c r="A91" i="2"/>
  <c r="S73" i="2"/>
  <c r="T73" i="2" s="1"/>
  <c r="O73" i="2"/>
  <c r="H73" i="2"/>
  <c r="A87" i="2"/>
  <c r="K73" i="2"/>
  <c r="H76" i="2"/>
  <c r="K76" i="2"/>
  <c r="S76" i="2"/>
  <c r="T76" i="2" s="1"/>
  <c r="A90" i="2"/>
  <c r="O76" i="2"/>
  <c r="K70" i="2"/>
  <c r="L70" i="2" s="1"/>
  <c r="S70" i="2"/>
  <c r="O70" i="2"/>
  <c r="P70" i="2" s="1"/>
  <c r="P77" i="2"/>
  <c r="A88" i="1"/>
  <c r="B88" i="1" s="1"/>
  <c r="C88" i="1" s="1"/>
  <c r="B86" i="1"/>
  <c r="C86" i="1" s="1"/>
  <c r="A89" i="1"/>
  <c r="B89" i="1" s="1"/>
  <c r="C89" i="1" s="1"/>
  <c r="A90" i="1"/>
  <c r="B90" i="1" s="1"/>
  <c r="C90" i="1" s="1"/>
  <c r="A91" i="1"/>
  <c r="B91" i="1" s="1"/>
  <c r="C91" i="1" s="1"/>
  <c r="A87" i="1"/>
  <c r="B87" i="1" s="1"/>
  <c r="C87" i="1" s="1"/>
  <c r="B87" i="2" l="1"/>
  <c r="C87" i="2" s="1"/>
  <c r="B91" i="2"/>
  <c r="C91" i="2" s="1"/>
  <c r="B90" i="2"/>
  <c r="C90" i="2" s="1"/>
  <c r="B89" i="2"/>
  <c r="C89" i="2" s="1"/>
  <c r="B88" i="2"/>
  <c r="C88" i="2" s="1"/>
  <c r="B86" i="2"/>
  <c r="C86" i="2" s="1"/>
  <c r="P76" i="2"/>
  <c r="L74" i="2"/>
  <c r="L73" i="2"/>
  <c r="P73" i="2"/>
  <c r="L78" i="2"/>
  <c r="P71" i="2"/>
  <c r="L71" i="2"/>
  <c r="P72" i="2"/>
  <c r="P78" i="2"/>
  <c r="L72" i="2"/>
  <c r="P75" i="2"/>
  <c r="L76" i="2"/>
  <c r="L75" i="2"/>
  <c r="P74" i="2"/>
  <c r="E86" i="2" l="1"/>
  <c r="K86" i="2"/>
  <c r="F86" i="1"/>
  <c r="H86" i="1"/>
  <c r="I86" i="1"/>
  <c r="I89" i="1" s="1"/>
  <c r="K86" i="1"/>
  <c r="R86" i="2" l="1"/>
  <c r="Q86" i="2"/>
  <c r="L86" i="2"/>
  <c r="O86" i="1"/>
  <c r="N86" i="1"/>
  <c r="F89" i="1"/>
  <c r="L86" i="1"/>
  <c r="L89" i="1" s="1"/>
  <c r="N86" i="2" l="1"/>
  <c r="O86" i="2"/>
  <c r="H86" i="2"/>
  <c r="I86" i="2"/>
  <c r="F86" i="2"/>
  <c r="O89" i="1"/>
</calcChain>
</file>

<file path=xl/sharedStrings.xml><?xml version="1.0" encoding="utf-8"?>
<sst xmlns="http://schemas.openxmlformats.org/spreadsheetml/2006/main" count="839" uniqueCount="121">
  <si>
    <t>SD</t>
  </si>
  <si>
    <t>Average uptakerate (exponential phase):</t>
  </si>
  <si>
    <t>Uptake rate (mmol/g CDWh):</t>
  </si>
  <si>
    <t>Average secretionrate (exponential phase):</t>
  </si>
  <si>
    <t>Dryweight (g)</t>
  </si>
  <si>
    <t>ml in fermentor:</t>
  </si>
  <si>
    <t>Cellular dryweight (mg/ml)</t>
  </si>
  <si>
    <t>Predicted cellular dryweight (CDW (mg/ml)):</t>
  </si>
  <si>
    <t>Time (h):</t>
  </si>
  <si>
    <t>Tryptophane</t>
  </si>
  <si>
    <t>Glutamate</t>
  </si>
  <si>
    <t>Acetate</t>
  </si>
  <si>
    <t>Succinate:</t>
  </si>
  <si>
    <t>* Had to remove two samples in the time between 17:30 and 18:20. Due to a mishap during execution these samples were not treated as the other samples. They were measured in the NMR machine and are listed in the NMR analyses sheet.</t>
  </si>
  <si>
    <t>M</t>
  </si>
  <si>
    <t>15</t>
  </si>
  <si>
    <t>19</t>
  </si>
  <si>
    <t>L</t>
  </si>
  <si>
    <t>00</t>
  </si>
  <si>
    <t>I</t>
  </si>
  <si>
    <t>20</t>
  </si>
  <si>
    <t>18</t>
  </si>
  <si>
    <t>H</t>
  </si>
  <si>
    <t>30</t>
  </si>
  <si>
    <t>17</t>
  </si>
  <si>
    <t>G</t>
  </si>
  <si>
    <t>F</t>
  </si>
  <si>
    <t>45</t>
  </si>
  <si>
    <t>16</t>
  </si>
  <si>
    <t>E</t>
  </si>
  <si>
    <t>D</t>
  </si>
  <si>
    <t>C</t>
  </si>
  <si>
    <t>14</t>
  </si>
  <si>
    <t>B</t>
  </si>
  <si>
    <t>13</t>
  </si>
  <si>
    <t>A</t>
  </si>
  <si>
    <t>10</t>
  </si>
  <si>
    <t>std dev 3:</t>
  </si>
  <si>
    <t>std. Dev 2:</t>
  </si>
  <si>
    <t>std. Dev :</t>
  </si>
  <si>
    <t>Succinate</t>
  </si>
  <si>
    <t>NMR sample</t>
  </si>
  <si>
    <t>Minute</t>
  </si>
  <si>
    <t>Hour:</t>
  </si>
  <si>
    <t>Concentration mmol/L:</t>
  </si>
  <si>
    <t>Timepoint:</t>
  </si>
  <si>
    <t>b</t>
  </si>
  <si>
    <t>a</t>
  </si>
  <si>
    <t xml:space="preserve">a </t>
  </si>
  <si>
    <t>From Succinate eq.:</t>
  </si>
  <si>
    <t>Equation Tryptophane:</t>
  </si>
  <si>
    <t>c</t>
  </si>
  <si>
    <t>Log values:</t>
  </si>
  <si>
    <t>b=</t>
  </si>
  <si>
    <t>a=</t>
  </si>
  <si>
    <t>y= 0,2134x-2,0094, where x is the timepoint (h), r^2 = 0,9492</t>
  </si>
  <si>
    <t>log_10 (DW/(mg/ml)):</t>
  </si>
  <si>
    <t>inoculation time:</t>
  </si>
  <si>
    <t>Inoculation</t>
  </si>
  <si>
    <t>Predicted log concentration:</t>
  </si>
  <si>
    <t>Predicted concentration (mmol/L)</t>
  </si>
  <si>
    <t>From acetate eq.:</t>
  </si>
  <si>
    <t>From glutamate eq.:</t>
  </si>
  <si>
    <t>Glycerol</t>
  </si>
  <si>
    <t>From Glycerol: eq.:</t>
  </si>
  <si>
    <t>Glycerol:</t>
  </si>
  <si>
    <t>09</t>
  </si>
  <si>
    <t>02</t>
  </si>
  <si>
    <t>exponential growth</t>
  </si>
  <si>
    <t>std. Dev</t>
  </si>
  <si>
    <t>y=</t>
  </si>
  <si>
    <t xml:space="preserve">x  - </t>
  </si>
  <si>
    <t>, r^2 = 0,9699</t>
  </si>
  <si>
    <t>Time (h)</t>
  </si>
  <si>
    <t>Exponential phase</t>
  </si>
  <si>
    <t>From glucose: eq.:</t>
  </si>
  <si>
    <t>Glucose</t>
  </si>
  <si>
    <t>Glucose:</t>
  </si>
  <si>
    <t xml:space="preserve">y = </t>
  </si>
  <si>
    <t>x               -</t>
  </si>
  <si>
    <t>, r^2 = 0,8315</t>
  </si>
  <si>
    <t xml:space="preserve">y= </t>
  </si>
  <si>
    <t>x             -</t>
  </si>
  <si>
    <t>, r^2 = 0,866</t>
  </si>
  <si>
    <t>Xylose:</t>
  </si>
  <si>
    <t>From xylose eq.:</t>
  </si>
  <si>
    <t>Xylose</t>
  </si>
  <si>
    <t>Mannitol:</t>
  </si>
  <si>
    <t>From Mannitol eq.:</t>
  </si>
  <si>
    <t>Mannitol</t>
  </si>
  <si>
    <t>y= 0,4106x - 1,2143, where x is the timepoint (h), r^2 = 0,9594</t>
  </si>
  <si>
    <t>11</t>
  </si>
  <si>
    <t>39</t>
  </si>
  <si>
    <t>12</t>
  </si>
  <si>
    <t>25</t>
  </si>
  <si>
    <t>42</t>
  </si>
  <si>
    <t>58</t>
  </si>
  <si>
    <t xml:space="preserve">* Missing samples </t>
  </si>
  <si>
    <t>*</t>
  </si>
  <si>
    <t>std. Dev:</t>
  </si>
  <si>
    <t>Pyruvate</t>
  </si>
  <si>
    <t>Equation Pyruvate</t>
  </si>
  <si>
    <t>Pyruvate:</t>
  </si>
  <si>
    <t>equation pyruvate</t>
  </si>
  <si>
    <t>Equation pyruvate:</t>
  </si>
  <si>
    <t>From Pyruvate eq.</t>
  </si>
  <si>
    <t>from pyruvate eq:</t>
  </si>
  <si>
    <t>** Kan ikke brukes! R^2 på 0,0092</t>
  </si>
  <si>
    <t>** Kan ikke benytte prediksjoner.</t>
  </si>
  <si>
    <t>* alt for lav R^2 verdi.</t>
  </si>
  <si>
    <t>*Dårlig R^2 verdi for tryptofan</t>
  </si>
  <si>
    <t>*R^2 verdien er alt for lav</t>
  </si>
  <si>
    <t>Relative st.dev:</t>
  </si>
  <si>
    <t>Relative std. Error:</t>
  </si>
  <si>
    <t>Predicted log cellular dryweight (CDW (mg/ml)):</t>
  </si>
  <si>
    <t>Carbon source:</t>
  </si>
  <si>
    <t>mmol/g h:</t>
  </si>
  <si>
    <t>Std. Dev:</t>
  </si>
  <si>
    <t>Acetate:</t>
  </si>
  <si>
    <t>Glutamate:</t>
  </si>
  <si>
    <t>Tryptophane: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</si>
</sst>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3" borderId="1" xfId="0" applyFill="1" applyBorder="1"/>
    <xf numFmtId="0" fontId="1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0" fillId="4" borderId="2" xfId="0" applyFill="1" applyBorder="1"/>
    <xf numFmtId="0" fontId="1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0" fillId="5" borderId="1" xfId="0" applyFill="1" applyBorder="1"/>
    <xf numFmtId="0" fontId="1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 applyAlignment="1">
      <alignment horizontal="center" wrapText="1"/>
    </xf>
    <xf numFmtId="167" fontId="0" fillId="0" borderId="0" xfId="0" applyNumberFormat="1"/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/>
    <xf numFmtId="0" fontId="0" fillId="8" borderId="0" xfId="0" applyFill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2" fontId="0" fillId="0" borderId="7" xfId="0" applyNumberFormat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8" borderId="7" xfId="0" applyNumberForma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8" borderId="9" xfId="0" applyNumberFormat="1" applyFill="1" applyBorder="1"/>
    <xf numFmtId="164" fontId="0" fillId="8" borderId="1" xfId="0" applyNumberFormat="1" applyFill="1" applyBorder="1"/>
    <xf numFmtId="0" fontId="0" fillId="0" borderId="0" xfId="0" applyAlignment="1">
      <alignment horizontal="left"/>
    </xf>
    <xf numFmtId="164" fontId="0" fillId="0" borderId="5" xfId="0" applyNumberFormat="1" applyBorder="1"/>
    <xf numFmtId="2" fontId="0" fillId="9" borderId="7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/>
    <xf numFmtId="2" fontId="0" fillId="0" borderId="5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4" xfId="0" applyFill="1" applyBorder="1"/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3" xfId="0" applyFill="1" applyBorder="1" applyAlignment="1">
      <alignment horizontal="center" wrapText="1"/>
    </xf>
    <xf numFmtId="0" fontId="0" fillId="7" borderId="5" xfId="0" applyFill="1" applyBorder="1"/>
    <xf numFmtId="0" fontId="2" fillId="7" borderId="3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left" vertical="center"/>
    </xf>
    <xf numFmtId="164" fontId="0" fillId="9" borderId="0" xfId="0" applyNumberFormat="1" applyFill="1" applyAlignment="1">
      <alignment horizontal="center" vertical="center"/>
    </xf>
    <xf numFmtId="164" fontId="0" fillId="0" borderId="4" xfId="0" applyNumberFormat="1" applyBorder="1"/>
    <xf numFmtId="164" fontId="0" fillId="9" borderId="3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4" xfId="0" applyBorder="1"/>
    <xf numFmtId="2" fontId="0" fillId="0" borderId="15" xfId="0" applyNumberFormat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13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164" fontId="0" fillId="8" borderId="2" xfId="0" applyNumberFormat="1" applyFill="1" applyBorder="1"/>
    <xf numFmtId="164" fontId="0" fillId="9" borderId="7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3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2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2" fontId="0" fillId="8" borderId="7" xfId="0" applyNumberForma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2" fontId="0" fillId="8" borderId="8" xfId="0" applyNumberForma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2" fontId="0" fillId="8" borderId="6" xfId="0" applyNumberFormat="1" applyFill="1" applyBorder="1" applyAlignment="1">
      <alignment horizontal="center" wrapText="1"/>
    </xf>
    <xf numFmtId="164" fontId="0" fillId="8" borderId="5" xfId="0" applyNumberFormat="1" applyFill="1" applyBorder="1" applyAlignment="1">
      <alignment horizontal="center" wrapText="1"/>
    </xf>
    <xf numFmtId="2" fontId="0" fillId="8" borderId="7" xfId="0" applyNumberFormat="1" applyFill="1" applyBorder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0" fontId="0" fillId="0" borderId="9" xfId="0" applyBorder="1" applyAlignment="1">
      <alignment horizontal="center" wrapText="1"/>
    </xf>
    <xf numFmtId="2" fontId="0" fillId="8" borderId="3" xfId="0" applyNumberFormat="1" applyFill="1" applyBorder="1" applyAlignment="1">
      <alignment horizontal="center" wrapText="1"/>
    </xf>
    <xf numFmtId="164" fontId="0" fillId="8" borderId="2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0" xfId="0" applyFill="1"/>
    <xf numFmtId="2" fontId="0" fillId="0" borderId="2" xfId="0" applyNumberFormat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0" fillId="6" borderId="9" xfId="0" applyFill="1" applyBorder="1"/>
    <xf numFmtId="165" fontId="0" fillId="0" borderId="0" xfId="0" applyNumberFormat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1" fillId="5" borderId="0" xfId="0" applyFont="1" applyFill="1" applyAlignment="1">
      <alignment wrapText="1"/>
    </xf>
    <xf numFmtId="0" fontId="0" fillId="5" borderId="9" xfId="0" applyFill="1" applyBorder="1"/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0" fillId="4" borderId="0" xfId="0" applyFill="1"/>
    <xf numFmtId="0" fontId="2" fillId="3" borderId="7" xfId="0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0" fillId="3" borderId="9" xfId="0" applyFill="1" applyBorder="1"/>
    <xf numFmtId="0" fontId="2" fillId="2" borderId="7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9" xfId="0" applyFill="1" applyBorder="1"/>
    <xf numFmtId="0" fontId="2" fillId="7" borderId="7" xfId="0" applyFont="1" applyFill="1" applyBorder="1" applyAlignment="1">
      <alignment horizontal="center" wrapText="1"/>
    </xf>
    <xf numFmtId="0" fontId="1" fillId="7" borderId="0" xfId="0" applyFont="1" applyFill="1" applyAlignment="1">
      <alignment wrapText="1"/>
    </xf>
    <xf numFmtId="0" fontId="0" fillId="7" borderId="9" xfId="0" applyFill="1" applyBorder="1"/>
    <xf numFmtId="0" fontId="0" fillId="6" borderId="1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7" borderId="5" xfId="0" applyFill="1" applyBorder="1" applyAlignment="1">
      <alignment wrapTex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4" fontId="0" fillId="8" borderId="0" xfId="0" applyNumberFormat="1" applyFill="1"/>
    <xf numFmtId="2" fontId="0" fillId="8" borderId="0" xfId="0" applyNumberFormat="1" applyFill="1" applyAlignment="1">
      <alignment horizontal="center"/>
    </xf>
    <xf numFmtId="2" fontId="0" fillId="8" borderId="2" xfId="0" applyNumberForma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1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7" borderId="4" xfId="0" applyFill="1" applyBorder="1" applyAlignment="1">
      <alignment wrapText="1"/>
    </xf>
    <xf numFmtId="0" fontId="1" fillId="5" borderId="0" xfId="0" applyFont="1" applyFill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10" borderId="7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2" fontId="0" fillId="10" borderId="7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2" fontId="0" fillId="10" borderId="8" xfId="0" applyNumberFormat="1" applyFill="1" applyBorder="1" applyAlignment="1">
      <alignment horizontal="center"/>
    </xf>
    <xf numFmtId="2" fontId="0" fillId="10" borderId="7" xfId="0" applyNumberFormat="1" applyFill="1" applyBorder="1"/>
    <xf numFmtId="164" fontId="0" fillId="10" borderId="0" xfId="0" applyNumberFormat="1" applyFill="1"/>
    <xf numFmtId="2" fontId="0" fillId="10" borderId="3" xfId="0" applyNumberFormat="1" applyFill="1" applyBorder="1"/>
    <xf numFmtId="164" fontId="0" fillId="10" borderId="2" xfId="0" applyNumberFormat="1" applyFill="1" applyBorder="1"/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164" fontId="0" fillId="5" borderId="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9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(Glucose!$P$32:$P$36,Glucose!$P$32:$P$36,Glucose!$P$32:$P$36)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(Glucose!$A$32:$A$36,Glucose!$B$32:$B$36,Glucose!$C$32:$C$36)</c:f>
              <c:numCache>
                <c:formatCode>0.00</c:formatCode>
                <c:ptCount val="15"/>
                <c:pt idx="0">
                  <c:v>1.5418580638326906</c:v>
                </c:pt>
                <c:pt idx="1">
                  <c:v>1.5375914399308075</c:v>
                </c:pt>
                <c:pt idx="2">
                  <c:v>1.5229241570799956</c:v>
                </c:pt>
                <c:pt idx="3">
                  <c:v>1.4960238224728444</c:v>
                </c:pt>
                <c:pt idx="4">
                  <c:v>1.4278637940036671</c:v>
                </c:pt>
                <c:pt idx="5">
                  <c:v>1.5397809036597279</c:v>
                </c:pt>
                <c:pt idx="6">
                  <c:v>1.5205796171344041</c:v>
                </c:pt>
                <c:pt idx="7">
                  <c:v>1.5138355768776128</c:v>
                </c:pt>
                <c:pt idx="8">
                  <c:v>1.4647972747793681</c:v>
                </c:pt>
                <c:pt idx="9">
                  <c:v>1.4197034872052987</c:v>
                </c:pt>
                <c:pt idx="10">
                  <c:v>1.5411355378022671</c:v>
                </c:pt>
                <c:pt idx="11">
                  <c:v>1.5149817638000551</c:v>
                </c:pt>
                <c:pt idx="12">
                  <c:v>1.5098567249222863</c:v>
                </c:pt>
                <c:pt idx="13">
                  <c:v>1.4851490438866242</c:v>
                </c:pt>
                <c:pt idx="14">
                  <c:v>1.4440975485581611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2-45F3-9AB9-773FA61C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(Glycerol!$P$32:$P$38,Glycerol!$P$32:$P$38,Glycerol!$P$32:$P$38)</c:f>
              <c:numCache>
                <c:formatCode>General</c:formatCode>
                <c:ptCount val="21"/>
                <c:pt idx="0">
                  <c:v>6.0500000000000007</c:v>
                </c:pt>
                <c:pt idx="1">
                  <c:v>6.5500000000000007</c:v>
                </c:pt>
                <c:pt idx="2">
                  <c:v>6.8000000000000007</c:v>
                </c:pt>
                <c:pt idx="3">
                  <c:v>7.0500000000000007</c:v>
                </c:pt>
                <c:pt idx="4">
                  <c:v>7.3000000000000007</c:v>
                </c:pt>
                <c:pt idx="5">
                  <c:v>7.5500000000000007</c:v>
                </c:pt>
                <c:pt idx="6">
                  <c:v>7.8000000000000007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  <c:pt idx="14">
                  <c:v>6.0500000000000007</c:v>
                </c:pt>
                <c:pt idx="15">
                  <c:v>6.5500000000000007</c:v>
                </c:pt>
                <c:pt idx="16">
                  <c:v>6.8000000000000007</c:v>
                </c:pt>
                <c:pt idx="17">
                  <c:v>7.0500000000000007</c:v>
                </c:pt>
                <c:pt idx="18">
                  <c:v>7.3000000000000007</c:v>
                </c:pt>
                <c:pt idx="19">
                  <c:v>7.5500000000000007</c:v>
                </c:pt>
                <c:pt idx="20">
                  <c:v>7.8000000000000007</c:v>
                </c:pt>
              </c:numCache>
            </c:numRef>
          </c:xVal>
          <c:yVal>
            <c:numRef>
              <c:f>(Glycerol!$M$30:$M$38,Glycerol!$N$30:$N$38,Glycerol!$O$30:$O$38)</c:f>
              <c:numCache>
                <c:formatCode>0.000</c:formatCode>
                <c:ptCount val="27"/>
                <c:pt idx="0">
                  <c:v>-0.48827836030437233</c:v>
                </c:pt>
                <c:pt idx="1">
                  <c:v>-0.70047308984900436</c:v>
                </c:pt>
                <c:pt idx="2">
                  <c:v>-0.89442850739538504</c:v>
                </c:pt>
                <c:pt idx="3">
                  <c:v>-0.90399426028488716</c:v>
                </c:pt>
                <c:pt idx="4">
                  <c:v>-0.94653355517567683</c:v>
                </c:pt>
                <c:pt idx="5">
                  <c:v>-0.95800367040877754</c:v>
                </c:pt>
                <c:pt idx="6">
                  <c:v>-0.97247100245153062</c:v>
                </c:pt>
                <c:pt idx="7">
                  <c:v>-0.99402629450082547</c:v>
                </c:pt>
                <c:pt idx="8">
                  <c:v>-1.1032919459900183</c:v>
                </c:pt>
                <c:pt idx="9">
                  <c:v>-0.61620616981708398</c:v>
                </c:pt>
                <c:pt idx="10">
                  <c:v>-0.72774055705977758</c:v>
                </c:pt>
                <c:pt idx="11">
                  <c:v>-0.8866349783244839</c:v>
                </c:pt>
                <c:pt idx="12">
                  <c:v>-0.90094121093194568</c:v>
                </c:pt>
                <c:pt idx="13">
                  <c:v>-0.93759477763187971</c:v>
                </c:pt>
                <c:pt idx="14">
                  <c:v>-0.9196693958031551</c:v>
                </c:pt>
                <c:pt idx="15">
                  <c:v>-1.0071505735363886</c:v>
                </c:pt>
                <c:pt idx="16">
                  <c:v>-1.0370863614451313</c:v>
                </c:pt>
                <c:pt idx="17">
                  <c:v>-1.118975026329841</c:v>
                </c:pt>
                <c:pt idx="18">
                  <c:v>-0.65780637120545815</c:v>
                </c:pt>
                <c:pt idx="19">
                  <c:v>-0.77962252364926843</c:v>
                </c:pt>
                <c:pt idx="20">
                  <c:v>-0.79085241457134448</c:v>
                </c:pt>
                <c:pt idx="21">
                  <c:v>-0.90755657838170412</c:v>
                </c:pt>
                <c:pt idx="22">
                  <c:v>-0.92869620992933055</c:v>
                </c:pt>
                <c:pt idx="23">
                  <c:v>-0.95911296994986994</c:v>
                </c:pt>
                <c:pt idx="24">
                  <c:v>-0.96685782293937539</c:v>
                </c:pt>
                <c:pt idx="25">
                  <c:v>-1.0299554681880803</c:v>
                </c:pt>
                <c:pt idx="26">
                  <c:v>-1.119952813309371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A-4519-BC48-FC4921D2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Xylose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(Xylose!$T$34:$T$39,Xylose!$T$34:$T$39,Xylose!$T$34:$T$39)</c:f>
              <c:numCache>
                <c:formatCode>0.00</c:formatCode>
                <c:ptCount val="18"/>
                <c:pt idx="0">
                  <c:v>5.4666666666666668</c:v>
                </c:pt>
                <c:pt idx="1">
                  <c:v>5.9666666666666668</c:v>
                </c:pt>
                <c:pt idx="2">
                  <c:v>6.9666666666666668</c:v>
                </c:pt>
                <c:pt idx="3">
                  <c:v>7.4666666666666668</c:v>
                </c:pt>
                <c:pt idx="4">
                  <c:v>7.7166666666666668</c:v>
                </c:pt>
                <c:pt idx="5">
                  <c:v>8.0499999999999989</c:v>
                </c:pt>
                <c:pt idx="6">
                  <c:v>5.4666666666666668</c:v>
                </c:pt>
                <c:pt idx="7">
                  <c:v>5.9666666666666668</c:v>
                </c:pt>
                <c:pt idx="8">
                  <c:v>6.9666666666666668</c:v>
                </c:pt>
                <c:pt idx="9">
                  <c:v>7.4666666666666668</c:v>
                </c:pt>
                <c:pt idx="10">
                  <c:v>7.7166666666666668</c:v>
                </c:pt>
                <c:pt idx="11">
                  <c:v>8.0499999999999989</c:v>
                </c:pt>
                <c:pt idx="12">
                  <c:v>5.4666666666666668</c:v>
                </c:pt>
                <c:pt idx="13">
                  <c:v>5.9666666666666668</c:v>
                </c:pt>
                <c:pt idx="14">
                  <c:v>6.9666666666666668</c:v>
                </c:pt>
                <c:pt idx="15">
                  <c:v>7.4666666666666668</c:v>
                </c:pt>
                <c:pt idx="16">
                  <c:v>7.7166666666666668</c:v>
                </c:pt>
                <c:pt idx="17">
                  <c:v>8.0499999999999989</c:v>
                </c:pt>
              </c:numCache>
            </c:numRef>
          </c:xVal>
          <c:yVal>
            <c:numRef>
              <c:f>(Xylose!$A$34:$A$39,Xylose!$B$34:$B$39,Xylose!$C$34:$C$39)</c:f>
              <c:numCache>
                <c:formatCode>0.000</c:formatCode>
                <c:ptCount val="18"/>
                <c:pt idx="0">
                  <c:v>1.679105017681966</c:v>
                </c:pt>
                <c:pt idx="1">
                  <c:v>1.690166493817074</c:v>
                </c:pt>
                <c:pt idx="2">
                  <c:v>1.6782366700283429</c:v>
                </c:pt>
                <c:pt idx="3">
                  <c:v>1.6833542334591252</c:v>
                </c:pt>
                <c:pt idx="4">
                  <c:v>1.6662679552763877</c:v>
                </c:pt>
                <c:pt idx="5">
                  <c:v>1.6768748691682123</c:v>
                </c:pt>
                <c:pt idx="6">
                  <c:v>1.6831699388001968</c:v>
                </c:pt>
                <c:pt idx="7">
                  <c:v>1.6728985959004785</c:v>
                </c:pt>
                <c:pt idx="8">
                  <c:v>1.6688213627832853</c:v>
                </c:pt>
                <c:pt idx="9">
                  <c:v>1.6662114139747426</c:v>
                </c:pt>
                <c:pt idx="10">
                  <c:v>1.6588085351939279</c:v>
                </c:pt>
                <c:pt idx="11">
                  <c:v>1.6548065531696661</c:v>
                </c:pt>
                <c:pt idx="12">
                  <c:v>1.6845590187501682</c:v>
                </c:pt>
                <c:pt idx="13">
                  <c:v>1.6687039162867492</c:v>
                </c:pt>
                <c:pt idx="14">
                  <c:v>1.6609233547916749</c:v>
                </c:pt>
                <c:pt idx="15">
                  <c:v>1.6599556839111165</c:v>
                </c:pt>
                <c:pt idx="16">
                  <c:v>1.6541144265845045</c:v>
                </c:pt>
                <c:pt idx="17">
                  <c:v>1.6706309979601595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8-4197-81D3-40848792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06375021031984E-3"/>
                  <c:y val="-4.6060024905519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(Xylose!$T$34:$T$39,Xylose!$T$34:$T$39,Xylose!$T$34:$T$39)</c:f>
              <c:numCache>
                <c:formatCode>0.00</c:formatCode>
                <c:ptCount val="18"/>
                <c:pt idx="0">
                  <c:v>5.4666666666666668</c:v>
                </c:pt>
                <c:pt idx="1">
                  <c:v>5.9666666666666668</c:v>
                </c:pt>
                <c:pt idx="2">
                  <c:v>6.9666666666666668</c:v>
                </c:pt>
                <c:pt idx="3">
                  <c:v>7.4666666666666668</c:v>
                </c:pt>
                <c:pt idx="4">
                  <c:v>7.7166666666666668</c:v>
                </c:pt>
                <c:pt idx="5">
                  <c:v>8.0499999999999989</c:v>
                </c:pt>
                <c:pt idx="6">
                  <c:v>5.4666666666666668</c:v>
                </c:pt>
                <c:pt idx="7">
                  <c:v>5.9666666666666668</c:v>
                </c:pt>
                <c:pt idx="8">
                  <c:v>6.9666666666666668</c:v>
                </c:pt>
                <c:pt idx="9">
                  <c:v>7.4666666666666668</c:v>
                </c:pt>
                <c:pt idx="10">
                  <c:v>7.7166666666666668</c:v>
                </c:pt>
                <c:pt idx="11">
                  <c:v>8.0499999999999989</c:v>
                </c:pt>
                <c:pt idx="12">
                  <c:v>5.4666666666666668</c:v>
                </c:pt>
                <c:pt idx="13">
                  <c:v>5.9666666666666668</c:v>
                </c:pt>
                <c:pt idx="14">
                  <c:v>6.9666666666666668</c:v>
                </c:pt>
                <c:pt idx="15">
                  <c:v>7.4666666666666668</c:v>
                </c:pt>
                <c:pt idx="16">
                  <c:v>7.7166666666666668</c:v>
                </c:pt>
                <c:pt idx="17">
                  <c:v>8.0499999999999989</c:v>
                </c:pt>
              </c:numCache>
            </c:numRef>
          </c:xVal>
          <c:yVal>
            <c:numRef>
              <c:f>(Xylose!$E$34:$E$39,Xylose!$F$34:$F$39,Xylose!$G$34:$G$39)</c:f>
              <c:numCache>
                <c:formatCode>0.000</c:formatCode>
                <c:ptCount val="18"/>
                <c:pt idx="0">
                  <c:v>-1.1312145416401176</c:v>
                </c:pt>
                <c:pt idx="1">
                  <c:v>-1.113526195721378</c:v>
                </c:pt>
                <c:pt idx="2">
                  <c:v>-0.97330334402184027</c:v>
                </c:pt>
                <c:pt idx="3">
                  <c:v>-1.0508686951957644</c:v>
                </c:pt>
                <c:pt idx="4">
                  <c:v>-1.0075613667059551</c:v>
                </c:pt>
                <c:pt idx="5">
                  <c:v>-0.99874669909605607</c:v>
                </c:pt>
                <c:pt idx="6">
                  <c:v>-1.0990541977310615</c:v>
                </c:pt>
                <c:pt idx="7">
                  <c:v>-1.0921695967803493</c:v>
                </c:pt>
                <c:pt idx="8">
                  <c:v>-0.99519300400039501</c:v>
                </c:pt>
                <c:pt idx="9">
                  <c:v>-1.0549945152183344</c:v>
                </c:pt>
                <c:pt idx="10">
                  <c:v>-1.0222306819084257</c:v>
                </c:pt>
                <c:pt idx="11">
                  <c:v>-1.0343186285681658</c:v>
                </c:pt>
                <c:pt idx="12">
                  <c:v>-1.1063547310116848</c:v>
                </c:pt>
                <c:pt idx="13">
                  <c:v>-1.1047653573571927</c:v>
                </c:pt>
                <c:pt idx="14">
                  <c:v>-1.0035583809925017</c:v>
                </c:pt>
                <c:pt idx="15">
                  <c:v>-1.0624419902530138</c:v>
                </c:pt>
                <c:pt idx="16">
                  <c:v>-1.0108127962915543</c:v>
                </c:pt>
                <c:pt idx="17">
                  <c:v>-1.0127002698222298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E-4DEF-8282-5F55960B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(Xylose!$T$34:$T$39,Xylose!$T$34:$T$39,Xylose!$T$34:$T$39)</c:f>
              <c:numCache>
                <c:formatCode>0.00</c:formatCode>
                <c:ptCount val="18"/>
                <c:pt idx="0">
                  <c:v>5.4666666666666668</c:v>
                </c:pt>
                <c:pt idx="1">
                  <c:v>5.9666666666666668</c:v>
                </c:pt>
                <c:pt idx="2">
                  <c:v>6.9666666666666668</c:v>
                </c:pt>
                <c:pt idx="3">
                  <c:v>7.4666666666666668</c:v>
                </c:pt>
                <c:pt idx="4">
                  <c:v>7.7166666666666668</c:v>
                </c:pt>
                <c:pt idx="5">
                  <c:v>8.0499999999999989</c:v>
                </c:pt>
                <c:pt idx="6">
                  <c:v>5.4666666666666668</c:v>
                </c:pt>
                <c:pt idx="7">
                  <c:v>5.9666666666666668</c:v>
                </c:pt>
                <c:pt idx="8">
                  <c:v>6.9666666666666668</c:v>
                </c:pt>
                <c:pt idx="9">
                  <c:v>7.4666666666666668</c:v>
                </c:pt>
                <c:pt idx="10">
                  <c:v>7.7166666666666668</c:v>
                </c:pt>
                <c:pt idx="11">
                  <c:v>8.0499999999999989</c:v>
                </c:pt>
                <c:pt idx="12">
                  <c:v>5.4666666666666668</c:v>
                </c:pt>
                <c:pt idx="13">
                  <c:v>5.9666666666666668</c:v>
                </c:pt>
                <c:pt idx="14">
                  <c:v>6.9666666666666668</c:v>
                </c:pt>
                <c:pt idx="15">
                  <c:v>7.4666666666666668</c:v>
                </c:pt>
                <c:pt idx="16">
                  <c:v>7.7166666666666668</c:v>
                </c:pt>
                <c:pt idx="17">
                  <c:v>8.0499999999999989</c:v>
                </c:pt>
              </c:numCache>
            </c:numRef>
          </c:xVal>
          <c:yVal>
            <c:numRef>
              <c:f>(Xylose!$M$34:$M$39,Xylose!$N$34:$N$39,Xylose!$O$34:$O$39)</c:f>
              <c:numCache>
                <c:formatCode>0.000</c:formatCode>
                <c:ptCount val="18"/>
                <c:pt idx="0">
                  <c:v>-0.57647724918081089</c:v>
                </c:pt>
                <c:pt idx="1">
                  <c:v>-0.56898542026382692</c:v>
                </c:pt>
                <c:pt idx="2">
                  <c:v>-0.58617068609476131</c:v>
                </c:pt>
                <c:pt idx="3">
                  <c:v>-0.58749073367810645</c:v>
                </c:pt>
                <c:pt idx="4">
                  <c:v>-0.6083381463173414</c:v>
                </c:pt>
                <c:pt idx="5">
                  <c:v>-0.60741559106590426</c:v>
                </c:pt>
                <c:pt idx="6">
                  <c:v>-0.55840225776682895</c:v>
                </c:pt>
                <c:pt idx="7">
                  <c:v>-0.58925312613313208</c:v>
                </c:pt>
                <c:pt idx="8">
                  <c:v>-0.60124255031193197</c:v>
                </c:pt>
                <c:pt idx="9">
                  <c:v>-0.60106919379185197</c:v>
                </c:pt>
                <c:pt idx="10">
                  <c:v>-0.60736634933475897</c:v>
                </c:pt>
                <c:pt idx="11">
                  <c:v>-0.62802015350360507</c:v>
                </c:pt>
                <c:pt idx="12">
                  <c:v>-0.56817323528340402</c:v>
                </c:pt>
                <c:pt idx="13">
                  <c:v>-0.59285053177189773</c:v>
                </c:pt>
                <c:pt idx="14">
                  <c:v>-0.60979285764937396</c:v>
                </c:pt>
                <c:pt idx="15">
                  <c:v>-0.60002704718497313</c:v>
                </c:pt>
                <c:pt idx="16">
                  <c:v>-0.61544230221543661</c:v>
                </c:pt>
                <c:pt idx="17">
                  <c:v>-0.61918659235083406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C-40A7-A2CD-9439795E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35323709536307"/>
                  <c:y val="-0.215878536016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(Xylose!$T$34:$T$39,Xylose!$T$34:$T$39,Xylose!$T$34:$T$39)</c:f>
              <c:numCache>
                <c:formatCode>0.00</c:formatCode>
                <c:ptCount val="18"/>
                <c:pt idx="0">
                  <c:v>5.4666666666666668</c:v>
                </c:pt>
                <c:pt idx="1">
                  <c:v>5.9666666666666668</c:v>
                </c:pt>
                <c:pt idx="2">
                  <c:v>6.9666666666666668</c:v>
                </c:pt>
                <c:pt idx="3">
                  <c:v>7.4666666666666668</c:v>
                </c:pt>
                <c:pt idx="4">
                  <c:v>7.7166666666666668</c:v>
                </c:pt>
                <c:pt idx="5">
                  <c:v>8.0499999999999989</c:v>
                </c:pt>
                <c:pt idx="6">
                  <c:v>5.4666666666666668</c:v>
                </c:pt>
                <c:pt idx="7">
                  <c:v>5.9666666666666668</c:v>
                </c:pt>
                <c:pt idx="8">
                  <c:v>6.9666666666666668</c:v>
                </c:pt>
                <c:pt idx="9">
                  <c:v>7.4666666666666668</c:v>
                </c:pt>
                <c:pt idx="10">
                  <c:v>7.7166666666666668</c:v>
                </c:pt>
                <c:pt idx="11">
                  <c:v>8.0499999999999989</c:v>
                </c:pt>
                <c:pt idx="12">
                  <c:v>5.4666666666666668</c:v>
                </c:pt>
                <c:pt idx="13">
                  <c:v>5.9666666666666668</c:v>
                </c:pt>
                <c:pt idx="14">
                  <c:v>6.9666666666666668</c:v>
                </c:pt>
                <c:pt idx="15">
                  <c:v>7.4666666666666668</c:v>
                </c:pt>
                <c:pt idx="16">
                  <c:v>7.7166666666666668</c:v>
                </c:pt>
                <c:pt idx="17">
                  <c:v>8.0499999999999989</c:v>
                </c:pt>
              </c:numCache>
            </c:numRef>
          </c:xVal>
          <c:yVal>
            <c:numRef>
              <c:f>(Xylose!$I$34:$I$39,Xylose!$J$34:$J$39,Xylose!$K$34:$K$39)</c:f>
              <c:numCache>
                <c:formatCode>0.000</c:formatCode>
                <c:ptCount val="18"/>
                <c:pt idx="0">
                  <c:v>1.0907244837181238</c:v>
                </c:pt>
                <c:pt idx="1">
                  <c:v>0.9756968081272992</c:v>
                </c:pt>
                <c:pt idx="2">
                  <c:v>0.90418980116797509</c:v>
                </c:pt>
                <c:pt idx="3">
                  <c:v>0.85756050149102225</c:v>
                </c:pt>
                <c:pt idx="4">
                  <c:v>0.76403558062582766</c:v>
                </c:pt>
                <c:pt idx="5">
                  <c:v>0.67105855915288304</c:v>
                </c:pt>
                <c:pt idx="6">
                  <c:v>1.0949799647264824</c:v>
                </c:pt>
                <c:pt idx="7">
                  <c:v>0.96008444993952535</c:v>
                </c:pt>
                <c:pt idx="8">
                  <c:v>0.8949014116394014</c:v>
                </c:pt>
                <c:pt idx="9">
                  <c:v>0.84005098827941171</c:v>
                </c:pt>
                <c:pt idx="10">
                  <c:v>0.75598257782003542</c:v>
                </c:pt>
                <c:pt idx="11">
                  <c:v>0.64860539122483873</c:v>
                </c:pt>
                <c:pt idx="12">
                  <c:v>1.0959947377274102</c:v>
                </c:pt>
                <c:pt idx="13">
                  <c:v>0.95551212132283458</c:v>
                </c:pt>
                <c:pt idx="14">
                  <c:v>0.88603120163401894</c:v>
                </c:pt>
                <c:pt idx="15">
                  <c:v>0.83368171110003975</c:v>
                </c:pt>
                <c:pt idx="16">
                  <c:v>0.7531035384292194</c:v>
                </c:pt>
                <c:pt idx="17">
                  <c:v>0.66449342520052423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C-4C2E-B11B-59C117B6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(Xylose!$T$34:$T$39,Xylose!$T$34:$T$39,Xylose!$T$34:$T$39)</c:f>
              <c:numCache>
                <c:formatCode>0.00</c:formatCode>
                <c:ptCount val="18"/>
                <c:pt idx="0">
                  <c:v>5.4666666666666668</c:v>
                </c:pt>
                <c:pt idx="1">
                  <c:v>5.9666666666666668</c:v>
                </c:pt>
                <c:pt idx="2">
                  <c:v>6.9666666666666668</c:v>
                </c:pt>
                <c:pt idx="3">
                  <c:v>7.4666666666666668</c:v>
                </c:pt>
                <c:pt idx="4">
                  <c:v>7.7166666666666668</c:v>
                </c:pt>
                <c:pt idx="5">
                  <c:v>8.0499999999999989</c:v>
                </c:pt>
                <c:pt idx="6">
                  <c:v>5.4666666666666668</c:v>
                </c:pt>
                <c:pt idx="7">
                  <c:v>5.9666666666666668</c:v>
                </c:pt>
                <c:pt idx="8">
                  <c:v>6.9666666666666668</c:v>
                </c:pt>
                <c:pt idx="9">
                  <c:v>7.4666666666666668</c:v>
                </c:pt>
                <c:pt idx="10">
                  <c:v>7.7166666666666668</c:v>
                </c:pt>
                <c:pt idx="11">
                  <c:v>8.0499999999999989</c:v>
                </c:pt>
                <c:pt idx="12">
                  <c:v>5.4666666666666668</c:v>
                </c:pt>
                <c:pt idx="13">
                  <c:v>5.9666666666666668</c:v>
                </c:pt>
                <c:pt idx="14">
                  <c:v>6.9666666666666668</c:v>
                </c:pt>
                <c:pt idx="15">
                  <c:v>7.4666666666666668</c:v>
                </c:pt>
                <c:pt idx="16">
                  <c:v>7.7166666666666668</c:v>
                </c:pt>
                <c:pt idx="17">
                  <c:v>8.0499999999999989</c:v>
                </c:pt>
              </c:numCache>
            </c:numRef>
          </c:xVal>
          <c:yVal>
            <c:numRef>
              <c:f>(Xylose!$Q$30:$Q$39,Xylose!$R$30:$R$39,Xylose!$S$30:$S$39)</c:f>
              <c:numCache>
                <c:formatCode>0.00</c:formatCode>
                <c:ptCount val="30"/>
                <c:pt idx="0">
                  <c:v>-0.59068580690805683</c:v>
                </c:pt>
                <c:pt idx="1">
                  <c:v>-0.717255567875416</c:v>
                </c:pt>
                <c:pt idx="2">
                  <c:v>-0.73652489870341997</c:v>
                </c:pt>
                <c:pt idx="3">
                  <c:v>-0.74104919994287632</c:v>
                </c:pt>
                <c:pt idx="4">
                  <c:v>-0.81482345227631048</c:v>
                </c:pt>
                <c:pt idx="5">
                  <c:v>-0.97138401890578685</c:v>
                </c:pt>
                <c:pt idx="6">
                  <c:v>-1.0518707877089846</c:v>
                </c:pt>
                <c:pt idx="7">
                  <c:v>-1.0252350810329782</c:v>
                </c:pt>
                <c:pt idx="8">
                  <c:v>-1.2141507462650585</c:v>
                </c:pt>
                <c:pt idx="9">
                  <c:v>-1.3543419786419144</c:v>
                </c:pt>
                <c:pt idx="10">
                  <c:v>-0.51993266267202976</c:v>
                </c:pt>
                <c:pt idx="11">
                  <c:v>-0.7091643533991927</c:v>
                </c:pt>
                <c:pt idx="12">
                  <c:v>-0.69733146608439123</c:v>
                </c:pt>
                <c:pt idx="13">
                  <c:v>-0.79083363328322243</c:v>
                </c:pt>
                <c:pt idx="14">
                  <c:v>-0.79493645260102674</c:v>
                </c:pt>
                <c:pt idx="15">
                  <c:v>-0.99296525473996267</c:v>
                </c:pt>
                <c:pt idx="16">
                  <c:v>-1.0253317499872641</c:v>
                </c:pt>
                <c:pt idx="17">
                  <c:v>-1.0927821798855519</c:v>
                </c:pt>
                <c:pt idx="18">
                  <c:v>-1.1407656039095018</c:v>
                </c:pt>
                <c:pt idx="19">
                  <c:v>-1.3578224661299947</c:v>
                </c:pt>
                <c:pt idx="20">
                  <c:v>-0.72602237413412385</c:v>
                </c:pt>
                <c:pt idx="21">
                  <c:v>-0.69293633234287721</c:v>
                </c:pt>
                <c:pt idx="22">
                  <c:v>-0.6960311110933719</c:v>
                </c:pt>
                <c:pt idx="23">
                  <c:v>-0.77278195522881277</c:v>
                </c:pt>
                <c:pt idx="24">
                  <c:v>-0.82460996851758672</c:v>
                </c:pt>
                <c:pt idx="25">
                  <c:v>-1.001875854593766</c:v>
                </c:pt>
                <c:pt idx="26">
                  <c:v>-1.0705912930996209</c:v>
                </c:pt>
                <c:pt idx="27">
                  <c:v>-1.1096796016146966</c:v>
                </c:pt>
                <c:pt idx="28">
                  <c:v>-1.1525322257691091</c:v>
                </c:pt>
                <c:pt idx="29">
                  <c:v>-1.3475795891937663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B03-82DC-6F119A72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Mannitol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Mannitol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(Mannitol!$T$32:$T$37,Mannitol!$T$32:$T$37,Mannitol!$T$32:$T$37)</c:f>
              <c:numCache>
                <c:formatCode>0.00</c:formatCode>
                <c:ptCount val="18"/>
                <c:pt idx="0">
                  <c:v>3.0833333333333339</c:v>
                </c:pt>
                <c:pt idx="1">
                  <c:v>3.25</c:v>
                </c:pt>
                <c:pt idx="2">
                  <c:v>3.5</c:v>
                </c:pt>
                <c:pt idx="3">
                  <c:v>3.7833333333333332</c:v>
                </c:pt>
                <c:pt idx="4">
                  <c:v>4.0500000000000007</c:v>
                </c:pt>
                <c:pt idx="5">
                  <c:v>4.25</c:v>
                </c:pt>
                <c:pt idx="6">
                  <c:v>3.0833333333333339</c:v>
                </c:pt>
                <c:pt idx="7">
                  <c:v>3.25</c:v>
                </c:pt>
                <c:pt idx="8">
                  <c:v>3.5</c:v>
                </c:pt>
                <c:pt idx="9">
                  <c:v>3.7833333333333332</c:v>
                </c:pt>
                <c:pt idx="10">
                  <c:v>4.0500000000000007</c:v>
                </c:pt>
                <c:pt idx="11">
                  <c:v>4.25</c:v>
                </c:pt>
                <c:pt idx="12">
                  <c:v>3.0833333333333339</c:v>
                </c:pt>
                <c:pt idx="13">
                  <c:v>3.25</c:v>
                </c:pt>
                <c:pt idx="14">
                  <c:v>3.5</c:v>
                </c:pt>
                <c:pt idx="15">
                  <c:v>3.7833333333333332</c:v>
                </c:pt>
                <c:pt idx="16">
                  <c:v>4.0500000000000007</c:v>
                </c:pt>
                <c:pt idx="17">
                  <c:v>4.25</c:v>
                </c:pt>
              </c:numCache>
            </c:numRef>
          </c:xVal>
          <c:yVal>
            <c:numRef>
              <c:f>(Mannitol!$A$32:$A$37,Mannitol!$B$32:$B$37,Mannitol!$C$32:$C$37)</c:f>
              <c:numCache>
                <c:formatCode>0.000</c:formatCode>
                <c:ptCount val="18"/>
                <c:pt idx="0">
                  <c:v>1.9584744542623609</c:v>
                </c:pt>
                <c:pt idx="1">
                  <c:v>1.9505664429153897</c:v>
                </c:pt>
                <c:pt idx="2">
                  <c:v>1.9299582450277681</c:v>
                </c:pt>
                <c:pt idx="3">
                  <c:v>1.9206989850786416</c:v>
                </c:pt>
                <c:pt idx="4">
                  <c:v>1.8977525897586605</c:v>
                </c:pt>
                <c:pt idx="5">
                  <c:v>1.882287626327102</c:v>
                </c:pt>
                <c:pt idx="6">
                  <c:v>1.9510024678997218</c:v>
                </c:pt>
                <c:pt idx="7">
                  <c:v>1.9445703019611995</c:v>
                </c:pt>
                <c:pt idx="8">
                  <c:v>1.9309607208124326</c:v>
                </c:pt>
                <c:pt idx="9">
                  <c:v>1.914394333143232</c:v>
                </c:pt>
                <c:pt idx="10">
                  <c:v>1.8996031585977682</c:v>
                </c:pt>
                <c:pt idx="11">
                  <c:v>1.8711991355392847</c:v>
                </c:pt>
                <c:pt idx="12">
                  <c:v>1.9506597336778357</c:v>
                </c:pt>
                <c:pt idx="13">
                  <c:v>1.9395470316013494</c:v>
                </c:pt>
                <c:pt idx="15">
                  <c:v>1.9174012663672073</c:v>
                </c:pt>
                <c:pt idx="16">
                  <c:v>1.8961391812879069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E-43C3-97D0-CCC7E03C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(Mannitol!$T$32:$T$37,Mannitol!$T$32:$T$37,Mannitol!$T$32:$T$37)</c:f>
              <c:numCache>
                <c:formatCode>0.00</c:formatCode>
                <c:ptCount val="18"/>
                <c:pt idx="0">
                  <c:v>3.0833333333333339</c:v>
                </c:pt>
                <c:pt idx="1">
                  <c:v>3.25</c:v>
                </c:pt>
                <c:pt idx="2">
                  <c:v>3.5</c:v>
                </c:pt>
                <c:pt idx="3">
                  <c:v>3.7833333333333332</c:v>
                </c:pt>
                <c:pt idx="4">
                  <c:v>4.0500000000000007</c:v>
                </c:pt>
                <c:pt idx="5">
                  <c:v>4.25</c:v>
                </c:pt>
                <c:pt idx="6">
                  <c:v>3.0833333333333339</c:v>
                </c:pt>
                <c:pt idx="7">
                  <c:v>3.25</c:v>
                </c:pt>
                <c:pt idx="8">
                  <c:v>3.5</c:v>
                </c:pt>
                <c:pt idx="9">
                  <c:v>3.7833333333333332</c:v>
                </c:pt>
                <c:pt idx="10">
                  <c:v>4.0500000000000007</c:v>
                </c:pt>
                <c:pt idx="11">
                  <c:v>4.25</c:v>
                </c:pt>
                <c:pt idx="12">
                  <c:v>3.0833333333333339</c:v>
                </c:pt>
                <c:pt idx="13">
                  <c:v>3.25</c:v>
                </c:pt>
                <c:pt idx="14">
                  <c:v>3.5</c:v>
                </c:pt>
                <c:pt idx="15">
                  <c:v>3.7833333333333332</c:v>
                </c:pt>
                <c:pt idx="16">
                  <c:v>4.0500000000000007</c:v>
                </c:pt>
                <c:pt idx="17">
                  <c:v>4.25</c:v>
                </c:pt>
              </c:numCache>
            </c:numRef>
          </c:xVal>
          <c:yVal>
            <c:numRef>
              <c:f>(Mannitol!$E$32:$E$37,Mannitol!$F$32:$F$37,Mannitol!$G$32:$G$37)</c:f>
              <c:numCache>
                <c:formatCode>0.000</c:formatCode>
                <c:ptCount val="18"/>
                <c:pt idx="0">
                  <c:v>0.54151721527646668</c:v>
                </c:pt>
                <c:pt idx="1">
                  <c:v>0.61470216136551459</c:v>
                </c:pt>
                <c:pt idx="2">
                  <c:v>0.71745821257662368</c:v>
                </c:pt>
                <c:pt idx="3">
                  <c:v>0.830345280118026</c:v>
                </c:pt>
                <c:pt idx="4">
                  <c:v>0.9426991478427974</c:v>
                </c:pt>
                <c:pt idx="5">
                  <c:v>1.0341078735869964</c:v>
                </c:pt>
                <c:pt idx="6">
                  <c:v>0.53418201772272622</c:v>
                </c:pt>
                <c:pt idx="7">
                  <c:v>0.60862400620666357</c:v>
                </c:pt>
                <c:pt idx="8">
                  <c:v>0.71862432029953438</c:v>
                </c:pt>
                <c:pt idx="9">
                  <c:v>0.82449271309063077</c:v>
                </c:pt>
                <c:pt idx="10">
                  <c:v>0.94472132047867352</c:v>
                </c:pt>
                <c:pt idx="11">
                  <c:v>1.0230225726309958</c:v>
                </c:pt>
                <c:pt idx="12">
                  <c:v>0.53394673212154453</c:v>
                </c:pt>
                <c:pt idx="13">
                  <c:v>0.60346807751349729</c:v>
                </c:pt>
                <c:pt idx="15">
                  <c:v>0.82685854759724786</c:v>
                </c:pt>
                <c:pt idx="16">
                  <c:v>0.94100628405449538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F-40A3-9D8B-41F9FDDC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(Mannitol!$T$32:$T$37,Mannitol!$T$32:$T$37,Mannitol!$T$32:$T$37)</c:f>
              <c:numCache>
                <c:formatCode>0.00</c:formatCode>
                <c:ptCount val="18"/>
                <c:pt idx="0">
                  <c:v>3.0833333333333339</c:v>
                </c:pt>
                <c:pt idx="1">
                  <c:v>3.25</c:v>
                </c:pt>
                <c:pt idx="2">
                  <c:v>3.5</c:v>
                </c:pt>
                <c:pt idx="3">
                  <c:v>3.7833333333333332</c:v>
                </c:pt>
                <c:pt idx="4">
                  <c:v>4.0500000000000007</c:v>
                </c:pt>
                <c:pt idx="5">
                  <c:v>4.25</c:v>
                </c:pt>
                <c:pt idx="6">
                  <c:v>3.0833333333333339</c:v>
                </c:pt>
                <c:pt idx="7">
                  <c:v>3.25</c:v>
                </c:pt>
                <c:pt idx="8">
                  <c:v>3.5</c:v>
                </c:pt>
                <c:pt idx="9">
                  <c:v>3.7833333333333332</c:v>
                </c:pt>
                <c:pt idx="10">
                  <c:v>4.0500000000000007</c:v>
                </c:pt>
                <c:pt idx="11">
                  <c:v>4.25</c:v>
                </c:pt>
                <c:pt idx="12">
                  <c:v>3.0833333333333339</c:v>
                </c:pt>
                <c:pt idx="13">
                  <c:v>3.25</c:v>
                </c:pt>
                <c:pt idx="14">
                  <c:v>3.5</c:v>
                </c:pt>
                <c:pt idx="15">
                  <c:v>3.7833333333333332</c:v>
                </c:pt>
                <c:pt idx="16">
                  <c:v>4.0500000000000007</c:v>
                </c:pt>
                <c:pt idx="17">
                  <c:v>4.25</c:v>
                </c:pt>
              </c:numCache>
            </c:numRef>
          </c:xVal>
          <c:yVal>
            <c:numRef>
              <c:f>(Mannitol!$M$32:$M$37,Mannitol!$N$32:$N$37,Mannitol!$O$32:$O$37)</c:f>
              <c:numCache>
                <c:formatCode>0.000</c:formatCode>
                <c:ptCount val="18"/>
                <c:pt idx="0">
                  <c:v>-0.59189577292394935</c:v>
                </c:pt>
                <c:pt idx="1">
                  <c:v>-0.57663942191502326</c:v>
                </c:pt>
                <c:pt idx="2">
                  <c:v>-0.63483223812133138</c:v>
                </c:pt>
                <c:pt idx="3">
                  <c:v>-0.64805882364639222</c:v>
                </c:pt>
                <c:pt idx="4">
                  <c:v>-0.54069950796773036</c:v>
                </c:pt>
                <c:pt idx="5">
                  <c:v>-0.74677833913551805</c:v>
                </c:pt>
                <c:pt idx="6">
                  <c:v>-0.60236236552579836</c:v>
                </c:pt>
                <c:pt idx="7">
                  <c:v>-0.58562839954091384</c:v>
                </c:pt>
                <c:pt idx="8">
                  <c:v>-0.632631031696264</c:v>
                </c:pt>
                <c:pt idx="9">
                  <c:v>-0.65490281580902199</c:v>
                </c:pt>
                <c:pt idx="10">
                  <c:v>-0.58330292158625041</c:v>
                </c:pt>
                <c:pt idx="11">
                  <c:v>-0.75788363294343486</c:v>
                </c:pt>
                <c:pt idx="12">
                  <c:v>-0.60049760774231886</c:v>
                </c:pt>
                <c:pt idx="13">
                  <c:v>-0.62963867167149912</c:v>
                </c:pt>
                <c:pt idx="15">
                  <c:v>-0.65503428611185532</c:v>
                </c:pt>
                <c:pt idx="16">
                  <c:v>-0.54096353833294974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Tryptophane</c:v>
                </c15:tx>
              </c15:filteredSeriesTitle>
            </c:ext>
            <c:ext xmlns:c16="http://schemas.microsoft.com/office/drawing/2014/chart" uri="{C3380CC4-5D6E-409C-BE32-E72D297353CC}">
              <c16:uniqueId val="{00000002-B808-40EC-ACA2-D2411984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30831206274342"/>
                  <c:y val="-0.33498776905040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(Mannitol!$T$32:$T$37,Mannitol!$T$32:$T$37,Mannitol!$T$32:$T$37)</c:f>
              <c:numCache>
                <c:formatCode>0.00</c:formatCode>
                <c:ptCount val="18"/>
                <c:pt idx="0">
                  <c:v>3.0833333333333339</c:v>
                </c:pt>
                <c:pt idx="1">
                  <c:v>3.25</c:v>
                </c:pt>
                <c:pt idx="2">
                  <c:v>3.5</c:v>
                </c:pt>
                <c:pt idx="3">
                  <c:v>3.7833333333333332</c:v>
                </c:pt>
                <c:pt idx="4">
                  <c:v>4.0500000000000007</c:v>
                </c:pt>
                <c:pt idx="5">
                  <c:v>4.25</c:v>
                </c:pt>
                <c:pt idx="6">
                  <c:v>3.0833333333333339</c:v>
                </c:pt>
                <c:pt idx="7">
                  <c:v>3.25</c:v>
                </c:pt>
                <c:pt idx="8">
                  <c:v>3.5</c:v>
                </c:pt>
                <c:pt idx="9">
                  <c:v>3.7833333333333332</c:v>
                </c:pt>
                <c:pt idx="10">
                  <c:v>4.0500000000000007</c:v>
                </c:pt>
                <c:pt idx="11">
                  <c:v>4.25</c:v>
                </c:pt>
                <c:pt idx="12">
                  <c:v>3.0833333333333339</c:v>
                </c:pt>
                <c:pt idx="13">
                  <c:v>3.25</c:v>
                </c:pt>
                <c:pt idx="14">
                  <c:v>3.5</c:v>
                </c:pt>
                <c:pt idx="15">
                  <c:v>3.7833333333333332</c:v>
                </c:pt>
                <c:pt idx="16">
                  <c:v>4.0500000000000007</c:v>
                </c:pt>
                <c:pt idx="17">
                  <c:v>4.25</c:v>
                </c:pt>
              </c:numCache>
            </c:numRef>
          </c:xVal>
          <c:yVal>
            <c:numRef>
              <c:f>(Mannitol!$I$32:$I$37,Mannitol!$J$32:$J$37,Mannitol!$K$32:$K$37)</c:f>
              <c:numCache>
                <c:formatCode>0.000</c:formatCode>
                <c:ptCount val="18"/>
                <c:pt idx="0">
                  <c:v>1.1328437046006605</c:v>
                </c:pt>
                <c:pt idx="1">
                  <c:v>1.1132754620147536</c:v>
                </c:pt>
                <c:pt idx="2">
                  <c:v>1.0710774496818269</c:v>
                </c:pt>
                <c:pt idx="3">
                  <c:v>1.0301893566417979</c:v>
                </c:pt>
                <c:pt idx="4">
                  <c:v>0.95921984591196796</c:v>
                </c:pt>
                <c:pt idx="5">
                  <c:v>0.88696880628547048</c:v>
                </c:pt>
                <c:pt idx="6">
                  <c:v>1.1257904968738734</c:v>
                </c:pt>
                <c:pt idx="7">
                  <c:v>1.1073369822091435</c:v>
                </c:pt>
                <c:pt idx="8">
                  <c:v>1.0712822670050466</c:v>
                </c:pt>
                <c:pt idx="9">
                  <c:v>1.0235723201097957</c:v>
                </c:pt>
                <c:pt idx="10">
                  <c:v>0.96143030196112877</c:v>
                </c:pt>
                <c:pt idx="11">
                  <c:v>0.87648312964813035</c:v>
                </c:pt>
                <c:pt idx="12">
                  <c:v>1.126117212064508</c:v>
                </c:pt>
                <c:pt idx="13">
                  <c:v>1.1022790679462056</c:v>
                </c:pt>
                <c:pt idx="15">
                  <c:v>1.0268583938134916</c:v>
                </c:pt>
                <c:pt idx="16">
                  <c:v>0.95753957589466532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B-4187-9631-27942052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(Glucose!$P$32:$P$36,Glucose!$P$32:$P$36,Glucose!$P$32:$P$36)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(Glucose!$D$32:$D$36,Glucose!$E$32:$E$36,Glucose!$F$32:$F$36)</c:f>
              <c:numCache>
                <c:formatCode>0.00</c:formatCode>
                <c:ptCount val="15"/>
                <c:pt idx="0">
                  <c:v>0.69740415906385977</c:v>
                </c:pt>
                <c:pt idx="1">
                  <c:v>0.77388681828422967</c:v>
                </c:pt>
                <c:pt idx="2">
                  <c:v>0.89767700480047541</c:v>
                </c:pt>
                <c:pt idx="3">
                  <c:v>1.0038506187145979</c:v>
                </c:pt>
                <c:pt idx="4">
                  <c:v>1.084272523039427</c:v>
                </c:pt>
                <c:pt idx="5">
                  <c:v>0.69560257915150681</c:v>
                </c:pt>
                <c:pt idx="6">
                  <c:v>0.75711979952609176</c:v>
                </c:pt>
                <c:pt idx="7">
                  <c:v>0.88837300118852358</c:v>
                </c:pt>
                <c:pt idx="8">
                  <c:v>0.97237735450442808</c:v>
                </c:pt>
                <c:pt idx="9">
                  <c:v>1.075964850829326</c:v>
                </c:pt>
                <c:pt idx="10">
                  <c:v>0.6966737359087477</c:v>
                </c:pt>
                <c:pt idx="11">
                  <c:v>0.75058976923052267</c:v>
                </c:pt>
                <c:pt idx="12">
                  <c:v>0.88514107646912499</c:v>
                </c:pt>
                <c:pt idx="13">
                  <c:v>0.99416985478231368</c:v>
                </c:pt>
                <c:pt idx="14">
                  <c:v>1.1002493048871089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A-4B28-AC3B-77E911A4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(Mannitol!$T$32:$T$37,Mannitol!$T$32:$T$37,Mannitol!$T$32:$T$37)</c:f>
              <c:numCache>
                <c:formatCode>0.00</c:formatCode>
                <c:ptCount val="18"/>
                <c:pt idx="0">
                  <c:v>3.0833333333333339</c:v>
                </c:pt>
                <c:pt idx="1">
                  <c:v>3.25</c:v>
                </c:pt>
                <c:pt idx="2">
                  <c:v>3.5</c:v>
                </c:pt>
                <c:pt idx="3">
                  <c:v>3.7833333333333332</c:v>
                </c:pt>
                <c:pt idx="4">
                  <c:v>4.0500000000000007</c:v>
                </c:pt>
                <c:pt idx="5">
                  <c:v>4.25</c:v>
                </c:pt>
                <c:pt idx="6">
                  <c:v>3.0833333333333339</c:v>
                </c:pt>
                <c:pt idx="7">
                  <c:v>3.25</c:v>
                </c:pt>
                <c:pt idx="8">
                  <c:v>3.5</c:v>
                </c:pt>
                <c:pt idx="9">
                  <c:v>3.7833333333333332</c:v>
                </c:pt>
                <c:pt idx="10">
                  <c:v>4.0500000000000007</c:v>
                </c:pt>
                <c:pt idx="11">
                  <c:v>4.25</c:v>
                </c:pt>
                <c:pt idx="12">
                  <c:v>3.0833333333333339</c:v>
                </c:pt>
                <c:pt idx="13">
                  <c:v>3.25</c:v>
                </c:pt>
                <c:pt idx="14">
                  <c:v>3.5</c:v>
                </c:pt>
                <c:pt idx="15">
                  <c:v>3.7833333333333332</c:v>
                </c:pt>
                <c:pt idx="16">
                  <c:v>4.0500000000000007</c:v>
                </c:pt>
                <c:pt idx="17">
                  <c:v>4.25</c:v>
                </c:pt>
              </c:numCache>
            </c:numRef>
          </c:xVal>
          <c:yVal>
            <c:numRef>
              <c:f>(Mannitol!$Q$32:$Q$37,Mannitol!$R$32:$R$37,Mannitol!$S$32:$S$37)</c:f>
              <c:numCache>
                <c:formatCode>0.000</c:formatCode>
                <c:ptCount val="18"/>
                <c:pt idx="0">
                  <c:v>-0.52091583392239715</c:v>
                </c:pt>
                <c:pt idx="1">
                  <c:v>-0.48552529995594618</c:v>
                </c:pt>
                <c:pt idx="2">
                  <c:v>-0.46065161114309566</c:v>
                </c:pt>
                <c:pt idx="3">
                  <c:v>-0.40482024501405295</c:v>
                </c:pt>
                <c:pt idx="4">
                  <c:v>-0.34183686540847158</c:v>
                </c:pt>
                <c:pt idx="5">
                  <c:v>-0.28127831325424302</c:v>
                </c:pt>
                <c:pt idx="6">
                  <c:v>-0.52025917988400483</c:v>
                </c:pt>
                <c:pt idx="7">
                  <c:v>-0.47325634493887292</c:v>
                </c:pt>
                <c:pt idx="8">
                  <c:v>-0.45313420348470973</c:v>
                </c:pt>
                <c:pt idx="9">
                  <c:v>-0.41724027808198533</c:v>
                </c:pt>
                <c:pt idx="10">
                  <c:v>-0.34318814759632393</c:v>
                </c:pt>
                <c:pt idx="11">
                  <c:v>-0.29035612997845572</c:v>
                </c:pt>
                <c:pt idx="12">
                  <c:v>-0.49900102258824269</c:v>
                </c:pt>
                <c:pt idx="13">
                  <c:v>-0.51415369632863417</c:v>
                </c:pt>
                <c:pt idx="15">
                  <c:v>-0.39409188663773959</c:v>
                </c:pt>
                <c:pt idx="16">
                  <c:v>-0.34618568169785779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Tryptophane</c:v>
                </c15:tx>
              </c15:filteredSeriesTitle>
            </c:ext>
            <c:ext xmlns:c16="http://schemas.microsoft.com/office/drawing/2014/chart" uri="{C3380CC4-5D6E-409C-BE32-E72D297353CC}">
              <c16:uniqueId val="{00000002-EB5B-4840-93A8-DBE2D6CB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Succinate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(Succinate!$T$34:$T$40,Succinate!$T$34:$T$40,Succinate!$T$34:$T$40)</c:f>
              <c:numCache>
                <c:formatCode>0.00</c:formatCode>
                <c:ptCount val="21"/>
                <c:pt idx="0">
                  <c:v>6.8833333333333329</c:v>
                </c:pt>
                <c:pt idx="1">
                  <c:v>7.3833333333333329</c:v>
                </c:pt>
                <c:pt idx="2">
                  <c:v>7.8833333333333329</c:v>
                </c:pt>
                <c:pt idx="3">
                  <c:v>8.1333333333333329</c:v>
                </c:pt>
                <c:pt idx="4">
                  <c:v>8.966666666666665</c:v>
                </c:pt>
                <c:pt idx="5">
                  <c:v>9.6333333333333329</c:v>
                </c:pt>
                <c:pt idx="6">
                  <c:v>9.8833333333333329</c:v>
                </c:pt>
                <c:pt idx="7">
                  <c:v>6.8833333333333329</c:v>
                </c:pt>
                <c:pt idx="8">
                  <c:v>7.3833333333333329</c:v>
                </c:pt>
                <c:pt idx="9">
                  <c:v>7.8833333333333329</c:v>
                </c:pt>
                <c:pt idx="10">
                  <c:v>8.1333333333333329</c:v>
                </c:pt>
                <c:pt idx="11">
                  <c:v>8.966666666666665</c:v>
                </c:pt>
                <c:pt idx="12">
                  <c:v>9.6333333333333329</c:v>
                </c:pt>
                <c:pt idx="13">
                  <c:v>9.8833333333333329</c:v>
                </c:pt>
                <c:pt idx="14">
                  <c:v>6.8833333333333329</c:v>
                </c:pt>
                <c:pt idx="15">
                  <c:v>7.3833333333333329</c:v>
                </c:pt>
                <c:pt idx="16">
                  <c:v>7.8833333333333329</c:v>
                </c:pt>
                <c:pt idx="17">
                  <c:v>8.1333333333333329</c:v>
                </c:pt>
                <c:pt idx="18">
                  <c:v>8.966666666666665</c:v>
                </c:pt>
                <c:pt idx="19">
                  <c:v>9.6333333333333329</c:v>
                </c:pt>
                <c:pt idx="20">
                  <c:v>9.8833333333333329</c:v>
                </c:pt>
              </c:numCache>
            </c:numRef>
          </c:xVal>
          <c:yVal>
            <c:numRef>
              <c:f>(Succinate!$A$34:$A$40,Succinate!$B$34:$B$40,Succinate!$C$34:$C$40)</c:f>
              <c:numCache>
                <c:formatCode>0.000</c:formatCode>
                <c:ptCount val="21"/>
                <c:pt idx="0">
                  <c:v>1.997784367887085</c:v>
                </c:pt>
                <c:pt idx="1">
                  <c:v>1.9713012467987903</c:v>
                </c:pt>
                <c:pt idx="2">
                  <c:v>1.9480461254957213</c:v>
                </c:pt>
                <c:pt idx="3">
                  <c:v>1.9806055908814038</c:v>
                </c:pt>
                <c:pt idx="4">
                  <c:v>1.9585606725842268</c:v>
                </c:pt>
                <c:pt idx="5">
                  <c:v>1.9169645575581518</c:v>
                </c:pt>
                <c:pt idx="6">
                  <c:v>1.9152764104974784</c:v>
                </c:pt>
                <c:pt idx="7">
                  <c:v>1.9926206802785873</c:v>
                </c:pt>
                <c:pt idx="8">
                  <c:v>1.9787605678588496</c:v>
                </c:pt>
                <c:pt idx="9">
                  <c:v>1.9821404861975467</c:v>
                </c:pt>
                <c:pt idx="10">
                  <c:v>1.9669564088607729</c:v>
                </c:pt>
                <c:pt idx="11">
                  <c:v>1.9437567397107431</c:v>
                </c:pt>
                <c:pt idx="12">
                  <c:v>1.9208655492673745</c:v>
                </c:pt>
                <c:pt idx="13">
                  <c:v>1.915045822756192</c:v>
                </c:pt>
                <c:pt idx="14">
                  <c:v>1.9897904761521961</c:v>
                </c:pt>
                <c:pt idx="15">
                  <c:v>1.9781485578983982</c:v>
                </c:pt>
                <c:pt idx="16">
                  <c:v>1.9853253305259901</c:v>
                </c:pt>
                <c:pt idx="17">
                  <c:v>1.9610925150186327</c:v>
                </c:pt>
                <c:pt idx="18">
                  <c:v>1.9429862969175287</c:v>
                </c:pt>
                <c:pt idx="19">
                  <c:v>1.9152239076803501</c:v>
                </c:pt>
                <c:pt idx="20">
                  <c:v>1.9297604176772469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B-437E-B1D8-93216E21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06375021031984E-3"/>
                  <c:y val="-4.6060024905519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(Succinate!$T$34:$T$40,Succinate!$T$34:$T$40,Succinate!$T$34:$T$40)</c:f>
              <c:numCache>
                <c:formatCode>0.00</c:formatCode>
                <c:ptCount val="21"/>
                <c:pt idx="0">
                  <c:v>6.8833333333333329</c:v>
                </c:pt>
                <c:pt idx="1">
                  <c:v>7.3833333333333329</c:v>
                </c:pt>
                <c:pt idx="2">
                  <c:v>7.8833333333333329</c:v>
                </c:pt>
                <c:pt idx="3">
                  <c:v>8.1333333333333329</c:v>
                </c:pt>
                <c:pt idx="4">
                  <c:v>8.966666666666665</c:v>
                </c:pt>
                <c:pt idx="5">
                  <c:v>9.6333333333333329</c:v>
                </c:pt>
                <c:pt idx="6">
                  <c:v>9.8833333333333329</c:v>
                </c:pt>
                <c:pt idx="7">
                  <c:v>6.8833333333333329</c:v>
                </c:pt>
                <c:pt idx="8">
                  <c:v>7.3833333333333329</c:v>
                </c:pt>
                <c:pt idx="9">
                  <c:v>7.8833333333333329</c:v>
                </c:pt>
                <c:pt idx="10">
                  <c:v>8.1333333333333329</c:v>
                </c:pt>
                <c:pt idx="11">
                  <c:v>8.966666666666665</c:v>
                </c:pt>
                <c:pt idx="12">
                  <c:v>9.6333333333333329</c:v>
                </c:pt>
                <c:pt idx="13">
                  <c:v>9.8833333333333329</c:v>
                </c:pt>
                <c:pt idx="14">
                  <c:v>6.8833333333333329</c:v>
                </c:pt>
                <c:pt idx="15">
                  <c:v>7.3833333333333329</c:v>
                </c:pt>
                <c:pt idx="16">
                  <c:v>7.8833333333333329</c:v>
                </c:pt>
                <c:pt idx="17">
                  <c:v>8.1333333333333329</c:v>
                </c:pt>
                <c:pt idx="18">
                  <c:v>8.966666666666665</c:v>
                </c:pt>
                <c:pt idx="19">
                  <c:v>9.6333333333333329</c:v>
                </c:pt>
                <c:pt idx="20">
                  <c:v>9.8833333333333329</c:v>
                </c:pt>
              </c:numCache>
            </c:numRef>
          </c:xVal>
          <c:yVal>
            <c:numRef>
              <c:f>(Succinate!$E$34:$E$40,Succinate!$F$34:$F$40,Succinate!$G$34:$G$40)</c:f>
              <c:numCache>
                <c:formatCode>0.000</c:formatCode>
                <c:ptCount val="21"/>
                <c:pt idx="0">
                  <c:v>-0.13230923493438659</c:v>
                </c:pt>
                <c:pt idx="1">
                  <c:v>-0.13086160492064294</c:v>
                </c:pt>
                <c:pt idx="2">
                  <c:v>-9.8680108189702964E-2</c:v>
                </c:pt>
                <c:pt idx="3">
                  <c:v>-2.5558315833237477E-2</c:v>
                </c:pt>
                <c:pt idx="4">
                  <c:v>5.2161999833726408E-2</c:v>
                </c:pt>
                <c:pt idx="5">
                  <c:v>0.14003232125789847</c:v>
                </c:pt>
                <c:pt idx="6">
                  <c:v>2.5638014468062374E-2</c:v>
                </c:pt>
                <c:pt idx="7">
                  <c:v>-0.14261985442711531</c:v>
                </c:pt>
                <c:pt idx="8">
                  <c:v>-0.11970215281098567</c:v>
                </c:pt>
                <c:pt idx="9">
                  <c:v>-5.2356534143809176E-2</c:v>
                </c:pt>
                <c:pt idx="10">
                  <c:v>-4.7715741466804712E-2</c:v>
                </c:pt>
                <c:pt idx="11">
                  <c:v>2.0222435405732823E-2</c:v>
                </c:pt>
                <c:pt idx="12">
                  <c:v>0.13140691823394654</c:v>
                </c:pt>
                <c:pt idx="13">
                  <c:v>2.8246630466917062E-2</c:v>
                </c:pt>
                <c:pt idx="14">
                  <c:v>-0.14656341691154826</c:v>
                </c:pt>
                <c:pt idx="15">
                  <c:v>-0.12733744273239014</c:v>
                </c:pt>
                <c:pt idx="16">
                  <c:v>-6.5543465246618651E-2</c:v>
                </c:pt>
                <c:pt idx="17">
                  <c:v>-5.4377321831103734E-2</c:v>
                </c:pt>
                <c:pt idx="18">
                  <c:v>2.1672131482302143E-2</c:v>
                </c:pt>
                <c:pt idx="19">
                  <c:v>0.12550696476349091</c:v>
                </c:pt>
                <c:pt idx="20">
                  <c:v>4.5042748892843362E-2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76-4DEE-B069-3E4C79C0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(Succinate!$T$34:$T$40,Succinate!$T$34:$T$40,Succinate!$T$34:$T$40)</c:f>
              <c:numCache>
                <c:formatCode>0.00</c:formatCode>
                <c:ptCount val="21"/>
                <c:pt idx="0">
                  <c:v>6.8833333333333329</c:v>
                </c:pt>
                <c:pt idx="1">
                  <c:v>7.3833333333333329</c:v>
                </c:pt>
                <c:pt idx="2">
                  <c:v>7.8833333333333329</c:v>
                </c:pt>
                <c:pt idx="3">
                  <c:v>8.1333333333333329</c:v>
                </c:pt>
                <c:pt idx="4">
                  <c:v>8.966666666666665</c:v>
                </c:pt>
                <c:pt idx="5">
                  <c:v>9.6333333333333329</c:v>
                </c:pt>
                <c:pt idx="6">
                  <c:v>9.8833333333333329</c:v>
                </c:pt>
                <c:pt idx="7">
                  <c:v>6.8833333333333329</c:v>
                </c:pt>
                <c:pt idx="8">
                  <c:v>7.3833333333333329</c:v>
                </c:pt>
                <c:pt idx="9">
                  <c:v>7.8833333333333329</c:v>
                </c:pt>
                <c:pt idx="10">
                  <c:v>8.1333333333333329</c:v>
                </c:pt>
                <c:pt idx="11">
                  <c:v>8.966666666666665</c:v>
                </c:pt>
                <c:pt idx="12">
                  <c:v>9.6333333333333329</c:v>
                </c:pt>
                <c:pt idx="13">
                  <c:v>9.8833333333333329</c:v>
                </c:pt>
                <c:pt idx="14">
                  <c:v>6.8833333333333329</c:v>
                </c:pt>
                <c:pt idx="15">
                  <c:v>7.3833333333333329</c:v>
                </c:pt>
                <c:pt idx="16">
                  <c:v>7.8833333333333329</c:v>
                </c:pt>
                <c:pt idx="17">
                  <c:v>8.1333333333333329</c:v>
                </c:pt>
                <c:pt idx="18">
                  <c:v>8.966666666666665</c:v>
                </c:pt>
                <c:pt idx="19">
                  <c:v>9.6333333333333329</c:v>
                </c:pt>
                <c:pt idx="20">
                  <c:v>9.8833333333333329</c:v>
                </c:pt>
              </c:numCache>
            </c:numRef>
          </c:xVal>
          <c:yVal>
            <c:numRef>
              <c:f>(Succinate!$M$34:$M$40,Succinate!$N$34:$N$40,Succinate!$O$34:$O$40)</c:f>
              <c:numCache>
                <c:formatCode>0.000</c:formatCode>
                <c:ptCount val="21"/>
                <c:pt idx="0">
                  <c:v>-0.55310727952490302</c:v>
                </c:pt>
                <c:pt idx="1">
                  <c:v>-0.57611380911518506</c:v>
                </c:pt>
                <c:pt idx="2">
                  <c:v>-0.60960368151139066</c:v>
                </c:pt>
                <c:pt idx="3">
                  <c:v>-0.57373116537803226</c:v>
                </c:pt>
                <c:pt idx="4">
                  <c:v>-0.55772723647729272</c:v>
                </c:pt>
                <c:pt idx="5">
                  <c:v>-0.62946100523987214</c:v>
                </c:pt>
                <c:pt idx="6">
                  <c:v>-0.65024083799124943</c:v>
                </c:pt>
                <c:pt idx="7">
                  <c:v>-0.55427284186051595</c:v>
                </c:pt>
                <c:pt idx="8">
                  <c:v>-0.56959596033897575</c:v>
                </c:pt>
                <c:pt idx="9">
                  <c:v>-0.54821663370550844</c:v>
                </c:pt>
                <c:pt idx="10">
                  <c:v>-0.59217586709309145</c:v>
                </c:pt>
                <c:pt idx="11">
                  <c:v>-0.61388466714008638</c:v>
                </c:pt>
                <c:pt idx="12">
                  <c:v>-0.62806257182807379</c:v>
                </c:pt>
                <c:pt idx="13">
                  <c:v>-0.65531502009932341</c:v>
                </c:pt>
                <c:pt idx="14">
                  <c:v>-0.56381667276201131</c:v>
                </c:pt>
                <c:pt idx="15">
                  <c:v>-0.5738467317840209</c:v>
                </c:pt>
                <c:pt idx="16">
                  <c:v>-0.56871345061264522</c:v>
                </c:pt>
                <c:pt idx="17">
                  <c:v>-0.59178548237599449</c:v>
                </c:pt>
                <c:pt idx="18">
                  <c:v>-0.60720283649909357</c:v>
                </c:pt>
                <c:pt idx="19">
                  <c:v>-0.63056890465339721</c:v>
                </c:pt>
                <c:pt idx="20">
                  <c:v>-0.62632497190854197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3-4DB1-AA98-B0DB39BC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35323709536307"/>
                  <c:y val="-0.215878536016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(Succinate!$T$34:$T$40,Succinate!$T$34:$T$40,Succinate!$T$34:$T$40)</c:f>
              <c:numCache>
                <c:formatCode>0.00</c:formatCode>
                <c:ptCount val="21"/>
                <c:pt idx="0">
                  <c:v>6.8833333333333329</c:v>
                </c:pt>
                <c:pt idx="1">
                  <c:v>7.3833333333333329</c:v>
                </c:pt>
                <c:pt idx="2">
                  <c:v>7.8833333333333329</c:v>
                </c:pt>
                <c:pt idx="3">
                  <c:v>8.1333333333333329</c:v>
                </c:pt>
                <c:pt idx="4">
                  <c:v>8.966666666666665</c:v>
                </c:pt>
                <c:pt idx="5">
                  <c:v>9.6333333333333329</c:v>
                </c:pt>
                <c:pt idx="6">
                  <c:v>9.8833333333333329</c:v>
                </c:pt>
                <c:pt idx="7">
                  <c:v>6.8833333333333329</c:v>
                </c:pt>
                <c:pt idx="8">
                  <c:v>7.3833333333333329</c:v>
                </c:pt>
                <c:pt idx="9">
                  <c:v>7.8833333333333329</c:v>
                </c:pt>
                <c:pt idx="10">
                  <c:v>8.1333333333333329</c:v>
                </c:pt>
                <c:pt idx="11">
                  <c:v>8.966666666666665</c:v>
                </c:pt>
                <c:pt idx="12">
                  <c:v>9.6333333333333329</c:v>
                </c:pt>
                <c:pt idx="13">
                  <c:v>9.8833333333333329</c:v>
                </c:pt>
                <c:pt idx="14">
                  <c:v>6.8833333333333329</c:v>
                </c:pt>
                <c:pt idx="15">
                  <c:v>7.3833333333333329</c:v>
                </c:pt>
                <c:pt idx="16">
                  <c:v>7.8833333333333329</c:v>
                </c:pt>
                <c:pt idx="17">
                  <c:v>8.1333333333333329</c:v>
                </c:pt>
                <c:pt idx="18">
                  <c:v>8.966666666666665</c:v>
                </c:pt>
                <c:pt idx="19">
                  <c:v>9.6333333333333329</c:v>
                </c:pt>
                <c:pt idx="20">
                  <c:v>9.8833333333333329</c:v>
                </c:pt>
              </c:numCache>
            </c:numRef>
          </c:xVal>
          <c:yVal>
            <c:numRef>
              <c:f>(Succinate!$I$34:$I$40,Succinate!$J$34:$J$40,Succinate!$K$34:$K$40)</c:f>
              <c:numCache>
                <c:formatCode>0.000</c:formatCode>
                <c:ptCount val="21"/>
                <c:pt idx="0">
                  <c:v>1.1145133070242004</c:v>
                </c:pt>
                <c:pt idx="1">
                  <c:v>1.0648560473006723</c:v>
                </c:pt>
                <c:pt idx="2">
                  <c:v>1.0071339140744449</c:v>
                </c:pt>
                <c:pt idx="3">
                  <c:v>1.0175277359023511</c:v>
                </c:pt>
                <c:pt idx="4">
                  <c:v>0.9041866063352878</c:v>
                </c:pt>
                <c:pt idx="5">
                  <c:v>0.70890540779926203</c:v>
                </c:pt>
                <c:pt idx="6">
                  <c:v>0.58990561143058551</c:v>
                </c:pt>
                <c:pt idx="7">
                  <c:v>1.1085889701515441</c:v>
                </c:pt>
                <c:pt idx="8">
                  <c:v>1.0738650694508005</c:v>
                </c:pt>
                <c:pt idx="9">
                  <c:v>1.0493901552943306</c:v>
                </c:pt>
                <c:pt idx="10">
                  <c:v>1.0066950240763868</c:v>
                </c:pt>
                <c:pt idx="11">
                  <c:v>0.87415844076199123</c:v>
                </c:pt>
                <c:pt idx="12">
                  <c:v>0.7140290870163376</c:v>
                </c:pt>
                <c:pt idx="13">
                  <c:v>0.59152271304472326</c:v>
                </c:pt>
                <c:pt idx="14">
                  <c:v>1.1072668313590086</c:v>
                </c:pt>
                <c:pt idx="15">
                  <c:v>1.0703864559002454</c:v>
                </c:pt>
                <c:pt idx="16">
                  <c:v>1.043858269476061</c:v>
                </c:pt>
                <c:pt idx="17">
                  <c:v>0.99923140077809514</c:v>
                </c:pt>
                <c:pt idx="18">
                  <c:v>0.87451063441463761</c:v>
                </c:pt>
                <c:pt idx="19">
                  <c:v>0.70839081293860917</c:v>
                </c:pt>
                <c:pt idx="20">
                  <c:v>0.60805757733382237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5-415D-AB4C-7045CCAD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74487215341503E-2"/>
                  <c:y val="-0.29349391792776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(Succinate!$T$34:$T$40,Succinate!$T$34:$T$40,Succinate!$T$34:$T$40)</c:f>
              <c:numCache>
                <c:formatCode>0.00</c:formatCode>
                <c:ptCount val="21"/>
                <c:pt idx="0">
                  <c:v>6.8833333333333329</c:v>
                </c:pt>
                <c:pt idx="1">
                  <c:v>7.3833333333333329</c:v>
                </c:pt>
                <c:pt idx="2">
                  <c:v>7.8833333333333329</c:v>
                </c:pt>
                <c:pt idx="3">
                  <c:v>8.1333333333333329</c:v>
                </c:pt>
                <c:pt idx="4">
                  <c:v>8.966666666666665</c:v>
                </c:pt>
                <c:pt idx="5">
                  <c:v>9.6333333333333329</c:v>
                </c:pt>
                <c:pt idx="6">
                  <c:v>9.8833333333333329</c:v>
                </c:pt>
                <c:pt idx="7">
                  <c:v>6.8833333333333329</c:v>
                </c:pt>
                <c:pt idx="8">
                  <c:v>7.3833333333333329</c:v>
                </c:pt>
                <c:pt idx="9">
                  <c:v>7.8833333333333329</c:v>
                </c:pt>
                <c:pt idx="10">
                  <c:v>8.1333333333333329</c:v>
                </c:pt>
                <c:pt idx="11">
                  <c:v>8.966666666666665</c:v>
                </c:pt>
                <c:pt idx="12">
                  <c:v>9.6333333333333329</c:v>
                </c:pt>
                <c:pt idx="13">
                  <c:v>9.8833333333333329</c:v>
                </c:pt>
                <c:pt idx="14">
                  <c:v>6.8833333333333329</c:v>
                </c:pt>
                <c:pt idx="15">
                  <c:v>7.3833333333333329</c:v>
                </c:pt>
                <c:pt idx="16">
                  <c:v>7.8833333333333329</c:v>
                </c:pt>
                <c:pt idx="17">
                  <c:v>8.1333333333333329</c:v>
                </c:pt>
                <c:pt idx="18">
                  <c:v>8.966666666666665</c:v>
                </c:pt>
                <c:pt idx="19">
                  <c:v>9.6333333333333329</c:v>
                </c:pt>
                <c:pt idx="20">
                  <c:v>9.8833333333333329</c:v>
                </c:pt>
              </c:numCache>
            </c:numRef>
          </c:xVal>
          <c:yVal>
            <c:numRef>
              <c:f>(Succinate!$Q$34:$Q$40,Succinate!$R$34:$R$40,Succinate!$S$34:$S$40)</c:f>
              <c:numCache>
                <c:formatCode>0.00</c:formatCode>
                <c:ptCount val="21"/>
                <c:pt idx="0">
                  <c:v>-0.49295277631627643</c:v>
                </c:pt>
                <c:pt idx="1">
                  <c:v>-0.6117513339345253</c:v>
                </c:pt>
                <c:pt idx="2">
                  <c:v>-1.9322969559599346</c:v>
                </c:pt>
                <c:pt idx="3">
                  <c:v>-0.3910003517210966</c:v>
                </c:pt>
                <c:pt idx="4">
                  <c:v>-0.49500612431089985</c:v>
                </c:pt>
                <c:pt idx="5">
                  <c:v>-0.79645040324925886</c:v>
                </c:pt>
                <c:pt idx="6">
                  <c:v>-0.67101728892101853</c:v>
                </c:pt>
                <c:pt idx="7">
                  <c:v>-0.53851948165455643</c:v>
                </c:pt>
                <c:pt idx="8">
                  <c:v>-0.52851172714400718</c:v>
                </c:pt>
                <c:pt idx="9">
                  <c:v>-0.28843317520756317</c:v>
                </c:pt>
                <c:pt idx="10">
                  <c:v>-1.2337954262018598</c:v>
                </c:pt>
                <c:pt idx="11">
                  <c:v>-0.54700138164921053</c:v>
                </c:pt>
                <c:pt idx="12">
                  <c:v>-0.69211263159995873</c:v>
                </c:pt>
                <c:pt idx="13">
                  <c:v>-0.68478140346288263</c:v>
                </c:pt>
                <c:pt idx="14">
                  <c:v>-0.22142190320759134</c:v>
                </c:pt>
                <c:pt idx="16">
                  <c:v>-0.37565601387395264</c:v>
                </c:pt>
                <c:pt idx="17">
                  <c:v>-0.79798874244230111</c:v>
                </c:pt>
                <c:pt idx="18">
                  <c:v>-0.97869903956199034</c:v>
                </c:pt>
                <c:pt idx="19">
                  <c:v>-0.68636263704279543</c:v>
                </c:pt>
                <c:pt idx="20">
                  <c:v>-0.68982730348180721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F-44BA-96B8-EFDACA37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('Glucose (2)'!$P$32:$P$36,'Glucose (2)'!$P$32:$P$36,'Glucose (2)'!$P$32:$P$36)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('Glucose (2)'!$A$32:$A$36,'Glucose (2)'!$B$32:$B$36,'Glucose (2)'!$C$32:$C$36)</c:f>
              <c:numCache>
                <c:formatCode>0.00</c:formatCode>
                <c:ptCount val="15"/>
                <c:pt idx="0">
                  <c:v>1.5418580638326906</c:v>
                </c:pt>
                <c:pt idx="1">
                  <c:v>1.5375914399308075</c:v>
                </c:pt>
                <c:pt idx="2">
                  <c:v>1.5229241570799956</c:v>
                </c:pt>
                <c:pt idx="3">
                  <c:v>1.4960238224728444</c:v>
                </c:pt>
                <c:pt idx="4">
                  <c:v>1.4278637940036671</c:v>
                </c:pt>
                <c:pt idx="5">
                  <c:v>1.5397809036597279</c:v>
                </c:pt>
                <c:pt idx="6">
                  <c:v>1.5205796171344041</c:v>
                </c:pt>
                <c:pt idx="7">
                  <c:v>1.5138355768776128</c:v>
                </c:pt>
                <c:pt idx="8">
                  <c:v>1.4647972747793681</c:v>
                </c:pt>
                <c:pt idx="9">
                  <c:v>1.4197034872052987</c:v>
                </c:pt>
                <c:pt idx="10">
                  <c:v>1.5411355378022671</c:v>
                </c:pt>
                <c:pt idx="11">
                  <c:v>1.5149817638000551</c:v>
                </c:pt>
                <c:pt idx="12">
                  <c:v>1.5098567249222863</c:v>
                </c:pt>
                <c:pt idx="13">
                  <c:v>1.4851490438866242</c:v>
                </c:pt>
                <c:pt idx="14">
                  <c:v>1.4440975485581611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4-4324-89E7-582BAFE9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('Glucose (2)'!$P$32:$P$36,'Glucose (2)'!$P$32:$P$36,'Glucose (2)'!$P$32:$P$36)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('Glucose (2)'!$D$32:$D$36,'Glucose (2)'!$E$32:$E$36,'Glucose (2)'!$F$32:$F$36)</c:f>
              <c:numCache>
                <c:formatCode>0.00</c:formatCode>
                <c:ptCount val="15"/>
                <c:pt idx="0">
                  <c:v>0.69740415906385977</c:v>
                </c:pt>
                <c:pt idx="1">
                  <c:v>0.77388681828422967</c:v>
                </c:pt>
                <c:pt idx="2">
                  <c:v>0.89767700480047541</c:v>
                </c:pt>
                <c:pt idx="3">
                  <c:v>1.0038506187145979</c:v>
                </c:pt>
                <c:pt idx="4">
                  <c:v>1.084272523039427</c:v>
                </c:pt>
                <c:pt idx="5">
                  <c:v>0.69560257915150681</c:v>
                </c:pt>
                <c:pt idx="6">
                  <c:v>0.75711979952609176</c:v>
                </c:pt>
                <c:pt idx="7">
                  <c:v>0.88837300118852358</c:v>
                </c:pt>
                <c:pt idx="8">
                  <c:v>0.97237735450442808</c:v>
                </c:pt>
                <c:pt idx="9">
                  <c:v>1.075964850829326</c:v>
                </c:pt>
                <c:pt idx="10">
                  <c:v>0.6966737359087477</c:v>
                </c:pt>
                <c:pt idx="11">
                  <c:v>0.75058976923052267</c:v>
                </c:pt>
                <c:pt idx="12">
                  <c:v>0.88514107646912499</c:v>
                </c:pt>
                <c:pt idx="13">
                  <c:v>0.99416985478231368</c:v>
                </c:pt>
                <c:pt idx="14">
                  <c:v>1.1002493048871089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9-4D16-B341-848F96A7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('Glucose (2)'!$P$32:$P$36,'Glucose (2)'!$P$32:$P$36,'Glucose (2)'!$P$32:$P$36)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('Glucose (2)'!$J$32:$J$36,'Glucose (2)'!$K$32:$K$36,'Glucose (2)'!$L$32:$L$36)</c:f>
              <c:numCache>
                <c:formatCode>0.00</c:formatCode>
                <c:ptCount val="15"/>
                <c:pt idx="0">
                  <c:v>-0.61101476159848123</c:v>
                </c:pt>
                <c:pt idx="1">
                  <c:v>-0.61863579059881302</c:v>
                </c:pt>
                <c:pt idx="2">
                  <c:v>-0.62940734946312926</c:v>
                </c:pt>
                <c:pt idx="3">
                  <c:v>-0.64876624454042597</c:v>
                </c:pt>
                <c:pt idx="4">
                  <c:v>-0.70355640031396338</c:v>
                </c:pt>
                <c:pt idx="5">
                  <c:v>-0.61581510258596517</c:v>
                </c:pt>
                <c:pt idx="6">
                  <c:v>-0.63174287505415516</c:v>
                </c:pt>
                <c:pt idx="7">
                  <c:v>-0.63533645910523417</c:v>
                </c:pt>
                <c:pt idx="8">
                  <c:v>-0.69155084449344373</c:v>
                </c:pt>
                <c:pt idx="9">
                  <c:v>-0.7200867822828243</c:v>
                </c:pt>
                <c:pt idx="10">
                  <c:v>-0.61095447124301738</c:v>
                </c:pt>
                <c:pt idx="11">
                  <c:v>-0.63775509501002048</c:v>
                </c:pt>
                <c:pt idx="12">
                  <c:v>-0.63913973067823771</c:v>
                </c:pt>
                <c:pt idx="13">
                  <c:v>-0.66400683287515305</c:v>
                </c:pt>
                <c:pt idx="14">
                  <c:v>-0.69543838817369519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9-45FC-866B-6F74A67C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35323709536307"/>
                  <c:y val="-0.215878536016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('Glucose (2)'!$P$32:$P$36,'Glucose (2)'!$P$32:$P$36,'Glucose (2)'!$P$32:$P$36)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('Glucose (2)'!$G$32:$G$36,'Glucose (2)'!$H$32:$H$36,'Glucose (2)'!$I$32:$I$36)</c:f>
              <c:numCache>
                <c:formatCode>0.00</c:formatCode>
                <c:ptCount val="15"/>
                <c:pt idx="0">
                  <c:v>1.1185162992445767</c:v>
                </c:pt>
                <c:pt idx="1">
                  <c:v>1.107824909003865</c:v>
                </c:pt>
                <c:pt idx="2">
                  <c:v>1.0775948784004472</c:v>
                </c:pt>
                <c:pt idx="3">
                  <c:v>1.0346822689140935</c:v>
                </c:pt>
                <c:pt idx="4">
                  <c:v>0.94114476117294354</c:v>
                </c:pt>
                <c:pt idx="5">
                  <c:v>1.1168761400255007</c:v>
                </c:pt>
                <c:pt idx="6">
                  <c:v>1.0907957018424641</c:v>
                </c:pt>
                <c:pt idx="7">
                  <c:v>1.0686055511306449</c:v>
                </c:pt>
                <c:pt idx="8">
                  <c:v>1.0036004919725143</c:v>
                </c:pt>
                <c:pt idx="9">
                  <c:v>0.93319330564724334</c:v>
                </c:pt>
                <c:pt idx="10">
                  <c:v>1.1178195197789733</c:v>
                </c:pt>
                <c:pt idx="11">
                  <c:v>1.0849801448085408</c:v>
                </c:pt>
                <c:pt idx="12">
                  <c:v>1.0642730751978862</c:v>
                </c:pt>
                <c:pt idx="13">
                  <c:v>1.023951008737656</c:v>
                </c:pt>
                <c:pt idx="14">
                  <c:v>0.95618721426631681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E-4B24-B763-9E29168E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(Glucose!$P$32:$P$36,Glucose!$P$32:$P$36,Glucose!$P$32:$P$36)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(Glucose!$J$32:$J$36,Glucose!$K$32:$K$36,Glucose!$L$32:$L$36)</c:f>
              <c:numCache>
                <c:formatCode>0.00</c:formatCode>
                <c:ptCount val="15"/>
                <c:pt idx="0">
                  <c:v>-0.61101476159848123</c:v>
                </c:pt>
                <c:pt idx="1">
                  <c:v>-0.61863579059881302</c:v>
                </c:pt>
                <c:pt idx="2">
                  <c:v>-0.62940734946312926</c:v>
                </c:pt>
                <c:pt idx="3">
                  <c:v>-0.64876624454042597</c:v>
                </c:pt>
                <c:pt idx="4">
                  <c:v>-0.70355640031396338</c:v>
                </c:pt>
                <c:pt idx="5">
                  <c:v>-0.61581510258596517</c:v>
                </c:pt>
                <c:pt idx="6">
                  <c:v>-0.63174287505415516</c:v>
                </c:pt>
                <c:pt idx="7">
                  <c:v>-0.63533645910523417</c:v>
                </c:pt>
                <c:pt idx="8">
                  <c:v>-0.69155084449344373</c:v>
                </c:pt>
                <c:pt idx="9">
                  <c:v>-0.7200867822828243</c:v>
                </c:pt>
                <c:pt idx="10">
                  <c:v>-0.61095447124301738</c:v>
                </c:pt>
                <c:pt idx="11">
                  <c:v>-0.63775509501002048</c:v>
                </c:pt>
                <c:pt idx="12">
                  <c:v>-0.63913973067823771</c:v>
                </c:pt>
                <c:pt idx="13">
                  <c:v>-0.66400683287515305</c:v>
                </c:pt>
                <c:pt idx="14">
                  <c:v>-0.69543838817369519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0-45E3-ADC2-B855A379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8912966686361"/>
                  <c:y val="-0.2495760164810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('Glucose (2)'!$P$32:$P$36,'Glucose (2)'!$P$32:$P$36,'Glucose (2)'!$P$32:$P$36)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('Glucose (2)'!$M$32:$M$36,'Glucose (2)'!$N$32:$N$36,'Glucose (2)'!$O$32:$O$36)</c:f>
              <c:numCache>
                <c:formatCode>0.00</c:formatCode>
                <c:ptCount val="15"/>
                <c:pt idx="0">
                  <c:v>-0.36422280144993202</c:v>
                </c:pt>
                <c:pt idx="1">
                  <c:v>-0.33759257758461275</c:v>
                </c:pt>
                <c:pt idx="2">
                  <c:v>-0.24470993061433399</c:v>
                </c:pt>
                <c:pt idx="3">
                  <c:v>-0.15125620286961691</c:v>
                </c:pt>
                <c:pt idx="4">
                  <c:v>-0.11077227395071682</c:v>
                </c:pt>
                <c:pt idx="5">
                  <c:v>-0.38807604969964354</c:v>
                </c:pt>
                <c:pt idx="6">
                  <c:v>-0.33869854993307885</c:v>
                </c:pt>
                <c:pt idx="7">
                  <c:v>-0.2568054875370876</c:v>
                </c:pt>
                <c:pt idx="8">
                  <c:v>-0.19133538245092407</c:v>
                </c:pt>
                <c:pt idx="9">
                  <c:v>-0.12098616802634074</c:v>
                </c:pt>
                <c:pt idx="10">
                  <c:v>-0.40625107998377141</c:v>
                </c:pt>
                <c:pt idx="11">
                  <c:v>-0.37115963839225108</c:v>
                </c:pt>
                <c:pt idx="12">
                  <c:v>-0.25642439055844424</c:v>
                </c:pt>
                <c:pt idx="13">
                  <c:v>-0.17156826464369876</c:v>
                </c:pt>
                <c:pt idx="14">
                  <c:v>-9.627803171855745E-2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224-93FE-E2988B64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'Glucose (2)'!$O$69:$O$131</c:f>
              <c:numCache>
                <c:formatCode>0.00</c:formatCode>
                <c:ptCount val="63"/>
                <c:pt idx="0">
                  <c:v>3.1916666666666673</c:v>
                </c:pt>
                <c:pt idx="1">
                  <c:v>3.2083333333333339</c:v>
                </c:pt>
                <c:pt idx="2">
                  <c:v>3.2250000000000005</c:v>
                </c:pt>
                <c:pt idx="3">
                  <c:v>3.2416666666666671</c:v>
                </c:pt>
                <c:pt idx="4">
                  <c:v>3.2583333333333337</c:v>
                </c:pt>
                <c:pt idx="5">
                  <c:v>3.2750000000000004</c:v>
                </c:pt>
                <c:pt idx="6">
                  <c:v>3.291666666666667</c:v>
                </c:pt>
                <c:pt idx="7">
                  <c:v>3.3083333333333336</c:v>
                </c:pt>
                <c:pt idx="8">
                  <c:v>3.3250000000000002</c:v>
                </c:pt>
                <c:pt idx="9">
                  <c:v>3.3416666666666668</c:v>
                </c:pt>
                <c:pt idx="10">
                  <c:v>3.3583333333333334</c:v>
                </c:pt>
                <c:pt idx="11">
                  <c:v>3.375</c:v>
                </c:pt>
                <c:pt idx="12">
                  <c:v>3.3916666666666666</c:v>
                </c:pt>
                <c:pt idx="13">
                  <c:v>3.4083333333333332</c:v>
                </c:pt>
                <c:pt idx="14">
                  <c:v>3.4249999999999998</c:v>
                </c:pt>
                <c:pt idx="15">
                  <c:v>3.9416666666666673</c:v>
                </c:pt>
                <c:pt idx="16">
                  <c:v>3.9583333333333339</c:v>
                </c:pt>
                <c:pt idx="17">
                  <c:v>3.4750000000000005</c:v>
                </c:pt>
                <c:pt idx="18">
                  <c:v>3.4916666666666671</c:v>
                </c:pt>
                <c:pt idx="19">
                  <c:v>3.5083333333333337</c:v>
                </c:pt>
                <c:pt idx="20">
                  <c:v>3.5250000000000004</c:v>
                </c:pt>
                <c:pt idx="21">
                  <c:v>3.541666666666667</c:v>
                </c:pt>
                <c:pt idx="22">
                  <c:v>3.5583333333333336</c:v>
                </c:pt>
                <c:pt idx="23">
                  <c:v>3.5750000000000002</c:v>
                </c:pt>
                <c:pt idx="24">
                  <c:v>3.5916666666666668</c:v>
                </c:pt>
                <c:pt idx="25">
                  <c:v>3.6083333333333334</c:v>
                </c:pt>
                <c:pt idx="26">
                  <c:v>3.625</c:v>
                </c:pt>
                <c:pt idx="27">
                  <c:v>3.6416666666666666</c:v>
                </c:pt>
                <c:pt idx="28">
                  <c:v>3.6583333333333332</c:v>
                </c:pt>
                <c:pt idx="29">
                  <c:v>3.6749999999999998</c:v>
                </c:pt>
                <c:pt idx="30">
                  <c:v>3.6916666666666673</c:v>
                </c:pt>
                <c:pt idx="31">
                  <c:v>3.7083333333333339</c:v>
                </c:pt>
                <c:pt idx="32">
                  <c:v>3.7250000000000005</c:v>
                </c:pt>
                <c:pt idx="33">
                  <c:v>3.7416666666666671</c:v>
                </c:pt>
                <c:pt idx="34">
                  <c:v>3.7583333333333337</c:v>
                </c:pt>
                <c:pt idx="35">
                  <c:v>3.7750000000000004</c:v>
                </c:pt>
                <c:pt idx="36">
                  <c:v>3.791666666666667</c:v>
                </c:pt>
                <c:pt idx="37">
                  <c:v>3.8083333333333336</c:v>
                </c:pt>
                <c:pt idx="38">
                  <c:v>3.8250000000000002</c:v>
                </c:pt>
                <c:pt idx="39">
                  <c:v>3.8416666666666668</c:v>
                </c:pt>
                <c:pt idx="40">
                  <c:v>3.8583333333333334</c:v>
                </c:pt>
                <c:pt idx="41">
                  <c:v>3.875</c:v>
                </c:pt>
                <c:pt idx="42">
                  <c:v>3.8916666666666666</c:v>
                </c:pt>
                <c:pt idx="43">
                  <c:v>3.9083333333333332</c:v>
                </c:pt>
                <c:pt idx="44">
                  <c:v>3.9249999999999998</c:v>
                </c:pt>
                <c:pt idx="45">
                  <c:v>3.9416666666666673</c:v>
                </c:pt>
                <c:pt idx="46">
                  <c:v>3.9583333333333339</c:v>
                </c:pt>
                <c:pt idx="47">
                  <c:v>3.9750000000000005</c:v>
                </c:pt>
                <c:pt idx="48">
                  <c:v>3.9916666666666671</c:v>
                </c:pt>
                <c:pt idx="49">
                  <c:v>4.0083333333333337</c:v>
                </c:pt>
                <c:pt idx="50">
                  <c:v>4.0250000000000004</c:v>
                </c:pt>
                <c:pt idx="51">
                  <c:v>4.041666666666667</c:v>
                </c:pt>
                <c:pt idx="52">
                  <c:v>4.0583333333333336</c:v>
                </c:pt>
                <c:pt idx="53">
                  <c:v>4.0750000000000002</c:v>
                </c:pt>
                <c:pt idx="54">
                  <c:v>4.0916666666666668</c:v>
                </c:pt>
                <c:pt idx="55">
                  <c:v>4.1083333333333334</c:v>
                </c:pt>
                <c:pt idx="56">
                  <c:v>4.125</c:v>
                </c:pt>
                <c:pt idx="57">
                  <c:v>4.1416666666666666</c:v>
                </c:pt>
                <c:pt idx="58">
                  <c:v>4.1583333333333332</c:v>
                </c:pt>
                <c:pt idx="59">
                  <c:v>4.1833333333333336</c:v>
                </c:pt>
                <c:pt idx="60">
                  <c:v>4.2166666666666677</c:v>
                </c:pt>
                <c:pt idx="61">
                  <c:v>4.2500000000000009</c:v>
                </c:pt>
                <c:pt idx="62">
                  <c:v>4.2833333333333341</c:v>
                </c:pt>
              </c:numCache>
            </c:numRef>
          </c:xVal>
          <c:yVal>
            <c:numRef>
              <c:f>'Glucose (2)'!$T$69:$T$131</c:f>
              <c:numCache>
                <c:formatCode>0.000</c:formatCode>
                <c:ptCount val="63"/>
                <c:pt idx="0">
                  <c:v>-4.1539502082353197</c:v>
                </c:pt>
                <c:pt idx="1">
                  <c:v>-4.0805272882195673</c:v>
                </c:pt>
                <c:pt idx="2">
                  <c:v>-4.0084021510174859</c:v>
                </c:pt>
                <c:pt idx="3">
                  <c:v>-3.9375518577367568</c:v>
                </c:pt>
                <c:pt idx="4">
                  <c:v>-3.8679538749460916</c:v>
                </c:pt>
                <c:pt idx="5">
                  <c:v>-3.7995860674992317</c:v>
                </c:pt>
                <c:pt idx="6">
                  <c:v>-3.7324266914971771</c:v>
                </c:pt>
                <c:pt idx="7">
                  <c:v>-3.666454387378836</c:v>
                </c:pt>
                <c:pt idx="8">
                  <c:v>-3.6016481731171717</c:v>
                </c:pt>
                <c:pt idx="9">
                  <c:v>-3.5379874375568621</c:v>
                </c:pt>
                <c:pt idx="10">
                  <c:v>-3.4895320902337819</c:v>
                </c:pt>
                <c:pt idx="11">
                  <c:v>-3.4278530563723821</c:v>
                </c:pt>
                <c:pt idx="12">
                  <c:v>-3.3672642269048931</c:v>
                </c:pt>
                <c:pt idx="13">
                  <c:v>-3.3077463319841338</c:v>
                </c:pt>
                <c:pt idx="14">
                  <c:v>-3.2492804423627648</c:v>
                </c:pt>
                <c:pt idx="15">
                  <c:v>-1.874338125895292</c:v>
                </c:pt>
                <c:pt idx="16">
                  <c:v>-1.8408924319070592</c:v>
                </c:pt>
                <c:pt idx="17">
                  <c:v>-3.080010496219034</c:v>
                </c:pt>
                <c:pt idx="18">
                  <c:v>-3.0255699389244408</c:v>
                </c:pt>
                <c:pt idx="19">
                  <c:v>-2.9720916427265411</c:v>
                </c:pt>
                <c:pt idx="20">
                  <c:v>-2.9195585992323112</c:v>
                </c:pt>
                <c:pt idx="21">
                  <c:v>-2.8679541006793148</c:v>
                </c:pt>
                <c:pt idx="22">
                  <c:v>-2.8172617346215434</c:v>
                </c:pt>
                <c:pt idx="23">
                  <c:v>-2.7674653787107069</c:v>
                </c:pt>
                <c:pt idx="24">
                  <c:v>-2.7185491955700596</c:v>
                </c:pt>
                <c:pt idx="25">
                  <c:v>-2.6868253985731738</c:v>
                </c:pt>
                <c:pt idx="26">
                  <c:v>-2.6393345629960949</c:v>
                </c:pt>
                <c:pt idx="27">
                  <c:v>-2.592683149089658</c:v>
                </c:pt>
                <c:pt idx="28">
                  <c:v>-2.5468563197012259</c:v>
                </c:pt>
                <c:pt idx="29">
                  <c:v>-2.5018394999326237</c:v>
                </c:pt>
                <c:pt idx="30">
                  <c:v>-2.4576183725027518</c:v>
                </c:pt>
                <c:pt idx="31">
                  <c:v>-2.414178873195632</c:v>
                </c:pt>
                <c:pt idx="32">
                  <c:v>-2.371507186386117</c:v>
                </c:pt>
                <c:pt idx="33">
                  <c:v>-2.3295897406457393</c:v>
                </c:pt>
                <c:pt idx="34">
                  <c:v>-2.2884132044277807</c:v>
                </c:pt>
                <c:pt idx="35">
                  <c:v>-2.2479644818269628</c:v>
                </c:pt>
                <c:pt idx="36">
                  <c:v>-2.2082307084135988</c:v>
                </c:pt>
                <c:pt idx="37">
                  <c:v>-2.1691992471409534</c:v>
                </c:pt>
                <c:pt idx="38">
                  <c:v>-2.1308576843308464</c:v>
                </c:pt>
                <c:pt idx="39">
                  <c:v>-2.0931938257197307</c:v>
                </c:pt>
                <c:pt idx="40">
                  <c:v>-2.0561956925840192</c:v>
                </c:pt>
                <c:pt idx="41">
                  <c:v>-2.0198515179301717</c:v>
                </c:pt>
                <c:pt idx="42">
                  <c:v>-1.9936303217254354</c:v>
                </c:pt>
                <c:pt idx="43">
                  <c:v>-1.9583920178670691</c:v>
                </c:pt>
                <c:pt idx="44">
                  <c:v>-1.9237765667229889</c:v>
                </c:pt>
                <c:pt idx="45">
                  <c:v>-1.8897729590952699</c:v>
                </c:pt>
                <c:pt idx="46">
                  <c:v>-1.8563703803768787</c:v>
                </c:pt>
                <c:pt idx="47">
                  <c:v>-1.8235582071146454</c:v>
                </c:pt>
                <c:pt idx="48">
                  <c:v>-1.7913260036278085</c:v>
                </c:pt>
                <c:pt idx="49">
                  <c:v>-1.7596635186937892</c:v>
                </c:pt>
                <c:pt idx="50">
                  <c:v>-1.7285606822824158</c:v>
                </c:pt>
                <c:pt idx="51">
                  <c:v>-1.6980076023575761</c:v>
                </c:pt>
                <c:pt idx="52">
                  <c:v>-1.6679945617279213</c:v>
                </c:pt>
                <c:pt idx="53">
                  <c:v>-1.6385120149584644</c:v>
                </c:pt>
                <c:pt idx="54">
                  <c:v>-1.6095505853345311</c:v>
                </c:pt>
                <c:pt idx="55">
                  <c:v>-1.5811010618774048</c:v>
                </c:pt>
                <c:pt idx="56">
                  <c:v>-1.5531543964184957</c:v>
                </c:pt>
                <c:pt idx="57">
                  <c:v>-1.5257017007185469</c:v>
                </c:pt>
                <c:pt idx="58">
                  <c:v>-1.5007830942828475</c:v>
                </c:pt>
                <c:pt idx="59">
                  <c:v>-1.4611720675969047</c:v>
                </c:pt>
                <c:pt idx="60">
                  <c:v>-1.4099748348330987</c:v>
                </c:pt>
                <c:pt idx="61">
                  <c:v>-1.3605714747423101</c:v>
                </c:pt>
                <c:pt idx="62">
                  <c:v>-1.3128991327719044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C-4F85-BB43-D55E4B9D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33951"/>
        <c:axId val="1311834431"/>
      </c:scatterChart>
      <c:valAx>
        <c:axId val="13118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11834431"/>
        <c:crosses val="autoZero"/>
        <c:crossBetween val="midCat"/>
      </c:valAx>
      <c:valAx>
        <c:axId val="13118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Uptake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118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35323709536307"/>
                  <c:y val="-0.215878536016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(Glucose!$P$32:$P$36,Glucose!$P$32:$P$36,Glucose!$P$32:$P$36)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(Glucose!$G$32:$G$36,Glucose!$H$32:$H$36,Glucose!$I$32:$I$36)</c:f>
              <c:numCache>
                <c:formatCode>0.00</c:formatCode>
                <c:ptCount val="15"/>
                <c:pt idx="0">
                  <c:v>1.1185162992445767</c:v>
                </c:pt>
                <c:pt idx="1">
                  <c:v>1.107824909003865</c:v>
                </c:pt>
                <c:pt idx="2">
                  <c:v>1.0775948784004472</c:v>
                </c:pt>
                <c:pt idx="3">
                  <c:v>1.0346822689140935</c:v>
                </c:pt>
                <c:pt idx="4">
                  <c:v>0.94114476117294354</c:v>
                </c:pt>
                <c:pt idx="5">
                  <c:v>1.1168761400255007</c:v>
                </c:pt>
                <c:pt idx="6">
                  <c:v>1.0907957018424641</c:v>
                </c:pt>
                <c:pt idx="7">
                  <c:v>1.0686055511306449</c:v>
                </c:pt>
                <c:pt idx="8">
                  <c:v>1.0036004919725143</c:v>
                </c:pt>
                <c:pt idx="9">
                  <c:v>0.93319330564724334</c:v>
                </c:pt>
                <c:pt idx="10">
                  <c:v>1.1178195197789733</c:v>
                </c:pt>
                <c:pt idx="11">
                  <c:v>1.0849801448085408</c:v>
                </c:pt>
                <c:pt idx="12">
                  <c:v>1.0642730751978862</c:v>
                </c:pt>
                <c:pt idx="13">
                  <c:v>1.023951008737656</c:v>
                </c:pt>
                <c:pt idx="14">
                  <c:v>0.95618721426631681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A-40ED-8497-98F77272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8912966686361"/>
                  <c:y val="-0.2495760164810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(Glucose!$P$32:$P$36,Glucose!$P$32:$P$36,Glucose!$P$32:$P$36)</c:f>
              <c:numCache>
                <c:formatCode>0.00</c:formatCode>
                <c:ptCount val="1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  <c:pt idx="10">
                  <c:v>3.1833333333333336</c:v>
                </c:pt>
                <c:pt idx="11">
                  <c:v>3.3499999999999996</c:v>
                </c:pt>
                <c:pt idx="12">
                  <c:v>3.5999999999999996</c:v>
                </c:pt>
                <c:pt idx="13">
                  <c:v>3.8833333333333329</c:v>
                </c:pt>
                <c:pt idx="14">
                  <c:v>4.1500000000000004</c:v>
                </c:pt>
              </c:numCache>
            </c:numRef>
          </c:xVal>
          <c:yVal>
            <c:numRef>
              <c:f>(Glucose!$M$32:$M$36,Glucose!$N$32:$N$36,Glucose!$O$32:$O$36)</c:f>
              <c:numCache>
                <c:formatCode>0.00</c:formatCode>
                <c:ptCount val="15"/>
                <c:pt idx="0">
                  <c:v>-0.36422280144993202</c:v>
                </c:pt>
                <c:pt idx="1">
                  <c:v>-0.33759257758461275</c:v>
                </c:pt>
                <c:pt idx="2">
                  <c:v>-0.24470993061433399</c:v>
                </c:pt>
                <c:pt idx="3">
                  <c:v>-0.15125620286961691</c:v>
                </c:pt>
                <c:pt idx="4">
                  <c:v>-0.11077227395071682</c:v>
                </c:pt>
                <c:pt idx="5">
                  <c:v>-0.38807604969964354</c:v>
                </c:pt>
                <c:pt idx="6">
                  <c:v>-0.33869854993307885</c:v>
                </c:pt>
                <c:pt idx="7">
                  <c:v>-0.2568054875370876</c:v>
                </c:pt>
                <c:pt idx="8">
                  <c:v>-0.19133538245092407</c:v>
                </c:pt>
                <c:pt idx="9">
                  <c:v>-0.12098616802634074</c:v>
                </c:pt>
                <c:pt idx="10">
                  <c:v>-0.40625107998377141</c:v>
                </c:pt>
                <c:pt idx="11">
                  <c:v>-0.37115963839225108</c:v>
                </c:pt>
                <c:pt idx="12">
                  <c:v>-0.25642439055844424</c:v>
                </c:pt>
                <c:pt idx="13">
                  <c:v>-0.17156826464369876</c:v>
                </c:pt>
                <c:pt idx="14">
                  <c:v>-9.627803171855745E-2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0-44E5-9EA8-F1C05DF0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 </a:t>
            </a:r>
          </a:p>
        </c:rich>
      </c:tx>
      <c:layout>
        <c:manualLayout>
          <c:xMode val="edge"/>
          <c:yMode val="edge"/>
          <c:x val="0.44448558391689141"/>
          <c:y val="3.936039055425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8360431795572"/>
                  <c:y val="-0.415116373488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(Glycerol!$C$72:$C$78,Glycerol!$C$72:$C$78,Glycerol!$C$72:$C$78)</c:f>
              <c:numCache>
                <c:formatCode>0.00</c:formatCode>
                <c:ptCount val="21"/>
                <c:pt idx="0">
                  <c:v>6.0500000000000007</c:v>
                </c:pt>
                <c:pt idx="1">
                  <c:v>6.5500000000000007</c:v>
                </c:pt>
                <c:pt idx="2">
                  <c:v>6.8000000000000007</c:v>
                </c:pt>
                <c:pt idx="3">
                  <c:v>7.0500000000000007</c:v>
                </c:pt>
                <c:pt idx="4">
                  <c:v>7.3000000000000007</c:v>
                </c:pt>
                <c:pt idx="5">
                  <c:v>7.5500000000000007</c:v>
                </c:pt>
                <c:pt idx="6">
                  <c:v>7.8000000000000007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  <c:pt idx="14">
                  <c:v>6.0500000000000007</c:v>
                </c:pt>
                <c:pt idx="15">
                  <c:v>6.5500000000000007</c:v>
                </c:pt>
                <c:pt idx="16">
                  <c:v>6.8000000000000007</c:v>
                </c:pt>
                <c:pt idx="17">
                  <c:v>7.0500000000000007</c:v>
                </c:pt>
                <c:pt idx="18">
                  <c:v>7.3000000000000007</c:v>
                </c:pt>
                <c:pt idx="19">
                  <c:v>7.5500000000000007</c:v>
                </c:pt>
                <c:pt idx="20">
                  <c:v>7.8000000000000007</c:v>
                </c:pt>
              </c:numCache>
            </c:numRef>
          </c:xVal>
          <c:yVal>
            <c:numRef>
              <c:f>(Glycerol!$A$32:$A$38,Glycerol!$B$32:$B$38,Glycerol!$C$32:$C$38)</c:f>
              <c:numCache>
                <c:formatCode>0.000</c:formatCode>
                <c:ptCount val="21"/>
                <c:pt idx="0">
                  <c:v>2.3978283163532614</c:v>
                </c:pt>
                <c:pt idx="1">
                  <c:v>2.3874367293898553</c:v>
                </c:pt>
                <c:pt idx="2">
                  <c:v>2.3833768050981088</c:v>
                </c:pt>
                <c:pt idx="3">
                  <c:v>2.3748924254149371</c:v>
                </c:pt>
                <c:pt idx="4">
                  <c:v>2.3662721701593119</c:v>
                </c:pt>
                <c:pt idx="5">
                  <c:v>2.3658570924929867</c:v>
                </c:pt>
                <c:pt idx="6">
                  <c:v>2.3312582896795515</c:v>
                </c:pt>
                <c:pt idx="7">
                  <c:v>2.3928789038685907</c:v>
                </c:pt>
                <c:pt idx="8">
                  <c:v>2.3863121359377746</c:v>
                </c:pt>
                <c:pt idx="9">
                  <c:v>2.3795147030103836</c:v>
                </c:pt>
                <c:pt idx="10">
                  <c:v>2.3687953905066106</c:v>
                </c:pt>
                <c:pt idx="11">
                  <c:v>2.3636471243620742</c:v>
                </c:pt>
                <c:pt idx="12">
                  <c:v>2.344513065426491</c:v>
                </c:pt>
                <c:pt idx="13">
                  <c:v>2.3340695603929493</c:v>
                </c:pt>
                <c:pt idx="14">
                  <c:v>2.3942397915042695</c:v>
                </c:pt>
                <c:pt idx="15">
                  <c:v>2.3842566827762259</c:v>
                </c:pt>
                <c:pt idx="16">
                  <c:v>2.3729324088106596</c:v>
                </c:pt>
                <c:pt idx="17">
                  <c:v>2.368059822526126</c:v>
                </c:pt>
                <c:pt idx="18">
                  <c:v>2.3664855938505589</c:v>
                </c:pt>
                <c:pt idx="19">
                  <c:v>2.3412578524751444</c:v>
                </c:pt>
                <c:pt idx="20">
                  <c:v>2.3259532387783795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A27-9653-64011D98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(Glycerol!$C$72:$C$78,Glycerol!$C$72:$C$78,Glycerol!$C$72:$C$78)</c:f>
              <c:numCache>
                <c:formatCode>0.00</c:formatCode>
                <c:ptCount val="21"/>
                <c:pt idx="0">
                  <c:v>6.0500000000000007</c:v>
                </c:pt>
                <c:pt idx="1">
                  <c:v>6.5500000000000007</c:v>
                </c:pt>
                <c:pt idx="2">
                  <c:v>6.8000000000000007</c:v>
                </c:pt>
                <c:pt idx="3">
                  <c:v>7.0500000000000007</c:v>
                </c:pt>
                <c:pt idx="4">
                  <c:v>7.3000000000000007</c:v>
                </c:pt>
                <c:pt idx="5">
                  <c:v>7.5500000000000007</c:v>
                </c:pt>
                <c:pt idx="6">
                  <c:v>7.8000000000000007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  <c:pt idx="14">
                  <c:v>6.0500000000000007</c:v>
                </c:pt>
                <c:pt idx="15">
                  <c:v>6.5500000000000007</c:v>
                </c:pt>
                <c:pt idx="16">
                  <c:v>6.8000000000000007</c:v>
                </c:pt>
                <c:pt idx="17">
                  <c:v>7.0500000000000007</c:v>
                </c:pt>
                <c:pt idx="18">
                  <c:v>7.3000000000000007</c:v>
                </c:pt>
                <c:pt idx="19">
                  <c:v>7.5500000000000007</c:v>
                </c:pt>
                <c:pt idx="20">
                  <c:v>7.8000000000000007</c:v>
                </c:pt>
              </c:numCache>
            </c:numRef>
          </c:xVal>
          <c:yVal>
            <c:numRef>
              <c:f>(Glycerol!$D$32:$D$38,Glycerol!$E$32:$E$38,Glycerol!$F$32:$F$38)</c:f>
              <c:numCache>
                <c:formatCode>0.000</c:formatCode>
                <c:ptCount val="21"/>
                <c:pt idx="0">
                  <c:v>8.7880045388998629E-2</c:v>
                </c:pt>
                <c:pt idx="1">
                  <c:v>0.28035297041015467</c:v>
                </c:pt>
                <c:pt idx="2">
                  <c:v>0.38408393533413665</c:v>
                </c:pt>
                <c:pt idx="3">
                  <c:v>0.49789439686106468</c:v>
                </c:pt>
                <c:pt idx="4">
                  <c:v>0.58379379184375857</c:v>
                </c:pt>
                <c:pt idx="5">
                  <c:v>0.70278394623469154</c:v>
                </c:pt>
                <c:pt idx="6">
                  <c:v>0.77391598286958896</c:v>
                </c:pt>
                <c:pt idx="7">
                  <c:v>8.185692658261072E-2</c:v>
                </c:pt>
                <c:pt idx="8">
                  <c:v>0.27866056053781052</c:v>
                </c:pt>
                <c:pt idx="9">
                  <c:v>0.38051116323022027</c:v>
                </c:pt>
                <c:pt idx="10">
                  <c:v>0.49151072933310963</c:v>
                </c:pt>
                <c:pt idx="11">
                  <c:v>0.58053245146495325</c:v>
                </c:pt>
                <c:pt idx="12">
                  <c:v>0.68101634128287014</c:v>
                </c:pt>
                <c:pt idx="13">
                  <c:v>0.77559159055240079</c:v>
                </c:pt>
                <c:pt idx="14">
                  <c:v>8.3654882867234576E-2</c:v>
                </c:pt>
                <c:pt idx="15">
                  <c:v>0.27856772886010128</c:v>
                </c:pt>
                <c:pt idx="16">
                  <c:v>0.37329919891130703</c:v>
                </c:pt>
                <c:pt idx="17">
                  <c:v>0.4906279572580991</c:v>
                </c:pt>
                <c:pt idx="18">
                  <c:v>0.58329662094473178</c:v>
                </c:pt>
                <c:pt idx="19">
                  <c:v>0.67842577430651307</c:v>
                </c:pt>
                <c:pt idx="20">
                  <c:v>0.76687872006236169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4-457E-A068-2E924E12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50351"/>
        <c:axId val="1628848911"/>
      </c:scatterChart>
      <c:valAx>
        <c:axId val="16288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48911"/>
        <c:crosses val="autoZero"/>
        <c:crossBetween val="midCat"/>
      </c:valAx>
      <c:valAx>
        <c:axId val="1628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Log([mmol/L]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288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Tryptophane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52580327003489"/>
                  <c:y val="-0.18336567573576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(Glycerol!$P$32:$P$38,Glycerol!$P$32:$P$38,Glycerol!$P$32:$P$38)</c:f>
              <c:numCache>
                <c:formatCode>General</c:formatCode>
                <c:ptCount val="21"/>
                <c:pt idx="0">
                  <c:v>6.0500000000000007</c:v>
                </c:pt>
                <c:pt idx="1">
                  <c:v>6.5500000000000007</c:v>
                </c:pt>
                <c:pt idx="2">
                  <c:v>6.8000000000000007</c:v>
                </c:pt>
                <c:pt idx="3">
                  <c:v>7.0500000000000007</c:v>
                </c:pt>
                <c:pt idx="4">
                  <c:v>7.3000000000000007</c:v>
                </c:pt>
                <c:pt idx="5">
                  <c:v>7.5500000000000007</c:v>
                </c:pt>
                <c:pt idx="6">
                  <c:v>7.8000000000000007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  <c:pt idx="14">
                  <c:v>6.0500000000000007</c:v>
                </c:pt>
                <c:pt idx="15">
                  <c:v>6.5500000000000007</c:v>
                </c:pt>
                <c:pt idx="16">
                  <c:v>6.8000000000000007</c:v>
                </c:pt>
                <c:pt idx="17">
                  <c:v>7.0500000000000007</c:v>
                </c:pt>
                <c:pt idx="18">
                  <c:v>7.3000000000000007</c:v>
                </c:pt>
                <c:pt idx="19">
                  <c:v>7.5500000000000007</c:v>
                </c:pt>
                <c:pt idx="20">
                  <c:v>7.8000000000000007</c:v>
                </c:pt>
              </c:numCache>
            </c:numRef>
          </c:xVal>
          <c:yVal>
            <c:numRef>
              <c:f>(Glycerol!$J$32:$J$38,Glycerol!$K$32:$K$38,Glycerol!$L$32:$L$38)</c:f>
              <c:numCache>
                <c:formatCode>0.000</c:formatCode>
                <c:ptCount val="21"/>
                <c:pt idx="0">
                  <c:v>-0.55057868767572737</c:v>
                </c:pt>
                <c:pt idx="1">
                  <c:v>-0.57858035836757915</c:v>
                </c:pt>
                <c:pt idx="2">
                  <c:v>-0.58543608399596248</c:v>
                </c:pt>
                <c:pt idx="3">
                  <c:v>-0.60497955585623153</c:v>
                </c:pt>
                <c:pt idx="4">
                  <c:v>-0.62389591487138862</c:v>
                </c:pt>
                <c:pt idx="5">
                  <c:v>-0.63987634795367709</c:v>
                </c:pt>
                <c:pt idx="6">
                  <c:v>-0.68750952262865661</c:v>
                </c:pt>
                <c:pt idx="7">
                  <c:v>-0.55701411037576631</c:v>
                </c:pt>
                <c:pt idx="8">
                  <c:v>-0.57824146549694433</c:v>
                </c:pt>
                <c:pt idx="9">
                  <c:v>-0.59788311974693931</c:v>
                </c:pt>
                <c:pt idx="10">
                  <c:v>-0.61357416616598048</c:v>
                </c:pt>
                <c:pt idx="11">
                  <c:v>-0.63525581940484577</c:v>
                </c:pt>
                <c:pt idx="12">
                  <c:v>-0.66447991840919296</c:v>
                </c:pt>
                <c:pt idx="13">
                  <c:v>-0.69348061747909262</c:v>
                </c:pt>
                <c:pt idx="14">
                  <c:v>-0.56256655620202878</c:v>
                </c:pt>
                <c:pt idx="15">
                  <c:v>-0.57913203588601725</c:v>
                </c:pt>
                <c:pt idx="16">
                  <c:v>-0.60204783125270944</c:v>
                </c:pt>
                <c:pt idx="17">
                  <c:v>-0.61685094346086122</c:v>
                </c:pt>
                <c:pt idx="18">
                  <c:v>-0.63060415183859153</c:v>
                </c:pt>
                <c:pt idx="19">
                  <c:v>-0.66537939922785594</c:v>
                </c:pt>
                <c:pt idx="20">
                  <c:v>-0.69724494289768768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6-401C-B9A5-2352820F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1359"/>
        <c:axId val="435332799"/>
      </c:scatterChart>
      <c:valAx>
        <c:axId val="4353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2799"/>
        <c:crosses val="autoZero"/>
        <c:crossBetween val="midCat"/>
      </c:valAx>
      <c:valAx>
        <c:axId val="435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53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6316710411198"/>
                  <c:y val="-0.4325282281073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(Glycerol!$P$32:$P$38,Glycerol!$P$32:$P$38,Glycerol!$P$32:$P$38)</c:f>
              <c:numCache>
                <c:formatCode>General</c:formatCode>
                <c:ptCount val="21"/>
                <c:pt idx="0">
                  <c:v>6.0500000000000007</c:v>
                </c:pt>
                <c:pt idx="1">
                  <c:v>6.5500000000000007</c:v>
                </c:pt>
                <c:pt idx="2">
                  <c:v>6.8000000000000007</c:v>
                </c:pt>
                <c:pt idx="3">
                  <c:v>7.0500000000000007</c:v>
                </c:pt>
                <c:pt idx="4">
                  <c:v>7.3000000000000007</c:v>
                </c:pt>
                <c:pt idx="5">
                  <c:v>7.5500000000000007</c:v>
                </c:pt>
                <c:pt idx="6">
                  <c:v>7.8000000000000007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  <c:pt idx="14">
                  <c:v>6.0500000000000007</c:v>
                </c:pt>
                <c:pt idx="15">
                  <c:v>6.5500000000000007</c:v>
                </c:pt>
                <c:pt idx="16">
                  <c:v>6.8000000000000007</c:v>
                </c:pt>
                <c:pt idx="17">
                  <c:v>7.0500000000000007</c:v>
                </c:pt>
                <c:pt idx="18">
                  <c:v>7.3000000000000007</c:v>
                </c:pt>
                <c:pt idx="19">
                  <c:v>7.5500000000000007</c:v>
                </c:pt>
                <c:pt idx="20">
                  <c:v>7.8000000000000007</c:v>
                </c:pt>
              </c:numCache>
            </c:numRef>
          </c:xVal>
          <c:yVal>
            <c:numRef>
              <c:f>(Glycerol!$G$32:$G$38,Glycerol!$H$32:$H$38,Glycerol!$I$32:$I$38)</c:f>
              <c:numCache>
                <c:formatCode>0.000</c:formatCode>
                <c:ptCount val="21"/>
                <c:pt idx="0">
                  <c:v>1.1754100118517321</c:v>
                </c:pt>
                <c:pt idx="1">
                  <c:v>1.1465727426126979</c:v>
                </c:pt>
                <c:pt idx="2">
                  <c:v>1.1282930409979857</c:v>
                </c:pt>
                <c:pt idx="3">
                  <c:v>1.100724798680496</c:v>
                </c:pt>
                <c:pt idx="4">
                  <c:v>1.0707008144806713</c:v>
                </c:pt>
                <c:pt idx="5">
                  <c:v>1.0373050378768982</c:v>
                </c:pt>
                <c:pt idx="6">
                  <c:v>0.96461950693187948</c:v>
                </c:pt>
                <c:pt idx="7">
                  <c:v>1.1705499560442492</c:v>
                </c:pt>
                <c:pt idx="8">
                  <c:v>1.1449576806188824</c:v>
                </c:pt>
                <c:pt idx="9">
                  <c:v>1.1243773740631589</c:v>
                </c:pt>
                <c:pt idx="10">
                  <c:v>1.0955450890345426</c:v>
                </c:pt>
                <c:pt idx="11">
                  <c:v>1.0672380663028109</c:v>
                </c:pt>
                <c:pt idx="12">
                  <c:v>1.0161819144457389</c:v>
                </c:pt>
                <c:pt idx="13">
                  <c:v>0.96684453303391082</c:v>
                </c:pt>
                <c:pt idx="14">
                  <c:v>1.1722560576111727</c:v>
                </c:pt>
                <c:pt idx="15">
                  <c:v>1.1436128710521147</c:v>
                </c:pt>
                <c:pt idx="16">
                  <c:v>1.1184519648801579</c:v>
                </c:pt>
                <c:pt idx="17">
                  <c:v>1.0940159466280464</c:v>
                </c:pt>
                <c:pt idx="18">
                  <c:v>1.0692571354171223</c:v>
                </c:pt>
                <c:pt idx="19">
                  <c:v>1.0142517306243508</c:v>
                </c:pt>
                <c:pt idx="20">
                  <c:v>0.95863903020971586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D-435C-B720-E6946C9D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69471"/>
        <c:axId val="451872063"/>
      </c:scatterChart>
      <c:valAx>
        <c:axId val="947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2063"/>
        <c:crosses val="autoZero"/>
        <c:crossBetween val="midCat"/>
      </c:valAx>
      <c:valAx>
        <c:axId val="45187206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7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F919-3359-4E0C-8BFE-DA6024DB5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DEB28-4973-4068-AFB1-048A6FE2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178593</xdr:colOff>
      <xdr:row>42</xdr:row>
      <xdr:rowOff>15477</xdr:rowOff>
    </xdr:from>
    <xdr:to>
      <xdr:col>16</xdr:col>
      <xdr:colOff>321469</xdr:colOff>
      <xdr:row>56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C56FD-BAEB-41AA-AF77-EC5AACFB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71437</xdr:colOff>
      <xdr:row>56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543AC-1EB2-4E3C-B3A0-45F0A772D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547688</xdr:colOff>
      <xdr:row>42</xdr:row>
      <xdr:rowOff>11907</xdr:rowOff>
    </xdr:from>
    <xdr:to>
      <xdr:col>21</xdr:col>
      <xdr:colOff>35720</xdr:colOff>
      <xdr:row>56</xdr:row>
      <xdr:rowOff>8336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54B9FD-407C-4F4C-A1F1-1FFA17A8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6F06A-5960-402B-A501-FB569AF8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36D93-3E75-4550-BEE4-9026807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559593</xdr:colOff>
      <xdr:row>41</xdr:row>
      <xdr:rowOff>146446</xdr:rowOff>
    </xdr:from>
    <xdr:to>
      <xdr:col>17</xdr:col>
      <xdr:colOff>202404</xdr:colOff>
      <xdr:row>58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D2683-124D-4D84-889F-E44D4F7FA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392907</xdr:colOff>
      <xdr:row>58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9A971-D7A8-4EC1-A2E9-B146B32BE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24</xdr:col>
      <xdr:colOff>11905</xdr:colOff>
      <xdr:row>58</xdr:row>
      <xdr:rowOff>127398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527005-1E26-4A88-AFD0-340537EC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B78A2-28A4-4843-B481-84418A682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5C08D-755E-495F-AE36-32E3BE1C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559593</xdr:colOff>
      <xdr:row>41</xdr:row>
      <xdr:rowOff>146446</xdr:rowOff>
    </xdr:from>
    <xdr:to>
      <xdr:col>17</xdr:col>
      <xdr:colOff>202404</xdr:colOff>
      <xdr:row>58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3B34A-2334-4AA8-A1F1-82A644AB8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392907</xdr:colOff>
      <xdr:row>58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F9E95-F2F6-402E-A822-7D8A8B32D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584727</xdr:colOff>
      <xdr:row>58</xdr:row>
      <xdr:rowOff>127398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E440C-FD8A-4A02-B65B-5B74766D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A9292-C917-4130-BF7F-3A4B27921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F1C76-2672-4833-A4FA-205FBCDD5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559593</xdr:colOff>
      <xdr:row>41</xdr:row>
      <xdr:rowOff>146446</xdr:rowOff>
    </xdr:from>
    <xdr:to>
      <xdr:col>17</xdr:col>
      <xdr:colOff>202404</xdr:colOff>
      <xdr:row>58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AD457-2F3D-4FFD-8126-B83C2DB7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392907</xdr:colOff>
      <xdr:row>58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7B6F-B831-4D0F-A0E5-0B8B691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314739</xdr:colOff>
      <xdr:row>42</xdr:row>
      <xdr:rowOff>33130</xdr:rowOff>
    </xdr:from>
    <xdr:to>
      <xdr:col>23</xdr:col>
      <xdr:colOff>197747</xdr:colOff>
      <xdr:row>58</xdr:row>
      <xdr:rowOff>160528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5CBE5-C203-4CEE-A600-BD44255DE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109B1-911D-4F33-ADDE-0B37BCE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CB4AB-1ED3-45B6-8C04-DA466BAC6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559593</xdr:colOff>
      <xdr:row>41</xdr:row>
      <xdr:rowOff>146446</xdr:rowOff>
    </xdr:from>
    <xdr:to>
      <xdr:col>17</xdr:col>
      <xdr:colOff>202404</xdr:colOff>
      <xdr:row>58</xdr:row>
      <xdr:rowOff>83344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822EB-84F9-57C7-5D68-D10D0B43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392907</xdr:colOff>
      <xdr:row>58</xdr:row>
      <xdr:rowOff>35718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1628E-680E-DDE7-1411-9848444D7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412750</xdr:colOff>
      <xdr:row>42</xdr:row>
      <xdr:rowOff>0</xdr:rowOff>
    </xdr:from>
    <xdr:to>
      <xdr:col>23</xdr:col>
      <xdr:colOff>288394</xdr:colOff>
      <xdr:row>58</xdr:row>
      <xdr:rowOff>127398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68FFE5-D8CC-42BF-B770-4A0F9508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</xdr:colOff>
      <xdr:row>41</xdr:row>
      <xdr:rowOff>130968</xdr:rowOff>
    </xdr:from>
    <xdr:to>
      <xdr:col>4</xdr:col>
      <xdr:colOff>309563</xdr:colOff>
      <xdr:row>58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BC751-521A-4F35-92D1-96987C990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41</xdr:row>
      <xdr:rowOff>154781</xdr:rowOff>
    </xdr:from>
    <xdr:to>
      <xdr:col>8</xdr:col>
      <xdr:colOff>476249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9A87C-E060-4579-B36D-2EE439AD0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178593</xdr:colOff>
      <xdr:row>42</xdr:row>
      <xdr:rowOff>15477</xdr:rowOff>
    </xdr:from>
    <xdr:to>
      <xdr:col>16</xdr:col>
      <xdr:colOff>321469</xdr:colOff>
      <xdr:row>56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A7E29-00E5-40E8-B899-BBF1F1E4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41</xdr:row>
      <xdr:rowOff>158352</xdr:rowOff>
    </xdr:from>
    <xdr:to>
      <xdr:col>12</xdr:col>
      <xdr:colOff>71437</xdr:colOff>
      <xdr:row>56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BA749-1250-465F-AF47-493813FEA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547688</xdr:colOff>
      <xdr:row>42</xdr:row>
      <xdr:rowOff>11907</xdr:rowOff>
    </xdr:from>
    <xdr:to>
      <xdr:col>21</xdr:col>
      <xdr:colOff>35720</xdr:colOff>
      <xdr:row>56</xdr:row>
      <xdr:rowOff>8336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78C5EF-89DC-4146-85F2-11C40F46B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803671</xdr:colOff>
      <xdr:row>90</xdr:row>
      <xdr:rowOff>122634</xdr:rowOff>
    </xdr:from>
    <xdr:to>
      <xdr:col>12</xdr:col>
      <xdr:colOff>910827</xdr:colOff>
      <xdr:row>105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E3344-9998-44F9-B345-3DAF610A9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61FD-3C21-4B3A-A6ED-EAD6C4B14172}">
  <dimension ref="A1:G9"/>
  <sheetViews>
    <sheetView workbookViewId="0">
      <selection activeCell="I6" sqref="I6"/>
    </sheetView>
  </sheetViews>
  <sheetFormatPr defaultRowHeight="15" x14ac:dyDescent="0.25"/>
  <sheetData>
    <row r="1" spans="1:7" x14ac:dyDescent="0.25">
      <c r="C1" t="s">
        <v>76</v>
      </c>
      <c r="D1" t="s">
        <v>63</v>
      </c>
      <c r="E1" t="s">
        <v>86</v>
      </c>
      <c r="F1" t="s">
        <v>89</v>
      </c>
      <c r="G1" t="s">
        <v>40</v>
      </c>
    </row>
    <row r="2" spans="1:7" x14ac:dyDescent="0.25">
      <c r="A2" s="385" t="s">
        <v>115</v>
      </c>
      <c r="B2" t="s">
        <v>116</v>
      </c>
      <c r="C2">
        <v>-3.52</v>
      </c>
      <c r="D2">
        <v>-14.22</v>
      </c>
    </row>
    <row r="3" spans="1:7" x14ac:dyDescent="0.25">
      <c r="A3" s="385"/>
      <c r="B3" t="s">
        <v>117</v>
      </c>
      <c r="C3">
        <v>1</v>
      </c>
      <c r="D3">
        <v>2.76</v>
      </c>
    </row>
    <row r="4" spans="1:7" x14ac:dyDescent="0.25">
      <c r="A4" s="386" t="s">
        <v>118</v>
      </c>
      <c r="B4" t="s">
        <v>116</v>
      </c>
      <c r="C4">
        <v>3.6</v>
      </c>
      <c r="D4">
        <v>3.04</v>
      </c>
    </row>
    <row r="5" spans="1:7" x14ac:dyDescent="0.25">
      <c r="A5" s="386"/>
      <c r="B5" t="s">
        <v>117</v>
      </c>
      <c r="C5">
        <v>0.11</v>
      </c>
      <c r="D5">
        <v>0.16600000000000001</v>
      </c>
    </row>
    <row r="6" spans="1:7" x14ac:dyDescent="0.25">
      <c r="A6" s="386" t="s">
        <v>119</v>
      </c>
      <c r="B6" t="s">
        <v>116</v>
      </c>
      <c r="C6">
        <v>-1.98</v>
      </c>
    </row>
    <row r="7" spans="1:7" x14ac:dyDescent="0.25">
      <c r="A7" s="386"/>
      <c r="B7" t="s">
        <v>117</v>
      </c>
      <c r="C7">
        <v>0.64</v>
      </c>
    </row>
    <row r="8" spans="1:7" x14ac:dyDescent="0.25">
      <c r="A8" s="386" t="s">
        <v>120</v>
      </c>
      <c r="B8" t="s">
        <v>116</v>
      </c>
      <c r="C8">
        <v>0.44</v>
      </c>
    </row>
    <row r="9" spans="1:7" x14ac:dyDescent="0.25">
      <c r="A9" s="386"/>
      <c r="B9" t="s">
        <v>117</v>
      </c>
      <c r="C9">
        <v>7.1999999999999995E-2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3BA1-3820-4ED8-9D3B-50F5445520A3}">
  <dimension ref="A1:AC140"/>
  <sheetViews>
    <sheetView tabSelected="1" topLeftCell="A79" zoomScale="80" zoomScaleNormal="80" workbookViewId="0">
      <selection activeCell="D84" sqref="D84"/>
    </sheetView>
  </sheetViews>
  <sheetFormatPr defaultRowHeight="15" x14ac:dyDescent="0.25"/>
  <cols>
    <col min="1" max="1" width="11" customWidth="1"/>
    <col min="2" max="2" width="14.85546875" customWidth="1"/>
    <col min="3" max="4" width="15.7109375" customWidth="1"/>
    <col min="5" max="5" width="19.7109375" customWidth="1"/>
    <col min="6" max="6" width="17.5703125" customWidth="1"/>
    <col min="7" max="7" width="16.5703125" customWidth="1"/>
    <col min="8" max="8" width="18.5703125" customWidth="1"/>
    <col min="9" max="9" width="18.85546875" customWidth="1"/>
    <col min="10" max="10" width="23.7109375" customWidth="1"/>
    <col min="11" max="11" width="19.140625" customWidth="1"/>
    <col min="12" max="12" width="24.140625" customWidth="1"/>
    <col min="13" max="13" width="18.140625" customWidth="1"/>
    <col min="14" max="14" width="17.5703125" customWidth="1"/>
    <col min="15" max="15" width="19.140625" customWidth="1"/>
    <col min="16" max="17" width="16" customWidth="1"/>
    <col min="18" max="18" width="19.140625" customWidth="1"/>
    <col min="19" max="19" width="18.5703125" customWidth="1"/>
    <col min="20" max="20" width="15" customWidth="1"/>
    <col min="21" max="21" width="12.140625" customWidth="1"/>
    <col min="22" max="22" width="17.7109375" customWidth="1"/>
    <col min="23" max="23" width="13.42578125" customWidth="1"/>
  </cols>
  <sheetData>
    <row r="1" spans="1:15" x14ac:dyDescent="0.25">
      <c r="A1" t="s">
        <v>58</v>
      </c>
    </row>
    <row r="2" spans="1:15" x14ac:dyDescent="0.25">
      <c r="A2" t="s">
        <v>45</v>
      </c>
      <c r="C2" t="s">
        <v>57</v>
      </c>
      <c r="F2" s="1">
        <f>B3/60+A3</f>
        <v>8.8166666666666664</v>
      </c>
    </row>
    <row r="3" spans="1:15" x14ac:dyDescent="0.25">
      <c r="A3">
        <v>8</v>
      </c>
      <c r="B3">
        <v>49</v>
      </c>
    </row>
    <row r="6" spans="1:15" x14ac:dyDescent="0.25">
      <c r="A6" t="s">
        <v>56</v>
      </c>
    </row>
    <row r="7" spans="1:15" x14ac:dyDescent="0.25">
      <c r="A7" t="s">
        <v>70</v>
      </c>
      <c r="B7">
        <v>0.35670000000000002</v>
      </c>
      <c r="C7" s="98" t="s">
        <v>71</v>
      </c>
      <c r="D7" s="119">
        <v>0.98729999999999996</v>
      </c>
      <c r="E7" t="s">
        <v>72</v>
      </c>
    </row>
    <row r="9" spans="1:15" x14ac:dyDescent="0.25">
      <c r="A9" t="s">
        <v>54</v>
      </c>
      <c r="B9">
        <v>0.35670000000000002</v>
      </c>
    </row>
    <row r="10" spans="1:15" x14ac:dyDescent="0.25">
      <c r="A10" t="s">
        <v>53</v>
      </c>
      <c r="B10">
        <v>-0.98729999999999996</v>
      </c>
    </row>
    <row r="13" spans="1:15" x14ac:dyDescent="0.25">
      <c r="A13" s="30"/>
      <c r="B13" s="74" t="s">
        <v>77</v>
      </c>
      <c r="C13" s="28"/>
      <c r="D13" s="73"/>
      <c r="E13" s="72" t="s">
        <v>11</v>
      </c>
      <c r="F13" s="71"/>
      <c r="G13" s="25"/>
      <c r="H13" s="70" t="s">
        <v>10</v>
      </c>
      <c r="I13" s="23"/>
      <c r="J13" s="22"/>
      <c r="K13" s="69" t="s">
        <v>9</v>
      </c>
      <c r="L13" s="20"/>
      <c r="M13" s="135"/>
      <c r="N13" s="136" t="s">
        <v>100</v>
      </c>
      <c r="O13" s="137"/>
    </row>
    <row r="14" spans="1:15" x14ac:dyDescent="0.25">
      <c r="A14" s="39" t="s">
        <v>47</v>
      </c>
      <c r="B14" s="38" t="s">
        <v>46</v>
      </c>
      <c r="C14" s="84" t="s">
        <v>51</v>
      </c>
      <c r="D14" s="68" t="s">
        <v>47</v>
      </c>
      <c r="E14" s="67" t="s">
        <v>46</v>
      </c>
      <c r="F14" s="66" t="s">
        <v>51</v>
      </c>
      <c r="G14" s="65" t="s">
        <v>47</v>
      </c>
      <c r="H14" s="64" t="s">
        <v>46</v>
      </c>
      <c r="I14" s="63" t="s">
        <v>51</v>
      </c>
      <c r="J14" s="62" t="s">
        <v>47</v>
      </c>
      <c r="K14" s="61" t="s">
        <v>46</v>
      </c>
      <c r="L14" s="60" t="s">
        <v>51</v>
      </c>
      <c r="M14" s="138" t="s">
        <v>47</v>
      </c>
      <c r="N14" s="139" t="s">
        <v>46</v>
      </c>
      <c r="O14" s="140" t="s">
        <v>51</v>
      </c>
    </row>
    <row r="15" spans="1:15" ht="16.5" customHeight="1" x14ac:dyDescent="0.25">
      <c r="A15" s="83">
        <v>39.763266000000002</v>
      </c>
      <c r="B15" s="82">
        <v>39.231721999999998</v>
      </c>
      <c r="C15" s="82">
        <v>39.120728999999997</v>
      </c>
      <c r="D15" s="83">
        <v>0.79957299999999998</v>
      </c>
      <c r="E15" s="82">
        <v>0.79064299999999998</v>
      </c>
      <c r="F15" s="82">
        <v>0.78531099999999998</v>
      </c>
      <c r="G15" s="173">
        <v>16.224302000000002</v>
      </c>
      <c r="H15" s="174">
        <v>15.999081</v>
      </c>
      <c r="I15" s="131">
        <v>15.962258</v>
      </c>
      <c r="J15" s="82">
        <v>0.28499000000000002</v>
      </c>
      <c r="K15" s="82">
        <v>0.277366</v>
      </c>
      <c r="L15" s="81">
        <v>0.27889399999999998</v>
      </c>
      <c r="M15" s="83">
        <v>0.24732499999999999</v>
      </c>
      <c r="N15" s="82">
        <v>0.22384699999999999</v>
      </c>
      <c r="O15" s="81">
        <v>0.229154</v>
      </c>
    </row>
    <row r="16" spans="1:15" x14ac:dyDescent="0.25">
      <c r="A16" s="80">
        <v>36.348498999999997</v>
      </c>
      <c r="B16" s="79">
        <v>36.008262000000002</v>
      </c>
      <c r="C16" s="79">
        <v>36.227243999999999</v>
      </c>
      <c r="D16" s="80">
        <v>3.3299379999999998</v>
      </c>
      <c r="E16" s="79">
        <v>3.3010459999999999</v>
      </c>
      <c r="F16" s="79">
        <v>3.3161290000000001</v>
      </c>
      <c r="G16" s="175">
        <v>14.073325000000001</v>
      </c>
      <c r="H16" s="146">
        <v>13.929117</v>
      </c>
      <c r="I16" s="132">
        <v>14.029245</v>
      </c>
      <c r="J16" s="146">
        <v>0.25152000000000002</v>
      </c>
      <c r="K16" s="146">
        <v>0.24983900000000001</v>
      </c>
      <c r="L16" s="132">
        <v>0.25033499999999997</v>
      </c>
      <c r="M16" s="80">
        <v>0.33676499999999998</v>
      </c>
      <c r="N16" s="79">
        <v>0.349748</v>
      </c>
      <c r="O16" s="78">
        <v>0.32009300000000002</v>
      </c>
    </row>
    <row r="17" spans="1:17" x14ac:dyDescent="0.25">
      <c r="A17" s="80">
        <v>34.822349000000003</v>
      </c>
      <c r="B17" s="79">
        <v>34.656196999999999</v>
      </c>
      <c r="C17" s="79">
        <v>34.764463999999997</v>
      </c>
      <c r="D17" s="80">
        <v>4.982005</v>
      </c>
      <c r="E17" s="79">
        <v>4.9613810000000003</v>
      </c>
      <c r="F17" s="79">
        <v>4.9736330000000004</v>
      </c>
      <c r="G17" s="175">
        <v>13.137608</v>
      </c>
      <c r="H17" s="146">
        <v>13.088086000000001</v>
      </c>
      <c r="I17" s="132">
        <v>13.116547000000001</v>
      </c>
      <c r="J17" s="146">
        <v>0.244898</v>
      </c>
      <c r="K17" s="146">
        <v>0.242206</v>
      </c>
      <c r="L17" s="132">
        <v>0.24493200000000001</v>
      </c>
      <c r="M17" s="80">
        <v>0.43229200000000001</v>
      </c>
      <c r="N17" s="79">
        <v>0.40918900000000002</v>
      </c>
      <c r="O17" s="78">
        <v>0.39241799999999999</v>
      </c>
    </row>
    <row r="18" spans="1:17" x14ac:dyDescent="0.25">
      <c r="A18" s="80">
        <v>34.481920000000002</v>
      </c>
      <c r="B18" s="79">
        <v>33.157335000000003</v>
      </c>
      <c r="C18" s="79">
        <v>32.732695</v>
      </c>
      <c r="D18" s="80">
        <v>5.9413729999999996</v>
      </c>
      <c r="E18" s="79">
        <v>5.7163630000000003</v>
      </c>
      <c r="F18" s="79">
        <v>5.6310549999999999</v>
      </c>
      <c r="G18" s="175">
        <v>12.818137</v>
      </c>
      <c r="H18" s="146">
        <v>12.325248999999999</v>
      </c>
      <c r="I18" s="132">
        <v>12.161303999999999</v>
      </c>
      <c r="J18" s="146">
        <v>0.24063799999999999</v>
      </c>
      <c r="K18" s="146">
        <v>0.233484</v>
      </c>
      <c r="L18" s="132">
        <v>0.23027400000000001</v>
      </c>
      <c r="M18" s="80">
        <v>0.45962900000000001</v>
      </c>
      <c r="N18" s="79">
        <v>0.45845999999999998</v>
      </c>
      <c r="O18" s="78">
        <v>0.42544199999999999</v>
      </c>
    </row>
    <row r="19" spans="1:17" x14ac:dyDescent="0.25">
      <c r="A19" s="80">
        <v>33.336818999999998</v>
      </c>
      <c r="B19" s="79">
        <v>32.646420999999997</v>
      </c>
      <c r="C19" s="79">
        <v>32.348692</v>
      </c>
      <c r="D19" s="80">
        <v>7.9009080000000003</v>
      </c>
      <c r="E19" s="79">
        <v>7.7334449999999997</v>
      </c>
      <c r="F19" s="79">
        <v>7.6761080000000002</v>
      </c>
      <c r="G19" s="175">
        <v>11.956246999999999</v>
      </c>
      <c r="H19" s="146">
        <v>11.711312</v>
      </c>
      <c r="I19" s="132">
        <v>11.595062</v>
      </c>
      <c r="J19" s="146">
        <v>0.23474300000000001</v>
      </c>
      <c r="K19" s="146">
        <v>0.23155999999999999</v>
      </c>
      <c r="L19" s="132">
        <v>0.229541</v>
      </c>
      <c r="M19" s="80">
        <v>0.56923299999999999</v>
      </c>
      <c r="N19" s="79">
        <v>0.55359800000000003</v>
      </c>
      <c r="O19" s="78">
        <v>0.55408400000000002</v>
      </c>
    </row>
    <row r="20" spans="1:17" x14ac:dyDescent="0.25">
      <c r="A20" s="80">
        <v>31.334575999999998</v>
      </c>
      <c r="B20" s="79">
        <v>29.160654999999998</v>
      </c>
      <c r="C20" s="79">
        <v>30.559697</v>
      </c>
      <c r="D20" s="80">
        <v>10.089058</v>
      </c>
      <c r="E20" s="79">
        <v>9.3837700000000002</v>
      </c>
      <c r="F20" s="79">
        <v>9.8666529999999995</v>
      </c>
      <c r="G20" s="175">
        <v>10.831341999999999</v>
      </c>
      <c r="H20" s="146">
        <v>10.083249</v>
      </c>
      <c r="I20" s="132">
        <v>10.566983</v>
      </c>
      <c r="J20" s="146">
        <v>0.22450899999999999</v>
      </c>
      <c r="K20" s="146">
        <v>0.20344599999999999</v>
      </c>
      <c r="L20" s="132">
        <v>0.21676699999999999</v>
      </c>
      <c r="M20" s="80">
        <v>0.705901</v>
      </c>
      <c r="N20" s="79">
        <v>0.64367200000000002</v>
      </c>
      <c r="O20" s="78">
        <v>0.67364599999999997</v>
      </c>
    </row>
    <row r="21" spans="1:17" x14ac:dyDescent="0.25">
      <c r="A21" s="80">
        <v>26.783282</v>
      </c>
      <c r="B21" s="79">
        <v>26.284728000000001</v>
      </c>
      <c r="C21" s="79">
        <v>27.803377000000001</v>
      </c>
      <c r="D21" s="80">
        <v>12.141505</v>
      </c>
      <c r="E21" s="79">
        <v>11.911455999999999</v>
      </c>
      <c r="F21" s="79">
        <v>12.596482999999999</v>
      </c>
      <c r="G21" s="175">
        <v>8.7326239999999995</v>
      </c>
      <c r="H21" s="146">
        <v>8.5741940000000003</v>
      </c>
      <c r="I21" s="132">
        <v>9.0403909999999996</v>
      </c>
      <c r="J21" s="146">
        <v>0.19789899999999999</v>
      </c>
      <c r="K21" s="146">
        <v>0.19050800000000001</v>
      </c>
      <c r="L21" s="132">
        <v>0.20163300000000001</v>
      </c>
      <c r="M21" s="80">
        <v>0.774868</v>
      </c>
      <c r="N21" s="79">
        <v>0.756857</v>
      </c>
      <c r="O21" s="78">
        <v>0.80116500000000002</v>
      </c>
    </row>
    <row r="22" spans="1:17" x14ac:dyDescent="0.25">
      <c r="A22" s="49"/>
      <c r="B22" s="57"/>
      <c r="C22" s="57"/>
      <c r="D22" s="49"/>
      <c r="E22" s="57"/>
      <c r="F22" s="57"/>
      <c r="G22" s="80"/>
      <c r="H22" s="79"/>
      <c r="I22" s="78"/>
      <c r="J22" s="79"/>
      <c r="K22" s="79"/>
      <c r="L22" s="78"/>
      <c r="M22" s="80"/>
      <c r="N22" s="79"/>
      <c r="O22" s="78"/>
    </row>
    <row r="23" spans="1:17" x14ac:dyDescent="0.25">
      <c r="A23" s="49"/>
      <c r="B23" s="57"/>
      <c r="C23" s="57"/>
      <c r="D23" s="49"/>
      <c r="E23" s="57"/>
      <c r="F23" s="57"/>
      <c r="G23" s="80"/>
      <c r="H23" s="79"/>
      <c r="I23" s="78"/>
      <c r="J23" s="79"/>
      <c r="K23" s="79"/>
      <c r="L23" s="78"/>
      <c r="M23" s="80"/>
      <c r="N23" s="79"/>
      <c r="O23" s="78"/>
    </row>
    <row r="24" spans="1:17" x14ac:dyDescent="0.25">
      <c r="A24" s="49"/>
      <c r="B24" s="57"/>
      <c r="C24" s="57"/>
      <c r="D24" s="49"/>
      <c r="E24" s="57"/>
      <c r="F24" s="57"/>
      <c r="G24" s="80"/>
      <c r="H24" s="79"/>
      <c r="I24" s="78"/>
      <c r="J24" s="79"/>
      <c r="K24" s="79"/>
      <c r="L24" s="78"/>
      <c r="M24" s="80"/>
      <c r="N24" s="79"/>
      <c r="O24" s="78"/>
    </row>
    <row r="25" spans="1:17" x14ac:dyDescent="0.25">
      <c r="A25" s="56"/>
      <c r="B25" s="55"/>
      <c r="C25" s="55"/>
      <c r="D25" s="56"/>
      <c r="E25" s="55"/>
      <c r="F25" s="55"/>
      <c r="G25" s="77"/>
      <c r="H25" s="76"/>
      <c r="I25" s="75"/>
      <c r="J25" s="76"/>
      <c r="K25" s="76"/>
      <c r="L25" s="75"/>
      <c r="M25" s="77"/>
      <c r="N25" s="76"/>
      <c r="O25" s="75"/>
    </row>
    <row r="27" spans="1:17" ht="12" customHeight="1" x14ac:dyDescent="0.25">
      <c r="A27" t="s">
        <v>52</v>
      </c>
    </row>
    <row r="28" spans="1:17" x14ac:dyDescent="0.25">
      <c r="A28" s="30"/>
      <c r="B28" s="74" t="s">
        <v>77</v>
      </c>
      <c r="C28" s="28"/>
      <c r="D28" s="73"/>
      <c r="E28" s="72" t="s">
        <v>11</v>
      </c>
      <c r="F28" s="71"/>
      <c r="G28" s="25"/>
      <c r="H28" s="70" t="s">
        <v>10</v>
      </c>
      <c r="I28" s="23"/>
      <c r="J28" s="22"/>
      <c r="K28" s="69" t="s">
        <v>9</v>
      </c>
      <c r="L28" s="20"/>
      <c r="M28" s="135"/>
      <c r="N28" s="136" t="s">
        <v>100</v>
      </c>
      <c r="O28" s="137"/>
    </row>
    <row r="29" spans="1:17" ht="22.5" customHeight="1" x14ac:dyDescent="0.25">
      <c r="A29" s="44" t="s">
        <v>47</v>
      </c>
      <c r="B29" s="43" t="s">
        <v>46</v>
      </c>
      <c r="C29" s="46" t="s">
        <v>51</v>
      </c>
      <c r="D29" s="68" t="s">
        <v>47</v>
      </c>
      <c r="E29" s="67" t="s">
        <v>46</v>
      </c>
      <c r="F29" s="66" t="s">
        <v>51</v>
      </c>
      <c r="G29" s="65" t="s">
        <v>47</v>
      </c>
      <c r="H29" s="64" t="s">
        <v>46</v>
      </c>
      <c r="I29" s="63" t="s">
        <v>51</v>
      </c>
      <c r="J29" s="62" t="s">
        <v>47</v>
      </c>
      <c r="K29" s="61" t="s">
        <v>46</v>
      </c>
      <c r="L29" s="60" t="s">
        <v>51</v>
      </c>
      <c r="M29" s="138" t="s">
        <v>47</v>
      </c>
      <c r="N29" s="139" t="s">
        <v>46</v>
      </c>
      <c r="O29" s="140" t="s">
        <v>51</v>
      </c>
      <c r="P29" s="103" t="s">
        <v>73</v>
      </c>
    </row>
    <row r="30" spans="1:17" x14ac:dyDescent="0.25">
      <c r="A30" s="50">
        <f t="shared" ref="A30:O30" si="0">LOG(A15)</f>
        <v>1.5994820484497509</v>
      </c>
      <c r="B30" s="59">
        <f t="shared" si="0"/>
        <v>1.5936373710580287</v>
      </c>
      <c r="C30" s="59">
        <f t="shared" si="0"/>
        <v>1.5924069391045061</v>
      </c>
      <c r="D30" s="50">
        <f t="shared" si="0"/>
        <v>-9.7141879572667872E-2</v>
      </c>
      <c r="E30" s="59">
        <f t="shared" si="0"/>
        <v>-0.10201956976171569</v>
      </c>
      <c r="F30" s="58">
        <f t="shared" si="0"/>
        <v>-0.10495831925996192</v>
      </c>
      <c r="G30" s="50">
        <f t="shared" si="0"/>
        <v>1.2101660217085211</v>
      </c>
      <c r="H30" s="59">
        <f t="shared" si="0"/>
        <v>1.2040950371502099</v>
      </c>
      <c r="I30" s="58">
        <f t="shared" si="0"/>
        <v>1.203094326085955</v>
      </c>
      <c r="J30" s="59">
        <f t="shared" si="0"/>
        <v>-0.54517037866171025</v>
      </c>
      <c r="K30" s="59">
        <f t="shared" si="0"/>
        <v>-0.5569467765625512</v>
      </c>
      <c r="L30" s="58">
        <f t="shared" si="0"/>
        <v>-0.55456082884947855</v>
      </c>
      <c r="M30" s="59">
        <f t="shared" si="0"/>
        <v>-0.6067319822505528</v>
      </c>
      <c r="N30" s="59">
        <f t="shared" si="0"/>
        <v>-0.65004872166104233</v>
      </c>
      <c r="O30" s="58">
        <f t="shared" si="0"/>
        <v>-0.63987255752124195</v>
      </c>
      <c r="P30" s="1">
        <v>1.3499999999999996</v>
      </c>
    </row>
    <row r="31" spans="1:17" x14ac:dyDescent="0.25">
      <c r="A31" s="49">
        <f t="shared" ref="A31:L31" si="1">LOG(A16)</f>
        <v>1.5604864815093162</v>
      </c>
      <c r="B31" s="57">
        <f t="shared" si="1"/>
        <v>1.5564021599154343</v>
      </c>
      <c r="C31" s="57">
        <f t="shared" si="1"/>
        <v>1.5590352961896885</v>
      </c>
      <c r="D31" s="49">
        <f t="shared" si="1"/>
        <v>0.52243614746771749</v>
      </c>
      <c r="E31" s="57">
        <f t="shared" si="1"/>
        <v>0.5186515762560836</v>
      </c>
      <c r="F31" s="40">
        <f t="shared" si="1"/>
        <v>0.52063141660032974</v>
      </c>
      <c r="G31" s="49">
        <f t="shared" si="1"/>
        <v>1.1483967170903158</v>
      </c>
      <c r="H31" s="57">
        <f t="shared" si="1"/>
        <v>1.1439235863319186</v>
      </c>
      <c r="I31" s="40">
        <f t="shared" si="1"/>
        <v>1.1470342995988068</v>
      </c>
      <c r="J31" s="57">
        <f t="shared" si="1"/>
        <v>-0.5994274756406861</v>
      </c>
      <c r="K31" s="57">
        <f t="shared" si="1"/>
        <v>-0.60233976707177017</v>
      </c>
      <c r="L31" s="40">
        <f t="shared" si="1"/>
        <v>-0.60147842628382842</v>
      </c>
      <c r="M31" s="57">
        <f t="shared" ref="M31:O31" si="2">LOG(M16)</f>
        <v>-0.47267305107002322</v>
      </c>
      <c r="N31" s="57">
        <f t="shared" si="2"/>
        <v>-0.45624476029988681</v>
      </c>
      <c r="O31" s="40">
        <f t="shared" si="2"/>
        <v>-0.49472382318362174</v>
      </c>
      <c r="P31" s="1">
        <v>2.8333333333333339</v>
      </c>
    </row>
    <row r="32" spans="1:17" x14ac:dyDescent="0.25">
      <c r="A32" s="100">
        <f t="shared" ref="A32:L32" si="3">LOG(A17)</f>
        <v>1.5418580638326906</v>
      </c>
      <c r="B32" s="101">
        <f t="shared" si="3"/>
        <v>1.5397809036597279</v>
      </c>
      <c r="C32" s="101">
        <f t="shared" si="3"/>
        <v>1.5411355378022671</v>
      </c>
      <c r="D32" s="100">
        <f t="shared" si="3"/>
        <v>0.69740415906385977</v>
      </c>
      <c r="E32" s="101">
        <f t="shared" si="3"/>
        <v>0.69560257915150681</v>
      </c>
      <c r="F32" s="102">
        <f t="shared" si="3"/>
        <v>0.6966737359087477</v>
      </c>
      <c r="G32" s="100">
        <f t="shared" si="3"/>
        <v>1.1185162992445767</v>
      </c>
      <c r="H32" s="101">
        <f t="shared" si="3"/>
        <v>1.1168761400255007</v>
      </c>
      <c r="I32" s="102">
        <f t="shared" si="3"/>
        <v>1.1178195197789733</v>
      </c>
      <c r="J32" s="101">
        <f t="shared" si="3"/>
        <v>-0.61101476159848123</v>
      </c>
      <c r="K32" s="101">
        <f t="shared" si="3"/>
        <v>-0.61581510258596517</v>
      </c>
      <c r="L32" s="102">
        <f t="shared" si="3"/>
        <v>-0.61095447124301738</v>
      </c>
      <c r="M32" s="101">
        <f t="shared" ref="M32:O32" si="4">LOG(M17)</f>
        <v>-0.36422280144993202</v>
      </c>
      <c r="N32" s="101">
        <f t="shared" si="4"/>
        <v>-0.38807604969964354</v>
      </c>
      <c r="O32" s="102">
        <f t="shared" si="4"/>
        <v>-0.40625107998377141</v>
      </c>
      <c r="P32" s="104">
        <v>3.1833333333333336</v>
      </c>
      <c r="Q32" s="391" t="s">
        <v>74</v>
      </c>
    </row>
    <row r="33" spans="1:17" x14ac:dyDescent="0.25">
      <c r="A33" s="100">
        <f t="shared" ref="A33:L33" si="5">LOG(A18)</f>
        <v>1.5375914399308075</v>
      </c>
      <c r="B33" s="101">
        <f t="shared" si="5"/>
        <v>1.5205796171344041</v>
      </c>
      <c r="C33" s="101">
        <f t="shared" si="5"/>
        <v>1.5149817638000551</v>
      </c>
      <c r="D33" s="100">
        <f t="shared" si="5"/>
        <v>0.77388681828422967</v>
      </c>
      <c r="E33" s="101">
        <f t="shared" si="5"/>
        <v>0.75711979952609176</v>
      </c>
      <c r="F33" s="102">
        <f t="shared" si="5"/>
        <v>0.75058976923052267</v>
      </c>
      <c r="G33" s="100">
        <f t="shared" si="5"/>
        <v>1.107824909003865</v>
      </c>
      <c r="H33" s="101">
        <f t="shared" si="5"/>
        <v>1.0907957018424641</v>
      </c>
      <c r="I33" s="102">
        <f t="shared" si="5"/>
        <v>1.0849801448085408</v>
      </c>
      <c r="J33" s="101">
        <f t="shared" si="5"/>
        <v>-0.61863579059881302</v>
      </c>
      <c r="K33" s="101">
        <f t="shared" si="5"/>
        <v>-0.63174287505415516</v>
      </c>
      <c r="L33" s="102">
        <f t="shared" si="5"/>
        <v>-0.63775509501002048</v>
      </c>
      <c r="M33" s="101">
        <f t="shared" ref="M33:O33" si="6">LOG(M18)</f>
        <v>-0.33759257758461275</v>
      </c>
      <c r="N33" s="101">
        <f t="shared" si="6"/>
        <v>-0.33869854993307885</v>
      </c>
      <c r="O33" s="102">
        <f t="shared" si="6"/>
        <v>-0.37115963839225108</v>
      </c>
      <c r="P33" s="104">
        <v>3.3499999999999996</v>
      </c>
      <c r="Q33" s="391"/>
    </row>
    <row r="34" spans="1:17" x14ac:dyDescent="0.25">
      <c r="A34" s="100">
        <f t="shared" ref="A34:L34" si="7">LOG(A19)</f>
        <v>1.5229241570799956</v>
      </c>
      <c r="B34" s="101">
        <f t="shared" si="7"/>
        <v>1.5138355768776128</v>
      </c>
      <c r="C34" s="101">
        <f t="shared" si="7"/>
        <v>1.5098567249222863</v>
      </c>
      <c r="D34" s="100">
        <f t="shared" si="7"/>
        <v>0.89767700480047541</v>
      </c>
      <c r="E34" s="101">
        <f t="shared" si="7"/>
        <v>0.88837300118852358</v>
      </c>
      <c r="F34" s="102">
        <f t="shared" si="7"/>
        <v>0.88514107646912499</v>
      </c>
      <c r="G34" s="100">
        <f t="shared" si="7"/>
        <v>1.0775948784004472</v>
      </c>
      <c r="H34" s="101">
        <f t="shared" si="7"/>
        <v>1.0686055511306449</v>
      </c>
      <c r="I34" s="102">
        <f t="shared" si="7"/>
        <v>1.0642730751978862</v>
      </c>
      <c r="J34" s="101">
        <f t="shared" si="7"/>
        <v>-0.62940734946312926</v>
      </c>
      <c r="K34" s="101">
        <f t="shared" si="7"/>
        <v>-0.63533645910523417</v>
      </c>
      <c r="L34" s="102">
        <f t="shared" si="7"/>
        <v>-0.63913973067823771</v>
      </c>
      <c r="M34" s="101">
        <f t="shared" ref="M34:O34" si="8">LOG(M19)</f>
        <v>-0.24470993061433399</v>
      </c>
      <c r="N34" s="101">
        <f t="shared" si="8"/>
        <v>-0.2568054875370876</v>
      </c>
      <c r="O34" s="102">
        <f t="shared" si="8"/>
        <v>-0.25642439055844424</v>
      </c>
      <c r="P34" s="104">
        <v>3.5999999999999996</v>
      </c>
      <c r="Q34" s="391"/>
    </row>
    <row r="35" spans="1:17" x14ac:dyDescent="0.25">
      <c r="A35" s="100">
        <f t="shared" ref="A35:L35" si="9">LOG(A20)</f>
        <v>1.4960238224728444</v>
      </c>
      <c r="B35" s="101">
        <f t="shared" si="9"/>
        <v>1.4647972747793681</v>
      </c>
      <c r="C35" s="101">
        <f t="shared" si="9"/>
        <v>1.4851490438866242</v>
      </c>
      <c r="D35" s="100">
        <f t="shared" si="9"/>
        <v>1.0038506187145979</v>
      </c>
      <c r="E35" s="101">
        <f t="shared" si="9"/>
        <v>0.97237735450442808</v>
      </c>
      <c r="F35" s="102">
        <f t="shared" si="9"/>
        <v>0.99416985478231368</v>
      </c>
      <c r="G35" s="100">
        <f t="shared" si="9"/>
        <v>1.0346822689140935</v>
      </c>
      <c r="H35" s="101">
        <f t="shared" si="9"/>
        <v>1.0036004919725143</v>
      </c>
      <c r="I35" s="102">
        <f t="shared" si="9"/>
        <v>1.023951008737656</v>
      </c>
      <c r="J35" s="101">
        <f t="shared" si="9"/>
        <v>-0.64876624454042597</v>
      </c>
      <c r="K35" s="101">
        <f t="shared" si="9"/>
        <v>-0.69155084449344373</v>
      </c>
      <c r="L35" s="102">
        <f t="shared" si="9"/>
        <v>-0.66400683287515305</v>
      </c>
      <c r="M35" s="101">
        <f t="shared" ref="M35:O35" si="10">LOG(M20)</f>
        <v>-0.15125620286961691</v>
      </c>
      <c r="N35" s="101">
        <f t="shared" si="10"/>
        <v>-0.19133538245092407</v>
      </c>
      <c r="O35" s="102">
        <f t="shared" si="10"/>
        <v>-0.17156826464369876</v>
      </c>
      <c r="P35" s="104">
        <v>3.8833333333333329</v>
      </c>
      <c r="Q35" s="391"/>
    </row>
    <row r="36" spans="1:17" x14ac:dyDescent="0.25">
      <c r="A36" s="100">
        <f t="shared" ref="A36:L36" si="11">LOG(A21)</f>
        <v>1.4278637940036671</v>
      </c>
      <c r="B36" s="101">
        <f t="shared" si="11"/>
        <v>1.4197034872052987</v>
      </c>
      <c r="C36" s="101">
        <f t="shared" si="11"/>
        <v>1.4440975485581611</v>
      </c>
      <c r="D36" s="100">
        <f t="shared" si="11"/>
        <v>1.084272523039427</v>
      </c>
      <c r="E36" s="101">
        <f t="shared" si="11"/>
        <v>1.075964850829326</v>
      </c>
      <c r="F36" s="102">
        <f t="shared" si="11"/>
        <v>1.1002493048871089</v>
      </c>
      <c r="G36" s="100">
        <f t="shared" si="11"/>
        <v>0.94114476117294354</v>
      </c>
      <c r="H36" s="101">
        <f t="shared" si="11"/>
        <v>0.93319330564724334</v>
      </c>
      <c r="I36" s="102">
        <f t="shared" si="11"/>
        <v>0.95618721426631681</v>
      </c>
      <c r="J36" s="101">
        <f t="shared" si="11"/>
        <v>-0.70355640031396338</v>
      </c>
      <c r="K36" s="101">
        <f t="shared" si="11"/>
        <v>-0.7200867822828243</v>
      </c>
      <c r="L36" s="102">
        <f t="shared" si="11"/>
        <v>-0.69543838817369519</v>
      </c>
      <c r="M36" s="101">
        <f t="shared" ref="M36:O36" si="12">LOG(M21)</f>
        <v>-0.11077227395071682</v>
      </c>
      <c r="N36" s="101">
        <f t="shared" si="12"/>
        <v>-0.12098616802634074</v>
      </c>
      <c r="O36" s="102">
        <f t="shared" si="12"/>
        <v>-9.627803171855745E-2</v>
      </c>
      <c r="P36" s="104">
        <v>4.1500000000000004</v>
      </c>
      <c r="Q36" s="391"/>
    </row>
    <row r="37" spans="1:17" x14ac:dyDescent="0.25">
      <c r="A37" s="49"/>
      <c r="B37" s="57"/>
      <c r="C37" s="57"/>
      <c r="D37" s="49"/>
      <c r="E37" s="57"/>
      <c r="F37" s="40"/>
      <c r="G37" s="49"/>
      <c r="H37" s="57"/>
      <c r="I37" s="40"/>
      <c r="J37" s="57"/>
      <c r="K37" s="57"/>
      <c r="L37" s="40"/>
      <c r="M37" s="57"/>
      <c r="N37" s="57"/>
      <c r="O37" s="40"/>
    </row>
    <row r="38" spans="1:17" x14ac:dyDescent="0.25">
      <c r="A38" s="49"/>
      <c r="B38" s="57"/>
      <c r="C38" s="57"/>
      <c r="D38" s="49"/>
      <c r="E38" s="57"/>
      <c r="F38" s="40"/>
      <c r="G38" s="49"/>
      <c r="H38" s="57"/>
      <c r="I38" s="40"/>
      <c r="J38" s="57"/>
      <c r="K38" s="57"/>
      <c r="L38" s="40"/>
      <c r="M38" s="57"/>
      <c r="N38" s="57"/>
      <c r="O38" s="40"/>
    </row>
    <row r="39" spans="1:17" x14ac:dyDescent="0.25">
      <c r="A39" s="49"/>
      <c r="B39" s="57"/>
      <c r="C39" s="57"/>
      <c r="D39" s="49"/>
      <c r="E39" s="57"/>
      <c r="F39" s="40"/>
      <c r="G39" s="49"/>
      <c r="H39" s="57"/>
      <c r="I39" s="40"/>
      <c r="J39" s="57"/>
      <c r="K39" s="57"/>
      <c r="L39" s="40"/>
      <c r="M39" s="57"/>
      <c r="N39" s="57"/>
      <c r="O39" s="40"/>
    </row>
    <row r="40" spans="1:17" x14ac:dyDescent="0.25">
      <c r="A40" s="56"/>
      <c r="B40" s="55"/>
      <c r="C40" s="55"/>
      <c r="D40" s="56"/>
      <c r="E40" s="55"/>
      <c r="F40" s="36"/>
      <c r="G40" s="56"/>
      <c r="H40" s="55"/>
      <c r="I40" s="36"/>
      <c r="J40" s="55"/>
      <c r="K40" s="55"/>
      <c r="L40" s="36"/>
      <c r="M40" s="55"/>
      <c r="N40" s="55"/>
      <c r="O40" s="36"/>
    </row>
    <row r="42" spans="1:17" ht="15" customHeight="1" x14ac:dyDescent="0.25"/>
    <row r="62" spans="5:19" x14ac:dyDescent="0.25">
      <c r="N62" t="s">
        <v>50</v>
      </c>
      <c r="R62" t="s">
        <v>101</v>
      </c>
    </row>
    <row r="63" spans="5:19" x14ac:dyDescent="0.25">
      <c r="E63" t="s">
        <v>75</v>
      </c>
      <c r="H63" t="s">
        <v>61</v>
      </c>
      <c r="K63" t="s">
        <v>62</v>
      </c>
    </row>
    <row r="64" spans="5:19" x14ac:dyDescent="0.25">
      <c r="E64" t="s">
        <v>47</v>
      </c>
      <c r="F64">
        <v>-0.108</v>
      </c>
      <c r="H64" t="s">
        <v>48</v>
      </c>
      <c r="I64">
        <v>0.4083</v>
      </c>
      <c r="K64" t="s">
        <v>47</v>
      </c>
      <c r="L64">
        <v>-0.17299999999999999</v>
      </c>
      <c r="N64" t="s">
        <v>47</v>
      </c>
      <c r="O64">
        <v>9.2700000000000005E-2</v>
      </c>
      <c r="R64" t="s">
        <v>47</v>
      </c>
      <c r="S64">
        <v>0.2964</v>
      </c>
    </row>
    <row r="65" spans="1:26" x14ac:dyDescent="0.25">
      <c r="E65" t="s">
        <v>46</v>
      </c>
      <c r="F65">
        <v>1.891</v>
      </c>
      <c r="H65" t="s">
        <v>46</v>
      </c>
      <c r="I65">
        <v>-0.59870000000000001</v>
      </c>
      <c r="K65" t="s">
        <v>46</v>
      </c>
      <c r="L65">
        <v>1.6778999999999999</v>
      </c>
      <c r="N65" t="s">
        <v>46</v>
      </c>
      <c r="O65">
        <v>0.3135</v>
      </c>
      <c r="R65" t="s">
        <v>46</v>
      </c>
      <c r="S65">
        <v>-1.3306</v>
      </c>
    </row>
    <row r="67" spans="1:26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88"/>
    </row>
    <row r="68" spans="1:26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0"/>
    </row>
    <row r="69" spans="1:26" ht="48.75" customHeight="1" x14ac:dyDescent="0.25">
      <c r="A69" s="155" t="s">
        <v>43</v>
      </c>
      <c r="B69" s="156" t="s">
        <v>42</v>
      </c>
      <c r="C69" s="346" t="s">
        <v>8</v>
      </c>
      <c r="D69" s="298" t="s">
        <v>59</v>
      </c>
      <c r="E69" s="347" t="s">
        <v>60</v>
      </c>
      <c r="F69" s="301" t="s">
        <v>59</v>
      </c>
      <c r="G69" s="348" t="s">
        <v>60</v>
      </c>
      <c r="H69" s="349" t="s">
        <v>59</v>
      </c>
      <c r="I69" s="349" t="s">
        <v>60</v>
      </c>
      <c r="J69" s="350" t="s">
        <v>59</v>
      </c>
      <c r="K69" s="351" t="s">
        <v>60</v>
      </c>
      <c r="L69" s="352" t="s">
        <v>59</v>
      </c>
      <c r="M69" s="367" t="s">
        <v>60</v>
      </c>
    </row>
    <row r="70" spans="1:26" x14ac:dyDescent="0.25">
      <c r="A70" s="353">
        <v>12</v>
      </c>
      <c r="B70" s="142">
        <v>0</v>
      </c>
      <c r="C70" s="167">
        <f t="shared" ref="C70:C74" si="13">A70+(B70/60)-$F$2</f>
        <v>3.1833333333333336</v>
      </c>
      <c r="D70" s="173">
        <f>($F$64*C70)+$F$65</f>
        <v>1.5472000000000001</v>
      </c>
      <c r="E70" s="174">
        <f>10^D70</f>
        <v>35.253318119588634</v>
      </c>
      <c r="F70" s="174">
        <f t="shared" ref="F70:F74" si="14">$I$64*C70+$I$65</f>
        <v>0.70105499999999998</v>
      </c>
      <c r="G70" s="174">
        <f>10^F70</f>
        <v>5.024062113116047</v>
      </c>
      <c r="H70" s="174">
        <f t="shared" ref="H70:H74" si="15">($L$64*C70)+$L$65</f>
        <v>1.1271833333333334</v>
      </c>
      <c r="I70" s="174">
        <f>10^H70</f>
        <v>13.402423387308746</v>
      </c>
      <c r="J70" s="174">
        <f>(-$O$64*C70)-$O$65</f>
        <v>-0.608595</v>
      </c>
      <c r="K70" s="174">
        <f>10^J70</f>
        <v>0.24626630826383017</v>
      </c>
      <c r="L70" s="174">
        <f t="shared" ref="L70:L74" si="16">($S$64*C70)+$S$65</f>
        <v>-0.38705999999999996</v>
      </c>
      <c r="M70" s="131">
        <f>10^L70</f>
        <v>0.41014743511001789</v>
      </c>
    </row>
    <row r="71" spans="1:26" x14ac:dyDescent="0.25">
      <c r="A71" s="354">
        <v>12</v>
      </c>
      <c r="B71" s="47">
        <v>10</v>
      </c>
      <c r="C71" s="42">
        <f t="shared" si="13"/>
        <v>3.3499999999999996</v>
      </c>
      <c r="D71" s="175">
        <f t="shared" ref="D71:D74" si="17">($F$64*C71)+$F$65</f>
        <v>1.5292000000000001</v>
      </c>
      <c r="E71" s="146">
        <f>10^D71</f>
        <v>33.822055666965433</v>
      </c>
      <c r="F71" s="146">
        <f t="shared" si="14"/>
        <v>0.76910499999999993</v>
      </c>
      <c r="G71" s="146">
        <f t="shared" ref="G71:G74" si="18">10^F71</f>
        <v>5.8763140784521335</v>
      </c>
      <c r="H71" s="146">
        <f t="shared" si="15"/>
        <v>1.0983499999999999</v>
      </c>
      <c r="I71" s="146">
        <f t="shared" ref="I71:I74" si="19">10^H71</f>
        <v>12.54151494463494</v>
      </c>
      <c r="J71" s="146">
        <f t="shared" ref="J71:J74" si="20">(-$O$64*C71)-$O$65</f>
        <v>-0.62404499999999996</v>
      </c>
      <c r="K71" s="146">
        <f t="shared" ref="K71:K74" si="21">10^J71</f>
        <v>0.23765940199181643</v>
      </c>
      <c r="L71" s="146">
        <f t="shared" si="16"/>
        <v>-0.33766000000000007</v>
      </c>
      <c r="M71" s="132">
        <f t="shared" ref="M71:M74" si="22">10^L71</f>
        <v>0.45955765004438731</v>
      </c>
    </row>
    <row r="72" spans="1:26" x14ac:dyDescent="0.25">
      <c r="A72" s="354">
        <v>12</v>
      </c>
      <c r="B72" s="47">
        <v>25</v>
      </c>
      <c r="C72" s="42">
        <f t="shared" si="13"/>
        <v>3.5999999999999996</v>
      </c>
      <c r="D72" s="175">
        <f t="shared" si="17"/>
        <v>1.5022</v>
      </c>
      <c r="E72" s="146">
        <f t="shared" ref="E72:E73" si="23">10^D72</f>
        <v>31.783374121462202</v>
      </c>
      <c r="F72" s="146">
        <f t="shared" si="14"/>
        <v>0.87117999999999984</v>
      </c>
      <c r="G72" s="146">
        <f t="shared" si="18"/>
        <v>7.4332715738632089</v>
      </c>
      <c r="H72" s="146">
        <f t="shared" si="15"/>
        <v>1.0550999999999999</v>
      </c>
      <c r="I72" s="146">
        <f t="shared" si="19"/>
        <v>11.352721916616387</v>
      </c>
      <c r="J72" s="146">
        <f t="shared" si="20"/>
        <v>-0.64721999999999991</v>
      </c>
      <c r="K72" s="146">
        <f t="shared" si="21"/>
        <v>0.22530975742625575</v>
      </c>
      <c r="L72" s="146">
        <f t="shared" si="16"/>
        <v>-0.26356000000000002</v>
      </c>
      <c r="M72" s="132">
        <f t="shared" si="22"/>
        <v>0.54505458841277921</v>
      </c>
    </row>
    <row r="73" spans="1:26" x14ac:dyDescent="0.25">
      <c r="A73" s="354">
        <v>12</v>
      </c>
      <c r="B73" s="47">
        <v>42</v>
      </c>
      <c r="C73" s="42">
        <f t="shared" si="13"/>
        <v>3.8833333333333329</v>
      </c>
      <c r="D73" s="175">
        <f t="shared" si="17"/>
        <v>1.4716</v>
      </c>
      <c r="E73" s="146">
        <f t="shared" si="23"/>
        <v>29.621019360527654</v>
      </c>
      <c r="F73" s="146">
        <f t="shared" si="14"/>
        <v>0.98686499999999988</v>
      </c>
      <c r="G73" s="146">
        <f t="shared" si="18"/>
        <v>9.7020833208868034</v>
      </c>
      <c r="H73" s="146">
        <f t="shared" si="15"/>
        <v>1.0060833333333334</v>
      </c>
      <c r="I73" s="146">
        <f t="shared" si="19"/>
        <v>10.1410595584021</v>
      </c>
      <c r="J73" s="146">
        <f t="shared" si="20"/>
        <v>-0.673485</v>
      </c>
      <c r="K73" s="146">
        <f t="shared" si="21"/>
        <v>0.21208746442401821</v>
      </c>
      <c r="L73" s="146">
        <f t="shared" si="16"/>
        <v>-0.17958000000000007</v>
      </c>
      <c r="M73" s="132">
        <f t="shared" si="22"/>
        <v>0.66133270427704138</v>
      </c>
    </row>
    <row r="74" spans="1:26" x14ac:dyDescent="0.25">
      <c r="A74" s="354">
        <v>12</v>
      </c>
      <c r="B74" s="365">
        <v>58</v>
      </c>
      <c r="C74" s="366">
        <f t="shared" si="13"/>
        <v>4.1500000000000004</v>
      </c>
      <c r="D74" s="176">
        <f t="shared" si="17"/>
        <v>1.4428000000000001</v>
      </c>
      <c r="E74" s="177">
        <f>10^D74</f>
        <v>27.72043237577703</v>
      </c>
      <c r="F74" s="177">
        <f t="shared" si="14"/>
        <v>1.0957450000000002</v>
      </c>
      <c r="G74" s="177">
        <f t="shared" si="18"/>
        <v>12.466513165175833</v>
      </c>
      <c r="H74" s="177">
        <f t="shared" si="15"/>
        <v>0.95994999999999997</v>
      </c>
      <c r="I74" s="177">
        <f t="shared" si="19"/>
        <v>9.1190584627174616</v>
      </c>
      <c r="J74" s="177">
        <f t="shared" si="20"/>
        <v>-0.69820500000000008</v>
      </c>
      <c r="K74" s="177">
        <f t="shared" si="21"/>
        <v>0.20035260798215532</v>
      </c>
      <c r="L74" s="177">
        <f t="shared" si="16"/>
        <v>-0.10053999999999985</v>
      </c>
      <c r="M74" s="178">
        <f t="shared" si="22"/>
        <v>0.79334118398869413</v>
      </c>
    </row>
    <row r="75" spans="1:26" x14ac:dyDescent="0.25">
      <c r="A75" s="364"/>
      <c r="B75" s="141"/>
      <c r="C75" s="188"/>
      <c r="D75" s="146"/>
      <c r="E75" s="146"/>
      <c r="F75" s="146"/>
      <c r="G75" s="146"/>
      <c r="H75" s="146"/>
      <c r="I75" s="146"/>
      <c r="J75" s="146"/>
      <c r="K75" s="146"/>
      <c r="L75" s="146"/>
      <c r="M75" s="146"/>
    </row>
    <row r="76" spans="1:26" x14ac:dyDescent="0.25">
      <c r="A76" s="356"/>
      <c r="B76" s="98"/>
      <c r="C76" s="34"/>
      <c r="D76" s="146"/>
      <c r="E76" s="146"/>
      <c r="F76" s="146"/>
      <c r="G76" s="146"/>
      <c r="H76" s="146"/>
      <c r="I76" s="146"/>
      <c r="J76" s="146"/>
      <c r="K76" s="146"/>
      <c r="L76" s="146"/>
      <c r="M76" s="146"/>
    </row>
    <row r="77" spans="1:26" x14ac:dyDescent="0.25">
      <c r="A77" s="356"/>
      <c r="B77" s="98"/>
      <c r="C77" s="34"/>
      <c r="D77" s="146"/>
      <c r="E77" s="146"/>
      <c r="F77" s="146"/>
      <c r="G77" s="146"/>
      <c r="H77" s="146"/>
      <c r="I77" s="146"/>
      <c r="J77" s="146"/>
      <c r="K77" s="146"/>
      <c r="L77" s="146"/>
      <c r="M77" s="146"/>
    </row>
    <row r="78" spans="1:26" x14ac:dyDescent="0.25">
      <c r="A78" s="356"/>
      <c r="B78" s="98"/>
      <c r="C78" s="34"/>
      <c r="D78" s="146"/>
      <c r="E78" s="146"/>
      <c r="F78" s="146"/>
      <c r="G78" s="146"/>
      <c r="H78" s="146"/>
      <c r="I78" s="146"/>
      <c r="J78" s="146"/>
      <c r="K78" s="146"/>
      <c r="L78" s="146"/>
      <c r="M78" s="146"/>
    </row>
    <row r="79" spans="1:26" x14ac:dyDescent="0.25">
      <c r="A79" s="356"/>
      <c r="B79" s="98"/>
      <c r="C79" s="34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O79" s="34"/>
      <c r="P79" s="146"/>
      <c r="Q79" s="146"/>
      <c r="R79" s="1"/>
      <c r="S79" s="330"/>
      <c r="T79" s="146"/>
      <c r="W79" s="1"/>
      <c r="X79" s="1"/>
      <c r="Y79" s="1"/>
      <c r="Z79" s="1"/>
    </row>
    <row r="80" spans="1:26" x14ac:dyDescent="0.25">
      <c r="A80" s="356"/>
      <c r="B80" s="98"/>
      <c r="C80" s="34"/>
      <c r="D80" s="146"/>
      <c r="E80" s="146"/>
      <c r="F80" s="2"/>
      <c r="G80" s="88"/>
      <c r="H80" s="88"/>
      <c r="I80" s="1"/>
      <c r="J80" s="1"/>
      <c r="K80" s="1"/>
      <c r="L80" s="1"/>
      <c r="M80" s="1"/>
      <c r="N80" s="1"/>
      <c r="O80" s="34"/>
      <c r="P80" s="146"/>
      <c r="Q80" s="146"/>
      <c r="R80" s="1"/>
      <c r="S80" s="330"/>
      <c r="T80" s="146"/>
      <c r="W80" s="1"/>
      <c r="X80" s="1"/>
      <c r="Y80" s="1"/>
      <c r="Z80" s="1"/>
    </row>
    <row r="81" spans="1:29" x14ac:dyDescent="0.25">
      <c r="A81" s="356"/>
      <c r="B81" s="98"/>
      <c r="C81" s="34"/>
      <c r="D81" s="146"/>
      <c r="E81" s="146"/>
      <c r="M81" s="34"/>
      <c r="O81" s="34"/>
      <c r="P81" s="146"/>
      <c r="Q81" s="146"/>
      <c r="R81" s="1"/>
      <c r="S81" s="330"/>
      <c r="T81" s="146"/>
      <c r="W81" s="1"/>
      <c r="X81" s="1"/>
      <c r="Y81" s="1"/>
      <c r="Z81" s="1"/>
    </row>
    <row r="82" spans="1:29" x14ac:dyDescent="0.25">
      <c r="A82" s="33"/>
      <c r="B82" s="32"/>
      <c r="C82" s="32"/>
      <c r="D82" s="30" t="s">
        <v>76</v>
      </c>
      <c r="E82" s="29"/>
      <c r="F82" s="28"/>
      <c r="G82" s="26" t="s">
        <v>11</v>
      </c>
      <c r="H82" s="26"/>
      <c r="I82" s="26"/>
      <c r="J82" s="25" t="s">
        <v>10</v>
      </c>
      <c r="K82" s="24"/>
      <c r="L82" s="23"/>
      <c r="M82" s="22" t="s">
        <v>9</v>
      </c>
      <c r="N82" s="21"/>
      <c r="O82" s="20"/>
      <c r="P82" s="135" t="s">
        <v>102</v>
      </c>
      <c r="Q82" s="144"/>
      <c r="R82" s="137"/>
    </row>
    <row r="83" spans="1:29" ht="51.75" x14ac:dyDescent="0.25">
      <c r="A83" s="326" t="s">
        <v>8</v>
      </c>
      <c r="B83" s="327" t="s">
        <v>114</v>
      </c>
      <c r="C83" s="328" t="s">
        <v>6</v>
      </c>
      <c r="D83" s="331" t="s">
        <v>2</v>
      </c>
      <c r="E83" s="332" t="s">
        <v>1</v>
      </c>
      <c r="F83" s="333" t="s">
        <v>0</v>
      </c>
      <c r="G83" s="334" t="s">
        <v>2</v>
      </c>
      <c r="H83" s="335" t="s">
        <v>3</v>
      </c>
      <c r="I83" s="336" t="s">
        <v>0</v>
      </c>
      <c r="J83" s="337" t="s">
        <v>2</v>
      </c>
      <c r="K83" s="338" t="s">
        <v>1</v>
      </c>
      <c r="L83" s="339" t="s">
        <v>0</v>
      </c>
      <c r="M83" s="340" t="s">
        <v>2</v>
      </c>
      <c r="N83" s="341" t="s">
        <v>1</v>
      </c>
      <c r="O83" s="342" t="s">
        <v>0</v>
      </c>
      <c r="P83" s="343" t="s">
        <v>2</v>
      </c>
      <c r="Q83" s="344" t="s">
        <v>1</v>
      </c>
      <c r="R83" s="345" t="s">
        <v>0</v>
      </c>
    </row>
    <row r="84" spans="1:29" x14ac:dyDescent="0.25">
      <c r="A84" s="179">
        <f>(C70+C71)/2</f>
        <v>3.2666666666666666</v>
      </c>
      <c r="B84" s="174">
        <f>(0.3567*A84)-0.9873</f>
        <v>0.17792000000000019</v>
      </c>
      <c r="C84" s="174">
        <f>10^B84</f>
        <v>1.5063295644686521</v>
      </c>
      <c r="D84" s="173">
        <f>((E71-E70)/(C71-C70))/C84</f>
        <v>-5.700993274183296</v>
      </c>
      <c r="E84" s="174">
        <f>AVERAGE(D85:D87)</f>
        <v>-3.5158596527131185</v>
      </c>
      <c r="F84" s="131">
        <f>_xlfn.STDEV.S(D85:D87)</f>
        <v>1.0061291274599324</v>
      </c>
      <c r="G84" s="173">
        <f>((G71-G70)/(C71-C70))/C84</f>
        <v>3.3946832835484408</v>
      </c>
      <c r="H84" s="174">
        <f>AVERAGE(G85:G87)</f>
        <v>3.5999750560387263</v>
      </c>
      <c r="I84" s="131">
        <f>_xlfn.STDEV.S(G85:G87)</f>
        <v>0.1163972767471621</v>
      </c>
      <c r="J84" s="173">
        <f>((I71-I70)/(C71-C70))/C84</f>
        <v>-3.429163695572111</v>
      </c>
      <c r="K84" s="174">
        <f>AVERAGE(J85:J87)</f>
        <v>-1.985461032362837</v>
      </c>
      <c r="L84" s="174">
        <f>_xlfn.STDEV.S(J85:J87)</f>
        <v>0.64543040015079012</v>
      </c>
      <c r="M84" s="173">
        <f>((K71-K70)/(C71-C70))/C84</f>
        <v>-3.4282960947061285E-2</v>
      </c>
      <c r="N84" s="174">
        <f>AVERAGE(M85:M87)</f>
        <v>-2.1462559740583632E-2</v>
      </c>
      <c r="O84" s="131">
        <f>_xlfn.STDEV.S(M85:M87)</f>
        <v>5.9441466643315862E-3</v>
      </c>
      <c r="P84" s="174">
        <f>((M71-M70)/(C71-C70))/C84</f>
        <v>0.19681037709088076</v>
      </c>
      <c r="Q84" s="174">
        <f>AVERAGE(P85:P87)</f>
        <v>0.18442016556892851</v>
      </c>
      <c r="R84" s="131">
        <f>_xlfn.STDEV.S(P85:P87)</f>
        <v>6.9160067083447211E-3</v>
      </c>
    </row>
    <row r="85" spans="1:29" x14ac:dyDescent="0.25">
      <c r="A85" s="109">
        <f>(C71+C72)/2</f>
        <v>3.4749999999999996</v>
      </c>
      <c r="B85" s="146">
        <f>(0.3567*A85)-0.9873</f>
        <v>0.25223249999999997</v>
      </c>
      <c r="C85" s="146">
        <f>10^B85</f>
        <v>1.7874442288727037</v>
      </c>
      <c r="D85" s="175">
        <f>((E72-E71)/(C72-C71))/C85</f>
        <v>-4.5622269217070359</v>
      </c>
      <c r="E85" s="41"/>
      <c r="F85" s="154"/>
      <c r="G85" s="175">
        <f>((G72-G71)/(C72-C71))/C85</f>
        <v>3.4842093985623475</v>
      </c>
      <c r="H85" s="41"/>
      <c r="I85" s="154"/>
      <c r="J85" s="175">
        <f>((I72-I71)/(C72-C71))/C85</f>
        <v>-2.6603191502501766</v>
      </c>
      <c r="K85" s="41"/>
      <c r="L85" s="41"/>
      <c r="M85" s="175">
        <f t="shared" ref="M85:M87" si="24">((K72-K71)/(C72-C71))/C85</f>
        <v>-2.7636430532658993E-2</v>
      </c>
      <c r="N85" s="41"/>
      <c r="O85" s="154"/>
      <c r="P85" s="146">
        <f>((M72-M71)/(C72-C71))/C85</f>
        <v>0.19132778967277245</v>
      </c>
      <c r="Q85" s="41"/>
      <c r="R85" s="154"/>
    </row>
    <row r="86" spans="1:29" x14ac:dyDescent="0.25">
      <c r="A86" s="109">
        <f>(C72+C73)/2</f>
        <v>3.7416666666666663</v>
      </c>
      <c r="B86" s="146">
        <f>(0.3567*A86)-0.9873</f>
        <v>0.34735250000000006</v>
      </c>
      <c r="C86" s="146">
        <f>10^B86</f>
        <v>2.2251151976756574</v>
      </c>
      <c r="D86" s="175">
        <f>((E73-E72)/(C73-C72))/C86</f>
        <v>-3.4298630204325375</v>
      </c>
      <c r="E86" s="41"/>
      <c r="F86" s="106"/>
      <c r="G86" s="175">
        <f>((G73-G72)/(C73-C72))/C86</f>
        <v>3.5987219359306191</v>
      </c>
      <c r="H86" s="41"/>
      <c r="I86" s="106"/>
      <c r="J86" s="175">
        <f>((I73-I72)/(C73-C72))/C86</f>
        <v>-1.9219029137906842</v>
      </c>
      <c r="K86" s="41"/>
      <c r="M86" s="175">
        <f t="shared" si="24"/>
        <v>-2.09728091953322E-2</v>
      </c>
      <c r="N86" s="41"/>
      <c r="O86" s="106"/>
      <c r="P86" s="146">
        <f>((M73-M72)/(C73-C72))/C86</f>
        <v>0.18443690040760827</v>
      </c>
      <c r="Q86" s="41"/>
      <c r="R86" s="106"/>
    </row>
    <row r="87" spans="1:29" x14ac:dyDescent="0.25">
      <c r="A87" s="357">
        <f>(C73+C74)/2</f>
        <v>4.0166666666666666</v>
      </c>
      <c r="B87" s="177">
        <f>(0.3567*A87)-0.9873</f>
        <v>0.4454450000000002</v>
      </c>
      <c r="C87" s="177">
        <f>10^B87</f>
        <v>2.7889774317916403</v>
      </c>
      <c r="D87" s="176">
        <f>((E74-E73)/(C74-C73))/C87</f>
        <v>-2.555489015999783</v>
      </c>
      <c r="E87" s="37"/>
      <c r="F87" s="268"/>
      <c r="G87" s="176">
        <f>((G74-G73)/(C74-C73))/C87</f>
        <v>3.7169938336232118</v>
      </c>
      <c r="H87" s="37"/>
      <c r="I87" s="268"/>
      <c r="J87" s="176">
        <f>((I74-I73)/(C74-C73))/C87</f>
        <v>-1.3741610330476499</v>
      </c>
      <c r="K87" s="37"/>
      <c r="L87" s="37"/>
      <c r="M87" s="176">
        <f t="shared" si="24"/>
        <v>-1.5778439493759702E-2</v>
      </c>
      <c r="N87" s="37"/>
      <c r="O87" s="268"/>
      <c r="P87" s="177">
        <f>((M74-M73)/(C74-C73))/C87</f>
        <v>0.17749580662640488</v>
      </c>
      <c r="Q87" s="37"/>
      <c r="R87" s="268"/>
      <c r="AC87" s="4"/>
    </row>
    <row r="88" spans="1:29" x14ac:dyDescent="0.25">
      <c r="A88" s="34"/>
      <c r="B88" s="146"/>
      <c r="C88" s="146"/>
      <c r="D88" s="41"/>
      <c r="E88" s="330"/>
      <c r="F88" s="146"/>
      <c r="G88" s="41"/>
      <c r="H88" s="41"/>
      <c r="I88" s="146"/>
      <c r="J88" s="41"/>
      <c r="K88" s="41"/>
      <c r="L88" s="146"/>
      <c r="M88" s="41"/>
      <c r="N88" s="41"/>
      <c r="O88" s="146"/>
      <c r="P88" s="41"/>
      <c r="Q88" s="41"/>
      <c r="R88" s="146"/>
      <c r="S88" s="41"/>
      <c r="T88" s="41"/>
    </row>
    <row r="89" spans="1:29" x14ac:dyDescent="0.25">
      <c r="A89" s="34"/>
      <c r="B89" s="146"/>
      <c r="C89" s="146"/>
      <c r="D89" s="41"/>
      <c r="E89" s="330"/>
      <c r="F89" s="146"/>
      <c r="G89" s="41"/>
      <c r="H89" s="41"/>
      <c r="I89" s="146"/>
      <c r="J89" s="41"/>
      <c r="K89" s="41"/>
      <c r="L89" s="146"/>
      <c r="M89" s="41"/>
      <c r="N89" s="41"/>
      <c r="O89" s="146"/>
      <c r="P89" s="41"/>
      <c r="Q89" s="41"/>
      <c r="R89" s="146"/>
      <c r="S89" s="41"/>
      <c r="T89" s="41"/>
    </row>
    <row r="90" spans="1:29" x14ac:dyDescent="0.25">
      <c r="A90" s="34"/>
      <c r="B90" s="146"/>
      <c r="C90" s="146"/>
      <c r="D90" s="41"/>
      <c r="E90" s="330"/>
      <c r="F90" s="146"/>
      <c r="I90" s="146"/>
      <c r="L90" s="146"/>
      <c r="O90" s="146"/>
      <c r="R90" s="146"/>
    </row>
    <row r="91" spans="1:29" x14ac:dyDescent="0.25">
      <c r="A91" s="34"/>
      <c r="B91" s="146"/>
      <c r="C91" s="146"/>
      <c r="D91" s="41"/>
      <c r="E91" s="330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</row>
    <row r="92" spans="1:29" x14ac:dyDescent="0.25">
      <c r="A92" s="34"/>
      <c r="B92" s="146"/>
      <c r="C92" s="146"/>
      <c r="D92" s="41"/>
      <c r="E92" s="330"/>
      <c r="F92" s="146"/>
      <c r="I92" s="146"/>
      <c r="L92" s="146"/>
      <c r="O92" s="146"/>
      <c r="R92" s="146"/>
    </row>
    <row r="93" spans="1:29" x14ac:dyDescent="0.25">
      <c r="A93" s="34"/>
      <c r="B93" s="146"/>
      <c r="C93" s="146"/>
      <c r="D93" s="41"/>
      <c r="E93" s="330"/>
      <c r="F93" s="146"/>
      <c r="I93" s="146"/>
      <c r="L93" s="146"/>
      <c r="O93" s="146"/>
      <c r="R93" s="146"/>
    </row>
    <row r="94" spans="1:29" x14ac:dyDescent="0.25">
      <c r="A94" s="356"/>
      <c r="B94" s="98"/>
      <c r="C94" s="34"/>
      <c r="D94" s="146"/>
      <c r="E94" s="146"/>
      <c r="I94" s="1"/>
      <c r="J94" s="1"/>
      <c r="K94" s="1"/>
      <c r="O94" s="34"/>
      <c r="P94" s="146"/>
      <c r="Q94" s="146"/>
      <c r="R94" s="1"/>
      <c r="S94" s="330"/>
      <c r="T94" s="146"/>
    </row>
    <row r="95" spans="1:29" x14ac:dyDescent="0.25">
      <c r="A95" s="356"/>
      <c r="B95" s="98"/>
      <c r="C95" s="34"/>
      <c r="D95" s="146"/>
      <c r="E95" s="146"/>
      <c r="F95" s="146"/>
      <c r="I95" s="1"/>
      <c r="J95" s="1"/>
      <c r="K95" s="1"/>
      <c r="O95" s="34"/>
      <c r="P95" s="146"/>
      <c r="Q95" s="146"/>
      <c r="R95" s="1"/>
      <c r="S95" s="330"/>
      <c r="T95" s="146"/>
    </row>
    <row r="96" spans="1:29" x14ac:dyDescent="0.25">
      <c r="A96" s="356"/>
      <c r="B96" s="98"/>
      <c r="C96" s="34"/>
      <c r="D96" s="146"/>
      <c r="E96" s="146"/>
      <c r="O96" s="34"/>
      <c r="P96" s="146"/>
      <c r="Q96" s="146"/>
      <c r="R96" s="1"/>
      <c r="S96" s="330"/>
      <c r="T96" s="146"/>
    </row>
    <row r="97" spans="1:20" x14ac:dyDescent="0.25">
      <c r="A97" s="356"/>
      <c r="B97" s="98"/>
      <c r="C97" s="34"/>
      <c r="D97" s="146"/>
      <c r="E97" s="146"/>
      <c r="O97" s="34"/>
      <c r="P97" s="146"/>
      <c r="Q97" s="146"/>
      <c r="R97" s="1"/>
      <c r="S97" s="330"/>
      <c r="T97" s="146"/>
    </row>
    <row r="98" spans="1:20" x14ac:dyDescent="0.25">
      <c r="A98" s="356"/>
      <c r="B98" s="98"/>
      <c r="C98" s="34"/>
      <c r="D98" s="146"/>
      <c r="E98" s="146"/>
      <c r="O98" s="34"/>
      <c r="P98" s="146"/>
      <c r="Q98" s="146"/>
      <c r="R98" s="1"/>
      <c r="S98" s="330"/>
      <c r="T98" s="146"/>
    </row>
    <row r="99" spans="1:20" x14ac:dyDescent="0.25">
      <c r="A99" s="356"/>
      <c r="B99" s="98"/>
      <c r="C99" s="34"/>
      <c r="D99" s="146"/>
      <c r="E99" s="146"/>
      <c r="O99" s="34"/>
      <c r="P99" s="146"/>
      <c r="Q99" s="146"/>
      <c r="R99" s="1"/>
      <c r="S99" s="330"/>
      <c r="T99" s="146"/>
    </row>
    <row r="100" spans="1:20" x14ac:dyDescent="0.25">
      <c r="A100" s="356"/>
      <c r="B100" s="98"/>
      <c r="C100" s="34"/>
      <c r="D100" s="146"/>
      <c r="E100" s="146"/>
      <c r="O100" s="34"/>
      <c r="P100" s="146"/>
      <c r="Q100" s="146"/>
      <c r="R100" s="1"/>
      <c r="S100" s="330"/>
      <c r="T100" s="146"/>
    </row>
    <row r="101" spans="1:20" x14ac:dyDescent="0.25">
      <c r="A101" s="356"/>
      <c r="B101" s="98"/>
      <c r="C101" s="34"/>
      <c r="D101" s="146"/>
      <c r="E101" s="146"/>
      <c r="O101" s="34"/>
      <c r="P101" s="146"/>
      <c r="Q101" s="146"/>
      <c r="R101" s="1"/>
      <c r="S101" s="330"/>
      <c r="T101" s="146"/>
    </row>
    <row r="102" spans="1:20" x14ac:dyDescent="0.25">
      <c r="A102" s="356"/>
      <c r="B102" s="98"/>
      <c r="C102" s="34"/>
      <c r="D102" s="146"/>
      <c r="E102" s="146"/>
      <c r="O102" s="34"/>
      <c r="P102" s="146"/>
      <c r="Q102" s="146"/>
      <c r="R102" s="1"/>
      <c r="S102" s="330"/>
      <c r="T102" s="146"/>
    </row>
    <row r="103" spans="1:20" x14ac:dyDescent="0.25">
      <c r="A103" s="356"/>
      <c r="B103" s="98"/>
      <c r="C103" s="34"/>
      <c r="D103" s="146"/>
      <c r="E103" s="146"/>
      <c r="O103" s="34"/>
      <c r="P103" s="146"/>
      <c r="Q103" s="146"/>
      <c r="R103" s="1"/>
      <c r="S103" s="330"/>
      <c r="T103" s="146"/>
    </row>
    <row r="104" spans="1:20" x14ac:dyDescent="0.25">
      <c r="A104" s="356"/>
      <c r="B104" s="98"/>
      <c r="C104" s="34"/>
      <c r="D104" s="146"/>
      <c r="E104" s="146"/>
      <c r="O104" s="34"/>
      <c r="P104" s="146"/>
      <c r="Q104" s="146"/>
      <c r="R104" s="1"/>
      <c r="S104" s="330"/>
      <c r="T104" s="146"/>
    </row>
    <row r="105" spans="1:20" x14ac:dyDescent="0.25">
      <c r="A105" s="356"/>
      <c r="B105" s="98"/>
      <c r="C105" s="34"/>
      <c r="D105" s="146"/>
      <c r="E105" s="146"/>
      <c r="O105" s="34"/>
      <c r="P105" s="146"/>
      <c r="Q105" s="146"/>
      <c r="R105" s="1"/>
      <c r="S105" s="330"/>
      <c r="T105" s="146"/>
    </row>
    <row r="106" spans="1:20" x14ac:dyDescent="0.25">
      <c r="A106" s="356"/>
      <c r="B106" s="98"/>
      <c r="C106" s="34"/>
      <c r="D106" s="146"/>
      <c r="E106" s="146"/>
      <c r="O106" s="34"/>
      <c r="P106" s="146"/>
      <c r="Q106" s="146"/>
      <c r="R106" s="1"/>
      <c r="S106" s="330"/>
      <c r="T106" s="146"/>
    </row>
    <row r="107" spans="1:20" x14ac:dyDescent="0.25">
      <c r="A107" s="356"/>
      <c r="B107" s="98"/>
      <c r="C107" s="34"/>
      <c r="D107" s="146"/>
      <c r="E107" s="146"/>
      <c r="O107" s="34"/>
      <c r="P107" s="146"/>
      <c r="Q107" s="146"/>
      <c r="R107" s="1"/>
      <c r="S107" s="330"/>
      <c r="T107" s="146"/>
    </row>
    <row r="108" spans="1:20" x14ac:dyDescent="0.25">
      <c r="A108" s="356"/>
      <c r="B108" s="98"/>
      <c r="C108" s="34"/>
      <c r="D108" s="146"/>
      <c r="E108" s="146"/>
      <c r="O108" s="34"/>
      <c r="P108" s="146"/>
      <c r="Q108" s="146"/>
      <c r="R108" s="1"/>
      <c r="S108" s="330"/>
      <c r="T108" s="146"/>
    </row>
    <row r="109" spans="1:20" x14ac:dyDescent="0.25">
      <c r="A109" s="356"/>
      <c r="B109" s="98"/>
      <c r="C109" s="34"/>
      <c r="D109" s="146"/>
      <c r="E109" s="146"/>
      <c r="O109" s="34"/>
      <c r="P109" s="146"/>
      <c r="Q109" s="146"/>
      <c r="R109" s="1"/>
      <c r="S109" s="330"/>
      <c r="T109" s="146"/>
    </row>
    <row r="110" spans="1:20" x14ac:dyDescent="0.25">
      <c r="A110" s="356"/>
      <c r="B110" s="98"/>
      <c r="C110" s="34"/>
      <c r="D110" s="146"/>
      <c r="E110" s="146"/>
      <c r="O110" s="34"/>
      <c r="P110" s="146"/>
      <c r="Q110" s="146"/>
      <c r="R110" s="1"/>
      <c r="S110" s="330"/>
      <c r="T110" s="146"/>
    </row>
    <row r="111" spans="1:20" x14ac:dyDescent="0.25">
      <c r="A111" s="356"/>
      <c r="B111" s="98"/>
      <c r="C111" s="34"/>
      <c r="D111" s="146"/>
      <c r="E111" s="146"/>
      <c r="O111" s="34"/>
      <c r="P111" s="146"/>
      <c r="Q111" s="146"/>
      <c r="R111" s="1"/>
      <c r="S111" s="330"/>
      <c r="T111" s="146"/>
    </row>
    <row r="112" spans="1:20" x14ac:dyDescent="0.25">
      <c r="A112" s="356"/>
      <c r="B112" s="98"/>
      <c r="C112" s="34"/>
      <c r="D112" s="146"/>
      <c r="E112" s="146"/>
      <c r="O112" s="34"/>
      <c r="P112" s="146"/>
      <c r="Q112" s="146"/>
      <c r="R112" s="1"/>
      <c r="S112" s="330"/>
      <c r="T112" s="146"/>
    </row>
    <row r="113" spans="1:20" x14ac:dyDescent="0.25">
      <c r="A113" s="356"/>
      <c r="B113" s="98"/>
      <c r="C113" s="34"/>
      <c r="D113" s="146"/>
      <c r="E113" s="146"/>
      <c r="O113" s="34"/>
      <c r="P113" s="146"/>
      <c r="Q113" s="146"/>
      <c r="R113" s="1"/>
      <c r="S113" s="330"/>
      <c r="T113" s="146"/>
    </row>
    <row r="114" spans="1:20" x14ac:dyDescent="0.25">
      <c r="A114" s="356"/>
      <c r="B114" s="98"/>
      <c r="C114" s="34"/>
      <c r="D114" s="146"/>
      <c r="E114" s="146"/>
      <c r="O114" s="34"/>
      <c r="P114" s="146"/>
      <c r="Q114" s="146"/>
      <c r="R114" s="1"/>
      <c r="S114" s="330"/>
      <c r="T114" s="146"/>
    </row>
    <row r="115" spans="1:20" x14ac:dyDescent="0.25">
      <c r="A115" s="356"/>
      <c r="B115" s="98"/>
      <c r="C115" s="34"/>
      <c r="D115" s="146"/>
      <c r="E115" s="146"/>
      <c r="O115" s="34"/>
      <c r="P115" s="146"/>
      <c r="Q115" s="146"/>
      <c r="R115" s="1"/>
      <c r="S115" s="330"/>
      <c r="T115" s="146"/>
    </row>
    <row r="116" spans="1:20" x14ac:dyDescent="0.25">
      <c r="A116" s="356"/>
      <c r="B116" s="98"/>
      <c r="C116" s="34"/>
      <c r="D116" s="146"/>
      <c r="E116" s="146"/>
      <c r="O116" s="34"/>
      <c r="P116" s="146"/>
      <c r="Q116" s="146"/>
      <c r="R116" s="1"/>
      <c r="S116" s="330"/>
      <c r="T116" s="146"/>
    </row>
    <row r="117" spans="1:20" x14ac:dyDescent="0.25">
      <c r="A117" s="356"/>
      <c r="B117" s="98"/>
      <c r="C117" s="34"/>
      <c r="D117" s="146"/>
      <c r="E117" s="146"/>
      <c r="O117" s="34"/>
      <c r="P117" s="146"/>
      <c r="Q117" s="146"/>
      <c r="R117" s="1"/>
      <c r="S117" s="330"/>
      <c r="T117" s="146"/>
    </row>
    <row r="118" spans="1:20" x14ac:dyDescent="0.25">
      <c r="A118" s="356"/>
      <c r="B118" s="98"/>
      <c r="C118" s="34"/>
      <c r="D118" s="146"/>
      <c r="E118" s="146"/>
      <c r="O118" s="34"/>
      <c r="P118" s="146"/>
      <c r="Q118" s="146"/>
      <c r="R118" s="1"/>
      <c r="S118" s="330"/>
      <c r="T118" s="146"/>
    </row>
    <row r="119" spans="1:20" x14ac:dyDescent="0.25">
      <c r="A119" s="356"/>
      <c r="B119" s="98"/>
      <c r="C119" s="34"/>
      <c r="D119" s="146"/>
      <c r="E119" s="146"/>
      <c r="O119" s="34"/>
      <c r="P119" s="146"/>
      <c r="Q119" s="146"/>
      <c r="R119" s="1"/>
      <c r="S119" s="330"/>
      <c r="T119" s="146"/>
    </row>
    <row r="120" spans="1:20" x14ac:dyDescent="0.25">
      <c r="A120" s="356"/>
      <c r="B120" s="98"/>
      <c r="C120" s="34"/>
      <c r="D120" s="146"/>
      <c r="E120" s="146"/>
      <c r="O120" s="34"/>
      <c r="P120" s="146"/>
      <c r="Q120" s="146"/>
      <c r="R120" s="1"/>
      <c r="S120" s="330"/>
      <c r="T120" s="146"/>
    </row>
    <row r="121" spans="1:20" x14ac:dyDescent="0.25">
      <c r="A121" s="356"/>
      <c r="B121" s="98"/>
      <c r="C121" s="34"/>
      <c r="D121" s="146"/>
      <c r="E121" s="146"/>
      <c r="O121" s="34"/>
      <c r="P121" s="146"/>
      <c r="Q121" s="146"/>
      <c r="R121" s="1"/>
      <c r="S121" s="330"/>
      <c r="T121" s="146"/>
    </row>
    <row r="122" spans="1:20" x14ac:dyDescent="0.25">
      <c r="A122" s="356"/>
      <c r="B122" s="98"/>
      <c r="C122" s="34"/>
      <c r="D122" s="146"/>
      <c r="E122" s="146"/>
      <c r="O122" s="34"/>
      <c r="P122" s="146"/>
      <c r="Q122" s="146"/>
      <c r="R122" s="1"/>
      <c r="S122" s="330"/>
      <c r="T122" s="146"/>
    </row>
    <row r="123" spans="1:20" x14ac:dyDescent="0.25">
      <c r="A123" s="356"/>
      <c r="B123" s="98"/>
      <c r="C123" s="34"/>
      <c r="D123" s="146"/>
      <c r="E123" s="146"/>
      <c r="O123" s="34"/>
      <c r="P123" s="146"/>
      <c r="Q123" s="146"/>
      <c r="R123" s="1"/>
      <c r="S123" s="330"/>
      <c r="T123" s="146"/>
    </row>
    <row r="124" spans="1:20" x14ac:dyDescent="0.25">
      <c r="A124" s="356"/>
      <c r="B124" s="98"/>
      <c r="C124" s="34"/>
      <c r="D124" s="146"/>
      <c r="E124" s="146"/>
      <c r="O124" s="34"/>
      <c r="P124" s="146"/>
      <c r="Q124" s="146"/>
      <c r="R124" s="1"/>
      <c r="S124" s="330"/>
      <c r="T124" s="146"/>
    </row>
    <row r="125" spans="1:20" x14ac:dyDescent="0.25">
      <c r="A125" s="356"/>
      <c r="B125" s="98"/>
      <c r="C125" s="34"/>
      <c r="D125" s="146"/>
      <c r="E125" s="146"/>
      <c r="O125" s="34"/>
      <c r="P125" s="146"/>
      <c r="Q125" s="146"/>
      <c r="R125" s="1"/>
      <c r="S125" s="330"/>
      <c r="T125" s="146"/>
    </row>
    <row r="126" spans="1:20" x14ac:dyDescent="0.25">
      <c r="A126" s="356"/>
      <c r="B126" s="98"/>
      <c r="C126" s="34"/>
      <c r="D126" s="146"/>
      <c r="E126" s="146"/>
      <c r="O126" s="34"/>
      <c r="P126" s="146"/>
      <c r="Q126" s="146"/>
      <c r="R126" s="1"/>
      <c r="S126" s="330"/>
      <c r="T126" s="146"/>
    </row>
    <row r="127" spans="1:20" x14ac:dyDescent="0.25">
      <c r="A127" s="356"/>
      <c r="B127" s="98"/>
      <c r="C127" s="34"/>
      <c r="D127" s="146"/>
      <c r="E127" s="146"/>
      <c r="O127" s="34"/>
      <c r="P127" s="146"/>
      <c r="Q127" s="146"/>
      <c r="R127" s="1"/>
      <c r="S127" s="330"/>
      <c r="T127" s="146"/>
    </row>
    <row r="128" spans="1:20" x14ac:dyDescent="0.25">
      <c r="A128" s="356"/>
      <c r="B128" s="98"/>
      <c r="C128" s="34"/>
      <c r="D128" s="146"/>
      <c r="E128" s="146"/>
      <c r="O128" s="34"/>
      <c r="P128" s="146"/>
      <c r="Q128" s="146"/>
      <c r="R128" s="1"/>
      <c r="S128" s="330"/>
      <c r="T128" s="146"/>
    </row>
    <row r="129" spans="1:20" x14ac:dyDescent="0.25">
      <c r="A129" s="356"/>
      <c r="B129" s="98"/>
      <c r="C129" s="34"/>
      <c r="D129" s="146"/>
      <c r="E129" s="146"/>
      <c r="O129" s="34"/>
      <c r="P129" s="146"/>
      <c r="Q129" s="146"/>
      <c r="R129" s="1"/>
      <c r="S129" s="330"/>
      <c r="T129" s="146"/>
    </row>
    <row r="130" spans="1:20" x14ac:dyDescent="0.25">
      <c r="A130" s="356"/>
      <c r="B130" s="98"/>
      <c r="C130" s="34"/>
      <c r="D130" s="146"/>
      <c r="E130" s="146"/>
      <c r="O130" s="34"/>
      <c r="P130" s="146"/>
      <c r="Q130" s="146"/>
      <c r="R130" s="1"/>
      <c r="S130" s="330"/>
      <c r="T130" s="146"/>
    </row>
    <row r="131" spans="1:20" x14ac:dyDescent="0.25">
      <c r="A131" s="356"/>
      <c r="B131" s="98"/>
      <c r="C131" s="34"/>
      <c r="D131" s="146"/>
      <c r="E131" s="146"/>
      <c r="O131" s="34"/>
      <c r="P131" s="146"/>
      <c r="Q131" s="146"/>
      <c r="R131" s="1"/>
      <c r="S131" s="330"/>
      <c r="T131" s="146"/>
    </row>
    <row r="132" spans="1:20" x14ac:dyDescent="0.25">
      <c r="A132" s="356"/>
      <c r="B132" s="98"/>
      <c r="C132" s="34"/>
      <c r="D132" s="146"/>
      <c r="E132" s="146"/>
      <c r="O132" s="34"/>
    </row>
    <row r="133" spans="1:20" x14ac:dyDescent="0.25">
      <c r="A133" s="356"/>
      <c r="B133" s="98"/>
      <c r="C133" s="34"/>
      <c r="D133" s="146"/>
      <c r="E133" s="146"/>
    </row>
    <row r="134" spans="1:20" x14ac:dyDescent="0.25">
      <c r="A134" s="356"/>
      <c r="B134" s="98"/>
      <c r="C134" s="34"/>
    </row>
    <row r="135" spans="1:20" x14ac:dyDescent="0.25">
      <c r="A135" s="354"/>
      <c r="B135" s="98"/>
      <c r="C135" s="34"/>
    </row>
    <row r="136" spans="1:20" x14ac:dyDescent="0.25">
      <c r="A136" s="354"/>
      <c r="B136" s="98"/>
      <c r="C136" s="34"/>
    </row>
    <row r="137" spans="1:20" x14ac:dyDescent="0.25">
      <c r="A137" s="354"/>
      <c r="B137" s="98"/>
      <c r="C137" s="34"/>
    </row>
    <row r="138" spans="1:20" x14ac:dyDescent="0.25">
      <c r="A138" s="355"/>
      <c r="B138" s="182"/>
      <c r="C138" s="325"/>
    </row>
    <row r="139" spans="1:20" x14ac:dyDescent="0.25">
      <c r="A139" s="353"/>
      <c r="B139" s="141"/>
      <c r="C139" s="188"/>
    </row>
    <row r="140" spans="1:20" x14ac:dyDescent="0.25">
      <c r="A140" s="354"/>
      <c r="B140" s="98"/>
      <c r="C140" s="34"/>
    </row>
  </sheetData>
  <mergeCells count="3">
    <mergeCell ref="A67:B68"/>
    <mergeCell ref="Q32:Q36"/>
    <mergeCell ref="C67:M6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B242-BD1A-46AC-84F2-5B879F486438}">
  <dimension ref="A1:AE95"/>
  <sheetViews>
    <sheetView topLeftCell="A63" zoomScale="80" zoomScaleNormal="80" workbookViewId="0">
      <selection activeCell="H99" sqref="H99"/>
    </sheetView>
  </sheetViews>
  <sheetFormatPr defaultRowHeight="15" x14ac:dyDescent="0.25"/>
  <cols>
    <col min="1" max="1" width="11" customWidth="1"/>
    <col min="2" max="2" width="14.85546875" customWidth="1"/>
    <col min="3" max="4" width="15.7109375" customWidth="1"/>
    <col min="5" max="5" width="12.7109375" customWidth="1"/>
    <col min="6" max="6" width="14.42578125" bestFit="1" customWidth="1"/>
    <col min="7" max="7" width="16.5703125" customWidth="1"/>
    <col min="8" max="8" width="18.5703125" customWidth="1"/>
    <col min="9" max="9" width="13.85546875" customWidth="1"/>
    <col min="10" max="10" width="9.85546875" customWidth="1"/>
    <col min="11" max="11" width="12.85546875" customWidth="1"/>
    <col min="12" max="12" width="15.85546875" customWidth="1"/>
    <col min="13" max="13" width="13.140625" customWidth="1"/>
    <col min="14" max="14" width="11" customWidth="1"/>
    <col min="15" max="15" width="14.140625" customWidth="1"/>
    <col min="16" max="17" width="16" customWidth="1"/>
    <col min="18" max="18" width="12.140625" bestFit="1" customWidth="1"/>
    <col min="19" max="19" width="18.5703125" customWidth="1"/>
    <col min="20" max="20" width="15" customWidth="1"/>
  </cols>
  <sheetData>
    <row r="1" spans="1:15" x14ac:dyDescent="0.25">
      <c r="A1" t="s">
        <v>58</v>
      </c>
    </row>
    <row r="2" spans="1:15" x14ac:dyDescent="0.25">
      <c r="A2" t="s">
        <v>45</v>
      </c>
      <c r="C2" t="s">
        <v>57</v>
      </c>
      <c r="F2" s="1">
        <f>B3/60+A3</f>
        <v>8.9499999999999993</v>
      </c>
    </row>
    <row r="3" spans="1:15" x14ac:dyDescent="0.25">
      <c r="A3">
        <v>8</v>
      </c>
      <c r="B3">
        <v>57</v>
      </c>
    </row>
    <row r="6" spans="1:15" x14ac:dyDescent="0.25">
      <c r="A6" t="s">
        <v>56</v>
      </c>
    </row>
    <row r="7" spans="1:15" x14ac:dyDescent="0.25">
      <c r="A7" t="s">
        <v>78</v>
      </c>
      <c r="B7">
        <v>0.30309999999999998</v>
      </c>
      <c r="C7" t="s">
        <v>79</v>
      </c>
      <c r="D7">
        <v>2.1383999999999999</v>
      </c>
      <c r="E7" t="s">
        <v>80</v>
      </c>
    </row>
    <row r="9" spans="1:15" x14ac:dyDescent="0.25">
      <c r="A9" t="s">
        <v>54</v>
      </c>
      <c r="B9">
        <v>0.30309999999999998</v>
      </c>
    </row>
    <row r="10" spans="1:15" x14ac:dyDescent="0.25">
      <c r="A10" t="s">
        <v>53</v>
      </c>
      <c r="B10">
        <v>-2.1383999999999999</v>
      </c>
    </row>
    <row r="13" spans="1:15" x14ac:dyDescent="0.25">
      <c r="A13" s="30"/>
      <c r="B13" s="74" t="s">
        <v>65</v>
      </c>
      <c r="C13" s="28"/>
      <c r="D13" s="73"/>
      <c r="E13" s="72" t="s">
        <v>11</v>
      </c>
      <c r="F13" s="71"/>
      <c r="G13" s="25"/>
      <c r="H13" s="70" t="s">
        <v>10</v>
      </c>
      <c r="I13" s="23"/>
      <c r="J13" s="22"/>
      <c r="K13" s="69" t="s">
        <v>9</v>
      </c>
      <c r="L13" s="20"/>
      <c r="M13" s="135"/>
      <c r="N13" s="136" t="s">
        <v>100</v>
      </c>
      <c r="O13" s="137"/>
    </row>
    <row r="14" spans="1:15" x14ac:dyDescent="0.25">
      <c r="A14" s="39" t="s">
        <v>47</v>
      </c>
      <c r="B14" s="38" t="s">
        <v>46</v>
      </c>
      <c r="C14" s="84" t="s">
        <v>51</v>
      </c>
      <c r="D14" s="68" t="s">
        <v>47</v>
      </c>
      <c r="E14" s="67" t="s">
        <v>46</v>
      </c>
      <c r="F14" s="66" t="s">
        <v>51</v>
      </c>
      <c r="G14" s="65" t="s">
        <v>47</v>
      </c>
      <c r="H14" s="64" t="s">
        <v>46</v>
      </c>
      <c r="I14" s="63" t="s">
        <v>51</v>
      </c>
      <c r="J14" s="62" t="s">
        <v>47</v>
      </c>
      <c r="K14" s="61" t="s">
        <v>46</v>
      </c>
      <c r="L14" s="60" t="s">
        <v>51</v>
      </c>
      <c r="M14" s="138" t="s">
        <v>47</v>
      </c>
      <c r="N14" s="139" t="s">
        <v>46</v>
      </c>
      <c r="O14" s="140" t="s">
        <v>51</v>
      </c>
    </row>
    <row r="15" spans="1:15" ht="16.5" customHeight="1" x14ac:dyDescent="0.25">
      <c r="A15" s="83">
        <v>259.67872399999999</v>
      </c>
      <c r="B15" s="82">
        <v>257.18221</v>
      </c>
      <c r="C15" s="82">
        <v>249.63773800000001</v>
      </c>
      <c r="D15" s="83">
        <v>6.9015000000000007E-2</v>
      </c>
      <c r="E15" s="82">
        <v>7.0629999999999998E-2</v>
      </c>
      <c r="F15" s="82">
        <v>7.1013000000000007E-2</v>
      </c>
      <c r="G15" s="173">
        <v>17.088242000000001</v>
      </c>
      <c r="H15" s="174">
        <v>16.952760999999999</v>
      </c>
      <c r="I15" s="131">
        <v>16.422540000000001</v>
      </c>
      <c r="J15" s="173">
        <v>0.30798300000000001</v>
      </c>
      <c r="K15" s="174">
        <v>0.30355900000000002</v>
      </c>
      <c r="L15" s="131">
        <v>0.296765</v>
      </c>
      <c r="M15" s="173">
        <v>0.32487899999999997</v>
      </c>
      <c r="N15" s="174">
        <v>0.24198800000000001</v>
      </c>
      <c r="O15" s="131">
        <v>0.219884</v>
      </c>
    </row>
    <row r="16" spans="1:15" x14ac:dyDescent="0.25">
      <c r="A16" s="80">
        <v>276.11858100000001</v>
      </c>
      <c r="B16" s="79">
        <v>257.815719</v>
      </c>
      <c r="C16" s="79">
        <v>254.507351</v>
      </c>
      <c r="D16" s="80">
        <v>0.20780299999999999</v>
      </c>
      <c r="E16" s="79">
        <v>0.198769</v>
      </c>
      <c r="F16" s="79">
        <v>0.19388900000000001</v>
      </c>
      <c r="G16" s="175">
        <v>17.849019999999999</v>
      </c>
      <c r="H16" s="146">
        <v>16.701418</v>
      </c>
      <c r="I16" s="132">
        <v>16.489173999999998</v>
      </c>
      <c r="J16" s="175">
        <v>0.32632299999999997</v>
      </c>
      <c r="K16" s="146">
        <v>0.300342</v>
      </c>
      <c r="L16" s="132">
        <v>0.300398</v>
      </c>
      <c r="M16" s="175">
        <v>0.19930899999999999</v>
      </c>
      <c r="N16" s="146">
        <v>0.18718000000000001</v>
      </c>
      <c r="O16" s="132">
        <v>0.166103</v>
      </c>
    </row>
    <row r="17" spans="1:16" x14ac:dyDescent="0.25">
      <c r="A17" s="80">
        <v>249.93571299999999</v>
      </c>
      <c r="B17" s="79">
        <v>247.10350399999999</v>
      </c>
      <c r="C17" s="79">
        <v>247.879032</v>
      </c>
      <c r="D17" s="80">
        <v>1.224278</v>
      </c>
      <c r="E17" s="79">
        <v>1.207416</v>
      </c>
      <c r="F17" s="79">
        <v>1.2124250000000001</v>
      </c>
      <c r="G17" s="175">
        <v>14.976489000000001</v>
      </c>
      <c r="H17" s="146">
        <v>14.809825999999999</v>
      </c>
      <c r="I17" s="132">
        <v>14.868119999999999</v>
      </c>
      <c r="J17" s="175">
        <v>0.28146300000000002</v>
      </c>
      <c r="K17" s="146">
        <v>0.27732299999999999</v>
      </c>
      <c r="L17" s="132">
        <v>0.27379999999999999</v>
      </c>
      <c r="M17" s="175">
        <v>0.12751799999999999</v>
      </c>
      <c r="N17" s="146">
        <v>0.129827</v>
      </c>
      <c r="O17" s="132">
        <v>0.16186300000000001</v>
      </c>
    </row>
    <row r="18" spans="1:16" x14ac:dyDescent="0.25">
      <c r="A18" s="80">
        <v>244.026353</v>
      </c>
      <c r="B18" s="79">
        <v>243.39527100000001</v>
      </c>
      <c r="C18" s="79">
        <v>242.246038</v>
      </c>
      <c r="D18" s="80">
        <v>1.9070100000000001</v>
      </c>
      <c r="E18" s="79">
        <v>1.8995930000000001</v>
      </c>
      <c r="F18" s="79">
        <v>1.899187</v>
      </c>
      <c r="G18" s="175">
        <v>14.014343</v>
      </c>
      <c r="H18" s="146">
        <v>13.962323</v>
      </c>
      <c r="I18" s="132">
        <v>13.919155</v>
      </c>
      <c r="J18" s="175">
        <v>0.26388800000000001</v>
      </c>
      <c r="K18" s="146">
        <v>0.264094</v>
      </c>
      <c r="L18" s="132">
        <v>0.26355299999999998</v>
      </c>
      <c r="M18" s="175">
        <v>0.12474</v>
      </c>
      <c r="N18" s="146">
        <v>0.12562000000000001</v>
      </c>
      <c r="O18" s="132">
        <v>0.123721</v>
      </c>
    </row>
    <row r="19" spans="1:16" x14ac:dyDescent="0.25">
      <c r="A19" s="80">
        <v>241.75574599999999</v>
      </c>
      <c r="B19" s="79">
        <v>239.615387</v>
      </c>
      <c r="C19" s="79">
        <v>236.011089</v>
      </c>
      <c r="D19" s="80">
        <v>2.421497</v>
      </c>
      <c r="E19" s="79">
        <v>2.4016579999999998</v>
      </c>
      <c r="F19" s="79">
        <v>2.3621050000000001</v>
      </c>
      <c r="G19" s="175">
        <v>13.436712999999999</v>
      </c>
      <c r="H19" s="146">
        <v>13.31611</v>
      </c>
      <c r="I19" s="132">
        <v>13.135662</v>
      </c>
      <c r="J19" s="175">
        <v>0.25975500000000001</v>
      </c>
      <c r="K19" s="146">
        <v>0.25241599999999997</v>
      </c>
      <c r="L19" s="132">
        <v>0.25000699999999998</v>
      </c>
      <c r="M19" s="175">
        <v>0.11310099999999999</v>
      </c>
      <c r="N19" s="146">
        <v>0.115453</v>
      </c>
      <c r="O19" s="132">
        <v>0.117843</v>
      </c>
    </row>
    <row r="20" spans="1:16" x14ac:dyDescent="0.25">
      <c r="A20" s="80">
        <v>237.07863900000001</v>
      </c>
      <c r="B20" s="79">
        <v>233.77356</v>
      </c>
      <c r="C20" s="79">
        <v>233.377951</v>
      </c>
      <c r="D20" s="80">
        <v>3.1469830000000001</v>
      </c>
      <c r="E20" s="79">
        <v>3.101064</v>
      </c>
      <c r="F20" s="79">
        <v>3.094767</v>
      </c>
      <c r="G20" s="175">
        <v>12.610282</v>
      </c>
      <c r="H20" s="146">
        <v>12.460775999999999</v>
      </c>
      <c r="I20" s="132">
        <v>12.416979</v>
      </c>
      <c r="J20" s="175">
        <v>0.24832499999999999</v>
      </c>
      <c r="K20" s="146">
        <v>0.24345900000000001</v>
      </c>
      <c r="L20" s="132">
        <v>0.24162900000000001</v>
      </c>
      <c r="M20" s="175">
        <v>0.110153</v>
      </c>
      <c r="N20" s="146">
        <v>0.12031799999999999</v>
      </c>
      <c r="O20" s="132">
        <v>0.109872</v>
      </c>
    </row>
    <row r="21" spans="1:16" x14ac:dyDescent="0.25">
      <c r="A21" s="80">
        <v>232.41928999999999</v>
      </c>
      <c r="B21" s="79">
        <v>231.01869400000001</v>
      </c>
      <c r="C21" s="79">
        <v>232.533535</v>
      </c>
      <c r="D21" s="80">
        <v>3.835251</v>
      </c>
      <c r="E21" s="79">
        <v>3.8065579999999999</v>
      </c>
      <c r="F21" s="79">
        <v>3.8308629999999999</v>
      </c>
      <c r="G21" s="175">
        <v>11.767950000000001</v>
      </c>
      <c r="H21" s="146">
        <v>11.674493999999999</v>
      </c>
      <c r="I21" s="132">
        <v>11.728896000000001</v>
      </c>
      <c r="J21" s="175">
        <v>0.23774100000000001</v>
      </c>
      <c r="K21" s="146">
        <v>0.231603</v>
      </c>
      <c r="L21" s="132">
        <v>0.234097</v>
      </c>
      <c r="M21" s="175">
        <v>0.106544</v>
      </c>
      <c r="N21" s="146">
        <v>9.8366999999999996E-2</v>
      </c>
      <c r="O21" s="132">
        <v>0.10793</v>
      </c>
    </row>
    <row r="22" spans="1:16" x14ac:dyDescent="0.25">
      <c r="A22" s="80">
        <v>232.197261</v>
      </c>
      <c r="B22" s="79">
        <v>221.061476</v>
      </c>
      <c r="C22" s="79">
        <v>219.41072500000001</v>
      </c>
      <c r="D22" s="80">
        <v>5.0441029999999998</v>
      </c>
      <c r="E22" s="79">
        <v>4.7975149999999998</v>
      </c>
      <c r="F22" s="79">
        <v>4.7689830000000004</v>
      </c>
      <c r="G22" s="175">
        <v>10.896952000000001</v>
      </c>
      <c r="H22" s="146">
        <v>10.379631</v>
      </c>
      <c r="I22" s="132">
        <v>10.333602000000001</v>
      </c>
      <c r="J22" s="175">
        <v>0.22915199999999999</v>
      </c>
      <c r="K22" s="146">
        <v>0.216531</v>
      </c>
      <c r="L22" s="132">
        <v>0.216083</v>
      </c>
      <c r="M22" s="175">
        <v>0.101385</v>
      </c>
      <c r="N22" s="146">
        <v>9.1814999999999994E-2</v>
      </c>
      <c r="O22" s="132">
        <v>9.3335000000000001E-2</v>
      </c>
    </row>
    <row r="23" spans="1:16" x14ac:dyDescent="0.25">
      <c r="A23" s="80">
        <v>214.41654299999999</v>
      </c>
      <c r="B23" s="79">
        <v>215.80900399999999</v>
      </c>
      <c r="C23" s="79">
        <v>211.81330600000001</v>
      </c>
      <c r="D23" s="80">
        <v>5.9417720000000003</v>
      </c>
      <c r="E23" s="79">
        <v>5.9647410000000001</v>
      </c>
      <c r="F23" s="79">
        <v>5.8462680000000002</v>
      </c>
      <c r="G23" s="176">
        <v>9.2176349999999996</v>
      </c>
      <c r="H23" s="177">
        <v>9.2649810000000006</v>
      </c>
      <c r="I23" s="178">
        <v>9.0915730000000003</v>
      </c>
      <c r="J23" s="176">
        <v>0.205348</v>
      </c>
      <c r="K23" s="177">
        <v>0.202544</v>
      </c>
      <c r="L23" s="178">
        <v>0.200796</v>
      </c>
      <c r="M23" s="176">
        <v>7.8833E-2</v>
      </c>
      <c r="N23" s="177">
        <v>7.6036999999999993E-2</v>
      </c>
      <c r="O23" s="178">
        <v>7.5866000000000003E-2</v>
      </c>
    </row>
    <row r="24" spans="1:16" x14ac:dyDescent="0.25">
      <c r="A24" s="82"/>
      <c r="B24" s="82"/>
      <c r="C24" s="82"/>
      <c r="D24" s="82"/>
      <c r="E24" s="82"/>
      <c r="F24" s="82"/>
      <c r="G24" s="79"/>
      <c r="H24" s="79"/>
      <c r="I24" s="79"/>
      <c r="J24" s="82"/>
      <c r="K24" s="82"/>
      <c r="L24" s="82"/>
      <c r="M24" s="146"/>
      <c r="N24" s="146"/>
      <c r="O24" s="146"/>
    </row>
    <row r="25" spans="1:16" x14ac:dyDescent="0.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146"/>
      <c r="N25" s="146"/>
      <c r="O25" s="146"/>
    </row>
    <row r="26" spans="1:16" x14ac:dyDescent="0.25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</row>
    <row r="27" spans="1:16" ht="12" customHeight="1" x14ac:dyDescent="0.25">
      <c r="A27" s="146" t="s">
        <v>52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6" x14ac:dyDescent="0.25">
      <c r="A28" s="214"/>
      <c r="B28" s="191" t="s">
        <v>65</v>
      </c>
      <c r="C28" s="215"/>
      <c r="D28" s="192"/>
      <c r="E28" s="193" t="s">
        <v>11</v>
      </c>
      <c r="F28" s="216"/>
      <c r="G28" s="217"/>
      <c r="H28" s="194" t="s">
        <v>10</v>
      </c>
      <c r="I28" s="218"/>
      <c r="J28" s="219"/>
      <c r="K28" s="195" t="s">
        <v>9</v>
      </c>
      <c r="L28" s="220"/>
      <c r="M28" s="221"/>
      <c r="N28" s="196" t="s">
        <v>100</v>
      </c>
      <c r="O28" s="222"/>
    </row>
    <row r="29" spans="1:16" ht="22.5" customHeight="1" x14ac:dyDescent="0.25">
      <c r="A29" s="197" t="s">
        <v>47</v>
      </c>
      <c r="B29" s="198" t="s">
        <v>46</v>
      </c>
      <c r="C29" s="199" t="s">
        <v>51</v>
      </c>
      <c r="D29" s="200" t="s">
        <v>47</v>
      </c>
      <c r="E29" s="201" t="s">
        <v>46</v>
      </c>
      <c r="F29" s="202" t="s">
        <v>51</v>
      </c>
      <c r="G29" s="203" t="s">
        <v>47</v>
      </c>
      <c r="H29" s="204" t="s">
        <v>46</v>
      </c>
      <c r="I29" s="205" t="s">
        <v>51</v>
      </c>
      <c r="J29" s="206" t="s">
        <v>47</v>
      </c>
      <c r="K29" s="207" t="s">
        <v>46</v>
      </c>
      <c r="L29" s="208" t="s">
        <v>51</v>
      </c>
      <c r="M29" s="209" t="s">
        <v>47</v>
      </c>
      <c r="N29" s="210" t="s">
        <v>46</v>
      </c>
      <c r="O29" s="211" t="s">
        <v>51</v>
      </c>
    </row>
    <row r="30" spans="1:16" x14ac:dyDescent="0.25">
      <c r="A30" s="83">
        <f>LOG(A15)</f>
        <v>2.4144363684667516</v>
      </c>
      <c r="B30" s="82">
        <f t="shared" ref="A30:O38" si="0">LOG(B15)</f>
        <v>2.410240923948745</v>
      </c>
      <c r="C30" s="82">
        <f t="shared" si="0"/>
        <v>2.3973102387279095</v>
      </c>
      <c r="D30" s="83">
        <f t="shared" si="0"/>
        <v>-1.1610565076795225</v>
      </c>
      <c r="E30" s="82">
        <f t="shared" si="0"/>
        <v>-1.1510107937488328</v>
      </c>
      <c r="F30" s="81">
        <f t="shared" si="0"/>
        <v>-1.1486621398519639</v>
      </c>
      <c r="G30" s="83">
        <f t="shared" si="0"/>
        <v>1.2326973857768577</v>
      </c>
      <c r="H30" s="82">
        <f t="shared" si="0"/>
        <v>1.2292404393777427</v>
      </c>
      <c r="I30" s="81">
        <f t="shared" si="0"/>
        <v>1.2154403283420867</v>
      </c>
      <c r="J30" s="82">
        <f t="shared" si="0"/>
        <v>-0.51147325496043772</v>
      </c>
      <c r="K30" s="82">
        <f t="shared" si="0"/>
        <v>-0.51775688651893803</v>
      </c>
      <c r="L30" s="81">
        <f t="shared" si="0"/>
        <v>-0.52758732038486222</v>
      </c>
      <c r="M30" s="83">
        <f>LOG(M15)</f>
        <v>-0.48827836030437233</v>
      </c>
      <c r="N30" s="82">
        <f t="shared" ref="N30:O30" si="1">LOG(N15)</f>
        <v>-0.61620616981708398</v>
      </c>
      <c r="O30" s="81">
        <f t="shared" si="1"/>
        <v>-0.65780637120545815</v>
      </c>
      <c r="P30">
        <v>8.3333333333333925E-2</v>
      </c>
    </row>
    <row r="31" spans="1:16" x14ac:dyDescent="0.25">
      <c r="A31" s="80">
        <f t="shared" si="0"/>
        <v>2.4410956328408036</v>
      </c>
      <c r="B31" s="79">
        <f t="shared" si="0"/>
        <v>2.4113093927181053</v>
      </c>
      <c r="C31" s="79">
        <f t="shared" si="0"/>
        <v>2.4057003306909746</v>
      </c>
      <c r="D31" s="80">
        <f t="shared" si="0"/>
        <v>-0.68234818693263855</v>
      </c>
      <c r="E31" s="79">
        <f t="shared" si="0"/>
        <v>-0.7016513471959428</v>
      </c>
      <c r="F31" s="78">
        <f t="shared" si="0"/>
        <v>-0.71244682926483827</v>
      </c>
      <c r="G31" s="80">
        <f t="shared" si="0"/>
        <v>1.2516143761750431</v>
      </c>
      <c r="H31" s="79">
        <f t="shared" si="0"/>
        <v>1.2227533456045725</v>
      </c>
      <c r="I31" s="78">
        <f t="shared" si="0"/>
        <v>1.217198900870301</v>
      </c>
      <c r="J31" s="79">
        <f t="shared" si="0"/>
        <v>-0.48635231505349935</v>
      </c>
      <c r="K31" s="79">
        <f t="shared" si="0"/>
        <v>-0.52238393156122997</v>
      </c>
      <c r="L31" s="78">
        <f t="shared" si="0"/>
        <v>-0.52230296311878555</v>
      </c>
      <c r="M31" s="80">
        <f t="shared" si="0"/>
        <v>-0.70047308984900436</v>
      </c>
      <c r="N31" s="79">
        <f t="shared" si="0"/>
        <v>-0.72774055705977758</v>
      </c>
      <c r="O31" s="78">
        <f t="shared" si="0"/>
        <v>-0.77962252364926843</v>
      </c>
      <c r="P31">
        <v>4.0500000000000007</v>
      </c>
    </row>
    <row r="32" spans="1:16" x14ac:dyDescent="0.25">
      <c r="A32" s="126">
        <f t="shared" si="0"/>
        <v>2.3978283163532614</v>
      </c>
      <c r="B32" s="150">
        <f t="shared" si="0"/>
        <v>2.3928789038685907</v>
      </c>
      <c r="C32" s="150">
        <f t="shared" si="0"/>
        <v>2.3942397915042695</v>
      </c>
      <c r="D32" s="126">
        <f t="shared" si="0"/>
        <v>8.7880045388998629E-2</v>
      </c>
      <c r="E32" s="150">
        <f t="shared" si="0"/>
        <v>8.185692658261072E-2</v>
      </c>
      <c r="F32" s="212">
        <f t="shared" si="0"/>
        <v>8.3654882867234576E-2</v>
      </c>
      <c r="G32" s="126">
        <f t="shared" si="0"/>
        <v>1.1754100118517321</v>
      </c>
      <c r="H32" s="150">
        <f t="shared" si="0"/>
        <v>1.1705499560442492</v>
      </c>
      <c r="I32" s="212">
        <f t="shared" si="0"/>
        <v>1.1722560576111727</v>
      </c>
      <c r="J32" s="150">
        <f t="shared" si="0"/>
        <v>-0.55057868767572737</v>
      </c>
      <c r="K32" s="150">
        <f t="shared" si="0"/>
        <v>-0.55701411037576631</v>
      </c>
      <c r="L32" s="212">
        <f t="shared" si="0"/>
        <v>-0.56256655620202878</v>
      </c>
      <c r="M32" s="126">
        <f t="shared" si="0"/>
        <v>-0.89442850739538504</v>
      </c>
      <c r="N32" s="150">
        <f t="shared" si="0"/>
        <v>-0.8866349783244839</v>
      </c>
      <c r="O32" s="212">
        <f t="shared" si="0"/>
        <v>-0.79085241457134448</v>
      </c>
      <c r="P32" s="105">
        <v>6.0500000000000007</v>
      </c>
    </row>
    <row r="33" spans="1:16" x14ac:dyDescent="0.25">
      <c r="A33" s="126">
        <f t="shared" si="0"/>
        <v>2.3874367293898553</v>
      </c>
      <c r="B33" s="150">
        <f t="shared" si="0"/>
        <v>2.3863121359377746</v>
      </c>
      <c r="C33" s="150">
        <f t="shared" si="0"/>
        <v>2.3842566827762259</v>
      </c>
      <c r="D33" s="126">
        <f t="shared" si="0"/>
        <v>0.28035297041015467</v>
      </c>
      <c r="E33" s="150">
        <f t="shared" si="0"/>
        <v>0.27866056053781052</v>
      </c>
      <c r="F33" s="212">
        <f t="shared" si="0"/>
        <v>0.27856772886010128</v>
      </c>
      <c r="G33" s="126">
        <f t="shared" si="0"/>
        <v>1.1465727426126979</v>
      </c>
      <c r="H33" s="150">
        <f t="shared" si="0"/>
        <v>1.1449576806188824</v>
      </c>
      <c r="I33" s="212">
        <f t="shared" si="0"/>
        <v>1.1436128710521147</v>
      </c>
      <c r="J33" s="150">
        <f t="shared" si="0"/>
        <v>-0.57858035836757915</v>
      </c>
      <c r="K33" s="150">
        <f t="shared" si="0"/>
        <v>-0.57824146549694433</v>
      </c>
      <c r="L33" s="212">
        <f t="shared" si="0"/>
        <v>-0.57913203588601725</v>
      </c>
      <c r="M33" s="126">
        <f t="shared" si="0"/>
        <v>-0.90399426028488716</v>
      </c>
      <c r="N33" s="150">
        <f t="shared" si="0"/>
        <v>-0.90094121093194568</v>
      </c>
      <c r="O33" s="212">
        <f t="shared" si="0"/>
        <v>-0.90755657838170412</v>
      </c>
      <c r="P33" s="105">
        <v>6.5500000000000007</v>
      </c>
    </row>
    <row r="34" spans="1:16" x14ac:dyDescent="0.25">
      <c r="A34" s="126">
        <f t="shared" si="0"/>
        <v>2.3833768050981088</v>
      </c>
      <c r="B34" s="150">
        <f t="shared" si="0"/>
        <v>2.3795147030103836</v>
      </c>
      <c r="C34" s="150">
        <f t="shared" si="0"/>
        <v>2.3729324088106596</v>
      </c>
      <c r="D34" s="126">
        <f t="shared" si="0"/>
        <v>0.38408393533413665</v>
      </c>
      <c r="E34" s="150">
        <f t="shared" si="0"/>
        <v>0.38051116323022027</v>
      </c>
      <c r="F34" s="212">
        <f t="shared" si="0"/>
        <v>0.37329919891130703</v>
      </c>
      <c r="G34" s="126">
        <f t="shared" si="0"/>
        <v>1.1282930409979857</v>
      </c>
      <c r="H34" s="150">
        <f t="shared" si="0"/>
        <v>1.1243773740631589</v>
      </c>
      <c r="I34" s="212">
        <f t="shared" si="0"/>
        <v>1.1184519648801579</v>
      </c>
      <c r="J34" s="150">
        <f t="shared" si="0"/>
        <v>-0.58543608399596248</v>
      </c>
      <c r="K34" s="150">
        <f t="shared" si="0"/>
        <v>-0.59788311974693931</v>
      </c>
      <c r="L34" s="212">
        <f t="shared" si="0"/>
        <v>-0.60204783125270944</v>
      </c>
      <c r="M34" s="126">
        <f t="shared" si="0"/>
        <v>-0.94653355517567683</v>
      </c>
      <c r="N34" s="150">
        <f t="shared" si="0"/>
        <v>-0.93759477763187971</v>
      </c>
      <c r="O34" s="212">
        <f t="shared" si="0"/>
        <v>-0.92869620992933055</v>
      </c>
      <c r="P34" s="105">
        <v>6.8000000000000007</v>
      </c>
    </row>
    <row r="35" spans="1:16" x14ac:dyDescent="0.25">
      <c r="A35" s="126">
        <f t="shared" si="0"/>
        <v>2.3748924254149371</v>
      </c>
      <c r="B35" s="150">
        <f t="shared" si="0"/>
        <v>2.3687953905066106</v>
      </c>
      <c r="C35" s="150">
        <f t="shared" si="0"/>
        <v>2.368059822526126</v>
      </c>
      <c r="D35" s="126">
        <f t="shared" si="0"/>
        <v>0.49789439686106468</v>
      </c>
      <c r="E35" s="150">
        <f t="shared" si="0"/>
        <v>0.49151072933310963</v>
      </c>
      <c r="F35" s="212">
        <f t="shared" si="0"/>
        <v>0.4906279572580991</v>
      </c>
      <c r="G35" s="126">
        <f t="shared" si="0"/>
        <v>1.100724798680496</v>
      </c>
      <c r="H35" s="150">
        <f t="shared" si="0"/>
        <v>1.0955450890345426</v>
      </c>
      <c r="I35" s="212">
        <f t="shared" si="0"/>
        <v>1.0940159466280464</v>
      </c>
      <c r="J35" s="150">
        <f t="shared" si="0"/>
        <v>-0.60497955585623153</v>
      </c>
      <c r="K35" s="150">
        <f t="shared" si="0"/>
        <v>-0.61357416616598048</v>
      </c>
      <c r="L35" s="212">
        <f t="shared" si="0"/>
        <v>-0.61685094346086122</v>
      </c>
      <c r="M35" s="126">
        <f t="shared" si="0"/>
        <v>-0.95800367040877754</v>
      </c>
      <c r="N35" s="150">
        <f t="shared" si="0"/>
        <v>-0.9196693958031551</v>
      </c>
      <c r="O35" s="212">
        <f t="shared" si="0"/>
        <v>-0.95911296994986994</v>
      </c>
      <c r="P35" s="105">
        <v>7.0500000000000007</v>
      </c>
    </row>
    <row r="36" spans="1:16" x14ac:dyDescent="0.25">
      <c r="A36" s="126">
        <f t="shared" si="0"/>
        <v>2.3662721701593119</v>
      </c>
      <c r="B36" s="150">
        <f t="shared" si="0"/>
        <v>2.3636471243620742</v>
      </c>
      <c r="C36" s="150">
        <f t="shared" si="0"/>
        <v>2.3664855938505589</v>
      </c>
      <c r="D36" s="126">
        <f t="shared" si="0"/>
        <v>0.58379379184375857</v>
      </c>
      <c r="E36" s="150">
        <f t="shared" si="0"/>
        <v>0.58053245146495325</v>
      </c>
      <c r="F36" s="212">
        <f t="shared" si="0"/>
        <v>0.58329662094473178</v>
      </c>
      <c r="G36" s="126">
        <f t="shared" si="0"/>
        <v>1.0707008144806713</v>
      </c>
      <c r="H36" s="150">
        <f t="shared" si="0"/>
        <v>1.0672380663028109</v>
      </c>
      <c r="I36" s="212">
        <f t="shared" si="0"/>
        <v>1.0692571354171223</v>
      </c>
      <c r="J36" s="150">
        <f t="shared" si="0"/>
        <v>-0.62389591487138862</v>
      </c>
      <c r="K36" s="150">
        <f t="shared" si="0"/>
        <v>-0.63525581940484577</v>
      </c>
      <c r="L36" s="212">
        <f t="shared" si="0"/>
        <v>-0.63060415183859153</v>
      </c>
      <c r="M36" s="126">
        <f t="shared" si="0"/>
        <v>-0.97247100245153062</v>
      </c>
      <c r="N36" s="150">
        <f t="shared" si="0"/>
        <v>-1.0071505735363886</v>
      </c>
      <c r="O36" s="212">
        <f t="shared" si="0"/>
        <v>-0.96685782293937539</v>
      </c>
      <c r="P36" s="105">
        <v>7.3000000000000007</v>
      </c>
    </row>
    <row r="37" spans="1:16" x14ac:dyDescent="0.25">
      <c r="A37" s="126">
        <f t="shared" si="0"/>
        <v>2.3658570924929867</v>
      </c>
      <c r="B37" s="150">
        <f t="shared" si="0"/>
        <v>2.344513065426491</v>
      </c>
      <c r="C37" s="150">
        <f t="shared" si="0"/>
        <v>2.3412578524751444</v>
      </c>
      <c r="D37" s="126">
        <f t="shared" si="0"/>
        <v>0.70278394623469154</v>
      </c>
      <c r="E37" s="150">
        <f t="shared" si="0"/>
        <v>0.68101634128287014</v>
      </c>
      <c r="F37" s="212">
        <f t="shared" si="0"/>
        <v>0.67842577430651307</v>
      </c>
      <c r="G37" s="126">
        <f t="shared" si="0"/>
        <v>1.0373050378768982</v>
      </c>
      <c r="H37" s="150">
        <f t="shared" si="0"/>
        <v>1.0161819144457389</v>
      </c>
      <c r="I37" s="212">
        <f t="shared" si="0"/>
        <v>1.0142517306243508</v>
      </c>
      <c r="J37" s="150">
        <f t="shared" si="0"/>
        <v>-0.63987634795367709</v>
      </c>
      <c r="K37" s="150">
        <f t="shared" si="0"/>
        <v>-0.66447991840919296</v>
      </c>
      <c r="L37" s="212">
        <f t="shared" si="0"/>
        <v>-0.66537939922785594</v>
      </c>
      <c r="M37" s="126">
        <f t="shared" si="0"/>
        <v>-0.99402629450082547</v>
      </c>
      <c r="N37" s="150">
        <f t="shared" si="0"/>
        <v>-1.0370863614451313</v>
      </c>
      <c r="O37" s="212">
        <f t="shared" si="0"/>
        <v>-1.0299554681880803</v>
      </c>
      <c r="P37" s="105">
        <v>7.5500000000000007</v>
      </c>
    </row>
    <row r="38" spans="1:16" x14ac:dyDescent="0.25">
      <c r="A38" s="126">
        <f t="shared" si="0"/>
        <v>2.3312582896795515</v>
      </c>
      <c r="B38" s="150">
        <f t="shared" si="0"/>
        <v>2.3340695603929493</v>
      </c>
      <c r="C38" s="150">
        <f t="shared" si="0"/>
        <v>2.3259532387783795</v>
      </c>
      <c r="D38" s="126">
        <f t="shared" si="0"/>
        <v>0.77391598286958896</v>
      </c>
      <c r="E38" s="150">
        <f t="shared" si="0"/>
        <v>0.77559159055240079</v>
      </c>
      <c r="F38" s="212">
        <f t="shared" si="0"/>
        <v>0.76687872006236169</v>
      </c>
      <c r="G38" s="126">
        <f t="shared" si="0"/>
        <v>0.96461950693187948</v>
      </c>
      <c r="H38" s="150">
        <f t="shared" si="0"/>
        <v>0.96684453303391082</v>
      </c>
      <c r="I38" s="212">
        <f t="shared" si="0"/>
        <v>0.95863903020971586</v>
      </c>
      <c r="J38" s="150">
        <f t="shared" si="0"/>
        <v>-0.68750952262865661</v>
      </c>
      <c r="K38" s="150">
        <f t="shared" si="0"/>
        <v>-0.69348061747909262</v>
      </c>
      <c r="L38" s="212">
        <f t="shared" si="0"/>
        <v>-0.69724494289768768</v>
      </c>
      <c r="M38" s="152">
        <f t="shared" si="0"/>
        <v>-1.1032919459900183</v>
      </c>
      <c r="N38" s="153">
        <f t="shared" si="0"/>
        <v>-1.118975026329841</v>
      </c>
      <c r="O38" s="213">
        <f t="shared" si="0"/>
        <v>-1.119952813309371</v>
      </c>
      <c r="P38" s="105">
        <v>7.8000000000000007</v>
      </c>
    </row>
    <row r="39" spans="1:16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149" t="s">
        <v>107</v>
      </c>
      <c r="N39" s="57"/>
      <c r="O39" s="57"/>
    </row>
    <row r="40" spans="1:16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</row>
    <row r="42" spans="1:16" ht="15" customHeight="1" x14ac:dyDescent="0.25"/>
    <row r="63" spans="5:19" x14ac:dyDescent="0.25">
      <c r="E63" t="s">
        <v>64</v>
      </c>
      <c r="H63" t="s">
        <v>61</v>
      </c>
      <c r="K63" t="s">
        <v>62</v>
      </c>
      <c r="N63" t="s">
        <v>50</v>
      </c>
      <c r="R63" t="s">
        <v>104</v>
      </c>
    </row>
    <row r="64" spans="5:19" x14ac:dyDescent="0.25">
      <c r="E64" t="s">
        <v>47</v>
      </c>
      <c r="F64">
        <v>-3.5000000000000003E-2</v>
      </c>
      <c r="H64" t="s">
        <v>48</v>
      </c>
      <c r="I64">
        <v>0.39779999999999999</v>
      </c>
      <c r="K64" t="s">
        <v>47</v>
      </c>
      <c r="L64">
        <v>-0.1166</v>
      </c>
      <c r="N64" t="s">
        <v>47</v>
      </c>
      <c r="O64">
        <v>-7.5700000000000003E-2</v>
      </c>
      <c r="R64" t="s">
        <v>47</v>
      </c>
      <c r="S64">
        <v>-2.7300000000000001E-2</v>
      </c>
    </row>
    <row r="65" spans="1:31" x14ac:dyDescent="0.25">
      <c r="E65" t="s">
        <v>46</v>
      </c>
      <c r="F65">
        <v>2.6133000000000002</v>
      </c>
      <c r="H65" t="s">
        <v>46</v>
      </c>
      <c r="I65">
        <v>-2.3218999999999999</v>
      </c>
      <c r="K65" t="s">
        <v>46</v>
      </c>
      <c r="L65">
        <v>1.9023000000000001</v>
      </c>
      <c r="N65" t="s">
        <v>46</v>
      </c>
      <c r="O65">
        <v>-8.6599999999999996E-2</v>
      </c>
      <c r="R65" t="s">
        <v>46</v>
      </c>
      <c r="S65">
        <v>-0.68189999999999995</v>
      </c>
    </row>
    <row r="67" spans="1:31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88"/>
    </row>
    <row r="68" spans="1:31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393"/>
      <c r="V68" s="393"/>
      <c r="W68" s="393"/>
      <c r="X68" s="390"/>
    </row>
    <row r="69" spans="1:31" ht="48.75" customHeight="1" x14ac:dyDescent="0.25">
      <c r="A69" s="89" t="s">
        <v>43</v>
      </c>
      <c r="B69" s="90" t="s">
        <v>42</v>
      </c>
      <c r="C69" s="91" t="s">
        <v>8</v>
      </c>
      <c r="D69" s="89" t="s">
        <v>41</v>
      </c>
      <c r="E69" s="92" t="s">
        <v>65</v>
      </c>
      <c r="F69" s="93" t="s">
        <v>39</v>
      </c>
      <c r="G69" s="94" t="s">
        <v>59</v>
      </c>
      <c r="H69" s="94" t="s">
        <v>60</v>
      </c>
      <c r="I69" s="95" t="s">
        <v>11</v>
      </c>
      <c r="J69" s="96" t="s">
        <v>38</v>
      </c>
      <c r="K69" s="97" t="s">
        <v>59</v>
      </c>
      <c r="L69" s="97" t="s">
        <v>60</v>
      </c>
      <c r="M69" s="54" t="s">
        <v>10</v>
      </c>
      <c r="N69" s="53" t="s">
        <v>37</v>
      </c>
      <c r="O69" s="184" t="s">
        <v>59</v>
      </c>
      <c r="P69" s="184" t="s">
        <v>60</v>
      </c>
      <c r="Q69" s="52" t="s">
        <v>9</v>
      </c>
      <c r="R69" s="51" t="s">
        <v>37</v>
      </c>
      <c r="S69" s="185" t="s">
        <v>59</v>
      </c>
      <c r="T69" s="186" t="s">
        <v>60</v>
      </c>
      <c r="U69" s="143" t="s">
        <v>100</v>
      </c>
      <c r="V69" s="86" t="s">
        <v>37</v>
      </c>
      <c r="W69" s="87" t="s">
        <v>59</v>
      </c>
      <c r="X69" s="187" t="s">
        <v>60</v>
      </c>
    </row>
    <row r="70" spans="1:31" x14ac:dyDescent="0.25">
      <c r="A70" s="50" t="s">
        <v>66</v>
      </c>
      <c r="B70" s="142" t="s">
        <v>67</v>
      </c>
      <c r="C70" s="167">
        <v>8.3333333333333925E-2</v>
      </c>
      <c r="D70" s="107" t="s">
        <v>35</v>
      </c>
      <c r="E70" s="179">
        <f t="shared" ref="E70:E78" si="2">AVERAGE(A15:C15)</f>
        <v>255.49955733333334</v>
      </c>
      <c r="F70" s="188">
        <f t="shared" ref="F70:F78" si="3">_xlfn.STDEV.S(A15:C15)</f>
        <v>5.2276992989774396</v>
      </c>
      <c r="G70" s="188">
        <f>($F$64*C70)+$F$65</f>
        <v>2.6103833333333335</v>
      </c>
      <c r="H70" s="189">
        <f>10^G70</f>
        <v>407.74001384866449</v>
      </c>
      <c r="I70" s="179">
        <f>AVERAGE(D15:F15)</f>
        <v>7.0219333333333342E-2</v>
      </c>
      <c r="J70" s="188">
        <f t="shared" ref="J70:J78" si="4">_xlfn.STDEV.S(D15:F15)</f>
        <v>1.0604179993442819E-3</v>
      </c>
      <c r="K70" s="188">
        <f>$I$64*C70+$I$65</f>
        <v>-2.2887499999999994</v>
      </c>
      <c r="L70" s="189">
        <f>10^K70</f>
        <v>5.143396440800624E-3</v>
      </c>
      <c r="M70" s="179">
        <f t="shared" ref="M70:M78" si="5">AVERAGE(G15:I15)</f>
        <v>16.821180999999999</v>
      </c>
      <c r="N70" s="188">
        <f t="shared" ref="N70:N78" si="6">_xlfn.STDEV.S(G15:I15)</f>
        <v>0.35181637327020404</v>
      </c>
      <c r="O70" s="188">
        <f>($L$64*C70)+$L$65</f>
        <v>1.8925833333333333</v>
      </c>
      <c r="P70" s="189">
        <f>10^O70</f>
        <v>78.08782623172057</v>
      </c>
      <c r="Q70" s="179">
        <f>AVERAGE(J15:L15)</f>
        <v>0.30276900000000001</v>
      </c>
      <c r="R70" s="188">
        <f t="shared" ref="R70:R78" si="7">_xlfn.STDEV.S(J15:L15)</f>
        <v>5.6505712985502662E-3</v>
      </c>
      <c r="S70" s="188">
        <f>($O$64*C70)+$O$65</f>
        <v>-9.2908333333333371E-2</v>
      </c>
      <c r="T70" s="189">
        <f>10^S70</f>
        <v>0.80740543157169409</v>
      </c>
      <c r="U70" s="179">
        <f t="shared" ref="U70:U78" si="8">AVERAGE(M15:O15)</f>
        <v>0.26225033333333331</v>
      </c>
      <c r="V70" s="188">
        <f t="shared" ref="V70:V78" si="9">_xlfn.STDEV.S(M15:O15)</f>
        <v>5.5352589102347471E-2</v>
      </c>
      <c r="W70" s="188">
        <f t="shared" ref="W70:W78" si="10">($S$64*C70)+$S$65</f>
        <v>-0.68417499999999998</v>
      </c>
      <c r="X70" s="189">
        <f>10^W70</f>
        <v>0.20693073484267768</v>
      </c>
    </row>
    <row r="71" spans="1:31" x14ac:dyDescent="0.25">
      <c r="A71" s="49" t="s">
        <v>34</v>
      </c>
      <c r="B71" s="47" t="s">
        <v>18</v>
      </c>
      <c r="C71" s="42">
        <v>4.0500000000000007</v>
      </c>
      <c r="D71" s="45" t="s">
        <v>33</v>
      </c>
      <c r="E71" s="109">
        <f t="shared" si="2"/>
        <v>262.81388366666664</v>
      </c>
      <c r="F71" s="34">
        <f t="shared" si="3"/>
        <v>11.640341621041944</v>
      </c>
      <c r="G71" s="34">
        <f t="shared" ref="G71:G77" si="11">($F$64*C71)+$F$65</f>
        <v>2.4715500000000001</v>
      </c>
      <c r="H71" s="190">
        <f>10^G71</f>
        <v>296.17609310948717</v>
      </c>
      <c r="I71" s="109">
        <f t="shared" ref="I71:I78" si="12">AVERAGE(D16:F16)</f>
        <v>0.20015366666666667</v>
      </c>
      <c r="J71" s="34">
        <f t="shared" si="4"/>
        <v>7.0595910174268027E-3</v>
      </c>
      <c r="K71" s="34">
        <f t="shared" ref="K71:K78" si="13">$I$64*C71+$I$65</f>
        <v>-0.71080999999999972</v>
      </c>
      <c r="L71" s="190">
        <f t="shared" ref="L71:L78" si="14">10^K71</f>
        <v>0.19462113456729832</v>
      </c>
      <c r="M71" s="109">
        <f t="shared" si="5"/>
        <v>17.013203999999998</v>
      </c>
      <c r="N71" s="34">
        <f t="shared" si="6"/>
        <v>0.73157581170785047</v>
      </c>
      <c r="O71" s="34">
        <f t="shared" ref="O71:O78" si="15">($L$64*C71)+$L$65</f>
        <v>1.4300700000000002</v>
      </c>
      <c r="P71" s="190">
        <f t="shared" ref="P71:P78" si="16">10^O71</f>
        <v>26.919686630450677</v>
      </c>
      <c r="Q71" s="109">
        <f t="shared" ref="Q71:Q78" si="17">AVERAGE(J16:L16)</f>
        <v>0.30902099999999999</v>
      </c>
      <c r="R71" s="34">
        <f t="shared" si="7"/>
        <v>1.4983997697543857E-2</v>
      </c>
      <c r="S71" s="34">
        <f t="shared" ref="S71:S78" si="18">($O$64*C71)+$O$65</f>
        <v>-0.39318500000000006</v>
      </c>
      <c r="T71" s="190">
        <f t="shared" ref="T71:T78" si="19">10^S71</f>
        <v>0.40440358787170511</v>
      </c>
      <c r="U71" s="109">
        <f t="shared" si="8"/>
        <v>0.18419733333333332</v>
      </c>
      <c r="V71" s="34">
        <f t="shared" si="9"/>
        <v>1.6802732942391638E-2</v>
      </c>
      <c r="W71" s="34">
        <f t="shared" si="10"/>
        <v>-0.79246499999999997</v>
      </c>
      <c r="X71" s="190">
        <f t="shared" ref="X71:X78" si="20">10^W71</f>
        <v>0.16126309848033174</v>
      </c>
      <c r="Y71" s="1"/>
      <c r="Z71" s="1"/>
      <c r="AD71" s="1"/>
      <c r="AE71" s="1"/>
    </row>
    <row r="72" spans="1:31" x14ac:dyDescent="0.25">
      <c r="A72" s="49" t="s">
        <v>15</v>
      </c>
      <c r="B72" s="47" t="s">
        <v>18</v>
      </c>
      <c r="C72" s="123">
        <v>6.0500000000000007</v>
      </c>
      <c r="D72" s="124" t="s">
        <v>31</v>
      </c>
      <c r="E72" s="223">
        <f t="shared" si="2"/>
        <v>248.30608300000003</v>
      </c>
      <c r="F72" s="224">
        <f t="shared" si="3"/>
        <v>1.4636021906143097</v>
      </c>
      <c r="G72" s="224">
        <f t="shared" si="11"/>
        <v>2.4015500000000003</v>
      </c>
      <c r="H72" s="225">
        <f t="shared" ref="H72:H78" si="21">10^G72</f>
        <v>252.08673885165348</v>
      </c>
      <c r="I72" s="223">
        <f t="shared" si="12"/>
        <v>1.2147063333333334</v>
      </c>
      <c r="J72" s="224">
        <f t="shared" si="4"/>
        <v>8.6593950327567681E-3</v>
      </c>
      <c r="K72" s="224">
        <f t="shared" si="13"/>
        <v>8.4790000000000365E-2</v>
      </c>
      <c r="L72" s="225">
        <f t="shared" si="14"/>
        <v>1.2155980647353002</v>
      </c>
      <c r="M72" s="223">
        <f t="shared" si="5"/>
        <v>14.884811666666666</v>
      </c>
      <c r="N72" s="224">
        <f t="shared" si="6"/>
        <v>8.4575987693514251E-2</v>
      </c>
      <c r="O72" s="224">
        <f t="shared" si="15"/>
        <v>1.1968700000000001</v>
      </c>
      <c r="P72" s="225">
        <f t="shared" si="16"/>
        <v>15.735117851428074</v>
      </c>
      <c r="Q72" s="223">
        <f t="shared" si="17"/>
        <v>0.2775286666666667</v>
      </c>
      <c r="R72" s="224">
        <f t="shared" si="7"/>
        <v>3.8356376697145748E-3</v>
      </c>
      <c r="S72" s="224">
        <f t="shared" si="18"/>
        <v>-0.5445850000000001</v>
      </c>
      <c r="T72" s="225">
        <f t="shared" si="19"/>
        <v>0.28537439251261482</v>
      </c>
      <c r="U72" s="223">
        <f t="shared" si="8"/>
        <v>0.139736</v>
      </c>
      <c r="V72" s="224">
        <f t="shared" si="9"/>
        <v>1.9197290616125851E-2</v>
      </c>
      <c r="W72" s="224">
        <f t="shared" si="10"/>
        <v>-0.84706499999999996</v>
      </c>
      <c r="X72" s="225">
        <f t="shared" si="20"/>
        <v>0.14221159259034102</v>
      </c>
      <c r="Y72" s="1"/>
      <c r="Z72" s="1"/>
      <c r="AD72" s="1"/>
      <c r="AE72" s="1"/>
    </row>
    <row r="73" spans="1:31" x14ac:dyDescent="0.25">
      <c r="A73" s="49" t="s">
        <v>15</v>
      </c>
      <c r="B73" s="47" t="s">
        <v>23</v>
      </c>
      <c r="C73" s="123">
        <v>6.5500000000000007</v>
      </c>
      <c r="D73" s="124" t="s">
        <v>30</v>
      </c>
      <c r="E73" s="223">
        <f t="shared" si="2"/>
        <v>243.22255400000003</v>
      </c>
      <c r="F73" s="224">
        <f t="shared" si="3"/>
        <v>0.90263710668961705</v>
      </c>
      <c r="G73" s="224">
        <f t="shared" si="11"/>
        <v>2.3840500000000002</v>
      </c>
      <c r="H73" s="225">
        <f t="shared" si="21"/>
        <v>242.1307794051495</v>
      </c>
      <c r="I73" s="223">
        <f t="shared" si="12"/>
        <v>1.9019300000000001</v>
      </c>
      <c r="J73" s="224">
        <f t="shared" si="4"/>
        <v>4.4040900308690767E-3</v>
      </c>
      <c r="K73" s="224">
        <f t="shared" si="13"/>
        <v>0.28369000000000044</v>
      </c>
      <c r="L73" s="225">
        <f t="shared" si="14"/>
        <v>1.921719513185453</v>
      </c>
      <c r="M73" s="223">
        <f t="shared" si="5"/>
        <v>13.965273666666667</v>
      </c>
      <c r="N73" s="224">
        <f t="shared" si="6"/>
        <v>4.7662549882830939E-2</v>
      </c>
      <c r="O73" s="224">
        <f t="shared" si="15"/>
        <v>1.1385700000000001</v>
      </c>
      <c r="P73" s="225">
        <f t="shared" si="16"/>
        <v>13.758465526678719</v>
      </c>
      <c r="Q73" s="223">
        <f t="shared" si="17"/>
        <v>0.26384499999999994</v>
      </c>
      <c r="R73" s="224">
        <f t="shared" si="7"/>
        <v>2.7305127723562233E-4</v>
      </c>
      <c r="S73" s="224">
        <f t="shared" si="18"/>
        <v>-0.58243500000000004</v>
      </c>
      <c r="T73" s="225">
        <f t="shared" si="19"/>
        <v>0.26155618848418655</v>
      </c>
      <c r="U73" s="223">
        <f t="shared" si="8"/>
        <v>0.12469366666666666</v>
      </c>
      <c r="V73" s="224">
        <f t="shared" si="9"/>
        <v>9.5034748031093581E-4</v>
      </c>
      <c r="W73" s="224">
        <f t="shared" si="10"/>
        <v>-0.86071500000000001</v>
      </c>
      <c r="X73" s="225">
        <f t="shared" si="20"/>
        <v>0.13781135409721698</v>
      </c>
      <c r="Y73" s="1"/>
      <c r="Z73" s="1"/>
    </row>
    <row r="74" spans="1:31" x14ac:dyDescent="0.25">
      <c r="A74" s="49" t="s">
        <v>15</v>
      </c>
      <c r="B74" s="47" t="s">
        <v>27</v>
      </c>
      <c r="C74" s="123">
        <v>6.8000000000000007</v>
      </c>
      <c r="D74" s="124" t="s">
        <v>29</v>
      </c>
      <c r="E74" s="223">
        <f t="shared" si="2"/>
        <v>239.12740733333331</v>
      </c>
      <c r="F74" s="224">
        <f t="shared" si="3"/>
        <v>2.9032506140914367</v>
      </c>
      <c r="G74" s="224">
        <f t="shared" si="11"/>
        <v>2.3753000000000002</v>
      </c>
      <c r="H74" s="225">
        <f t="shared" si="21"/>
        <v>237.30123584905058</v>
      </c>
      <c r="I74" s="223">
        <f t="shared" si="12"/>
        <v>2.3950866666666664</v>
      </c>
      <c r="J74" s="224">
        <f t="shared" si="4"/>
        <v>3.0236389207928392E-2</v>
      </c>
      <c r="K74" s="224">
        <f t="shared" si="13"/>
        <v>0.38314000000000048</v>
      </c>
      <c r="L74" s="225">
        <f t="shared" si="14"/>
        <v>2.4162396125378116</v>
      </c>
      <c r="M74" s="223">
        <f t="shared" si="5"/>
        <v>13.296161666666668</v>
      </c>
      <c r="N74" s="224">
        <f t="shared" si="6"/>
        <v>0.15151362365257204</v>
      </c>
      <c r="O74" s="224">
        <f t="shared" si="15"/>
        <v>1.1094200000000001</v>
      </c>
      <c r="P74" s="225">
        <f t="shared" si="16"/>
        <v>12.865302435721224</v>
      </c>
      <c r="Q74" s="223">
        <f t="shared" si="17"/>
        <v>0.2540593333333333</v>
      </c>
      <c r="R74" s="224">
        <f t="shared" si="7"/>
        <v>5.0775273838093221E-3</v>
      </c>
      <c r="S74" s="224">
        <f t="shared" si="18"/>
        <v>-0.60136000000000012</v>
      </c>
      <c r="T74" s="225">
        <f t="shared" si="19"/>
        <v>0.25040327230699838</v>
      </c>
      <c r="U74" s="223">
        <f t="shared" si="8"/>
        <v>0.11546566666666665</v>
      </c>
      <c r="V74" s="224">
        <f t="shared" si="9"/>
        <v>2.3710253759361916E-3</v>
      </c>
      <c r="W74" s="224">
        <f t="shared" si="10"/>
        <v>-0.86753999999999998</v>
      </c>
      <c r="X74" s="225">
        <f t="shared" si="20"/>
        <v>0.1356625574712528</v>
      </c>
      <c r="Y74" s="1"/>
      <c r="Z74" s="1"/>
    </row>
    <row r="75" spans="1:31" x14ac:dyDescent="0.25">
      <c r="A75" s="48" t="s">
        <v>28</v>
      </c>
      <c r="B75" s="47" t="s">
        <v>18</v>
      </c>
      <c r="C75" s="123">
        <v>7.0500000000000007</v>
      </c>
      <c r="D75" s="124" t="s">
        <v>26</v>
      </c>
      <c r="E75" s="223">
        <f t="shared" si="2"/>
        <v>234.74338333333336</v>
      </c>
      <c r="F75" s="224">
        <f t="shared" si="3"/>
        <v>2.0320410654670238</v>
      </c>
      <c r="G75" s="224">
        <f t="shared" si="11"/>
        <v>2.3665500000000002</v>
      </c>
      <c r="H75" s="225">
        <f t="shared" si="21"/>
        <v>232.5680224291599</v>
      </c>
      <c r="I75" s="223">
        <f t="shared" si="12"/>
        <v>3.1142713333333334</v>
      </c>
      <c r="J75" s="224">
        <f t="shared" si="4"/>
        <v>2.8503559502864456E-2</v>
      </c>
      <c r="K75" s="224">
        <f t="shared" si="13"/>
        <v>0.48259000000000052</v>
      </c>
      <c r="L75" s="225">
        <f t="shared" si="14"/>
        <v>3.0380156027657845</v>
      </c>
      <c r="M75" s="223">
        <f t="shared" si="5"/>
        <v>12.496012333333333</v>
      </c>
      <c r="N75" s="224">
        <f t="shared" si="6"/>
        <v>0.10135438738571395</v>
      </c>
      <c r="O75" s="224">
        <f t="shared" si="15"/>
        <v>1.0802700000000001</v>
      </c>
      <c r="P75" s="225">
        <f t="shared" si="16"/>
        <v>12.030121123727513</v>
      </c>
      <c r="Q75" s="223">
        <f t="shared" si="17"/>
        <v>0.24447099999999999</v>
      </c>
      <c r="R75" s="224">
        <f t="shared" si="7"/>
        <v>3.4608108876388959E-3</v>
      </c>
      <c r="S75" s="224">
        <f t="shared" si="18"/>
        <v>-0.62028500000000009</v>
      </c>
      <c r="T75" s="225">
        <f t="shared" si="19"/>
        <v>0.23972592331090531</v>
      </c>
      <c r="U75" s="223">
        <f t="shared" si="8"/>
        <v>0.11344766666666665</v>
      </c>
      <c r="V75" s="224">
        <f t="shared" si="9"/>
        <v>5.9515418450459797E-3</v>
      </c>
      <c r="W75" s="224">
        <f t="shared" si="10"/>
        <v>-0.87436499999999995</v>
      </c>
      <c r="X75" s="225">
        <f>10^W75</f>
        <v>0.13354726553704643</v>
      </c>
      <c r="Y75" s="1"/>
      <c r="Z75" s="1"/>
    </row>
    <row r="76" spans="1:31" x14ac:dyDescent="0.25">
      <c r="A76" s="48" t="s">
        <v>28</v>
      </c>
      <c r="B76" s="47" t="s">
        <v>15</v>
      </c>
      <c r="C76" s="123">
        <v>7.3000000000000007</v>
      </c>
      <c r="D76" s="124" t="s">
        <v>25</v>
      </c>
      <c r="E76" s="223">
        <f t="shared" si="2"/>
        <v>231.99050633333334</v>
      </c>
      <c r="F76" s="224">
        <f t="shared" si="3"/>
        <v>0.84355046584085225</v>
      </c>
      <c r="G76" s="224">
        <f t="shared" si="11"/>
        <v>2.3578000000000001</v>
      </c>
      <c r="H76" s="225">
        <f t="shared" si="21"/>
        <v>227.92921774337495</v>
      </c>
      <c r="I76" s="223">
        <f t="shared" si="12"/>
        <v>3.8242239999999996</v>
      </c>
      <c r="J76" s="224">
        <f t="shared" si="4"/>
        <v>1.5455720720820527E-2</v>
      </c>
      <c r="K76" s="224">
        <f t="shared" si="13"/>
        <v>0.58204000000000011</v>
      </c>
      <c r="L76" s="225">
        <f t="shared" si="14"/>
        <v>3.8197945082749576</v>
      </c>
      <c r="M76" s="223">
        <f t="shared" si="5"/>
        <v>11.72378</v>
      </c>
      <c r="N76" s="224">
        <f t="shared" si="6"/>
        <v>4.6937576375437995E-2</v>
      </c>
      <c r="O76" s="224">
        <f t="shared" si="15"/>
        <v>1.0511200000000001</v>
      </c>
      <c r="P76" s="225">
        <f t="shared" si="16"/>
        <v>11.249157567390041</v>
      </c>
      <c r="Q76" s="223">
        <f t="shared" si="17"/>
        <v>0.23448033333333332</v>
      </c>
      <c r="R76" s="224">
        <f t="shared" si="7"/>
        <v>3.0869028707319816E-3</v>
      </c>
      <c r="S76" s="224">
        <f t="shared" si="18"/>
        <v>-0.63921000000000006</v>
      </c>
      <c r="T76" s="225">
        <f t="shared" si="19"/>
        <v>0.22950386301984405</v>
      </c>
      <c r="U76" s="223">
        <f t="shared" si="8"/>
        <v>0.10428033333333335</v>
      </c>
      <c r="V76" s="224">
        <f t="shared" si="9"/>
        <v>5.1677734405963802E-3</v>
      </c>
      <c r="W76" s="224">
        <f t="shared" si="10"/>
        <v>-0.88118999999999992</v>
      </c>
      <c r="X76" s="225">
        <f t="shared" si="20"/>
        <v>0.13146495587923468</v>
      </c>
      <c r="Y76" s="1"/>
      <c r="Z76" s="1"/>
    </row>
    <row r="77" spans="1:31" x14ac:dyDescent="0.25">
      <c r="A77" s="44" t="s">
        <v>28</v>
      </c>
      <c r="B77" s="46" t="s">
        <v>23</v>
      </c>
      <c r="C77" s="123">
        <v>7.5500000000000007</v>
      </c>
      <c r="D77" s="124" t="s">
        <v>22</v>
      </c>
      <c r="E77" s="223">
        <f t="shared" si="2"/>
        <v>224.22315400000002</v>
      </c>
      <c r="F77" s="224">
        <f t="shared" si="3"/>
        <v>6.954928579905542</v>
      </c>
      <c r="G77" s="224">
        <f t="shared" si="11"/>
        <v>2.3490500000000001</v>
      </c>
      <c r="H77" s="225">
        <f>10^G77</f>
        <v>223.3829387139038</v>
      </c>
      <c r="I77" s="223">
        <f t="shared" si="12"/>
        <v>4.8702003333333339</v>
      </c>
      <c r="J77" s="224">
        <f t="shared" si="4"/>
        <v>0.15127829276314983</v>
      </c>
      <c r="K77" s="224">
        <f t="shared" si="13"/>
        <v>0.68149000000000015</v>
      </c>
      <c r="L77" s="225">
        <f t="shared" si="14"/>
        <v>4.8027502137132441</v>
      </c>
      <c r="M77" s="223">
        <f t="shared" si="5"/>
        <v>10.536728333333334</v>
      </c>
      <c r="N77" s="224">
        <f t="shared" si="6"/>
        <v>0.31281062119169389</v>
      </c>
      <c r="O77" s="224">
        <f t="shared" si="15"/>
        <v>1.02197</v>
      </c>
      <c r="P77" s="225">
        <f t="shared" si="16"/>
        <v>10.518892093811214</v>
      </c>
      <c r="Q77" s="223">
        <f t="shared" si="17"/>
        <v>0.22058866666666666</v>
      </c>
      <c r="R77" s="224">
        <f t="shared" si="7"/>
        <v>7.4194463629932176E-3</v>
      </c>
      <c r="S77" s="224">
        <f t="shared" si="18"/>
        <v>-0.65813500000000014</v>
      </c>
      <c r="T77" s="225">
        <f t="shared" si="19"/>
        <v>0.21971767764439862</v>
      </c>
      <c r="U77" s="223">
        <f t="shared" si="8"/>
        <v>9.5511666666666661E-2</v>
      </c>
      <c r="V77" s="224">
        <f t="shared" si="9"/>
        <v>5.1429207006654662E-3</v>
      </c>
      <c r="W77" s="224">
        <f t="shared" si="10"/>
        <v>-0.888015</v>
      </c>
      <c r="X77" s="225">
        <f>10^W77</f>
        <v>0.12941511422811383</v>
      </c>
      <c r="Y77" s="1"/>
      <c r="Z77" s="1"/>
    </row>
    <row r="78" spans="1:31" x14ac:dyDescent="0.25">
      <c r="A78" s="39" t="s">
        <v>28</v>
      </c>
      <c r="B78" s="84" t="s">
        <v>27</v>
      </c>
      <c r="C78" s="168">
        <v>7.8000000000000007</v>
      </c>
      <c r="D78" s="169" t="s">
        <v>19</v>
      </c>
      <c r="E78" s="226">
        <f t="shared" si="2"/>
        <v>214.01295100000002</v>
      </c>
      <c r="F78" s="227">
        <f t="shared" si="3"/>
        <v>2.028192669262205</v>
      </c>
      <c r="G78" s="227">
        <f>($F$64*C78)+$F$65</f>
        <v>2.3403</v>
      </c>
      <c r="H78" s="228">
        <f t="shared" si="21"/>
        <v>218.9273398228477</v>
      </c>
      <c r="I78" s="226">
        <f t="shared" si="12"/>
        <v>5.917593666666666</v>
      </c>
      <c r="J78" s="227">
        <f t="shared" si="4"/>
        <v>6.2828391546603565E-2</v>
      </c>
      <c r="K78" s="227">
        <f t="shared" si="13"/>
        <v>0.78094000000000019</v>
      </c>
      <c r="L78" s="228">
        <f t="shared" si="14"/>
        <v>6.0386519655319191</v>
      </c>
      <c r="M78" s="226">
        <f t="shared" si="5"/>
        <v>9.1913963333333335</v>
      </c>
      <c r="N78" s="227">
        <f t="shared" si="6"/>
        <v>8.9632217072508749E-2</v>
      </c>
      <c r="O78" s="227">
        <f t="shared" si="15"/>
        <v>0.99282000000000004</v>
      </c>
      <c r="P78" s="228">
        <f t="shared" si="16"/>
        <v>9.8360335179228624</v>
      </c>
      <c r="Q78" s="226">
        <f t="shared" si="17"/>
        <v>0.20289599999999999</v>
      </c>
      <c r="R78" s="227">
        <f t="shared" si="7"/>
        <v>2.2963240189485456E-3</v>
      </c>
      <c r="S78" s="227">
        <f t="shared" si="18"/>
        <v>-0.67706000000000011</v>
      </c>
      <c r="T78" s="228">
        <f t="shared" si="19"/>
        <v>0.2103487812110322</v>
      </c>
      <c r="U78" s="226">
        <f t="shared" si="8"/>
        <v>7.6911999999999994E-2</v>
      </c>
      <c r="V78" s="227">
        <f t="shared" si="9"/>
        <v>1.6658304235425657E-3</v>
      </c>
      <c r="W78" s="227">
        <f t="shared" si="10"/>
        <v>-0.89483999999999997</v>
      </c>
      <c r="X78" s="228">
        <f t="shared" si="20"/>
        <v>0.12739723433263025</v>
      </c>
      <c r="Y78" s="1"/>
      <c r="Z78" s="1"/>
    </row>
    <row r="79" spans="1:31" x14ac:dyDescent="0.25">
      <c r="A79" s="98"/>
      <c r="B79" s="98"/>
      <c r="C79" s="34"/>
      <c r="D79" s="41"/>
      <c r="E79" s="2"/>
      <c r="F79" s="2"/>
      <c r="G79" s="88"/>
      <c r="H79" s="8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x14ac:dyDescent="0.25">
      <c r="A80" s="98"/>
      <c r="B80" s="98"/>
      <c r="C80" s="34"/>
      <c r="D80" s="41"/>
      <c r="E80" s="2"/>
      <c r="F80" s="2"/>
      <c r="G80" s="88"/>
      <c r="H80" s="8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9" x14ac:dyDescent="0.25">
      <c r="A81" s="99"/>
      <c r="M81" s="34"/>
      <c r="W81" s="1"/>
      <c r="X81" s="1"/>
      <c r="Y81" s="1"/>
      <c r="Z81" s="1"/>
    </row>
    <row r="83" spans="1:29" x14ac:dyDescent="0.25">
      <c r="W83" s="166"/>
    </row>
    <row r="84" spans="1:29" x14ac:dyDescent="0.25">
      <c r="A84" s="180"/>
      <c r="B84" s="181"/>
      <c r="C84" s="181"/>
      <c r="D84" s="30" t="s">
        <v>65</v>
      </c>
      <c r="E84" s="29"/>
      <c r="F84" s="28"/>
      <c r="G84" s="27" t="s">
        <v>11</v>
      </c>
      <c r="H84" s="26"/>
      <c r="I84" s="26"/>
      <c r="J84" s="25" t="s">
        <v>10</v>
      </c>
      <c r="K84" s="24"/>
      <c r="L84" s="23"/>
      <c r="M84" s="22" t="s">
        <v>9</v>
      </c>
      <c r="N84" s="21"/>
      <c r="O84" s="20"/>
      <c r="P84" s="135" t="s">
        <v>102</v>
      </c>
      <c r="Q84" s="144"/>
      <c r="R84" s="137"/>
    </row>
    <row r="85" spans="1:29" ht="51.75" x14ac:dyDescent="0.25">
      <c r="A85" s="183" t="s">
        <v>8</v>
      </c>
      <c r="B85" s="18" t="s">
        <v>7</v>
      </c>
      <c r="C85" s="17" t="s">
        <v>6</v>
      </c>
      <c r="D85" s="331" t="s">
        <v>2</v>
      </c>
      <c r="E85" s="332" t="s">
        <v>1</v>
      </c>
      <c r="F85" s="333" t="s">
        <v>0</v>
      </c>
      <c r="G85" s="334" t="s">
        <v>2</v>
      </c>
      <c r="H85" s="335" t="s">
        <v>3</v>
      </c>
      <c r="I85" s="336" t="s">
        <v>0</v>
      </c>
      <c r="J85" s="337" t="s">
        <v>2</v>
      </c>
      <c r="K85" s="338" t="s">
        <v>1</v>
      </c>
      <c r="L85" s="339" t="s">
        <v>0</v>
      </c>
      <c r="M85" s="340" t="s">
        <v>2</v>
      </c>
      <c r="N85" s="341" t="s">
        <v>1</v>
      </c>
      <c r="O85" s="342" t="s">
        <v>0</v>
      </c>
      <c r="P85" s="343" t="s">
        <v>2</v>
      </c>
      <c r="Q85" s="344" t="s">
        <v>1</v>
      </c>
      <c r="R85" s="345" t="s">
        <v>0</v>
      </c>
    </row>
    <row r="86" spans="1:29" x14ac:dyDescent="0.25">
      <c r="A86" s="49">
        <f t="shared" ref="A86:A91" si="22">(C72+C73)/2</f>
        <v>6.3000000000000007</v>
      </c>
      <c r="B86" s="79">
        <f t="shared" ref="B86:B91" si="23">($B$9*A86)+$B$10</f>
        <v>-0.22886999999999968</v>
      </c>
      <c r="C86" s="79">
        <f t="shared" ref="C86:C91" si="24">10^B86</f>
        <v>0.59037777508328426</v>
      </c>
      <c r="D86" s="83">
        <f t="shared" ref="D86:D91" si="25">((H73-H72)/(C73-C72))/C86</f>
        <v>-33.727419515748203</v>
      </c>
      <c r="E86" s="82">
        <f>AVERAGE(D89:D91)</f>
        <v>-14.225415189741538</v>
      </c>
      <c r="F86" s="81">
        <f>_xlfn.STDEV.S(D89:D91)</f>
        <v>2.7556107162478929</v>
      </c>
      <c r="G86" s="83">
        <f t="shared" ref="G86:G91" si="26">((L73-L72)/(C73-C72))/C86</f>
        <v>2.3921003745459104</v>
      </c>
      <c r="H86" s="82">
        <f>AVERAGE(G89:G91)</f>
        <v>3.0402306752158714</v>
      </c>
      <c r="I86" s="81">
        <f>_xlfn.STDEV.S(G89:G91)</f>
        <v>0.16567269555359906</v>
      </c>
      <c r="J86" s="83">
        <f t="shared" ref="J86:J91" si="27">((P73-P72)/(C73-C72))/C86</f>
        <v>-6.6962287815475738</v>
      </c>
      <c r="K86" s="82">
        <f>AVERAGE(J89:J91)</f>
        <v>-2.3005539202027507</v>
      </c>
      <c r="L86" s="81">
        <f>_xlfn.STDEV.S(J89:J91)</f>
        <v>0.55179559705019232</v>
      </c>
      <c r="M86" s="83">
        <f t="shared" ref="M86:M91" si="28">((T73-T72)/(C73-C72))/C86</f>
        <v>-8.068801040170677E-2</v>
      </c>
      <c r="N86" s="82">
        <f>AVERAGE(M89:M91)</f>
        <v>-3.0719355866636173E-2</v>
      </c>
      <c r="O86" s="81">
        <f>_xlfn.STDEV.S(M89:M91)</f>
        <v>6.6590113054475581E-3</v>
      </c>
      <c r="P86" s="83">
        <f t="shared" ref="P86:P91" si="29">((X73-X72)/(C73-C72))/C86</f>
        <v>-1.4906518093447211E-2</v>
      </c>
      <c r="Q86" s="82">
        <f>AVERAGE(P89:P91)</f>
        <v>-6.4103798233647443E-3</v>
      </c>
      <c r="R86" s="81">
        <f>_xlfn.STDEV.S(P87:P89)</f>
        <v>1.7755111554592859E-3</v>
      </c>
    </row>
    <row r="87" spans="1:29" x14ac:dyDescent="0.25">
      <c r="A87" s="49">
        <f t="shared" si="22"/>
        <v>6.6750000000000007</v>
      </c>
      <c r="B87" s="79">
        <f t="shared" si="23"/>
        <v>-0.11520749999999991</v>
      </c>
      <c r="C87" s="79">
        <f t="shared" si="24"/>
        <v>0.76699494204573848</v>
      </c>
      <c r="D87" s="80">
        <f t="shared" si="25"/>
        <v>-25.18683392209859</v>
      </c>
      <c r="E87" s="79"/>
      <c r="F87" s="78"/>
      <c r="G87" s="80">
        <f t="shared" si="26"/>
        <v>2.5790005761100248</v>
      </c>
      <c r="H87" s="79"/>
      <c r="I87" s="78"/>
      <c r="J87" s="80">
        <f t="shared" si="27"/>
        <v>-4.6579868627307475</v>
      </c>
      <c r="K87" s="79"/>
      <c r="L87" s="78"/>
      <c r="M87" s="80">
        <f t="shared" si="28"/>
        <v>-5.816422281712038E-2</v>
      </c>
      <c r="N87" s="79"/>
      <c r="O87" s="78"/>
      <c r="P87" s="80">
        <f t="shared" si="29"/>
        <v>-1.1206314452258998E-2</v>
      </c>
      <c r="Q87" s="79"/>
      <c r="R87" s="78"/>
      <c r="AC87" s="4"/>
    </row>
    <row r="88" spans="1:29" x14ac:dyDescent="0.25">
      <c r="A88" s="49">
        <f t="shared" si="22"/>
        <v>6.9250000000000007</v>
      </c>
      <c r="B88" s="79">
        <f t="shared" si="23"/>
        <v>-3.9432499999999759E-2</v>
      </c>
      <c r="C88" s="79">
        <f t="shared" si="24"/>
        <v>0.91320335843342459</v>
      </c>
      <c r="D88" s="80">
        <f t="shared" si="25"/>
        <v>-20.732352224417514</v>
      </c>
      <c r="E88" s="79"/>
      <c r="F88" s="78"/>
      <c r="G88" s="80">
        <f t="shared" si="26"/>
        <v>2.7234941023196089</v>
      </c>
      <c r="H88" s="79"/>
      <c r="I88" s="78"/>
      <c r="J88" s="80">
        <f t="shared" si="27"/>
        <v>-3.6582489728309451</v>
      </c>
      <c r="K88" s="79"/>
      <c r="L88" s="78"/>
      <c r="M88" s="80">
        <f t="shared" si="28"/>
        <v>-4.6768767974790515E-2</v>
      </c>
      <c r="N88" s="79"/>
      <c r="O88" s="78"/>
      <c r="P88" s="80">
        <f t="shared" si="29"/>
        <v>-9.2653708056225099E-3</v>
      </c>
      <c r="Q88" s="79"/>
      <c r="R88" s="78"/>
    </row>
    <row r="89" spans="1:29" x14ac:dyDescent="0.25">
      <c r="A89" s="49">
        <f t="shared" si="22"/>
        <v>7.1750000000000007</v>
      </c>
      <c r="B89" s="79">
        <f t="shared" si="23"/>
        <v>3.6342500000000388E-2</v>
      </c>
      <c r="C89" s="79">
        <f t="shared" si="24"/>
        <v>1.0872827552549296</v>
      </c>
      <c r="D89" s="80">
        <f t="shared" si="25"/>
        <v>-17.065679238874015</v>
      </c>
      <c r="E89" s="79"/>
      <c r="F89" s="78"/>
      <c r="G89" s="80">
        <f t="shared" si="26"/>
        <v>2.8760831595305616</v>
      </c>
      <c r="H89" s="79"/>
      <c r="I89" s="78"/>
      <c r="J89" s="80">
        <f t="shared" si="27"/>
        <v>-2.8730835748585508</v>
      </c>
      <c r="K89" s="79"/>
      <c r="L89" s="78"/>
      <c r="M89" s="80">
        <f t="shared" si="28"/>
        <v>-3.7605895032022468E-2</v>
      </c>
      <c r="N89" s="79"/>
      <c r="O89" s="78"/>
      <c r="P89" s="80">
        <f t="shared" si="29"/>
        <v>-7.6606003277354491E-3</v>
      </c>
      <c r="Q89" s="79"/>
      <c r="R89" s="78"/>
    </row>
    <row r="90" spans="1:29" x14ac:dyDescent="0.25">
      <c r="A90" s="49">
        <f t="shared" si="22"/>
        <v>7.4250000000000007</v>
      </c>
      <c r="B90" s="79">
        <f t="shared" si="23"/>
        <v>0.11211750000000009</v>
      </c>
      <c r="C90" s="79">
        <f t="shared" si="24"/>
        <v>1.2945460383574958</v>
      </c>
      <c r="D90" s="80">
        <f t="shared" si="25"/>
        <v>-14.047485048085008</v>
      </c>
      <c r="E90" s="79"/>
      <c r="F90" s="78"/>
      <c r="G90" s="80">
        <f t="shared" si="26"/>
        <v>3.0372213156218026</v>
      </c>
      <c r="H90" s="79"/>
      <c r="I90" s="78"/>
      <c r="J90" s="80">
        <f t="shared" si="27"/>
        <v>-2.2564372434537097</v>
      </c>
      <c r="K90" s="79"/>
      <c r="L90" s="78"/>
      <c r="M90" s="80">
        <f t="shared" si="28"/>
        <v>-3.0238199601960915E-2</v>
      </c>
      <c r="N90" s="79"/>
      <c r="O90" s="78"/>
      <c r="P90" s="80">
        <f t="shared" si="29"/>
        <v>-6.3337775262799073E-3</v>
      </c>
      <c r="Q90" s="79"/>
      <c r="R90" s="78"/>
    </row>
    <row r="91" spans="1:29" x14ac:dyDescent="0.25">
      <c r="A91" s="56">
        <f t="shared" si="22"/>
        <v>7.6750000000000007</v>
      </c>
      <c r="B91" s="76">
        <f t="shared" si="23"/>
        <v>0.18789250000000024</v>
      </c>
      <c r="C91" s="76">
        <f t="shared" si="24"/>
        <v>1.5413188863040148</v>
      </c>
      <c r="D91" s="77">
        <f t="shared" si="25"/>
        <v>-11.563081282265587</v>
      </c>
      <c r="E91" s="76"/>
      <c r="F91" s="75"/>
      <c r="G91" s="77">
        <f t="shared" si="26"/>
        <v>3.2073875504952496</v>
      </c>
      <c r="H91" s="76"/>
      <c r="I91" s="75"/>
      <c r="J91" s="77">
        <f t="shared" si="27"/>
        <v>-1.7721409422959926</v>
      </c>
      <c r="K91" s="76"/>
      <c r="L91" s="75"/>
      <c r="M91" s="77">
        <f t="shared" si="28"/>
        <v>-2.4313972965925135E-2</v>
      </c>
      <c r="N91" s="76"/>
      <c r="O91" s="75"/>
      <c r="P91" s="77">
        <f t="shared" si="29"/>
        <v>-5.2367616160788758E-3</v>
      </c>
      <c r="Q91" s="76"/>
      <c r="R91" s="75"/>
    </row>
    <row r="92" spans="1:29" x14ac:dyDescent="0.25">
      <c r="E92" s="79"/>
      <c r="F92" s="79"/>
      <c r="H92" s="79"/>
      <c r="I92" s="79"/>
      <c r="K92" s="79"/>
      <c r="L92" s="79"/>
      <c r="N92" s="79"/>
      <c r="O92" s="79"/>
      <c r="P92" t="s">
        <v>108</v>
      </c>
      <c r="Q92" s="79"/>
      <c r="R92" s="79"/>
    </row>
    <row r="93" spans="1:29" x14ac:dyDescent="0.25">
      <c r="G93" s="79"/>
      <c r="H93" s="79"/>
      <c r="J93" s="79"/>
      <c r="K93" s="79"/>
      <c r="M93" s="79"/>
      <c r="N93" s="79"/>
      <c r="P93" s="79"/>
      <c r="Q93" s="79"/>
      <c r="S93" s="79"/>
      <c r="T93" s="79"/>
    </row>
    <row r="94" spans="1:29" x14ac:dyDescent="0.25">
      <c r="A94" s="1"/>
      <c r="B94" s="2"/>
      <c r="C94" s="2"/>
      <c r="E94" s="3"/>
      <c r="F94" s="2"/>
      <c r="I94" s="1"/>
      <c r="J94" s="1"/>
      <c r="K94" s="1"/>
    </row>
    <row r="95" spans="1:29" x14ac:dyDescent="0.25">
      <c r="A95" s="1"/>
      <c r="B95" s="2"/>
      <c r="C95" s="2"/>
      <c r="E95" s="3"/>
      <c r="F95" s="2"/>
      <c r="I95" s="1"/>
      <c r="J95" s="1"/>
      <c r="K95" s="1"/>
    </row>
  </sheetData>
  <mergeCells count="2">
    <mergeCell ref="A67:B68"/>
    <mergeCell ref="C67:X6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3BBB-75B4-400C-ABB3-53BB9FE9ACE7}">
  <dimension ref="A1:AE95"/>
  <sheetViews>
    <sheetView topLeftCell="A69" zoomScale="90" zoomScaleNormal="90" workbookViewId="0">
      <selection activeCell="I98" sqref="I98"/>
    </sheetView>
  </sheetViews>
  <sheetFormatPr defaultRowHeight="15" x14ac:dyDescent="0.25"/>
  <cols>
    <col min="1" max="1" width="11" customWidth="1"/>
    <col min="2" max="2" width="14.85546875" customWidth="1"/>
    <col min="3" max="4" width="15.7109375" customWidth="1"/>
    <col min="5" max="5" width="12.7109375" customWidth="1"/>
    <col min="6" max="6" width="12.140625" bestFit="1" customWidth="1"/>
    <col min="7" max="7" width="14.28515625" customWidth="1"/>
    <col min="8" max="8" width="18.5703125" customWidth="1"/>
    <col min="9" max="9" width="13.85546875" customWidth="1"/>
    <col min="10" max="10" width="16.85546875" customWidth="1"/>
    <col min="11" max="11" width="14.28515625" customWidth="1"/>
    <col min="12" max="12" width="20.7109375" customWidth="1"/>
    <col min="13" max="13" width="13.140625" customWidth="1"/>
    <col min="14" max="14" width="11" customWidth="1"/>
    <col min="15" max="15" width="14.5703125" customWidth="1"/>
    <col min="16" max="17" width="16" customWidth="1"/>
    <col min="18" max="18" width="10.5703125" bestFit="1" customWidth="1"/>
    <col min="19" max="19" width="18.5703125" customWidth="1"/>
    <col min="20" max="20" width="15" customWidth="1"/>
  </cols>
  <sheetData>
    <row r="1" spans="1:19" x14ac:dyDescent="0.25">
      <c r="A1" t="s">
        <v>58</v>
      </c>
    </row>
    <row r="2" spans="1:19" x14ac:dyDescent="0.25">
      <c r="A2" t="s">
        <v>45</v>
      </c>
      <c r="C2" t="s">
        <v>57</v>
      </c>
      <c r="F2" s="1">
        <f>B3/60+A3</f>
        <v>9.0333333333333332</v>
      </c>
    </row>
    <row r="3" spans="1:19" x14ac:dyDescent="0.25">
      <c r="A3">
        <v>9</v>
      </c>
      <c r="B3">
        <v>2</v>
      </c>
    </row>
    <row r="6" spans="1:19" x14ac:dyDescent="0.25">
      <c r="A6" t="s">
        <v>56</v>
      </c>
    </row>
    <row r="7" spans="1:19" x14ac:dyDescent="0.25">
      <c r="A7" t="s">
        <v>81</v>
      </c>
      <c r="B7">
        <v>9.11E-2</v>
      </c>
      <c r="C7" t="s">
        <v>82</v>
      </c>
      <c r="D7" s="119">
        <v>0.58509999999999995</v>
      </c>
      <c r="E7" t="s">
        <v>83</v>
      </c>
    </row>
    <row r="9" spans="1:19" x14ac:dyDescent="0.25">
      <c r="A9" t="s">
        <v>54</v>
      </c>
      <c r="B9">
        <v>9.11E-2</v>
      </c>
    </row>
    <row r="10" spans="1:19" x14ac:dyDescent="0.25">
      <c r="A10" t="s">
        <v>53</v>
      </c>
      <c r="B10">
        <v>0.58509999999999995</v>
      </c>
    </row>
    <row r="13" spans="1:19" x14ac:dyDescent="0.25">
      <c r="A13" s="30"/>
      <c r="B13" s="74" t="s">
        <v>84</v>
      </c>
      <c r="C13" s="29"/>
      <c r="D13" s="28"/>
      <c r="E13" s="72"/>
      <c r="F13" s="72" t="s">
        <v>11</v>
      </c>
      <c r="G13" s="71"/>
      <c r="H13" s="25"/>
      <c r="I13" s="70" t="s">
        <v>10</v>
      </c>
      <c r="J13" s="23"/>
      <c r="K13" s="22"/>
      <c r="L13" s="69" t="s">
        <v>9</v>
      </c>
      <c r="M13" s="20"/>
      <c r="N13" s="135"/>
      <c r="O13" s="136" t="s">
        <v>100</v>
      </c>
      <c r="P13" s="137"/>
    </row>
    <row r="14" spans="1:19" x14ac:dyDescent="0.25">
      <c r="A14" s="39" t="s">
        <v>47</v>
      </c>
      <c r="B14" s="38" t="s">
        <v>46</v>
      </c>
      <c r="C14" s="38" t="s">
        <v>51</v>
      </c>
      <c r="D14" s="84" t="s">
        <v>99</v>
      </c>
      <c r="E14" s="67" t="s">
        <v>47</v>
      </c>
      <c r="F14" s="67" t="s">
        <v>46</v>
      </c>
      <c r="G14" s="66" t="s">
        <v>51</v>
      </c>
      <c r="H14" s="65" t="s">
        <v>47</v>
      </c>
      <c r="I14" s="64" t="s">
        <v>46</v>
      </c>
      <c r="J14" s="63" t="s">
        <v>51</v>
      </c>
      <c r="K14" s="62" t="s">
        <v>47</v>
      </c>
      <c r="L14" s="61" t="s">
        <v>46</v>
      </c>
      <c r="M14" s="60" t="s">
        <v>51</v>
      </c>
      <c r="N14" s="138" t="s">
        <v>47</v>
      </c>
      <c r="O14" s="139" t="s">
        <v>46</v>
      </c>
      <c r="P14" s="140" t="s">
        <v>51</v>
      </c>
    </row>
    <row r="15" spans="1:19" ht="16.5" customHeight="1" x14ac:dyDescent="0.25">
      <c r="A15" s="83">
        <v>51.155901</v>
      </c>
      <c r="B15" s="82">
        <v>49.089592000000003</v>
      </c>
      <c r="C15" s="82">
        <v>50.421337000000001</v>
      </c>
      <c r="D15" s="174">
        <f>_xlfn.STDEV.S(A15:C15)</f>
        <v>1.0474382956052017</v>
      </c>
      <c r="E15" s="83">
        <v>7.4097999999999997E-2</v>
      </c>
      <c r="F15" s="82">
        <v>7.8617999999999993E-2</v>
      </c>
      <c r="G15" s="81">
        <v>7.5372999999999996E-2</v>
      </c>
      <c r="H15" s="173">
        <v>16.044201000000001</v>
      </c>
      <c r="I15" s="174">
        <v>15.372415</v>
      </c>
      <c r="J15" s="131">
        <v>15.798287999999999</v>
      </c>
      <c r="K15" s="174">
        <v>0.29725800000000002</v>
      </c>
      <c r="L15" s="174">
        <v>0.282883</v>
      </c>
      <c r="M15" s="174">
        <v>0.28741</v>
      </c>
      <c r="N15" s="173">
        <v>0.25663399999999997</v>
      </c>
      <c r="O15" s="174">
        <v>0.30204199999999998</v>
      </c>
      <c r="P15" s="131">
        <v>0.18792200000000001</v>
      </c>
      <c r="Q15" s="41"/>
      <c r="R15" s="41"/>
      <c r="S15" s="41"/>
    </row>
    <row r="16" spans="1:19" x14ac:dyDescent="0.25">
      <c r="A16" s="80">
        <v>50.947375000000001</v>
      </c>
      <c r="B16" s="79">
        <v>49.224156999999998</v>
      </c>
      <c r="C16" s="79">
        <v>49.002637</v>
      </c>
      <c r="D16" s="146">
        <f t="shared" ref="D16:D24" si="0">_xlfn.STDEV.S(A16:C16)</f>
        <v>1.0646249163099659</v>
      </c>
      <c r="E16" s="80">
        <v>0.37488199999999999</v>
      </c>
      <c r="F16" s="79">
        <v>0.36559199999999997</v>
      </c>
      <c r="G16" s="78">
        <v>0.36785200000000001</v>
      </c>
      <c r="H16" s="175">
        <v>15.524673999999999</v>
      </c>
      <c r="I16" s="146">
        <v>15.021947000000001</v>
      </c>
      <c r="J16" s="132">
        <v>14.963734000000001</v>
      </c>
      <c r="K16" s="146">
        <v>0.294068</v>
      </c>
      <c r="L16" s="146">
        <v>0.27924700000000002</v>
      </c>
      <c r="M16" s="146">
        <v>0.27879399999999999</v>
      </c>
      <c r="N16" s="175">
        <v>0.19175400000000001</v>
      </c>
      <c r="O16" s="146">
        <v>0.19536000000000001</v>
      </c>
      <c r="P16" s="132">
        <v>0.20279800000000001</v>
      </c>
      <c r="Q16" s="41"/>
      <c r="R16" s="41"/>
      <c r="S16" s="41"/>
    </row>
    <row r="17" spans="1:21" x14ac:dyDescent="0.25">
      <c r="A17" s="80">
        <v>50.817960999999997</v>
      </c>
      <c r="B17" s="79">
        <v>49.633740000000003</v>
      </c>
      <c r="C17" s="79">
        <v>49.617507000000003</v>
      </c>
      <c r="D17" s="146">
        <f t="shared" si="0"/>
        <v>0.68844422350276735</v>
      </c>
      <c r="E17" s="80">
        <v>0.220639</v>
      </c>
      <c r="F17" s="79">
        <v>0.215998</v>
      </c>
      <c r="G17" s="78">
        <v>0.214365</v>
      </c>
      <c r="H17" s="175">
        <v>14.832015999999999</v>
      </c>
      <c r="I17" s="146">
        <v>14.503672999999999</v>
      </c>
      <c r="J17" s="132">
        <v>14.462387</v>
      </c>
      <c r="K17" s="146">
        <v>0.29020400000000002</v>
      </c>
      <c r="L17" s="146">
        <v>0.28132099999999999</v>
      </c>
      <c r="M17" s="146">
        <v>0.28024100000000002</v>
      </c>
      <c r="N17" s="175">
        <v>0.18343200000000001</v>
      </c>
      <c r="O17" s="146">
        <v>0.20075599999999999</v>
      </c>
      <c r="P17" s="132">
        <v>0.20135800000000001</v>
      </c>
      <c r="Q17" s="41"/>
      <c r="R17" s="41"/>
      <c r="S17" s="41"/>
    </row>
    <row r="18" spans="1:21" x14ac:dyDescent="0.25">
      <c r="A18" s="80">
        <v>50.092368999999998</v>
      </c>
      <c r="B18" s="79">
        <v>49.260544000000003</v>
      </c>
      <c r="C18" s="79">
        <v>48.225988999999998</v>
      </c>
      <c r="D18" s="146">
        <f t="shared" si="0"/>
        <v>0.9350232780569333</v>
      </c>
      <c r="E18" s="80">
        <v>8.5125000000000006E-2</v>
      </c>
      <c r="F18" s="79">
        <v>8.3475999999999995E-2</v>
      </c>
      <c r="G18" s="78">
        <v>8.3987999999999993E-2</v>
      </c>
      <c r="H18" s="175">
        <v>13.622367000000001</v>
      </c>
      <c r="I18" s="146">
        <v>13.393624000000001</v>
      </c>
      <c r="J18" s="132">
        <v>13.121036</v>
      </c>
      <c r="K18" s="146">
        <v>0.28133900000000001</v>
      </c>
      <c r="L18" s="146">
        <v>0.27615000000000001</v>
      </c>
      <c r="M18" s="146">
        <v>0.27383000000000002</v>
      </c>
      <c r="N18" s="175">
        <v>0.181531</v>
      </c>
      <c r="O18" s="146">
        <v>0.16187000000000001</v>
      </c>
      <c r="P18" s="132">
        <v>0.16874</v>
      </c>
      <c r="Q18" s="41"/>
      <c r="R18" s="41"/>
      <c r="S18" s="41"/>
    </row>
    <row r="19" spans="1:21" x14ac:dyDescent="0.25">
      <c r="A19" s="80">
        <v>47.764476000000002</v>
      </c>
      <c r="B19" s="79">
        <v>48.213642</v>
      </c>
      <c r="C19" s="79">
        <v>48.368099000000001</v>
      </c>
      <c r="D19" s="146">
        <f>_xlfn.STDEV.S(A19:C19)</f>
        <v>0.31357290128825366</v>
      </c>
      <c r="E19" s="80">
        <v>7.3924000000000004E-2</v>
      </c>
      <c r="F19" s="79">
        <v>7.9605999999999996E-2</v>
      </c>
      <c r="G19" s="78">
        <v>7.8279000000000001E-2</v>
      </c>
      <c r="H19" s="175">
        <v>12.323228</v>
      </c>
      <c r="I19" s="146">
        <v>12.444572000000001</v>
      </c>
      <c r="J19" s="132">
        <v>12.473684</v>
      </c>
      <c r="K19" s="146">
        <v>0.26516899999999999</v>
      </c>
      <c r="L19" s="146">
        <v>0.27643800000000002</v>
      </c>
      <c r="M19" s="146">
        <v>0.27028799999999997</v>
      </c>
      <c r="N19" s="175">
        <v>0.153171</v>
      </c>
      <c r="O19" s="146">
        <v>0.16034799999999999</v>
      </c>
      <c r="P19" s="132">
        <v>0.149758</v>
      </c>
      <c r="Q19" s="41"/>
      <c r="R19" s="41"/>
      <c r="S19" s="41"/>
    </row>
    <row r="20" spans="1:21" x14ac:dyDescent="0.25">
      <c r="A20" s="80">
        <v>48.996662000000001</v>
      </c>
      <c r="B20" s="79">
        <v>47.086736999999999</v>
      </c>
      <c r="C20" s="79">
        <v>46.634134000000003</v>
      </c>
      <c r="D20" s="146">
        <f>_xlfn.STDEV.S(A20:C20)</f>
        <v>1.2539405576035088</v>
      </c>
      <c r="E20" s="80">
        <v>7.6996999999999996E-2</v>
      </c>
      <c r="F20" s="79">
        <v>8.0878000000000005E-2</v>
      </c>
      <c r="G20" s="78">
        <v>7.8565999999999997E-2</v>
      </c>
      <c r="H20" s="175">
        <v>9.4557680000000008</v>
      </c>
      <c r="I20" s="146">
        <v>9.1218819999999994</v>
      </c>
      <c r="J20" s="132">
        <v>9.0263489999999997</v>
      </c>
      <c r="K20" s="146">
        <v>0.269783</v>
      </c>
      <c r="L20" s="146">
        <v>0.25748199999999999</v>
      </c>
      <c r="M20" s="146">
        <v>0.25535799999999997</v>
      </c>
      <c r="N20" s="175">
        <v>0.106811</v>
      </c>
      <c r="O20" s="146">
        <v>0.101633</v>
      </c>
      <c r="P20" s="132">
        <v>9.9569000000000005E-2</v>
      </c>
      <c r="Q20" s="41"/>
      <c r="R20" s="41"/>
      <c r="S20" s="41"/>
    </row>
    <row r="21" spans="1:21" x14ac:dyDescent="0.25">
      <c r="A21" s="80">
        <v>47.669069</v>
      </c>
      <c r="B21" s="79">
        <v>46.646746999999998</v>
      </c>
      <c r="C21" s="79">
        <v>45.806103999999998</v>
      </c>
      <c r="D21" s="146">
        <f t="shared" si="0"/>
        <v>0.93295779793425593</v>
      </c>
      <c r="E21" s="80">
        <v>0.10634</v>
      </c>
      <c r="F21" s="79">
        <v>0.10111299999999999</v>
      </c>
      <c r="G21" s="78">
        <v>9.9183999999999994E-2</v>
      </c>
      <c r="H21" s="175">
        <v>8.0202849999999994</v>
      </c>
      <c r="I21" s="146">
        <v>7.8505739999999999</v>
      </c>
      <c r="J21" s="132">
        <v>7.6918569999999997</v>
      </c>
      <c r="K21" s="146">
        <v>0.25931599999999999</v>
      </c>
      <c r="L21" s="146">
        <v>0.250471</v>
      </c>
      <c r="M21" s="146">
        <v>0.245588</v>
      </c>
      <c r="N21" s="175">
        <v>8.8742000000000001E-2</v>
      </c>
      <c r="O21" s="146">
        <v>9.4334000000000001E-2</v>
      </c>
      <c r="P21" s="132">
        <v>8.4998000000000004E-2</v>
      </c>
      <c r="Q21" s="41"/>
      <c r="R21" s="41"/>
      <c r="S21" s="41"/>
    </row>
    <row r="22" spans="1:21" x14ac:dyDescent="0.25">
      <c r="A22" s="80">
        <v>48.234105999999997</v>
      </c>
      <c r="B22" s="79">
        <v>46.367258</v>
      </c>
      <c r="C22" s="79">
        <v>45.704155</v>
      </c>
      <c r="D22" s="146">
        <f t="shared" si="0"/>
        <v>1.3118358069332949</v>
      </c>
      <c r="E22" s="80">
        <v>8.8946999999999998E-2</v>
      </c>
      <c r="F22" s="79">
        <v>8.8106000000000004E-2</v>
      </c>
      <c r="G22" s="78">
        <v>8.6608000000000004E-2</v>
      </c>
      <c r="H22" s="175">
        <v>7.2037810000000002</v>
      </c>
      <c r="I22" s="146">
        <v>6.9191219999999998</v>
      </c>
      <c r="J22" s="132">
        <v>6.8183879999999997</v>
      </c>
      <c r="K22" s="146">
        <v>0.25852900000000001</v>
      </c>
      <c r="L22" s="146">
        <v>0.25057099999999999</v>
      </c>
      <c r="M22" s="146">
        <v>0.25117299999999998</v>
      </c>
      <c r="N22" s="175">
        <v>9.4354999999999994E-2</v>
      </c>
      <c r="O22" s="146">
        <v>8.0764000000000002E-2</v>
      </c>
      <c r="P22" s="132">
        <v>7.7682000000000001E-2</v>
      </c>
      <c r="Q22" s="41"/>
      <c r="R22" s="41"/>
      <c r="S22" s="41"/>
    </row>
    <row r="23" spans="1:21" x14ac:dyDescent="0.25">
      <c r="A23" s="80">
        <v>46.373294999999999</v>
      </c>
      <c r="B23" s="79">
        <v>45.583590999999998</v>
      </c>
      <c r="C23" s="79">
        <v>45.09355</v>
      </c>
      <c r="D23" s="146">
        <f t="shared" si="0"/>
        <v>0.6456934069048037</v>
      </c>
      <c r="E23" s="80">
        <v>9.8274E-2</v>
      </c>
      <c r="F23" s="79">
        <v>9.5009999999999997E-2</v>
      </c>
      <c r="G23" s="78">
        <v>9.7541000000000003E-2</v>
      </c>
      <c r="H23" s="175">
        <v>5.8081199999999997</v>
      </c>
      <c r="I23" s="146">
        <v>5.7014139999999998</v>
      </c>
      <c r="J23" s="132">
        <v>5.6637430000000002</v>
      </c>
      <c r="K23" s="146">
        <v>0.24641199999999999</v>
      </c>
      <c r="L23" s="146">
        <v>0.24696399999999999</v>
      </c>
      <c r="M23" s="146">
        <v>0.24241399999999999</v>
      </c>
      <c r="N23" s="175">
        <v>6.1073000000000002E-2</v>
      </c>
      <c r="O23" s="146">
        <v>7.2316000000000005E-2</v>
      </c>
      <c r="P23" s="132">
        <v>7.0383000000000001E-2</v>
      </c>
      <c r="Q23" s="41"/>
      <c r="R23" s="41"/>
      <c r="S23" s="41"/>
    </row>
    <row r="24" spans="1:21" x14ac:dyDescent="0.25">
      <c r="A24" s="77">
        <v>47.519829000000001</v>
      </c>
      <c r="B24" s="76">
        <v>45.165472000000001</v>
      </c>
      <c r="C24" s="76">
        <v>46.841521999999998</v>
      </c>
      <c r="D24" s="177">
        <f t="shared" si="0"/>
        <v>1.2119021462283988</v>
      </c>
      <c r="E24" s="77">
        <v>0.100289</v>
      </c>
      <c r="F24" s="76">
        <v>9.2401999999999998E-2</v>
      </c>
      <c r="G24" s="75">
        <v>9.7117999999999996E-2</v>
      </c>
      <c r="H24" s="176">
        <v>4.6887660000000002</v>
      </c>
      <c r="I24" s="177">
        <v>4.452515</v>
      </c>
      <c r="J24" s="178">
        <v>4.6184200000000004</v>
      </c>
      <c r="K24" s="177">
        <v>0.24693599999999999</v>
      </c>
      <c r="L24" s="177">
        <v>0.23549400000000001</v>
      </c>
      <c r="M24" s="177">
        <v>0.24033299999999999</v>
      </c>
      <c r="N24" s="176">
        <v>4.4223999999999999E-2</v>
      </c>
      <c r="O24" s="177">
        <v>4.3871E-2</v>
      </c>
      <c r="P24" s="178">
        <v>4.4918E-2</v>
      </c>
      <c r="Q24" s="41"/>
      <c r="R24" s="41"/>
      <c r="S24" s="41"/>
    </row>
    <row r="25" spans="1:21" x14ac:dyDescent="0.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146"/>
      <c r="N25" s="146"/>
      <c r="O25" s="146"/>
      <c r="P25" s="146"/>
      <c r="Q25" s="41"/>
      <c r="R25" s="41"/>
      <c r="S25" s="41"/>
    </row>
    <row r="26" spans="1:21" x14ac:dyDescent="0.25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41"/>
      <c r="R26" s="41"/>
      <c r="S26" s="41"/>
    </row>
    <row r="27" spans="1:21" ht="12" customHeight="1" x14ac:dyDescent="0.25">
      <c r="A27" s="146" t="s">
        <v>52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41"/>
      <c r="R27" s="41"/>
      <c r="S27" s="41"/>
    </row>
    <row r="28" spans="1:21" x14ac:dyDescent="0.25">
      <c r="A28" s="396" t="s">
        <v>84</v>
      </c>
      <c r="B28" s="397"/>
      <c r="C28" s="397"/>
      <c r="D28" s="398"/>
      <c r="E28" s="399" t="s">
        <v>11</v>
      </c>
      <c r="F28" s="400"/>
      <c r="G28" s="400"/>
      <c r="H28" s="401"/>
      <c r="I28" s="402" t="s">
        <v>10</v>
      </c>
      <c r="J28" s="403"/>
      <c r="K28" s="403"/>
      <c r="L28" s="404"/>
      <c r="M28" s="405" t="s">
        <v>9</v>
      </c>
      <c r="N28" s="406"/>
      <c r="O28" s="406"/>
      <c r="P28" s="407"/>
      <c r="Q28" s="235"/>
      <c r="R28" s="136" t="s">
        <v>100</v>
      </c>
      <c r="S28" s="236"/>
      <c r="T28" s="408" t="s">
        <v>8</v>
      </c>
      <c r="U28" s="108"/>
    </row>
    <row r="29" spans="1:21" ht="22.5" customHeight="1" x14ac:dyDescent="0.25">
      <c r="A29" s="197" t="s">
        <v>47</v>
      </c>
      <c r="B29" s="198" t="s">
        <v>46</v>
      </c>
      <c r="C29" s="198" t="s">
        <v>51</v>
      </c>
      <c r="D29" s="199" t="s">
        <v>69</v>
      </c>
      <c r="E29" s="229" t="s">
        <v>47</v>
      </c>
      <c r="F29" s="230" t="s">
        <v>46</v>
      </c>
      <c r="G29" s="230" t="s">
        <v>51</v>
      </c>
      <c r="H29" s="231" t="s">
        <v>69</v>
      </c>
      <c r="I29" s="203" t="s">
        <v>47</v>
      </c>
      <c r="J29" s="204" t="s">
        <v>46</v>
      </c>
      <c r="K29" s="204" t="s">
        <v>51</v>
      </c>
      <c r="L29" s="205" t="s">
        <v>69</v>
      </c>
      <c r="M29" s="232" t="s">
        <v>47</v>
      </c>
      <c r="N29" s="233" t="s">
        <v>46</v>
      </c>
      <c r="O29" s="233" t="s">
        <v>51</v>
      </c>
      <c r="P29" s="234" t="s">
        <v>69</v>
      </c>
      <c r="Q29" s="138" t="s">
        <v>47</v>
      </c>
      <c r="R29" s="139" t="s">
        <v>46</v>
      </c>
      <c r="S29" s="140" t="s">
        <v>51</v>
      </c>
      <c r="T29" s="409"/>
      <c r="U29" s="129"/>
    </row>
    <row r="30" spans="1:21" x14ac:dyDescent="0.25">
      <c r="A30" s="83">
        <f t="shared" ref="A30:A32" si="1">LOG(A15)</f>
        <v>1.7088957382225678</v>
      </c>
      <c r="B30" s="82">
        <f t="shared" ref="B30:C30" si="2">LOG(B15)</f>
        <v>1.6909894225483322</v>
      </c>
      <c r="C30" s="82">
        <f t="shared" si="2"/>
        <v>1.7026143574852861</v>
      </c>
      <c r="D30" s="131">
        <f>_xlfn.STDEV.S(A30:C30)</f>
        <v>9.0850701453949675E-3</v>
      </c>
      <c r="E30" s="80">
        <f t="shared" ref="E30:G39" si="3">LOG(E15)</f>
        <v>-1.1301935140272288</v>
      </c>
      <c r="F30" s="79">
        <f t="shared" si="3"/>
        <v>-1.1044780085954506</v>
      </c>
      <c r="G30" s="79">
        <f t="shared" si="3"/>
        <v>-1.1227841985730205</v>
      </c>
      <c r="H30" s="146">
        <f>_xlfn.STDEV.S(E30:G30)</f>
        <v>1.3236954374066185E-2</v>
      </c>
      <c r="I30" s="83">
        <f>LOG(H15)</f>
        <v>1.2053180941375861</v>
      </c>
      <c r="J30" s="82">
        <f t="shared" ref="J30:K30" si="4">LOG(I15)</f>
        <v>1.1867421003419569</v>
      </c>
      <c r="K30" s="82">
        <f t="shared" si="4"/>
        <v>1.198610026673578</v>
      </c>
      <c r="L30" s="131">
        <f>_xlfn.STDEV.S(I30:K30)</f>
        <v>9.4066766183185015E-3</v>
      </c>
      <c r="M30" s="80">
        <f>LOG(K15)</f>
        <v>-0.52686644853735232</v>
      </c>
      <c r="N30" s="79">
        <f t="shared" ref="N30:N39" si="5">LOG(L15)</f>
        <v>-0.54839315091003182</v>
      </c>
      <c r="O30" s="79">
        <f t="shared" ref="O30:O39" si="6">LOG(M15)</f>
        <v>-0.54149812531360586</v>
      </c>
      <c r="P30" s="146">
        <f>_xlfn.STDEV.S(M30:O30)</f>
        <v>1.0992620693765826E-2</v>
      </c>
      <c r="Q30" s="50">
        <f>LOG(N15)</f>
        <v>-0.59068580690805683</v>
      </c>
      <c r="R30" s="59">
        <f>LOG(O15)</f>
        <v>-0.51993266267202976</v>
      </c>
      <c r="S30" s="58">
        <f>LOG(P15)</f>
        <v>-0.72602237413412385</v>
      </c>
      <c r="T30" s="109">
        <v>0</v>
      </c>
      <c r="U30" s="106"/>
    </row>
    <row r="31" spans="1:21" x14ac:dyDescent="0.25">
      <c r="A31" s="80">
        <f t="shared" si="1"/>
        <v>1.7071218124369767</v>
      </c>
      <c r="B31" s="79">
        <f t="shared" ref="B31:C31" si="7">LOG(B16)</f>
        <v>1.692178287260472</v>
      </c>
      <c r="C31" s="79">
        <f t="shared" si="7"/>
        <v>1.6902194515332836</v>
      </c>
      <c r="D31" s="132">
        <f t="shared" ref="D31:D33" si="8">_xlfn.STDEV.S(A31:C31)</f>
        <v>9.2451409420086939E-3</v>
      </c>
      <c r="E31" s="80">
        <f t="shared" si="3"/>
        <v>-0.42610541177462302</v>
      </c>
      <c r="F31" s="79">
        <f t="shared" si="3"/>
        <v>-0.43700331620371069</v>
      </c>
      <c r="G31" s="79">
        <f t="shared" si="3"/>
        <v>-0.43432687836933437</v>
      </c>
      <c r="H31" s="146">
        <f t="shared" ref="H31:H39" si="9">_xlfn.STDEV.S(E31:G31)</f>
        <v>5.679204072678439E-3</v>
      </c>
      <c r="I31" s="80">
        <f t="shared" ref="I31:K39" si="10">LOG(H16)</f>
        <v>1.1910224892680963</v>
      </c>
      <c r="J31" s="79">
        <f t="shared" si="10"/>
        <v>1.1767262253816311</v>
      </c>
      <c r="K31" s="79">
        <f t="shared" si="10"/>
        <v>1.1750399794406983</v>
      </c>
      <c r="L31" s="132">
        <f t="shared" ref="L31:L39" si="11">_xlfn.STDEV.S(I31:K31)</f>
        <v>8.7812983746485915E-3</v>
      </c>
      <c r="M31" s="80">
        <f t="shared" ref="M31:M39" si="12">LOG(K16)</f>
        <v>-0.53155223213876868</v>
      </c>
      <c r="N31" s="79">
        <f t="shared" si="5"/>
        <v>-0.55401148388986177</v>
      </c>
      <c r="O31" s="79">
        <f t="shared" si="6"/>
        <v>-0.55471657704078192</v>
      </c>
      <c r="P31" s="146">
        <f t="shared" ref="P31:P39" si="13">_xlfn.STDEV.S(M31:O31)</f>
        <v>1.317511556122551E-2</v>
      </c>
      <c r="Q31" s="49">
        <f t="shared" ref="Q31:S31" si="14">LOG(N16)</f>
        <v>-0.717255567875416</v>
      </c>
      <c r="R31" s="57">
        <f t="shared" si="14"/>
        <v>-0.7091643533991927</v>
      </c>
      <c r="S31" s="40">
        <f t="shared" si="14"/>
        <v>-0.69293633234287721</v>
      </c>
      <c r="T31" s="109">
        <v>2.9666666666666668</v>
      </c>
      <c r="U31" s="106"/>
    </row>
    <row r="32" spans="1:21" x14ac:dyDescent="0.25">
      <c r="A32" s="80">
        <f t="shared" si="1"/>
        <v>1.7060172356019219</v>
      </c>
      <c r="B32" s="79">
        <f t="shared" ref="B32:C32" si="15">LOG(B17)</f>
        <v>1.6957770013743361</v>
      </c>
      <c r="C32" s="79">
        <f t="shared" si="15"/>
        <v>1.6956349396350494</v>
      </c>
      <c r="D32" s="132">
        <f t="shared" si="8"/>
        <v>5.953635417643645E-3</v>
      </c>
      <c r="E32" s="80">
        <f t="shared" si="3"/>
        <v>-0.65631771951243356</v>
      </c>
      <c r="F32" s="79">
        <f t="shared" si="3"/>
        <v>-0.66555027011288892</v>
      </c>
      <c r="G32" s="79">
        <f t="shared" si="3"/>
        <v>-0.66884612172039792</v>
      </c>
      <c r="H32" s="146">
        <f t="shared" si="9"/>
        <v>6.4944013105291262E-3</v>
      </c>
      <c r="I32" s="80">
        <f t="shared" si="10"/>
        <v>1.1712001852947558</v>
      </c>
      <c r="J32" s="79">
        <f t="shared" si="10"/>
        <v>1.1614779995887967</v>
      </c>
      <c r="K32" s="79">
        <f t="shared" si="10"/>
        <v>1.1602399786690072</v>
      </c>
      <c r="L32" s="132">
        <f t="shared" si="11"/>
        <v>6.0024955918086629E-3</v>
      </c>
      <c r="M32" s="80">
        <f t="shared" si="12"/>
        <v>-0.53729660579919458</v>
      </c>
      <c r="N32" s="79">
        <f t="shared" si="5"/>
        <v>-0.55079784748744554</v>
      </c>
      <c r="O32" s="79">
        <f t="shared" si="6"/>
        <v>-0.55246832596974227</v>
      </c>
      <c r="P32" s="146">
        <f t="shared" si="13"/>
        <v>8.3192058757410384E-3</v>
      </c>
      <c r="Q32" s="49">
        <f t="shared" ref="Q32:S32" si="16">LOG(N17)</f>
        <v>-0.73652489870341997</v>
      </c>
      <c r="R32" s="57">
        <f t="shared" si="16"/>
        <v>-0.69733146608439123</v>
      </c>
      <c r="S32" s="40">
        <f t="shared" si="16"/>
        <v>-0.6960311110933719</v>
      </c>
      <c r="T32" s="109">
        <v>3.9666666666666668</v>
      </c>
      <c r="U32" s="106"/>
    </row>
    <row r="33" spans="1:21" x14ac:dyDescent="0.25">
      <c r="A33" s="80">
        <f t="shared" ref="A33:C33" si="17">LOG(A18)</f>
        <v>1.6997715711045449</v>
      </c>
      <c r="B33" s="79">
        <f t="shared" si="17"/>
        <v>1.6924992035829387</v>
      </c>
      <c r="C33" s="79">
        <f t="shared" si="17"/>
        <v>1.68328114275114</v>
      </c>
      <c r="D33" s="132">
        <f t="shared" si="8"/>
        <v>8.2643229420890085E-3</v>
      </c>
      <c r="E33" s="80">
        <f t="shared" si="3"/>
        <v>-1.0699428750791584</v>
      </c>
      <c r="F33" s="79">
        <f t="shared" si="3"/>
        <v>-1.0784383696155433</v>
      </c>
      <c r="G33" s="79">
        <f t="shared" si="3"/>
        <v>-1.07578276043896</v>
      </c>
      <c r="H33" s="146">
        <f t="shared" si="9"/>
        <v>4.3460700357166307E-3</v>
      </c>
      <c r="I33" s="80">
        <f t="shared" si="10"/>
        <v>1.1342525764258022</v>
      </c>
      <c r="J33" s="79">
        <f t="shared" si="10"/>
        <v>1.1268981027965721</v>
      </c>
      <c r="K33" s="79">
        <f t="shared" si="10"/>
        <v>1.1179681270609996</v>
      </c>
      <c r="L33" s="132">
        <f t="shared" si="11"/>
        <v>8.1549171272692657E-3</v>
      </c>
      <c r="M33" s="80">
        <f t="shared" si="12"/>
        <v>-0.55077006054443578</v>
      </c>
      <c r="N33" s="79">
        <f t="shared" si="5"/>
        <v>-0.55885495244030403</v>
      </c>
      <c r="O33" s="79">
        <f t="shared" si="6"/>
        <v>-0.56251897358431191</v>
      </c>
      <c r="P33" s="146">
        <f t="shared" si="13"/>
        <v>6.0114818684772484E-3</v>
      </c>
      <c r="Q33" s="49">
        <f t="shared" ref="Q33:S33" si="18">LOG(N18)</f>
        <v>-0.74104919994287632</v>
      </c>
      <c r="R33" s="57">
        <f t="shared" si="18"/>
        <v>-0.79083363328322243</v>
      </c>
      <c r="S33" s="40">
        <f t="shared" si="18"/>
        <v>-0.77278195522881277</v>
      </c>
      <c r="T33" s="109">
        <v>4.9666666666666668</v>
      </c>
      <c r="U33" s="106"/>
    </row>
    <row r="34" spans="1:21" ht="15" customHeight="1" x14ac:dyDescent="0.25">
      <c r="A34" s="113">
        <f t="shared" ref="A34:C34" si="19">LOG(A19)</f>
        <v>1.679105017681966</v>
      </c>
      <c r="B34" s="114">
        <f t="shared" si="19"/>
        <v>1.6831699388001968</v>
      </c>
      <c r="C34" s="114">
        <f t="shared" si="19"/>
        <v>1.6845590187501682</v>
      </c>
      <c r="D34" s="133">
        <f>_xlfn.STDEV.S(A34:C34)</f>
        <v>2.8342916356885149E-3</v>
      </c>
      <c r="E34" s="113">
        <f t="shared" si="3"/>
        <v>-1.1312145416401176</v>
      </c>
      <c r="F34" s="114">
        <f t="shared" si="3"/>
        <v>-1.0990541977310615</v>
      </c>
      <c r="G34" s="114">
        <f t="shared" si="3"/>
        <v>-1.1063547310116848</v>
      </c>
      <c r="H34" s="147">
        <f t="shared" si="9"/>
        <v>1.6860188270062845E-2</v>
      </c>
      <c r="I34" s="113">
        <f t="shared" si="10"/>
        <v>1.0907244837181238</v>
      </c>
      <c r="J34" s="114">
        <f t="shared" si="10"/>
        <v>1.0949799647264824</v>
      </c>
      <c r="K34" s="114">
        <f t="shared" si="10"/>
        <v>1.0959947377274102</v>
      </c>
      <c r="L34" s="133">
        <f t="shared" si="11"/>
        <v>2.7962611995994411E-3</v>
      </c>
      <c r="M34" s="113">
        <f t="shared" si="12"/>
        <v>-0.57647724918081089</v>
      </c>
      <c r="N34" s="114">
        <f t="shared" si="5"/>
        <v>-0.55840225776682895</v>
      </c>
      <c r="O34" s="114">
        <f t="shared" si="6"/>
        <v>-0.56817323528340402</v>
      </c>
      <c r="P34" s="147">
        <f t="shared" si="13"/>
        <v>9.0474118127162294E-3</v>
      </c>
      <c r="Q34" s="49">
        <f t="shared" ref="Q34:S34" si="20">LOG(N19)</f>
        <v>-0.81482345227631048</v>
      </c>
      <c r="R34" s="57">
        <f t="shared" si="20"/>
        <v>-0.79493645260102674</v>
      </c>
      <c r="S34" s="40">
        <f t="shared" si="20"/>
        <v>-0.82460996851758672</v>
      </c>
      <c r="T34" s="110">
        <v>5.4666666666666668</v>
      </c>
      <c r="U34" s="394" t="s">
        <v>68</v>
      </c>
    </row>
    <row r="35" spans="1:21" x14ac:dyDescent="0.25">
      <c r="A35" s="113">
        <f t="shared" ref="A35:C35" si="21">LOG(A20)</f>
        <v>1.690166493817074</v>
      </c>
      <c r="B35" s="114">
        <f t="shared" si="21"/>
        <v>1.6728985959004785</v>
      </c>
      <c r="C35" s="114">
        <f t="shared" si="21"/>
        <v>1.6687039162867492</v>
      </c>
      <c r="D35" s="133">
        <f>_xlfn.STDEV.S(A35:C35)</f>
        <v>1.1375542988981515E-2</v>
      </c>
      <c r="E35" s="113">
        <f t="shared" si="3"/>
        <v>-1.113526195721378</v>
      </c>
      <c r="F35" s="114">
        <f t="shared" si="3"/>
        <v>-1.0921695967803493</v>
      </c>
      <c r="G35" s="114">
        <f t="shared" si="3"/>
        <v>-1.1047653573571927</v>
      </c>
      <c r="H35" s="147">
        <f t="shared" si="9"/>
        <v>1.0735531283860554E-2</v>
      </c>
      <c r="I35" s="113">
        <f t="shared" si="10"/>
        <v>0.9756968081272992</v>
      </c>
      <c r="J35" s="114">
        <f t="shared" si="10"/>
        <v>0.96008444993952535</v>
      </c>
      <c r="K35" s="114">
        <f t="shared" si="10"/>
        <v>0.95551212132283458</v>
      </c>
      <c r="L35" s="133">
        <f t="shared" si="11"/>
        <v>1.05835839751687E-2</v>
      </c>
      <c r="M35" s="113">
        <f t="shared" si="12"/>
        <v>-0.56898542026382692</v>
      </c>
      <c r="N35" s="114">
        <f t="shared" si="5"/>
        <v>-0.58925312613313208</v>
      </c>
      <c r="O35" s="114">
        <f t="shared" si="6"/>
        <v>-0.59285053177189773</v>
      </c>
      <c r="P35" s="147">
        <f t="shared" si="13"/>
        <v>1.2866395350078585E-2</v>
      </c>
      <c r="Q35" s="49">
        <f t="shared" ref="Q35:S35" si="22">LOG(N20)</f>
        <v>-0.97138401890578685</v>
      </c>
      <c r="R35" s="57">
        <f t="shared" si="22"/>
        <v>-0.99296525473996267</v>
      </c>
      <c r="S35" s="40">
        <f t="shared" si="22"/>
        <v>-1.001875854593766</v>
      </c>
      <c r="T35" s="110">
        <v>5.9666666666666668</v>
      </c>
      <c r="U35" s="394"/>
    </row>
    <row r="36" spans="1:21" x14ac:dyDescent="0.25">
      <c r="A36" s="113">
        <f t="shared" ref="A36:C36" si="23">LOG(A21)</f>
        <v>1.6782366700283429</v>
      </c>
      <c r="B36" s="114">
        <f t="shared" si="23"/>
        <v>1.6688213627832853</v>
      </c>
      <c r="C36" s="114">
        <f t="shared" si="23"/>
        <v>1.6609233547916749</v>
      </c>
      <c r="D36" s="133">
        <f>_xlfn.STDEV.S(A36:C36)</f>
        <v>8.667731587509088E-3</v>
      </c>
      <c r="E36" s="113">
        <f t="shared" si="3"/>
        <v>-0.97330334402184027</v>
      </c>
      <c r="F36" s="114">
        <f t="shared" si="3"/>
        <v>-0.99519300400039501</v>
      </c>
      <c r="G36" s="114">
        <f t="shared" si="3"/>
        <v>-1.0035583809925017</v>
      </c>
      <c r="H36" s="147">
        <f t="shared" si="9"/>
        <v>1.562318793915474E-2</v>
      </c>
      <c r="I36" s="113">
        <f t="shared" si="10"/>
        <v>0.90418980116797509</v>
      </c>
      <c r="J36" s="114">
        <f t="shared" si="10"/>
        <v>0.8949014116394014</v>
      </c>
      <c r="K36" s="114">
        <f t="shared" si="10"/>
        <v>0.88603120163401894</v>
      </c>
      <c r="L36" s="133">
        <f t="shared" si="11"/>
        <v>9.080102262719816E-3</v>
      </c>
      <c r="M36" s="113">
        <f t="shared" si="12"/>
        <v>-0.58617068609476131</v>
      </c>
      <c r="N36" s="114">
        <f t="shared" si="5"/>
        <v>-0.60124255031193197</v>
      </c>
      <c r="O36" s="114">
        <f t="shared" si="6"/>
        <v>-0.60979285764937396</v>
      </c>
      <c r="P36" s="147">
        <f t="shared" si="13"/>
        <v>1.1960182798917243E-2</v>
      </c>
      <c r="Q36" s="49">
        <f t="shared" ref="Q36:S36" si="24">LOG(N21)</f>
        <v>-1.0518707877089846</v>
      </c>
      <c r="R36" s="57">
        <f t="shared" si="24"/>
        <v>-1.0253317499872641</v>
      </c>
      <c r="S36" s="40">
        <f t="shared" si="24"/>
        <v>-1.0705912930996209</v>
      </c>
      <c r="T36" s="110">
        <v>6.9666666666666668</v>
      </c>
      <c r="U36" s="394"/>
    </row>
    <row r="37" spans="1:21" x14ac:dyDescent="0.25">
      <c r="A37" s="113">
        <f t="shared" ref="A37:C37" si="25">LOG(A22)</f>
        <v>1.6833542334591252</v>
      </c>
      <c r="B37" s="114">
        <f t="shared" si="25"/>
        <v>1.6662114139747426</v>
      </c>
      <c r="C37" s="114">
        <f t="shared" si="25"/>
        <v>1.6599556839111165</v>
      </c>
      <c r="D37" s="133">
        <f>_xlfn.STDEV.S(A37:C37)</f>
        <v>1.2114058908651686E-2</v>
      </c>
      <c r="E37" s="113">
        <f t="shared" si="3"/>
        <v>-1.0508686951957644</v>
      </c>
      <c r="F37" s="114">
        <f t="shared" si="3"/>
        <v>-1.0549945152183344</v>
      </c>
      <c r="G37" s="114">
        <f t="shared" si="3"/>
        <v>-1.0624419902530138</v>
      </c>
      <c r="H37" s="147">
        <f t="shared" si="9"/>
        <v>5.8655552981362324E-3</v>
      </c>
      <c r="I37" s="113">
        <f t="shared" si="10"/>
        <v>0.85756050149102225</v>
      </c>
      <c r="J37" s="114">
        <f t="shared" si="10"/>
        <v>0.84005098827941171</v>
      </c>
      <c r="K37" s="114">
        <f t="shared" si="10"/>
        <v>0.83368171110003975</v>
      </c>
      <c r="L37" s="133">
        <f t="shared" si="11"/>
        <v>1.236491929635148E-2</v>
      </c>
      <c r="M37" s="113">
        <f t="shared" si="12"/>
        <v>-0.58749073367810645</v>
      </c>
      <c r="N37" s="114">
        <f t="shared" si="5"/>
        <v>-0.60106919379185197</v>
      </c>
      <c r="O37" s="114">
        <f t="shared" si="6"/>
        <v>-0.60002704718497313</v>
      </c>
      <c r="P37" s="147">
        <f t="shared" si="13"/>
        <v>7.5566726027758106E-3</v>
      </c>
      <c r="Q37" s="49">
        <f t="shared" ref="Q37:S37" si="26">LOG(N22)</f>
        <v>-1.0252350810329782</v>
      </c>
      <c r="R37" s="57">
        <f t="shared" si="26"/>
        <v>-1.0927821798855519</v>
      </c>
      <c r="S37" s="40">
        <f t="shared" si="26"/>
        <v>-1.1096796016146966</v>
      </c>
      <c r="T37" s="110">
        <v>7.4666666666666668</v>
      </c>
      <c r="U37" s="394"/>
    </row>
    <row r="38" spans="1:21" x14ac:dyDescent="0.25">
      <c r="A38" s="113">
        <f t="shared" ref="A38:C38" si="27">LOG(A23)</f>
        <v>1.6662679552763877</v>
      </c>
      <c r="B38" s="114">
        <f t="shared" si="27"/>
        <v>1.6588085351939279</v>
      </c>
      <c r="C38" s="114">
        <f t="shared" si="27"/>
        <v>1.6541144265845045</v>
      </c>
      <c r="D38" s="133">
        <f>_xlfn.STDEV.S(A38:C38)</f>
        <v>6.1289730416019001E-3</v>
      </c>
      <c r="E38" s="113">
        <f t="shared" si="3"/>
        <v>-1.0075613667059551</v>
      </c>
      <c r="F38" s="114">
        <f t="shared" si="3"/>
        <v>-1.0222306819084257</v>
      </c>
      <c r="G38" s="114">
        <f t="shared" si="3"/>
        <v>-1.0108127962915543</v>
      </c>
      <c r="H38" s="147">
        <f t="shared" si="9"/>
        <v>7.7042057217633205E-3</v>
      </c>
      <c r="I38" s="113">
        <f t="shared" si="10"/>
        <v>0.76403558062582766</v>
      </c>
      <c r="J38" s="114">
        <f t="shared" si="10"/>
        <v>0.75598257782003542</v>
      </c>
      <c r="K38" s="114">
        <f t="shared" si="10"/>
        <v>0.7531035384292194</v>
      </c>
      <c r="L38" s="133">
        <f t="shared" si="11"/>
        <v>5.6664108068569521E-3</v>
      </c>
      <c r="M38" s="113">
        <f t="shared" si="12"/>
        <v>-0.6083381463173414</v>
      </c>
      <c r="N38" s="114">
        <f t="shared" si="5"/>
        <v>-0.60736634933475897</v>
      </c>
      <c r="O38" s="114">
        <f t="shared" si="6"/>
        <v>-0.61544230221543661</v>
      </c>
      <c r="P38" s="147">
        <f t="shared" si="13"/>
        <v>4.4089763613701146E-3</v>
      </c>
      <c r="Q38" s="49">
        <f t="shared" ref="Q38:S38" si="28">LOG(N23)</f>
        <v>-1.2141507462650585</v>
      </c>
      <c r="R38" s="57">
        <f t="shared" si="28"/>
        <v>-1.1407656039095018</v>
      </c>
      <c r="S38" s="40">
        <f t="shared" si="28"/>
        <v>-1.1525322257691091</v>
      </c>
      <c r="T38" s="110">
        <v>7.7166666666666668</v>
      </c>
      <c r="U38" s="394"/>
    </row>
    <row r="39" spans="1:21" x14ac:dyDescent="0.25">
      <c r="A39" s="115">
        <f t="shared" ref="A39:C39" si="29">LOG(A24)</f>
        <v>1.6768748691682123</v>
      </c>
      <c r="B39" s="116">
        <f t="shared" si="29"/>
        <v>1.6548065531696661</v>
      </c>
      <c r="C39" s="116">
        <f t="shared" si="29"/>
        <v>1.6706309979601595</v>
      </c>
      <c r="D39" s="134"/>
      <c r="E39" s="113">
        <f t="shared" si="3"/>
        <v>-0.99874669909605607</v>
      </c>
      <c r="F39" s="114">
        <f t="shared" si="3"/>
        <v>-1.0343186285681658</v>
      </c>
      <c r="G39" s="114">
        <f t="shared" si="3"/>
        <v>-1.0127002698222298</v>
      </c>
      <c r="H39" s="147">
        <f t="shared" si="9"/>
        <v>1.7923065852168771E-2</v>
      </c>
      <c r="I39" s="115">
        <f t="shared" si="10"/>
        <v>0.67105855915288304</v>
      </c>
      <c r="J39" s="116">
        <f t="shared" si="10"/>
        <v>0.64860539122483873</v>
      </c>
      <c r="K39" s="116">
        <f t="shared" si="10"/>
        <v>0.66449342520052423</v>
      </c>
      <c r="L39" s="134">
        <f t="shared" si="11"/>
        <v>1.1544662240114176E-2</v>
      </c>
      <c r="M39" s="113">
        <f t="shared" si="12"/>
        <v>-0.60741559106590426</v>
      </c>
      <c r="N39" s="114">
        <f t="shared" si="5"/>
        <v>-0.62802015350360507</v>
      </c>
      <c r="O39" s="114">
        <f t="shared" si="6"/>
        <v>-0.61918659235083406</v>
      </c>
      <c r="P39" s="147">
        <f t="shared" si="13"/>
        <v>1.0337119740194198E-2</v>
      </c>
      <c r="Q39" s="56">
        <f t="shared" ref="Q39:S39" si="30">LOG(N24)</f>
        <v>-1.3543419786419144</v>
      </c>
      <c r="R39" s="55">
        <f t="shared" si="30"/>
        <v>-1.3578224661299947</v>
      </c>
      <c r="S39" s="36">
        <f t="shared" si="30"/>
        <v>-1.3475795891937663</v>
      </c>
      <c r="T39" s="111">
        <v>8.0499999999999989</v>
      </c>
      <c r="U39" s="395"/>
    </row>
    <row r="40" spans="1:21" x14ac:dyDescent="0.25">
      <c r="A40" s="79"/>
      <c r="B40" s="79"/>
      <c r="C40" s="79"/>
      <c r="D40" s="2"/>
      <c r="E40" s="82"/>
      <c r="F40" s="82"/>
      <c r="G40" s="82"/>
      <c r="H40" s="120"/>
      <c r="I40" s="82"/>
      <c r="J40" s="82"/>
      <c r="K40" s="82"/>
      <c r="L40" s="120"/>
      <c r="M40" s="82"/>
      <c r="N40" s="82"/>
      <c r="O40" s="82"/>
      <c r="P40" s="120"/>
      <c r="Q40" s="34"/>
      <c r="R40" s="148"/>
    </row>
    <row r="42" spans="1:21" ht="15" customHeight="1" x14ac:dyDescent="0.25"/>
    <row r="62" spans="5:19" x14ac:dyDescent="0.25">
      <c r="N62" t="s">
        <v>50</v>
      </c>
    </row>
    <row r="63" spans="5:19" x14ac:dyDescent="0.25">
      <c r="E63" t="s">
        <v>85</v>
      </c>
      <c r="H63" t="s">
        <v>61</v>
      </c>
      <c r="K63" t="s">
        <v>62</v>
      </c>
      <c r="R63" t="s">
        <v>105</v>
      </c>
    </row>
    <row r="64" spans="5:19" x14ac:dyDescent="0.25">
      <c r="E64" t="s">
        <v>47</v>
      </c>
      <c r="F64">
        <v>-6.8999999999999999E-3</v>
      </c>
      <c r="H64" t="s">
        <v>48</v>
      </c>
      <c r="I64">
        <v>3.9899999999999998E-2</v>
      </c>
      <c r="K64" t="s">
        <v>47</v>
      </c>
      <c r="L64">
        <v>-0.14399999999999999</v>
      </c>
      <c r="N64" t="s">
        <v>47</v>
      </c>
      <c r="O64">
        <v>-1.7100000000000001E-2</v>
      </c>
      <c r="R64" t="s">
        <v>47</v>
      </c>
      <c r="S64">
        <v>-4.4999999999999998E-2</v>
      </c>
    </row>
    <row r="65" spans="1:31" x14ac:dyDescent="0.25">
      <c r="E65" t="s">
        <v>46</v>
      </c>
      <c r="F65">
        <v>1.7188000000000001</v>
      </c>
      <c r="H65" t="s">
        <v>46</v>
      </c>
      <c r="I65">
        <v>-1.3257000000000001</v>
      </c>
      <c r="K65" t="s">
        <v>46</v>
      </c>
      <c r="L65">
        <v>1.8681000000000001</v>
      </c>
      <c r="N65" t="s">
        <v>46</v>
      </c>
      <c r="O65">
        <v>-0.47689999999999999</v>
      </c>
      <c r="R65" t="s">
        <v>46</v>
      </c>
      <c r="S65">
        <v>0.56369999999999998</v>
      </c>
    </row>
    <row r="67" spans="1:31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88"/>
    </row>
    <row r="68" spans="1:31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393"/>
      <c r="V68" s="393"/>
      <c r="W68" s="393"/>
      <c r="X68" s="390"/>
    </row>
    <row r="69" spans="1:31" ht="48.75" customHeight="1" x14ac:dyDescent="0.25">
      <c r="A69" s="89" t="s">
        <v>43</v>
      </c>
      <c r="B69" s="90" t="s">
        <v>42</v>
      </c>
      <c r="C69" s="91" t="s">
        <v>8</v>
      </c>
      <c r="D69" s="89" t="s">
        <v>41</v>
      </c>
      <c r="E69" s="237" t="s">
        <v>84</v>
      </c>
      <c r="F69" s="94" t="s">
        <v>39</v>
      </c>
      <c r="G69" s="94" t="s">
        <v>59</v>
      </c>
      <c r="H69" s="94" t="s">
        <v>60</v>
      </c>
      <c r="I69" s="238" t="s">
        <v>11</v>
      </c>
      <c r="J69" s="97" t="s">
        <v>38</v>
      </c>
      <c r="K69" s="97" t="s">
        <v>59</v>
      </c>
      <c r="L69" s="97" t="s">
        <v>60</v>
      </c>
      <c r="M69" s="239" t="s">
        <v>10</v>
      </c>
      <c r="N69" s="184" t="s">
        <v>37</v>
      </c>
      <c r="O69" s="184" t="s">
        <v>59</v>
      </c>
      <c r="P69" s="184" t="s">
        <v>60</v>
      </c>
      <c r="Q69" s="52" t="s">
        <v>9</v>
      </c>
      <c r="R69" s="185" t="s">
        <v>37</v>
      </c>
      <c r="S69" s="185" t="s">
        <v>59</v>
      </c>
      <c r="T69" s="186" t="s">
        <v>60</v>
      </c>
      <c r="U69" s="143" t="s">
        <v>100</v>
      </c>
      <c r="V69" s="87" t="s">
        <v>37</v>
      </c>
      <c r="W69" s="87" t="s">
        <v>59</v>
      </c>
      <c r="X69" s="187" t="s">
        <v>60</v>
      </c>
    </row>
    <row r="70" spans="1:31" x14ac:dyDescent="0.25">
      <c r="A70" s="50" t="s">
        <v>36</v>
      </c>
      <c r="B70" s="142" t="s">
        <v>32</v>
      </c>
      <c r="C70" s="167">
        <v>0</v>
      </c>
      <c r="D70" s="107" t="s">
        <v>35</v>
      </c>
      <c r="E70" s="173">
        <f t="shared" ref="E70:E79" si="31">AVERAGE(A15:C15)</f>
        <v>50.222276666666666</v>
      </c>
      <c r="F70" s="174">
        <f t="shared" ref="F70:F79" si="32">_xlfn.STDEV.S(A15:C15)</f>
        <v>1.0474382956052017</v>
      </c>
      <c r="G70" s="174">
        <f>$F$64*C70+$F$65</f>
        <v>1.7188000000000001</v>
      </c>
      <c r="H70" s="131">
        <f>10^G70</f>
        <v>52.335936518675844</v>
      </c>
      <c r="I70" s="173">
        <f t="shared" ref="I70:I79" si="33">AVERAGE(E15:G15)</f>
        <v>7.6029666666666662E-2</v>
      </c>
      <c r="J70" s="174">
        <f t="shared" ref="J70:J79" si="34">_xlfn.STDEV.S(E15:G15)</f>
        <v>2.3304523881283921E-3</v>
      </c>
      <c r="K70" s="174">
        <f>$I$64*C70+$I$65</f>
        <v>-1.3257000000000001</v>
      </c>
      <c r="L70" s="131">
        <f>10^K70</f>
        <v>4.7238924351341471E-2</v>
      </c>
      <c r="M70" s="173">
        <f t="shared" ref="M70:M79" si="35">AVERAGE(H15:J15)</f>
        <v>15.738301333333334</v>
      </c>
      <c r="N70" s="174">
        <f t="shared" ref="N70:N79" si="36">_xlfn.STDEV.S(H15:J15)</f>
        <v>0.33988660988973007</v>
      </c>
      <c r="O70" s="174">
        <f>($L$64*C70)+$L$65</f>
        <v>1.8681000000000001</v>
      </c>
      <c r="P70" s="131">
        <f>10^O70</f>
        <v>73.807415842010315</v>
      </c>
      <c r="Q70" s="173">
        <f t="shared" ref="Q70:Q79" si="37">AVERAGE(K15:M15)</f>
        <v>0.28918366666666667</v>
      </c>
      <c r="R70" s="174">
        <f t="shared" ref="R70:R79" si="38">_xlfn.STDEV.S(K15:M15)</f>
        <v>7.3498011084201145E-3</v>
      </c>
      <c r="S70" s="174">
        <f>($O$64*C70)+$O$65</f>
        <v>-0.47689999999999999</v>
      </c>
      <c r="T70" s="131">
        <f>10^S70</f>
        <v>0.33350319587164162</v>
      </c>
      <c r="U70" s="173">
        <f>AVERAGE(N15:P15)</f>
        <v>0.248866</v>
      </c>
      <c r="V70" s="174">
        <f>_xlfn.STDEV.S(N15:P15)</f>
        <v>5.7455199660256924E-2</v>
      </c>
      <c r="W70" s="174">
        <f t="shared" ref="W70:W79" si="39">($S$64*C70)+$S$65</f>
        <v>0.56369999999999998</v>
      </c>
      <c r="X70" s="131">
        <f>10^W70</f>
        <v>3.6618453594529776</v>
      </c>
    </row>
    <row r="71" spans="1:31" x14ac:dyDescent="0.25">
      <c r="A71" s="49" t="s">
        <v>34</v>
      </c>
      <c r="B71" s="47" t="s">
        <v>16</v>
      </c>
      <c r="C71" s="42">
        <v>2.9666666666666668</v>
      </c>
      <c r="D71" s="45" t="s">
        <v>33</v>
      </c>
      <c r="E71" s="175">
        <f t="shared" si="31"/>
        <v>49.724723000000004</v>
      </c>
      <c r="F71" s="146">
        <f t="shared" si="32"/>
        <v>1.0646249163099659</v>
      </c>
      <c r="G71" s="146">
        <f>$F$64*C71+$F$65</f>
        <v>1.6983300000000001</v>
      </c>
      <c r="H71" s="132">
        <f t="shared" ref="H71:H79" si="40">10^G71</f>
        <v>49.926371043334264</v>
      </c>
      <c r="I71" s="175">
        <f t="shared" si="33"/>
        <v>0.36944199999999999</v>
      </c>
      <c r="J71" s="146">
        <f t="shared" si="34"/>
        <v>4.8448013375163327E-3</v>
      </c>
      <c r="K71" s="146">
        <f t="shared" ref="K71:K79" si="41">$I$64*C71+$I$65</f>
        <v>-1.20733</v>
      </c>
      <c r="L71" s="132">
        <f t="shared" ref="L71:L79" si="42">10^K71</f>
        <v>6.2039744417396875E-2</v>
      </c>
      <c r="M71" s="175">
        <f t="shared" si="35"/>
        <v>15.170118333333335</v>
      </c>
      <c r="N71" s="146">
        <f t="shared" si="36"/>
        <v>0.30843067116668671</v>
      </c>
      <c r="O71" s="146">
        <f t="shared" ref="O71:O79" si="43">($L$64*C71)+$L$65</f>
        <v>1.4409000000000001</v>
      </c>
      <c r="P71" s="132">
        <f t="shared" ref="P71:P79" si="44">10^O71</f>
        <v>27.599422828542654</v>
      </c>
      <c r="Q71" s="175">
        <f>AVERAGE(K16:M16)</f>
        <v>0.28403633333333334</v>
      </c>
      <c r="R71" s="146">
        <f t="shared" si="38"/>
        <v>8.6906302609956465E-3</v>
      </c>
      <c r="S71" s="146">
        <f t="shared" ref="S71:S79" si="45">($O$64*C71)+$O$65</f>
        <v>-0.52763000000000004</v>
      </c>
      <c r="T71" s="132">
        <f t="shared" ref="T71:T79" si="46">10^S71</f>
        <v>0.29673583731390146</v>
      </c>
      <c r="U71" s="175">
        <f t="shared" ref="U71:U79" si="47">AVERAGE(N16:P16)</f>
        <v>0.19663733333333333</v>
      </c>
      <c r="V71" s="146">
        <f t="shared" ref="V71:V79" si="48">_xlfn.STDEV.S(N16:P16)</f>
        <v>5.6317110484588361E-3</v>
      </c>
      <c r="W71" s="146">
        <f t="shared" si="39"/>
        <v>0.43019999999999997</v>
      </c>
      <c r="X71" s="132">
        <f t="shared" ref="X71:X78" si="49">10^W71</f>
        <v>2.6927745869589574</v>
      </c>
      <c r="Y71" s="1"/>
      <c r="Z71" s="1"/>
      <c r="AD71" s="1"/>
      <c r="AE71" s="1"/>
    </row>
    <row r="72" spans="1:31" x14ac:dyDescent="0.25">
      <c r="A72" s="49" t="s">
        <v>32</v>
      </c>
      <c r="B72" s="47" t="s">
        <v>15</v>
      </c>
      <c r="C72" s="42">
        <v>3.9666666666666668</v>
      </c>
      <c r="D72" s="45" t="s">
        <v>31</v>
      </c>
      <c r="E72" s="175">
        <f t="shared" si="31"/>
        <v>50.023069333333332</v>
      </c>
      <c r="F72" s="146">
        <f t="shared" si="32"/>
        <v>0.68844422350276735</v>
      </c>
      <c r="G72" s="146">
        <f t="shared" ref="G72:G79" si="50">$F$64*C72+$F$65</f>
        <v>1.6914300000000002</v>
      </c>
      <c r="H72" s="132">
        <f t="shared" si="40"/>
        <v>49.139417043347308</v>
      </c>
      <c r="I72" s="175">
        <f t="shared" si="33"/>
        <v>0.21700066666666665</v>
      </c>
      <c r="J72" s="146">
        <f t="shared" si="34"/>
        <v>3.2549614949079421E-3</v>
      </c>
      <c r="K72" s="146">
        <f>$I$64*C72+$I$65</f>
        <v>-1.1674300000000002</v>
      </c>
      <c r="L72" s="132">
        <f t="shared" si="42"/>
        <v>6.8009565463772417E-2</v>
      </c>
      <c r="M72" s="175">
        <f t="shared" si="35"/>
        <v>14.599358666666665</v>
      </c>
      <c r="N72" s="146">
        <f t="shared" si="36"/>
        <v>0.2025418710151887</v>
      </c>
      <c r="O72" s="146">
        <f t="shared" si="43"/>
        <v>1.2969000000000002</v>
      </c>
      <c r="P72" s="132">
        <f t="shared" si="44"/>
        <v>19.810708148712415</v>
      </c>
      <c r="Q72" s="175">
        <f t="shared" si="37"/>
        <v>0.28392200000000001</v>
      </c>
      <c r="R72" s="146">
        <f t="shared" si="38"/>
        <v>5.4671055413262398E-3</v>
      </c>
      <c r="S72" s="146">
        <f t="shared" si="45"/>
        <v>-0.54472999999999994</v>
      </c>
      <c r="T72" s="132">
        <f t="shared" si="46"/>
        <v>0.28527912908732256</v>
      </c>
      <c r="U72" s="175">
        <f t="shared" si="47"/>
        <v>0.19518199999999999</v>
      </c>
      <c r="V72" s="146">
        <f t="shared" si="48"/>
        <v>1.0180249309324398E-2</v>
      </c>
      <c r="W72" s="146">
        <f t="shared" si="39"/>
        <v>0.38519999999999999</v>
      </c>
      <c r="X72" s="132">
        <f t="shared" si="49"/>
        <v>2.4277278476809978</v>
      </c>
      <c r="Y72" s="1"/>
      <c r="Z72" s="1"/>
      <c r="AD72" s="1"/>
      <c r="AE72" s="1"/>
    </row>
    <row r="73" spans="1:31" x14ac:dyDescent="0.25">
      <c r="A73" s="49" t="s">
        <v>15</v>
      </c>
      <c r="B73" s="47" t="s">
        <v>27</v>
      </c>
      <c r="C73" s="42">
        <v>4.9666666666666668</v>
      </c>
      <c r="D73" s="45" t="s">
        <v>30</v>
      </c>
      <c r="E73" s="175">
        <f t="shared" si="31"/>
        <v>49.192967333333335</v>
      </c>
      <c r="F73" s="146">
        <f t="shared" si="32"/>
        <v>0.9350232780569333</v>
      </c>
      <c r="G73" s="146">
        <f t="shared" si="50"/>
        <v>1.6845300000000001</v>
      </c>
      <c r="H73" s="132">
        <f t="shared" si="40"/>
        <v>48.364867241485562</v>
      </c>
      <c r="I73" s="175">
        <f t="shared" si="33"/>
        <v>8.4196333333333331E-2</v>
      </c>
      <c r="J73" s="146">
        <f t="shared" si="34"/>
        <v>8.440096760898801E-4</v>
      </c>
      <c r="K73" s="146">
        <f t="shared" si="41"/>
        <v>-1.1275300000000001</v>
      </c>
      <c r="L73" s="132">
        <f t="shared" si="42"/>
        <v>7.4553837028286413E-2</v>
      </c>
      <c r="M73" s="175">
        <f t="shared" si="35"/>
        <v>13.379009000000002</v>
      </c>
      <c r="N73" s="146">
        <f t="shared" si="36"/>
        <v>0.2509848432854066</v>
      </c>
      <c r="O73" s="146">
        <f t="shared" si="43"/>
        <v>1.1529000000000003</v>
      </c>
      <c r="P73" s="132">
        <f t="shared" si="44"/>
        <v>14.220013215188821</v>
      </c>
      <c r="Q73" s="175">
        <f t="shared" si="37"/>
        <v>0.27710633333333334</v>
      </c>
      <c r="R73" s="146">
        <f t="shared" si="38"/>
        <v>3.8447627148282238E-3</v>
      </c>
      <c r="S73" s="146">
        <f t="shared" si="45"/>
        <v>-0.56183000000000005</v>
      </c>
      <c r="T73" s="132">
        <f t="shared" si="46"/>
        <v>0.27426475423232788</v>
      </c>
      <c r="U73" s="175">
        <f t="shared" si="47"/>
        <v>0.17071366666666665</v>
      </c>
      <c r="V73" s="146">
        <f t="shared" si="48"/>
        <v>9.9779882908997836E-3</v>
      </c>
      <c r="W73" s="146">
        <f t="shared" si="39"/>
        <v>0.34019999999999995</v>
      </c>
      <c r="X73" s="132">
        <f t="shared" si="49"/>
        <v>2.1887693574314184</v>
      </c>
      <c r="Y73" s="1"/>
      <c r="Z73" s="1"/>
    </row>
    <row r="74" spans="1:31" x14ac:dyDescent="0.25">
      <c r="A74" s="373" t="s">
        <v>28</v>
      </c>
      <c r="B74" s="374" t="s">
        <v>15</v>
      </c>
      <c r="C74" s="375">
        <v>5.4666666666666668</v>
      </c>
      <c r="D74" s="371" t="s">
        <v>29</v>
      </c>
      <c r="E74" s="246">
        <f>AVERAGE(A19:C19)</f>
        <v>48.115405666666668</v>
      </c>
      <c r="F74" s="247">
        <f>_xlfn.STDEV.S(A19:C19)</f>
        <v>0.31357290128825366</v>
      </c>
      <c r="G74" s="247">
        <f t="shared" si="50"/>
        <v>1.6810800000000001</v>
      </c>
      <c r="H74" s="248">
        <f t="shared" si="40"/>
        <v>47.982182694337773</v>
      </c>
      <c r="I74" s="246">
        <f t="shared" si="33"/>
        <v>7.7269666666666667E-2</v>
      </c>
      <c r="J74" s="247">
        <f t="shared" si="34"/>
        <v>2.9724310477004029E-3</v>
      </c>
      <c r="K74" s="247">
        <f t="shared" si="41"/>
        <v>-1.10758</v>
      </c>
      <c r="L74" s="248">
        <f t="shared" si="42"/>
        <v>7.8058463788955479E-2</v>
      </c>
      <c r="M74" s="246">
        <f t="shared" si="35"/>
        <v>12.413828000000001</v>
      </c>
      <c r="N74" s="247">
        <f t="shared" si="36"/>
        <v>7.9800671275372284E-2</v>
      </c>
      <c r="O74" s="247">
        <f t="shared" si="43"/>
        <v>1.0809000000000002</v>
      </c>
      <c r="P74" s="248">
        <f t="shared" si="44"/>
        <v>12.04758502534953</v>
      </c>
      <c r="Q74" s="246">
        <f t="shared" si="37"/>
        <v>0.27063166666666666</v>
      </c>
      <c r="R74" s="247">
        <f t="shared" si="38"/>
        <v>5.6423550343215299E-3</v>
      </c>
      <c r="S74" s="247">
        <f t="shared" si="45"/>
        <v>-0.57038</v>
      </c>
      <c r="T74" s="248">
        <f t="shared" si="46"/>
        <v>0.26891807885296626</v>
      </c>
      <c r="U74" s="246">
        <f t="shared" si="47"/>
        <v>0.15442566666666666</v>
      </c>
      <c r="V74" s="247">
        <f t="shared" si="48"/>
        <v>5.4053368381011433E-3</v>
      </c>
      <c r="W74" s="247">
        <f t="shared" si="39"/>
        <v>0.31769999999999998</v>
      </c>
      <c r="X74" s="248">
        <f t="shared" si="49"/>
        <v>2.0782605795978593</v>
      </c>
      <c r="Y74" s="1"/>
      <c r="Z74" s="1"/>
    </row>
    <row r="75" spans="1:31" x14ac:dyDescent="0.25">
      <c r="A75" s="376" t="s">
        <v>28</v>
      </c>
      <c r="B75" s="374" t="s">
        <v>27</v>
      </c>
      <c r="C75" s="375">
        <v>5.9666666666666668</v>
      </c>
      <c r="D75" s="371" t="s">
        <v>26</v>
      </c>
      <c r="E75" s="246">
        <f>AVERAGE(A20:C20)</f>
        <v>47.572510999999999</v>
      </c>
      <c r="F75" s="247">
        <f>_xlfn.STDEV.S(A20:C20)</f>
        <v>1.2539405576035088</v>
      </c>
      <c r="G75" s="247">
        <f t="shared" si="50"/>
        <v>1.6776300000000002</v>
      </c>
      <c r="H75" s="248">
        <f t="shared" si="40"/>
        <v>47.602526119165887</v>
      </c>
      <c r="I75" s="246">
        <f t="shared" si="33"/>
        <v>7.8813666666666657E-2</v>
      </c>
      <c r="J75" s="247">
        <f t="shared" si="34"/>
        <v>1.9523176824823754E-3</v>
      </c>
      <c r="K75" s="247">
        <f t="shared" si="41"/>
        <v>-1.0876300000000001</v>
      </c>
      <c r="L75" s="248">
        <f t="shared" si="42"/>
        <v>8.1727836043903171E-2</v>
      </c>
      <c r="M75" s="246">
        <f t="shared" si="35"/>
        <v>9.201333</v>
      </c>
      <c r="N75" s="247">
        <f t="shared" si="36"/>
        <v>0.22546510914330029</v>
      </c>
      <c r="O75" s="247">
        <f t="shared" si="43"/>
        <v>1.0089000000000001</v>
      </c>
      <c r="P75" s="248">
        <f t="shared" si="44"/>
        <v>10.207044307665857</v>
      </c>
      <c r="Q75" s="246">
        <f t="shared" si="37"/>
        <v>0.26087433333333332</v>
      </c>
      <c r="R75" s="247">
        <f t="shared" si="38"/>
        <v>7.7878816332384937E-3</v>
      </c>
      <c r="S75" s="247">
        <f t="shared" si="45"/>
        <v>-0.57892999999999994</v>
      </c>
      <c r="T75" s="248">
        <f t="shared" si="46"/>
        <v>0.26367563464866867</v>
      </c>
      <c r="U75" s="246">
        <f t="shared" si="47"/>
        <v>0.10267100000000001</v>
      </c>
      <c r="V75" s="247">
        <f t="shared" si="48"/>
        <v>3.7309146331697264E-3</v>
      </c>
      <c r="W75" s="247">
        <f t="shared" si="39"/>
        <v>0.29519999999999996</v>
      </c>
      <c r="X75" s="248">
        <f>10^W75</f>
        <v>1.973331279536503</v>
      </c>
      <c r="Y75" s="1"/>
      <c r="Z75" s="1"/>
    </row>
    <row r="76" spans="1:31" x14ac:dyDescent="0.25">
      <c r="A76" s="376" t="s">
        <v>24</v>
      </c>
      <c r="B76" s="374" t="s">
        <v>15</v>
      </c>
      <c r="C76" s="375">
        <v>6.9666666666666668</v>
      </c>
      <c r="D76" s="371" t="s">
        <v>25</v>
      </c>
      <c r="E76" s="246">
        <f t="shared" si="31"/>
        <v>46.707306666666661</v>
      </c>
      <c r="F76" s="247">
        <f t="shared" si="32"/>
        <v>0.93295779793425593</v>
      </c>
      <c r="G76" s="247">
        <f t="shared" si="50"/>
        <v>1.67073</v>
      </c>
      <c r="H76" s="248">
        <f t="shared" si="40"/>
        <v>46.852201239625828</v>
      </c>
      <c r="I76" s="246">
        <f t="shared" si="33"/>
        <v>0.10221233333333334</v>
      </c>
      <c r="J76" s="247">
        <f t="shared" si="34"/>
        <v>3.7024970402869161E-3</v>
      </c>
      <c r="K76" s="247">
        <f t="shared" si="41"/>
        <v>-1.0477300000000001</v>
      </c>
      <c r="L76" s="248">
        <f t="shared" si="42"/>
        <v>8.9592158508017175E-2</v>
      </c>
      <c r="M76" s="246">
        <f t="shared" si="35"/>
        <v>7.8542386666666664</v>
      </c>
      <c r="N76" s="247">
        <f t="shared" si="36"/>
        <v>0.16424466546080968</v>
      </c>
      <c r="O76" s="247">
        <f t="shared" si="43"/>
        <v>0.86490000000000022</v>
      </c>
      <c r="P76" s="248">
        <f t="shared" si="44"/>
        <v>7.3265581347964011</v>
      </c>
      <c r="Q76" s="246">
        <f t="shared" si="37"/>
        <v>0.25179166666666669</v>
      </c>
      <c r="R76" s="247">
        <f t="shared" si="38"/>
        <v>6.9586360972056348E-3</v>
      </c>
      <c r="S76" s="247">
        <f t="shared" si="45"/>
        <v>-0.59602999999999995</v>
      </c>
      <c r="T76" s="248">
        <f t="shared" si="46"/>
        <v>0.25349535160644132</v>
      </c>
      <c r="U76" s="246">
        <f t="shared" si="47"/>
        <v>8.9358000000000007E-2</v>
      </c>
      <c r="V76" s="247">
        <f t="shared" si="48"/>
        <v>4.6983844031752006E-3</v>
      </c>
      <c r="W76" s="247">
        <f t="shared" si="39"/>
        <v>0.25019999999999998</v>
      </c>
      <c r="X76" s="248">
        <f t="shared" si="49"/>
        <v>1.7790985265651436</v>
      </c>
      <c r="Y76" s="1"/>
      <c r="Z76" s="1"/>
    </row>
    <row r="77" spans="1:31" x14ac:dyDescent="0.25">
      <c r="A77" s="376" t="s">
        <v>24</v>
      </c>
      <c r="B77" s="374" t="s">
        <v>23</v>
      </c>
      <c r="C77" s="375">
        <v>7.4666666666666668</v>
      </c>
      <c r="D77" s="371" t="s">
        <v>22</v>
      </c>
      <c r="E77" s="246">
        <f t="shared" si="31"/>
        <v>46.768506333333335</v>
      </c>
      <c r="F77" s="247">
        <f t="shared" si="32"/>
        <v>1.3118358069332949</v>
      </c>
      <c r="G77" s="247">
        <f t="shared" si="50"/>
        <v>1.6672800000000001</v>
      </c>
      <c r="H77" s="248">
        <f t="shared" si="40"/>
        <v>46.481485585125199</v>
      </c>
      <c r="I77" s="246">
        <f t="shared" si="33"/>
        <v>8.7887000000000007E-2</v>
      </c>
      <c r="J77" s="247">
        <f t="shared" si="34"/>
        <v>1.1847788823236146E-3</v>
      </c>
      <c r="K77" s="247">
        <f t="shared" si="41"/>
        <v>-1.0277800000000001</v>
      </c>
      <c r="L77" s="248">
        <f t="shared" si="42"/>
        <v>9.3803706682716315E-2</v>
      </c>
      <c r="M77" s="246">
        <f t="shared" si="35"/>
        <v>6.9804303333333335</v>
      </c>
      <c r="N77" s="247">
        <f t="shared" si="36"/>
        <v>0.19987739970875509</v>
      </c>
      <c r="O77" s="247">
        <f t="shared" si="43"/>
        <v>0.79290000000000016</v>
      </c>
      <c r="P77" s="248">
        <f t="shared" si="44"/>
        <v>6.2072609030943049</v>
      </c>
      <c r="Q77" s="246">
        <f t="shared" si="37"/>
        <v>0.25342433333333331</v>
      </c>
      <c r="R77" s="247">
        <f t="shared" si="38"/>
        <v>4.43100635672456E-3</v>
      </c>
      <c r="S77" s="247">
        <f t="shared" si="45"/>
        <v>-0.60458000000000001</v>
      </c>
      <c r="T77" s="248">
        <f t="shared" si="46"/>
        <v>0.24855356694654046</v>
      </c>
      <c r="U77" s="246">
        <f t="shared" si="47"/>
        <v>8.4266999999999995E-2</v>
      </c>
      <c r="V77" s="247">
        <f t="shared" si="48"/>
        <v>8.8713296072234823E-3</v>
      </c>
      <c r="W77" s="247">
        <f t="shared" si="39"/>
        <v>0.22770000000000001</v>
      </c>
      <c r="X77" s="248">
        <f>10^W77</f>
        <v>1.6892736196380282</v>
      </c>
      <c r="Y77" s="1"/>
      <c r="Z77" s="1"/>
    </row>
    <row r="78" spans="1:31" x14ac:dyDescent="0.25">
      <c r="A78" s="376" t="s">
        <v>21</v>
      </c>
      <c r="B78" s="374" t="s">
        <v>20</v>
      </c>
      <c r="C78" s="375">
        <v>7.7166666666666668</v>
      </c>
      <c r="D78" s="371" t="s">
        <v>19</v>
      </c>
      <c r="E78" s="246">
        <f t="shared" si="31"/>
        <v>45.683478666666666</v>
      </c>
      <c r="F78" s="247">
        <f t="shared" si="32"/>
        <v>0.6456934069048037</v>
      </c>
      <c r="G78" s="247">
        <f t="shared" si="50"/>
        <v>1.6655550000000001</v>
      </c>
      <c r="H78" s="248">
        <f t="shared" si="40"/>
        <v>46.297229188550858</v>
      </c>
      <c r="I78" s="246">
        <f t="shared" si="33"/>
        <v>9.6941666666666662E-2</v>
      </c>
      <c r="J78" s="247">
        <f t="shared" si="34"/>
        <v>1.7125490747226311E-3</v>
      </c>
      <c r="K78" s="247">
        <f t="shared" si="41"/>
        <v>-1.0178050000000001</v>
      </c>
      <c r="L78" s="248">
        <f t="shared" si="42"/>
        <v>9.5983150305074136E-2</v>
      </c>
      <c r="M78" s="246">
        <f t="shared" si="35"/>
        <v>5.724425666666666</v>
      </c>
      <c r="N78" s="247">
        <f t="shared" si="36"/>
        <v>7.4888798457000916E-2</v>
      </c>
      <c r="O78" s="247">
        <f t="shared" si="43"/>
        <v>0.75690000000000013</v>
      </c>
      <c r="P78" s="248">
        <f t="shared" si="44"/>
        <v>5.7134706400133561</v>
      </c>
      <c r="Q78" s="246">
        <f t="shared" si="37"/>
        <v>0.24526333333333331</v>
      </c>
      <c r="R78" s="247">
        <f t="shared" si="38"/>
        <v>2.4829823465609521E-3</v>
      </c>
      <c r="S78" s="247">
        <f t="shared" si="45"/>
        <v>-0.60885500000000004</v>
      </c>
      <c r="T78" s="248">
        <f t="shared" si="46"/>
        <v>0.24611891961308863</v>
      </c>
      <c r="U78" s="246">
        <f t="shared" si="47"/>
        <v>6.7923999999999998E-2</v>
      </c>
      <c r="V78" s="247">
        <f t="shared" si="48"/>
        <v>6.0113453569063903E-3</v>
      </c>
      <c r="W78" s="247">
        <f t="shared" si="39"/>
        <v>0.21644999999999998</v>
      </c>
      <c r="X78" s="248">
        <f t="shared" si="49"/>
        <v>1.6460764438646383</v>
      </c>
      <c r="Y78" s="1"/>
      <c r="Z78" s="1"/>
    </row>
    <row r="79" spans="1:31" x14ac:dyDescent="0.25">
      <c r="A79" s="377" t="s">
        <v>16</v>
      </c>
      <c r="B79" s="378" t="s">
        <v>18</v>
      </c>
      <c r="C79" s="379">
        <v>8.0499999999999989</v>
      </c>
      <c r="D79" s="372" t="s">
        <v>17</v>
      </c>
      <c r="E79" s="249">
        <f t="shared" si="31"/>
        <v>46.508941</v>
      </c>
      <c r="F79" s="250">
        <f t="shared" si="32"/>
        <v>1.2119021462283988</v>
      </c>
      <c r="G79" s="250">
        <f t="shared" si="50"/>
        <v>1.6632550000000001</v>
      </c>
      <c r="H79" s="251">
        <f t="shared" si="40"/>
        <v>46.052689681592355</v>
      </c>
      <c r="I79" s="249">
        <f t="shared" si="33"/>
        <v>9.6602999999999994E-2</v>
      </c>
      <c r="J79" s="250">
        <f t="shared" si="34"/>
        <v>3.9686409512577495E-3</v>
      </c>
      <c r="K79" s="250">
        <f t="shared" si="41"/>
        <v>-1.0045050000000002</v>
      </c>
      <c r="L79" s="251">
        <f t="shared" si="42"/>
        <v>9.8968046968603049E-2</v>
      </c>
      <c r="M79" s="249">
        <f t="shared" si="35"/>
        <v>4.5865669999999996</v>
      </c>
      <c r="N79" s="250">
        <f t="shared" si="36"/>
        <v>0.12130372606395912</v>
      </c>
      <c r="O79" s="250">
        <f t="shared" si="43"/>
        <v>0.70890000000000031</v>
      </c>
      <c r="P79" s="251">
        <f t="shared" si="44"/>
        <v>5.1156403000700488</v>
      </c>
      <c r="Q79" s="249">
        <f t="shared" si="37"/>
        <v>0.24092100000000002</v>
      </c>
      <c r="R79" s="250">
        <f t="shared" si="38"/>
        <v>5.7436181105640976E-3</v>
      </c>
      <c r="S79" s="250">
        <f t="shared" si="45"/>
        <v>-0.61455499999999996</v>
      </c>
      <c r="T79" s="251">
        <f t="shared" si="46"/>
        <v>0.24290977962997357</v>
      </c>
      <c r="U79" s="249">
        <f t="shared" si="47"/>
        <v>4.4337666666666664E-2</v>
      </c>
      <c r="V79" s="250">
        <f t="shared" si="48"/>
        <v>5.3267469747805092E-4</v>
      </c>
      <c r="W79" s="250">
        <f t="shared" si="39"/>
        <v>0.20145000000000002</v>
      </c>
      <c r="X79" s="251">
        <f t="shared" ref="X79" si="51">10^W79</f>
        <v>1.5901935954798601</v>
      </c>
      <c r="Y79" s="1"/>
      <c r="Z79" s="1"/>
    </row>
    <row r="80" spans="1:31" x14ac:dyDescent="0.25">
      <c r="A80" s="98"/>
      <c r="B80" s="98"/>
      <c r="C80" s="34"/>
      <c r="D80" s="41"/>
      <c r="E80" s="2"/>
      <c r="F80" s="2"/>
      <c r="G80" s="88"/>
      <c r="H80" s="8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  <c r="X80" s="1"/>
      <c r="Y80" s="1"/>
      <c r="Z80" s="1"/>
    </row>
    <row r="81" spans="1:29" x14ac:dyDescent="0.25">
      <c r="A81" s="35"/>
      <c r="M81" s="34"/>
      <c r="W81" s="1"/>
      <c r="X81" s="1"/>
      <c r="Y81" s="1"/>
      <c r="Z81" s="1"/>
    </row>
    <row r="84" spans="1:29" x14ac:dyDescent="0.25">
      <c r="A84" s="33"/>
      <c r="B84" s="32"/>
      <c r="C84" s="32"/>
      <c r="D84" s="30" t="s">
        <v>84</v>
      </c>
      <c r="E84" s="29"/>
      <c r="F84" s="28"/>
      <c r="G84" s="27" t="s">
        <v>11</v>
      </c>
      <c r="H84" s="26"/>
      <c r="I84" s="26"/>
      <c r="J84" s="25" t="s">
        <v>10</v>
      </c>
      <c r="K84" s="24"/>
      <c r="L84" s="23"/>
      <c r="M84" s="22" t="s">
        <v>9</v>
      </c>
      <c r="N84" s="21"/>
      <c r="O84" s="20"/>
      <c r="P84" s="135" t="s">
        <v>102</v>
      </c>
      <c r="Q84" s="144"/>
      <c r="R84" s="137"/>
    </row>
    <row r="85" spans="1:29" ht="51.75" x14ac:dyDescent="0.25">
      <c r="A85" s="19" t="s">
        <v>8</v>
      </c>
      <c r="B85" s="18" t="s">
        <v>7</v>
      </c>
      <c r="C85" s="17" t="s">
        <v>6</v>
      </c>
      <c r="D85" s="16" t="s">
        <v>2</v>
      </c>
      <c r="E85" s="15" t="s">
        <v>1</v>
      </c>
      <c r="F85" s="14" t="s">
        <v>0</v>
      </c>
      <c r="G85" s="13" t="s">
        <v>2</v>
      </c>
      <c r="H85" s="12" t="s">
        <v>3</v>
      </c>
      <c r="I85" s="11" t="s">
        <v>0</v>
      </c>
      <c r="J85" s="10" t="s">
        <v>2</v>
      </c>
      <c r="K85" s="9" t="s">
        <v>1</v>
      </c>
      <c r="L85" s="8" t="s">
        <v>0</v>
      </c>
      <c r="M85" s="7" t="s">
        <v>2</v>
      </c>
      <c r="N85" s="6" t="s">
        <v>1</v>
      </c>
      <c r="O85" s="5" t="s">
        <v>0</v>
      </c>
      <c r="P85" s="343" t="s">
        <v>2</v>
      </c>
      <c r="Q85" s="344" t="s">
        <v>1</v>
      </c>
      <c r="R85" s="345" t="s">
        <v>0</v>
      </c>
    </row>
    <row r="86" spans="1:29" x14ac:dyDescent="0.25">
      <c r="A86" s="380">
        <f>(C74+C75)/2</f>
        <v>5.7166666666666668</v>
      </c>
      <c r="B86" s="381">
        <f>($B$9*A86)-$B$10</f>
        <v>-6.4311666666666656E-2</v>
      </c>
      <c r="C86" s="381">
        <f>10^B86</f>
        <v>0.86235946285342391</v>
      </c>
      <c r="D86" s="170">
        <f>((H75-H74)/(C75-C74))/C86</f>
        <v>-0.88050654402436002</v>
      </c>
      <c r="E86" s="120">
        <f>AVERAGE(D88:D90)</f>
        <v>-0.58147333465007545</v>
      </c>
      <c r="F86" s="151">
        <f>_xlfn.STDEV.S(D88:D90)</f>
        <v>4.402393758189798E-2</v>
      </c>
      <c r="G86" s="170">
        <f>((L75-L74)/(C75-C74))/C86</f>
        <v>8.5100759323873242E-3</v>
      </c>
      <c r="H86" s="120">
        <f>AVERAGE(G88:G90)</f>
        <v>6.8480102375731511E-3</v>
      </c>
      <c r="I86" s="151">
        <f>_xlfn.STDEV.S(G88:G90)</f>
        <v>2.7059821781677806E-4</v>
      </c>
      <c r="J86" s="170">
        <f>((P75-P74)/(C75-C74))/C86</f>
        <v>-4.2686160399831126</v>
      </c>
      <c r="K86" s="120">
        <f>AVERAGE(J88:J90)</f>
        <v>-1.5869669537349809</v>
      </c>
      <c r="L86" s="151">
        <f>_xlfn.STDEV.S(J88:J90)</f>
        <v>0.28970119979284908</v>
      </c>
      <c r="M86" s="170">
        <f>((T75-T74)/(C75-C74))/C86</f>
        <v>-1.2158373462850619E-2</v>
      </c>
      <c r="N86" s="120">
        <f>AVERAGE(M88:M90)</f>
        <v>-7.6914738670026224E-3</v>
      </c>
      <c r="O86" s="151">
        <f>_xlfn.STDEV.S(M88:M90)</f>
        <v>6.4317888317737422E-4</v>
      </c>
      <c r="P86" s="170">
        <f>((X75-X74)/(C75-C74))/C86</f>
        <v>-0.24335397147301019</v>
      </c>
      <c r="Q86" s="120">
        <f>AVERAGE(P88:P90)</f>
        <v>-0.13690039250285904</v>
      </c>
      <c r="R86" s="151">
        <f>_xlfn.STDEV.S(P88:P90)</f>
        <v>1.4415386994177206E-2</v>
      </c>
    </row>
    <row r="87" spans="1:29" x14ac:dyDescent="0.25">
      <c r="A87" s="380">
        <f>(C75+C76)/2</f>
        <v>6.4666666666666668</v>
      </c>
      <c r="B87" s="381">
        <f>($B$9*A87)-$B$10</f>
        <v>4.0133333333334242E-3</v>
      </c>
      <c r="C87" s="381">
        <f>10^B87</f>
        <v>1.009283871761004</v>
      </c>
      <c r="D87" s="171">
        <f>((H76-H75)/(C76-C75))/C87</f>
        <v>-0.74342303541508947</v>
      </c>
      <c r="F87" s="106"/>
      <c r="G87" s="171">
        <f>((L76-L75)/(C76-C75))/C87</f>
        <v>7.7919826960003748E-3</v>
      </c>
      <c r="I87" s="106"/>
      <c r="J87" s="171">
        <f>((P76-P75)/(C76-C75))/C87</f>
        <v>-2.8539900948219534</v>
      </c>
      <c r="L87" s="106"/>
      <c r="M87" s="171">
        <f>((T76-T75)/(C76-C75))/C87</f>
        <v>-1.0086639970244182E-2</v>
      </c>
      <c r="O87" s="106"/>
      <c r="P87" s="171">
        <f>((X76-X75)/(C76-C75))/C87</f>
        <v>-0.1924461079839323</v>
      </c>
      <c r="R87" s="106"/>
      <c r="AC87" s="4"/>
    </row>
    <row r="88" spans="1:29" x14ac:dyDescent="0.25">
      <c r="A88" s="380">
        <f>(C76+C77)/2</f>
        <v>7.2166666666666668</v>
      </c>
      <c r="B88" s="381">
        <f>($B$9*A88)-$B$10</f>
        <v>7.2338333333333393E-2</v>
      </c>
      <c r="C88" s="381">
        <f>10^B88</f>
        <v>1.1812405124265726</v>
      </c>
      <c r="D88" s="171">
        <f>((H77-H76)/(C77-C76))/C88</f>
        <v>-0.62767175795398844</v>
      </c>
      <c r="F88" s="106" t="s">
        <v>112</v>
      </c>
      <c r="G88" s="171">
        <f>((L77-L76)/(C77-C76))/C88</f>
        <v>7.1307208487923152E-3</v>
      </c>
      <c r="I88" s="106" t="s">
        <v>112</v>
      </c>
      <c r="J88" s="171">
        <f>((P77-P76)/(C77-C76))/C88</f>
        <v>-1.8951216452994337</v>
      </c>
      <c r="L88" s="106" t="s">
        <v>112</v>
      </c>
      <c r="M88" s="171">
        <f>((T77-T76)/(C77-C76))/C88</f>
        <v>-8.3671100134369101E-3</v>
      </c>
      <c r="O88" s="106" t="s">
        <v>112</v>
      </c>
      <c r="P88" s="171">
        <f>((X77-X76)/(C77-C76))/C88</f>
        <v>-0.15208572002426804</v>
      </c>
      <c r="R88" s="106" t="s">
        <v>112</v>
      </c>
    </row>
    <row r="89" spans="1:29" x14ac:dyDescent="0.25">
      <c r="A89" s="380">
        <f>(C77+C78)/2</f>
        <v>7.5916666666666668</v>
      </c>
      <c r="B89" s="381">
        <f>($B$9*A89)-$B$10</f>
        <v>0.10650083333333338</v>
      </c>
      <c r="C89" s="381">
        <f>10^B89</f>
        <v>1.2779116616475539</v>
      </c>
      <c r="D89" s="171">
        <f>((H78-H77)/(C78-C77))/C89</f>
        <v>-0.57674220246738317</v>
      </c>
      <c r="F89" s="106">
        <f>F86/E86</f>
        <v>-7.5711017098301026E-2</v>
      </c>
      <c r="G89" s="171">
        <f>((L78-L77)/(C78-C77))/C89</f>
        <v>6.8218913333898618E-3</v>
      </c>
      <c r="I89" s="106">
        <f>I86/H86</f>
        <v>3.9514867593520811E-2</v>
      </c>
      <c r="J89" s="171">
        <f>((P78-P77)/(C78-C77))/C89</f>
        <v>-1.5456162672287606</v>
      </c>
      <c r="L89" s="106">
        <f>L86/K86</f>
        <v>-0.1825502409555709</v>
      </c>
      <c r="M89" s="171">
        <f>((T78-T77)/(C78-C77))/C89</f>
        <v>-7.6207062084806482E-3</v>
      </c>
      <c r="O89" s="106">
        <f>O86/N86</f>
        <v>-8.3622319245819907E-2</v>
      </c>
      <c r="P89" s="171">
        <f>((X78-X77)/(C78-C77))/C89</f>
        <v>-0.13521177424016251</v>
      </c>
      <c r="R89" s="106">
        <f>R86/Q86</f>
        <v>-0.10529836131679574</v>
      </c>
    </row>
    <row r="90" spans="1:29" x14ac:dyDescent="0.25">
      <c r="A90" s="382">
        <f>(C78+C79)/2</f>
        <v>7.8833333333333329</v>
      </c>
      <c r="B90" s="383">
        <f>($B$9*A90)-$B$10</f>
        <v>0.1330716666666667</v>
      </c>
      <c r="C90" s="383">
        <f>10^B90</f>
        <v>1.3585376120634323</v>
      </c>
      <c r="D90" s="172">
        <f>((H79-H78)/(C79-C78))/C90</f>
        <v>-0.54000604352885484</v>
      </c>
      <c r="E90" s="128"/>
      <c r="F90" s="129"/>
      <c r="G90" s="172">
        <f>((L79-L78)/(C79-C78))/C90</f>
        <v>6.5914185305372772E-3</v>
      </c>
      <c r="H90" s="128"/>
      <c r="I90" s="129"/>
      <c r="J90" s="172">
        <f>((P79-P78)/(C79-C78))/C90</f>
        <v>-1.3201629486767479</v>
      </c>
      <c r="K90" s="128"/>
      <c r="L90" s="129"/>
      <c r="M90" s="172">
        <f>((T79-T78)/(C79-C78))/C90</f>
        <v>-7.0866053790903062E-3</v>
      </c>
      <c r="N90" s="128"/>
      <c r="O90" s="129"/>
      <c r="P90" s="172">
        <f>((X79-X78)/(C79-C78))/C90</f>
        <v>-0.12340368324414665</v>
      </c>
      <c r="Q90" s="128"/>
      <c r="R90" s="129"/>
    </row>
    <row r="91" spans="1:29" x14ac:dyDescent="0.25">
      <c r="A91" s="1"/>
      <c r="B91" s="2"/>
      <c r="C91" s="2"/>
      <c r="E91" s="3"/>
      <c r="F91" s="2"/>
      <c r="I91" s="1"/>
      <c r="J91" s="1"/>
      <c r="K91" s="1"/>
      <c r="L91" s="88"/>
      <c r="P91" t="s">
        <v>109</v>
      </c>
    </row>
    <row r="92" spans="1:29" x14ac:dyDescent="0.25">
      <c r="J92" s="1"/>
      <c r="K92" s="1"/>
    </row>
    <row r="93" spans="1:29" x14ac:dyDescent="0.25">
      <c r="J93" s="1"/>
      <c r="K93" s="1"/>
    </row>
    <row r="94" spans="1:29" x14ac:dyDescent="0.25">
      <c r="J94" s="1"/>
      <c r="K94" s="1"/>
    </row>
    <row r="95" spans="1:29" x14ac:dyDescent="0.25">
      <c r="J95" s="1"/>
      <c r="K95" s="1"/>
    </row>
  </sheetData>
  <mergeCells count="8">
    <mergeCell ref="A67:B68"/>
    <mergeCell ref="U34:U39"/>
    <mergeCell ref="A28:D28"/>
    <mergeCell ref="E28:H28"/>
    <mergeCell ref="I28:L28"/>
    <mergeCell ref="M28:P28"/>
    <mergeCell ref="T28:T29"/>
    <mergeCell ref="C67:X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168A-503F-43B3-8365-052CC0254CD4}">
  <dimension ref="A1:AE95"/>
  <sheetViews>
    <sheetView topLeftCell="A62" zoomScale="80" zoomScaleNormal="80" workbookViewId="0">
      <selection activeCell="O66" sqref="O66"/>
    </sheetView>
  </sheetViews>
  <sheetFormatPr defaultRowHeight="15" x14ac:dyDescent="0.25"/>
  <cols>
    <col min="1" max="1" width="11" customWidth="1"/>
    <col min="2" max="2" width="14.85546875" customWidth="1"/>
    <col min="3" max="4" width="15.7109375" customWidth="1"/>
    <col min="5" max="5" width="12.7109375" customWidth="1"/>
    <col min="6" max="6" width="13.5703125" bestFit="1" customWidth="1"/>
    <col min="7" max="7" width="16.5703125" customWidth="1"/>
    <col min="8" max="8" width="18.5703125" customWidth="1"/>
    <col min="9" max="9" width="13.85546875" customWidth="1"/>
    <col min="10" max="10" width="16.85546875" customWidth="1"/>
    <col min="11" max="11" width="19.140625" customWidth="1"/>
    <col min="12" max="12" width="20.7109375" customWidth="1"/>
    <col min="13" max="13" width="13.140625" customWidth="1"/>
    <col min="14" max="14" width="11" customWidth="1"/>
    <col min="15" max="15" width="19.140625" customWidth="1"/>
    <col min="16" max="17" width="16" customWidth="1"/>
    <col min="18" max="18" width="10.5703125" bestFit="1" customWidth="1"/>
    <col min="19" max="19" width="18.5703125" customWidth="1"/>
    <col min="20" max="20" width="15" customWidth="1"/>
  </cols>
  <sheetData>
    <row r="1" spans="1:15" x14ac:dyDescent="0.25">
      <c r="A1" t="s">
        <v>58</v>
      </c>
    </row>
    <row r="2" spans="1:15" x14ac:dyDescent="0.25">
      <c r="A2" t="s">
        <v>45</v>
      </c>
      <c r="C2" t="s">
        <v>57</v>
      </c>
      <c r="F2" s="1">
        <f>B3/60+A3</f>
        <v>8.9166666666666661</v>
      </c>
    </row>
    <row r="3" spans="1:15" x14ac:dyDescent="0.25">
      <c r="A3">
        <v>8</v>
      </c>
      <c r="B3">
        <v>55</v>
      </c>
    </row>
    <row r="6" spans="1:15" x14ac:dyDescent="0.25">
      <c r="A6" t="s">
        <v>56</v>
      </c>
    </row>
    <row r="7" spans="1:15" x14ac:dyDescent="0.25">
      <c r="A7" t="s">
        <v>90</v>
      </c>
    </row>
    <row r="9" spans="1:15" x14ac:dyDescent="0.25">
      <c r="A9" t="s">
        <v>54</v>
      </c>
      <c r="B9">
        <v>0.41060000000000002</v>
      </c>
    </row>
    <row r="10" spans="1:15" x14ac:dyDescent="0.25">
      <c r="A10" t="s">
        <v>53</v>
      </c>
      <c r="B10">
        <v>1.2142999999999999</v>
      </c>
    </row>
    <row r="13" spans="1:15" x14ac:dyDescent="0.25">
      <c r="A13" s="30"/>
      <c r="B13" s="74" t="s">
        <v>87</v>
      </c>
      <c r="C13" s="28"/>
      <c r="D13" s="73"/>
      <c r="E13" s="72" t="s">
        <v>11</v>
      </c>
      <c r="F13" s="71"/>
      <c r="G13" s="25"/>
      <c r="H13" s="70" t="s">
        <v>10</v>
      </c>
      <c r="I13" s="23"/>
      <c r="J13" s="22"/>
      <c r="K13" s="69" t="s">
        <v>9</v>
      </c>
      <c r="L13" s="20"/>
      <c r="M13" s="135"/>
      <c r="N13" s="136" t="s">
        <v>100</v>
      </c>
      <c r="O13" s="137"/>
    </row>
    <row r="14" spans="1:15" x14ac:dyDescent="0.25">
      <c r="A14" s="39" t="s">
        <v>47</v>
      </c>
      <c r="B14" s="38" t="s">
        <v>46</v>
      </c>
      <c r="C14" s="84" t="s">
        <v>51</v>
      </c>
      <c r="D14" s="68" t="s">
        <v>47</v>
      </c>
      <c r="E14" s="67" t="s">
        <v>46</v>
      </c>
      <c r="F14" s="66" t="s">
        <v>51</v>
      </c>
      <c r="G14" s="65" t="s">
        <v>47</v>
      </c>
      <c r="H14" s="64" t="s">
        <v>46</v>
      </c>
      <c r="I14" s="63" t="s">
        <v>51</v>
      </c>
      <c r="J14" s="62" t="s">
        <v>47</v>
      </c>
      <c r="K14" s="61" t="s">
        <v>46</v>
      </c>
      <c r="L14" s="60" t="s">
        <v>51</v>
      </c>
      <c r="M14" s="138" t="s">
        <v>47</v>
      </c>
      <c r="N14" s="139" t="s">
        <v>46</v>
      </c>
      <c r="O14" s="140" t="s">
        <v>51</v>
      </c>
    </row>
    <row r="15" spans="1:15" ht="16.5" customHeight="1" x14ac:dyDescent="0.25">
      <c r="A15" s="83">
        <v>96.706596000000005</v>
      </c>
      <c r="B15" s="82">
        <v>88.589962</v>
      </c>
      <c r="C15" s="82">
        <v>96.666473999999994</v>
      </c>
      <c r="D15" s="173">
        <v>0.65254900000000005</v>
      </c>
      <c r="E15" s="174">
        <v>0.60226000000000002</v>
      </c>
      <c r="F15" s="174">
        <v>0.651258</v>
      </c>
      <c r="G15" s="173">
        <v>16.003346000000001</v>
      </c>
      <c r="H15" s="174">
        <v>14.663364</v>
      </c>
      <c r="I15" s="131">
        <v>15.97686</v>
      </c>
      <c r="J15" s="174">
        <v>0.287939</v>
      </c>
      <c r="K15" s="174">
        <v>0.26103399999999999</v>
      </c>
      <c r="L15" s="174">
        <v>0.28776400000000002</v>
      </c>
      <c r="M15" s="173">
        <v>0.25405499999999998</v>
      </c>
      <c r="N15" s="174">
        <v>0.19809099999999999</v>
      </c>
      <c r="O15" s="131">
        <v>0.224277</v>
      </c>
    </row>
    <row r="16" spans="1:15" x14ac:dyDescent="0.25">
      <c r="A16" s="80">
        <v>92.438325000000006</v>
      </c>
      <c r="B16" s="79">
        <v>91.235298999999998</v>
      </c>
      <c r="C16" s="79">
        <v>83.530458999999993</v>
      </c>
      <c r="D16" s="175">
        <v>2.404471</v>
      </c>
      <c r="E16" s="146">
        <v>2.3742540000000001</v>
      </c>
      <c r="F16" s="146">
        <v>2.175049</v>
      </c>
      <c r="G16" s="175">
        <v>14.369313</v>
      </c>
      <c r="H16" s="146">
        <v>14.191774000000001</v>
      </c>
      <c r="I16" s="132">
        <v>13.004709</v>
      </c>
      <c r="J16" s="146">
        <v>0.26506999999999997</v>
      </c>
      <c r="K16" s="146">
        <v>0.25963999999999998</v>
      </c>
      <c r="L16" s="146">
        <v>0.23461799999999999</v>
      </c>
      <c r="M16" s="175">
        <v>0.27916400000000002</v>
      </c>
      <c r="N16" s="146">
        <v>0.25903900000000002</v>
      </c>
      <c r="O16" s="132">
        <v>0.26399099999999998</v>
      </c>
    </row>
    <row r="17" spans="1:21" x14ac:dyDescent="0.25">
      <c r="A17" s="80">
        <v>90.881283999999994</v>
      </c>
      <c r="B17" s="79">
        <v>89.331056000000004</v>
      </c>
      <c r="C17" s="79">
        <v>89.260586000000004</v>
      </c>
      <c r="D17" s="175">
        <v>3.4795029999999998</v>
      </c>
      <c r="E17" s="146">
        <v>3.4212280000000002</v>
      </c>
      <c r="F17" s="146">
        <v>3.4193750000000001</v>
      </c>
      <c r="G17" s="175">
        <v>13.578246999999999</v>
      </c>
      <c r="H17" s="146">
        <v>13.359508999999999</v>
      </c>
      <c r="I17" s="132">
        <v>13.369562999999999</v>
      </c>
      <c r="J17" s="146">
        <v>0.25591999999999998</v>
      </c>
      <c r="K17" s="146">
        <v>0.24982599999999999</v>
      </c>
      <c r="L17" s="146">
        <v>0.25090099999999999</v>
      </c>
      <c r="M17" s="175">
        <v>0.30135899999999999</v>
      </c>
      <c r="N17" s="146">
        <v>0.301815</v>
      </c>
      <c r="O17" s="132">
        <v>0.31695600000000002</v>
      </c>
    </row>
    <row r="18" spans="1:21" x14ac:dyDescent="0.25">
      <c r="A18" s="80">
        <v>89.241414000000006</v>
      </c>
      <c r="B18" s="79">
        <v>88.017758000000001</v>
      </c>
      <c r="C18" s="79">
        <v>87.005565000000004</v>
      </c>
      <c r="D18" s="175">
        <v>4.11815</v>
      </c>
      <c r="E18" s="146">
        <v>4.0609159999999997</v>
      </c>
      <c r="F18" s="146">
        <v>4.0129900000000003</v>
      </c>
      <c r="G18" s="175">
        <v>12.980022999999999</v>
      </c>
      <c r="H18" s="146">
        <v>12.803744</v>
      </c>
      <c r="I18" s="132">
        <v>12.655493</v>
      </c>
      <c r="J18" s="146">
        <v>0.24276500000000001</v>
      </c>
      <c r="K18" s="146">
        <v>0.24290600000000001</v>
      </c>
      <c r="L18" s="146">
        <v>0.23855499999999999</v>
      </c>
      <c r="M18" s="175">
        <v>0.32694499999999999</v>
      </c>
      <c r="N18" s="146">
        <v>0.33631299999999997</v>
      </c>
      <c r="O18" s="132">
        <v>0.30608800000000003</v>
      </c>
    </row>
    <row r="19" spans="1:21" x14ac:dyDescent="0.25">
      <c r="A19" s="80">
        <v>85.105620999999999</v>
      </c>
      <c r="B19" s="79">
        <v>85.302295999999998</v>
      </c>
      <c r="C19" s="79" t="s">
        <v>98</v>
      </c>
      <c r="D19" s="175">
        <v>5.2174490000000002</v>
      </c>
      <c r="E19" s="146">
        <v>5.2314769999999999</v>
      </c>
      <c r="F19" s="146" t="s">
        <v>98</v>
      </c>
      <c r="G19" s="175">
        <v>11.77816</v>
      </c>
      <c r="H19" s="146">
        <v>11.783716</v>
      </c>
      <c r="I19" s="78" t="s">
        <v>98</v>
      </c>
      <c r="J19" s="146">
        <v>0.23182900000000001</v>
      </c>
      <c r="K19" s="146">
        <v>0.23300699999999999</v>
      </c>
      <c r="L19" s="146" t="s">
        <v>98</v>
      </c>
      <c r="M19" s="175">
        <v>0.346217</v>
      </c>
      <c r="N19" s="146">
        <v>0.35226200000000002</v>
      </c>
      <c r="O19" s="78"/>
    </row>
    <row r="20" spans="1:21" x14ac:dyDescent="0.25">
      <c r="A20" s="80">
        <v>83.310355000000001</v>
      </c>
      <c r="B20" s="79">
        <v>82.109674999999996</v>
      </c>
      <c r="C20" s="79">
        <v>82.680152000000007</v>
      </c>
      <c r="D20" s="175">
        <v>6.7662069999999996</v>
      </c>
      <c r="E20" s="146">
        <v>6.675637</v>
      </c>
      <c r="F20" s="146">
        <v>6.7121019999999998</v>
      </c>
      <c r="G20" s="175">
        <v>10.719866</v>
      </c>
      <c r="H20" s="146">
        <v>10.557772999999999</v>
      </c>
      <c r="I20" s="132">
        <v>10.637961000000001</v>
      </c>
      <c r="J20" s="146">
        <v>0.22487499999999999</v>
      </c>
      <c r="K20" s="146">
        <v>0.221359</v>
      </c>
      <c r="L20" s="146">
        <v>0.22129199999999999</v>
      </c>
      <c r="M20" s="175">
        <v>0.39371299999999998</v>
      </c>
      <c r="N20" s="146">
        <v>0.38261299999999998</v>
      </c>
      <c r="O20" s="132">
        <v>0.40355999999999997</v>
      </c>
    </row>
    <row r="21" spans="1:21" x14ac:dyDescent="0.25">
      <c r="A21" s="80">
        <v>79.022831999999994</v>
      </c>
      <c r="B21" s="79">
        <v>79.360274000000004</v>
      </c>
      <c r="C21" s="79">
        <v>78.729805999999996</v>
      </c>
      <c r="D21" s="175">
        <v>8.763935</v>
      </c>
      <c r="E21" s="146">
        <v>8.8048369999999991</v>
      </c>
      <c r="F21" s="146">
        <v>8.7298399999999994</v>
      </c>
      <c r="G21" s="175">
        <v>9.1037400000000002</v>
      </c>
      <c r="H21" s="146">
        <v>9.1501940000000008</v>
      </c>
      <c r="I21" s="132">
        <v>9.0685859999999998</v>
      </c>
      <c r="J21" s="146">
        <v>0.20236000000000001</v>
      </c>
      <c r="K21" s="146">
        <v>0.196384</v>
      </c>
      <c r="L21" s="146">
        <v>0.19792199999999999</v>
      </c>
      <c r="M21" s="175">
        <v>0.45515899999999998</v>
      </c>
      <c r="N21" s="146">
        <v>0.45374500000000001</v>
      </c>
      <c r="O21" s="132">
        <v>0.45062400000000002</v>
      </c>
    </row>
    <row r="22" spans="1:21" x14ac:dyDescent="0.25">
      <c r="A22" s="80">
        <v>76.258388999999994</v>
      </c>
      <c r="B22" s="79">
        <v>74.335991000000007</v>
      </c>
      <c r="C22" s="79" t="s">
        <v>98</v>
      </c>
      <c r="D22" s="175">
        <v>10.817026</v>
      </c>
      <c r="E22" s="146">
        <v>10.544416999999999</v>
      </c>
      <c r="F22" s="146" t="s">
        <v>98</v>
      </c>
      <c r="G22" s="176">
        <v>7.7084809999999999</v>
      </c>
      <c r="H22" s="177">
        <v>7.5245949999999997</v>
      </c>
      <c r="I22" s="75" t="s">
        <v>98</v>
      </c>
      <c r="J22" s="177">
        <v>0.17915200000000001</v>
      </c>
      <c r="K22" s="177">
        <v>0.17462900000000001</v>
      </c>
      <c r="L22" s="76" t="s">
        <v>98</v>
      </c>
      <c r="M22" s="176">
        <v>0.52326499999999998</v>
      </c>
      <c r="N22" s="177">
        <v>0.51244100000000004</v>
      </c>
      <c r="O22" s="75"/>
    </row>
    <row r="23" spans="1:21" x14ac:dyDescent="0.25">
      <c r="A23" s="130" t="s">
        <v>97</v>
      </c>
      <c r="B23" s="59"/>
      <c r="C23" s="59"/>
      <c r="D23" s="59"/>
      <c r="E23" s="59"/>
      <c r="F23" s="59"/>
      <c r="G23" s="79"/>
      <c r="H23" s="79"/>
      <c r="I23" s="79"/>
      <c r="J23" s="79"/>
      <c r="K23" s="79"/>
      <c r="L23" s="79"/>
    </row>
    <row r="24" spans="1:21" x14ac:dyDescent="0.25">
      <c r="A24" s="57"/>
      <c r="B24" s="57"/>
      <c r="C24" s="57"/>
      <c r="D24" s="57"/>
      <c r="E24" s="57"/>
      <c r="F24" s="57"/>
      <c r="G24" s="79"/>
      <c r="H24" s="79"/>
      <c r="I24" s="79"/>
      <c r="J24" s="79"/>
      <c r="K24" s="79"/>
      <c r="L24" s="79"/>
    </row>
    <row r="25" spans="1:21" x14ac:dyDescent="0.25">
      <c r="A25" s="57"/>
      <c r="B25" s="57"/>
      <c r="C25" s="57"/>
      <c r="D25" s="57"/>
      <c r="E25" s="57"/>
      <c r="F25" s="57"/>
      <c r="G25" s="79"/>
      <c r="H25" s="79"/>
      <c r="I25" s="79"/>
      <c r="J25" s="79"/>
      <c r="K25" s="79"/>
      <c r="L25" s="79"/>
    </row>
    <row r="27" spans="1:21" ht="12" customHeight="1" x14ac:dyDescent="0.25">
      <c r="A27" t="s">
        <v>52</v>
      </c>
    </row>
    <row r="28" spans="1:21" x14ac:dyDescent="0.25">
      <c r="A28" s="412" t="s">
        <v>87</v>
      </c>
      <c r="B28" s="413"/>
      <c r="C28" s="413"/>
      <c r="D28" s="414"/>
      <c r="E28" s="415" t="s">
        <v>11</v>
      </c>
      <c r="F28" s="416"/>
      <c r="G28" s="416"/>
      <c r="H28" s="417"/>
      <c r="I28" s="418" t="s">
        <v>10</v>
      </c>
      <c r="J28" s="419"/>
      <c r="K28" s="419"/>
      <c r="L28" s="420"/>
      <c r="M28" s="421" t="s">
        <v>9</v>
      </c>
      <c r="N28" s="422"/>
      <c r="O28" s="422"/>
      <c r="P28" s="423"/>
      <c r="Q28" s="135"/>
      <c r="R28" s="136" t="s">
        <v>100</v>
      </c>
      <c r="S28" s="137"/>
      <c r="T28" s="424" t="s">
        <v>8</v>
      </c>
      <c r="U28" s="425"/>
    </row>
    <row r="29" spans="1:21" ht="22.5" customHeight="1" x14ac:dyDescent="0.25">
      <c r="A29" s="44" t="s">
        <v>47</v>
      </c>
      <c r="B29" s="43" t="s">
        <v>46</v>
      </c>
      <c r="C29" s="43" t="s">
        <v>51</v>
      </c>
      <c r="D29" s="46" t="s">
        <v>69</v>
      </c>
      <c r="E29" s="68" t="s">
        <v>47</v>
      </c>
      <c r="F29" s="67" t="s">
        <v>46</v>
      </c>
      <c r="G29" s="67" t="s">
        <v>51</v>
      </c>
      <c r="H29" s="66" t="s">
        <v>69</v>
      </c>
      <c r="I29" s="65" t="s">
        <v>47</v>
      </c>
      <c r="J29" s="64" t="s">
        <v>46</v>
      </c>
      <c r="K29" s="64" t="s">
        <v>51</v>
      </c>
      <c r="L29" s="63" t="s">
        <v>69</v>
      </c>
      <c r="M29" s="62" t="s">
        <v>47</v>
      </c>
      <c r="N29" s="61" t="s">
        <v>46</v>
      </c>
      <c r="O29" s="61" t="s">
        <v>51</v>
      </c>
      <c r="P29" s="60" t="s">
        <v>69</v>
      </c>
      <c r="Q29" s="138" t="s">
        <v>47</v>
      </c>
      <c r="R29" s="139" t="s">
        <v>46</v>
      </c>
      <c r="S29" s="140" t="s">
        <v>51</v>
      </c>
      <c r="T29" s="426"/>
      <c r="U29" s="427"/>
    </row>
    <row r="30" spans="1:21" x14ac:dyDescent="0.25">
      <c r="A30" s="173">
        <f t="shared" ref="A30:C37" si="0">LOG(A15)</f>
        <v>1.9854560967170067</v>
      </c>
      <c r="B30" s="174">
        <f t="shared" si="0"/>
        <v>1.947384515397419</v>
      </c>
      <c r="C30" s="174">
        <f t="shared" si="0"/>
        <v>1.9852758775846016</v>
      </c>
      <c r="D30" s="131">
        <f>_xlfn.STDEV.S(A30:C30)</f>
        <v>2.1928798080415927E-2</v>
      </c>
      <c r="E30" s="173">
        <f t="shared" ref="E30:G33" si="1">LOG(D15)</f>
        <v>-0.18538687152896419</v>
      </c>
      <c r="F30" s="174">
        <f t="shared" si="1"/>
        <v>-0.22021598019011973</v>
      </c>
      <c r="G30" s="174">
        <f t="shared" si="1"/>
        <v>-0.18624692882176147</v>
      </c>
      <c r="H30" s="131">
        <f>_xlfn.STDEV.S(E30:G30)</f>
        <v>1.9864973192127378E-2</v>
      </c>
      <c r="I30" s="173">
        <f t="shared" ref="I30:K33" si="2">LOG(G15)</f>
        <v>1.2042107949942187</v>
      </c>
      <c r="J30" s="174">
        <f t="shared" si="2"/>
        <v>1.1662336155329576</v>
      </c>
      <c r="K30" s="174">
        <f t="shared" si="2"/>
        <v>1.2034914296294268</v>
      </c>
      <c r="L30" s="131">
        <f>_xlfn.STDEV.S(I30:K30)</f>
        <v>2.1721450065192684E-2</v>
      </c>
      <c r="M30" s="173">
        <f>LOG(J15)</f>
        <v>-0.54069950796773036</v>
      </c>
      <c r="N30" s="174">
        <f t="shared" ref="N30:O30" si="3">LOG(K15)</f>
        <v>-0.58330292158625041</v>
      </c>
      <c r="O30" s="174">
        <f t="shared" si="3"/>
        <v>-0.54096353833294974</v>
      </c>
      <c r="P30" s="174">
        <f>_xlfn.STDEV.S(M30:O30)</f>
        <v>2.4521228688133112E-2</v>
      </c>
      <c r="Q30" s="173">
        <f>LOG(M15)</f>
        <v>-0.59507225341638481</v>
      </c>
      <c r="R30" s="174">
        <f>LOG(N15)</f>
        <v>-0.70313525560293677</v>
      </c>
      <c r="S30" s="131">
        <f t="shared" ref="S30" si="4">LOG(O15)</f>
        <v>-0.64921526179487166</v>
      </c>
      <c r="T30" s="109">
        <v>1.25</v>
      </c>
      <c r="U30" s="106"/>
    </row>
    <row r="31" spans="1:21" x14ac:dyDescent="0.25">
      <c r="A31" s="175">
        <f t="shared" si="0"/>
        <v>1.9658520673798989</v>
      </c>
      <c r="B31" s="146">
        <f t="shared" si="0"/>
        <v>1.9601628996761054</v>
      </c>
      <c r="C31" s="146">
        <f t="shared" si="0"/>
        <v>1.9218448678612572</v>
      </c>
      <c r="D31" s="132">
        <f t="shared" ref="D31:D37" si="5">_xlfn.STDEV.S(A31:C31)</f>
        <v>2.3934883193082939E-2</v>
      </c>
      <c r="E31" s="175">
        <f t="shared" si="1"/>
        <v>0.38101954347431954</v>
      </c>
      <c r="F31" s="146">
        <f t="shared" si="1"/>
        <v>0.37552717834966542</v>
      </c>
      <c r="G31" s="146">
        <f t="shared" si="1"/>
        <v>0.33746904528601535</v>
      </c>
      <c r="H31" s="132">
        <f t="shared" ref="H31:H37" si="6">_xlfn.STDEV.S(E31:G31)</f>
        <v>2.3717902729803422E-2</v>
      </c>
      <c r="I31" s="175">
        <f t="shared" si="2"/>
        <v>1.157436004916321</v>
      </c>
      <c r="J31" s="146">
        <f t="shared" si="2"/>
        <v>1.1520366865255305</v>
      </c>
      <c r="K31" s="146">
        <f t="shared" si="2"/>
        <v>1.114100638645833</v>
      </c>
      <c r="L31" s="132">
        <f t="shared" ref="L31:L36" si="7">_xlfn.STDEV.S(I31:K31)</f>
        <v>2.361585038913902E-2</v>
      </c>
      <c r="M31" s="175">
        <f>LOG(J16)</f>
        <v>-0.57663942191502326</v>
      </c>
      <c r="N31" s="146">
        <f t="shared" ref="N31" si="8">LOG(K16)</f>
        <v>-0.58562839954091384</v>
      </c>
      <c r="O31" s="146">
        <f t="shared" ref="O31" si="9">LOG(L16)</f>
        <v>-0.62963867167149912</v>
      </c>
      <c r="P31" s="146">
        <f t="shared" ref="P31:P37" si="10">_xlfn.STDEV.S(M31:O31)</f>
        <v>2.8362611088415438E-2</v>
      </c>
      <c r="Q31" s="175">
        <f t="shared" ref="Q31:Q37" si="11">LOG(M16)</f>
        <v>-0.55414058751519657</v>
      </c>
      <c r="R31" s="146">
        <f t="shared" ref="R31:R36" si="12">LOG(N16)</f>
        <v>-0.58663484514768172</v>
      </c>
      <c r="S31" s="132">
        <f t="shared" ref="S31:S36" si="13">LOG(O16)</f>
        <v>-0.57841087887624232</v>
      </c>
      <c r="T31" s="109">
        <v>2.7333333333333343</v>
      </c>
      <c r="U31" s="106"/>
    </row>
    <row r="32" spans="1:21" x14ac:dyDescent="0.25">
      <c r="A32" s="246">
        <f t="shared" si="0"/>
        <v>1.9584744542623609</v>
      </c>
      <c r="B32" s="247">
        <f t="shared" si="0"/>
        <v>1.9510024678997218</v>
      </c>
      <c r="C32" s="247">
        <f t="shared" si="0"/>
        <v>1.9506597336778357</v>
      </c>
      <c r="D32" s="248">
        <f t="shared" si="5"/>
        <v>4.4162183061324835E-3</v>
      </c>
      <c r="E32" s="246">
        <f t="shared" si="1"/>
        <v>0.54151721527646668</v>
      </c>
      <c r="F32" s="247">
        <f t="shared" si="1"/>
        <v>0.53418201772272622</v>
      </c>
      <c r="G32" s="247">
        <f t="shared" si="1"/>
        <v>0.53394673212154453</v>
      </c>
      <c r="H32" s="248">
        <f t="shared" si="6"/>
        <v>4.3045072824014641E-3</v>
      </c>
      <c r="I32" s="246">
        <f t="shared" si="2"/>
        <v>1.1328437046006605</v>
      </c>
      <c r="J32" s="247">
        <f t="shared" si="2"/>
        <v>1.1257904968738734</v>
      </c>
      <c r="K32" s="247">
        <f t="shared" si="2"/>
        <v>1.126117212064508</v>
      </c>
      <c r="L32" s="248">
        <f t="shared" si="7"/>
        <v>3.9812096966440613E-3</v>
      </c>
      <c r="M32" s="246">
        <f>LOG(J17)</f>
        <v>-0.59189577292394935</v>
      </c>
      <c r="N32" s="247">
        <f>LOG(K17)</f>
        <v>-0.60236236552579836</v>
      </c>
      <c r="O32" s="247">
        <f>LOG(L17)</f>
        <v>-0.60049760774231886</v>
      </c>
      <c r="P32" s="247">
        <f t="shared" si="10"/>
        <v>5.5829867234698238E-3</v>
      </c>
      <c r="Q32" s="246">
        <f t="shared" si="11"/>
        <v>-0.52091583392239715</v>
      </c>
      <c r="R32" s="247">
        <f t="shared" si="12"/>
        <v>-0.52025917988400483</v>
      </c>
      <c r="S32" s="248">
        <f t="shared" si="13"/>
        <v>-0.49900102258824269</v>
      </c>
      <c r="T32" s="223">
        <v>3.0833333333333339</v>
      </c>
      <c r="U32" s="410" t="s">
        <v>68</v>
      </c>
    </row>
    <row r="33" spans="1:21" x14ac:dyDescent="0.25">
      <c r="A33" s="246">
        <f t="shared" si="0"/>
        <v>1.9505664429153897</v>
      </c>
      <c r="B33" s="247">
        <f t="shared" si="0"/>
        <v>1.9445703019611995</v>
      </c>
      <c r="C33" s="247">
        <f t="shared" si="0"/>
        <v>1.9395470316013494</v>
      </c>
      <c r="D33" s="248">
        <f t="shared" si="5"/>
        <v>5.5168586647152754E-3</v>
      </c>
      <c r="E33" s="246">
        <f t="shared" si="1"/>
        <v>0.61470216136551459</v>
      </c>
      <c r="F33" s="247">
        <f t="shared" si="1"/>
        <v>0.60862400620666357</v>
      </c>
      <c r="G33" s="247">
        <f t="shared" si="1"/>
        <v>0.60346807751349729</v>
      </c>
      <c r="H33" s="248">
        <f t="shared" si="6"/>
        <v>5.623347324892271E-3</v>
      </c>
      <c r="I33" s="246">
        <f t="shared" si="2"/>
        <v>1.1132754620147536</v>
      </c>
      <c r="J33" s="247">
        <f t="shared" si="2"/>
        <v>1.1073369822091435</v>
      </c>
      <c r="K33" s="247">
        <f t="shared" si="2"/>
        <v>1.1022790679462056</v>
      </c>
      <c r="L33" s="248">
        <f t="shared" si="7"/>
        <v>5.5040700335247062E-3</v>
      </c>
      <c r="M33" s="246">
        <f>LOG(J16)</f>
        <v>-0.57663942191502326</v>
      </c>
      <c r="N33" s="247">
        <f>LOG(K16)</f>
        <v>-0.58562839954091384</v>
      </c>
      <c r="O33" s="247">
        <f>LOG(L16)</f>
        <v>-0.62963867167149912</v>
      </c>
      <c r="P33" s="247">
        <f t="shared" si="10"/>
        <v>2.8362611088415438E-2</v>
      </c>
      <c r="Q33" s="246">
        <f t="shared" si="11"/>
        <v>-0.48552529995594618</v>
      </c>
      <c r="R33" s="247">
        <f t="shared" si="12"/>
        <v>-0.47325634493887292</v>
      </c>
      <c r="S33" s="248">
        <f t="shared" si="13"/>
        <v>-0.51415369632863417</v>
      </c>
      <c r="T33" s="223">
        <v>3.25</v>
      </c>
      <c r="U33" s="410"/>
    </row>
    <row r="34" spans="1:21" ht="15" customHeight="1" x14ac:dyDescent="0.25">
      <c r="A34" s="246">
        <f t="shared" si="0"/>
        <v>1.9299582450277681</v>
      </c>
      <c r="B34" s="247">
        <f t="shared" si="0"/>
        <v>1.9309607208124326</v>
      </c>
      <c r="C34" s="247"/>
      <c r="D34" s="248">
        <f t="shared" si="5"/>
        <v>7.0885742531157504E-4</v>
      </c>
      <c r="E34" s="246">
        <f t="shared" ref="E34:F37" si="14">LOG(D19)</f>
        <v>0.71745821257662368</v>
      </c>
      <c r="F34" s="247">
        <f t="shared" si="14"/>
        <v>0.71862432029953438</v>
      </c>
      <c r="G34" s="247"/>
      <c r="H34" s="248">
        <f t="shared" si="6"/>
        <v>8.2456267846416173E-4</v>
      </c>
      <c r="I34" s="246">
        <f t="shared" ref="I34:J37" si="15">LOG(G19)</f>
        <v>1.0710774496818269</v>
      </c>
      <c r="J34" s="247">
        <f t="shared" si="15"/>
        <v>1.0712822670050466</v>
      </c>
      <c r="K34" s="247"/>
      <c r="L34" s="248">
        <f t="shared" si="7"/>
        <v>1.4482771815308544E-4</v>
      </c>
      <c r="M34" s="246">
        <f t="shared" ref="M34:O35" si="16">LOG(J19)</f>
        <v>-0.63483223812133138</v>
      </c>
      <c r="N34" s="247">
        <f t="shared" si="16"/>
        <v>-0.632631031696264</v>
      </c>
      <c r="O34" s="247"/>
      <c r="P34" s="247">
        <f t="shared" si="10"/>
        <v>1.5564879899565435E-3</v>
      </c>
      <c r="Q34" s="246">
        <f t="shared" si="11"/>
        <v>-0.46065161114309566</v>
      </c>
      <c r="R34" s="247">
        <f t="shared" si="12"/>
        <v>-0.45313420348470973</v>
      </c>
      <c r="S34" s="248"/>
      <c r="T34" s="223">
        <v>3.5</v>
      </c>
      <c r="U34" s="410"/>
    </row>
    <row r="35" spans="1:21" x14ac:dyDescent="0.25">
      <c r="A35" s="246">
        <f t="shared" si="0"/>
        <v>1.9206989850786416</v>
      </c>
      <c r="B35" s="247">
        <f t="shared" si="0"/>
        <v>1.914394333143232</v>
      </c>
      <c r="C35" s="247">
        <f t="shared" si="0"/>
        <v>1.9174012663672073</v>
      </c>
      <c r="D35" s="248">
        <f t="shared" si="5"/>
        <v>3.1534434126272433E-3</v>
      </c>
      <c r="E35" s="246">
        <f t="shared" si="14"/>
        <v>0.830345280118026</v>
      </c>
      <c r="F35" s="247">
        <f t="shared" si="14"/>
        <v>0.82449271309063077</v>
      </c>
      <c r="G35" s="247">
        <f>LOG(F20)</f>
        <v>0.82685854759724786</v>
      </c>
      <c r="H35" s="248">
        <f t="shared" si="6"/>
        <v>2.9441189229350608E-3</v>
      </c>
      <c r="I35" s="246">
        <f t="shared" si="15"/>
        <v>1.0301893566417979</v>
      </c>
      <c r="J35" s="247">
        <f t="shared" si="15"/>
        <v>1.0235723201097957</v>
      </c>
      <c r="K35" s="247">
        <f>LOG(I20)</f>
        <v>1.0268583938134916</v>
      </c>
      <c r="L35" s="248">
        <f t="shared" si="7"/>
        <v>3.3085436427410021E-3</v>
      </c>
      <c r="M35" s="246">
        <f t="shared" si="16"/>
        <v>-0.64805882364639222</v>
      </c>
      <c r="N35" s="247">
        <f t="shared" si="16"/>
        <v>-0.65490281580902199</v>
      </c>
      <c r="O35" s="247">
        <f t="shared" si="16"/>
        <v>-0.65503428611185532</v>
      </c>
      <c r="P35" s="247">
        <f t="shared" si="10"/>
        <v>3.9898744710777827E-3</v>
      </c>
      <c r="Q35" s="246">
        <f t="shared" si="11"/>
        <v>-0.40482024501405295</v>
      </c>
      <c r="R35" s="247">
        <f t="shared" si="12"/>
        <v>-0.41724027808198533</v>
      </c>
      <c r="S35" s="248">
        <f t="shared" si="13"/>
        <v>-0.39409188663773959</v>
      </c>
      <c r="T35" s="223">
        <v>3.7833333333333332</v>
      </c>
      <c r="U35" s="410"/>
    </row>
    <row r="36" spans="1:21" x14ac:dyDescent="0.25">
      <c r="A36" s="246">
        <f t="shared" si="0"/>
        <v>1.8977525897586605</v>
      </c>
      <c r="B36" s="247">
        <f t="shared" si="0"/>
        <v>1.8996031585977682</v>
      </c>
      <c r="C36" s="247">
        <f t="shared" si="0"/>
        <v>1.8961391812879069</v>
      </c>
      <c r="D36" s="248">
        <f t="shared" si="5"/>
        <v>1.7333412207357103E-3</v>
      </c>
      <c r="E36" s="246">
        <f t="shared" si="14"/>
        <v>0.9426991478427974</v>
      </c>
      <c r="F36" s="247">
        <f t="shared" si="14"/>
        <v>0.94472132047867352</v>
      </c>
      <c r="G36" s="247">
        <f>LOG(F21)</f>
        <v>0.94100628405449538</v>
      </c>
      <c r="H36" s="248">
        <f t="shared" si="6"/>
        <v>1.8599491752913019E-3</v>
      </c>
      <c r="I36" s="246">
        <f t="shared" si="15"/>
        <v>0.95921984591196796</v>
      </c>
      <c r="J36" s="247">
        <f t="shared" si="15"/>
        <v>0.96143030196112877</v>
      </c>
      <c r="K36" s="247">
        <f>LOG(I21)</f>
        <v>0.95753957589466532</v>
      </c>
      <c r="L36" s="248">
        <f t="shared" si="7"/>
        <v>1.9513744130986268E-3</v>
      </c>
      <c r="M36" s="246">
        <f>LOG(J15)</f>
        <v>-0.54069950796773036</v>
      </c>
      <c r="N36" s="247">
        <f>LOG(K15)</f>
        <v>-0.58330292158625041</v>
      </c>
      <c r="O36" s="247">
        <f>LOG(L15)</f>
        <v>-0.54096353833294974</v>
      </c>
      <c r="P36" s="247">
        <f t="shared" si="10"/>
        <v>2.4521228688133112E-2</v>
      </c>
      <c r="Q36" s="246">
        <f t="shared" si="11"/>
        <v>-0.34183686540847158</v>
      </c>
      <c r="R36" s="247">
        <f t="shared" si="12"/>
        <v>-0.34318814759632393</v>
      </c>
      <c r="S36" s="248">
        <f t="shared" si="13"/>
        <v>-0.34618568169785779</v>
      </c>
      <c r="T36" s="223">
        <v>4.0500000000000007</v>
      </c>
      <c r="U36" s="410"/>
    </row>
    <row r="37" spans="1:21" x14ac:dyDescent="0.25">
      <c r="A37" s="249">
        <f t="shared" si="0"/>
        <v>1.882287626327102</v>
      </c>
      <c r="B37" s="250">
        <f t="shared" si="0"/>
        <v>1.8711991355392847</v>
      </c>
      <c r="C37" s="250"/>
      <c r="D37" s="251">
        <f t="shared" si="5"/>
        <v>7.8407470291901489E-3</v>
      </c>
      <c r="E37" s="249">
        <f t="shared" si="14"/>
        <v>1.0341078735869964</v>
      </c>
      <c r="F37" s="250">
        <f t="shared" si="14"/>
        <v>1.0230225726309958</v>
      </c>
      <c r="G37" s="250"/>
      <c r="H37" s="251">
        <f t="shared" si="6"/>
        <v>7.8384914774817255E-3</v>
      </c>
      <c r="I37" s="249">
        <f t="shared" si="15"/>
        <v>0.88696880628547048</v>
      </c>
      <c r="J37" s="250">
        <f t="shared" si="15"/>
        <v>0.87648312964813035</v>
      </c>
      <c r="K37" s="250"/>
      <c r="L37" s="251">
        <f>_xlfn.STDEV.S(I37:K37)</f>
        <v>7.4144930555925569E-3</v>
      </c>
      <c r="M37" s="249">
        <f>LOG(J22)</f>
        <v>-0.74677833913551805</v>
      </c>
      <c r="N37" s="250">
        <f>LOG(K22)</f>
        <v>-0.75788363294343486</v>
      </c>
      <c r="O37" s="250"/>
      <c r="P37" s="250">
        <f t="shared" si="10"/>
        <v>7.8526285586469503E-3</v>
      </c>
      <c r="Q37" s="249">
        <f t="shared" si="11"/>
        <v>-0.28127831325424302</v>
      </c>
      <c r="R37" s="250">
        <f>LOG(N22)</f>
        <v>-0.29035612997845572</v>
      </c>
      <c r="S37" s="251"/>
      <c r="T37" s="226">
        <v>4.25</v>
      </c>
      <c r="U37" s="411"/>
    </row>
    <row r="38" spans="1:21" x14ac:dyDescent="0.25">
      <c r="A38" s="82"/>
      <c r="B38" s="82"/>
      <c r="C38" s="82"/>
      <c r="D38" s="120"/>
      <c r="E38" s="82"/>
      <c r="F38" s="82"/>
      <c r="G38" s="82"/>
      <c r="H38" s="120"/>
      <c r="I38" s="82"/>
      <c r="J38" s="82"/>
      <c r="K38" s="82"/>
      <c r="L38" s="120"/>
      <c r="M38" s="79"/>
      <c r="N38" s="79"/>
      <c r="O38" s="79"/>
      <c r="P38" s="2"/>
      <c r="Q38" s="57"/>
      <c r="R38" s="57"/>
      <c r="S38" s="57"/>
    </row>
    <row r="39" spans="1:21" x14ac:dyDescent="0.25">
      <c r="A39" s="79"/>
      <c r="B39" s="79"/>
      <c r="C39" s="79"/>
      <c r="D39" s="2"/>
      <c r="E39" s="79"/>
      <c r="F39" s="79"/>
      <c r="G39" s="79"/>
      <c r="H39" s="2"/>
      <c r="I39" s="79"/>
      <c r="J39" s="79"/>
      <c r="K39" s="79"/>
      <c r="L39" s="2"/>
      <c r="M39" s="79"/>
      <c r="N39" s="79"/>
      <c r="O39" s="79"/>
      <c r="P39" s="2"/>
      <c r="Q39" s="57"/>
      <c r="R39" s="57"/>
      <c r="S39" s="57"/>
    </row>
    <row r="40" spans="1:21" x14ac:dyDescent="0.25">
      <c r="A40" s="79"/>
      <c r="B40" s="79"/>
      <c r="C40" s="79"/>
      <c r="D40" s="2"/>
      <c r="E40" s="79"/>
      <c r="F40" s="79"/>
      <c r="G40" s="79"/>
      <c r="H40" s="2"/>
      <c r="I40" s="79"/>
      <c r="J40" s="79"/>
      <c r="K40" s="79"/>
      <c r="L40" s="2"/>
      <c r="M40" s="79"/>
      <c r="N40" s="79"/>
      <c r="O40" s="79"/>
      <c r="P40" s="2"/>
      <c r="Q40" s="34"/>
      <c r="R40" s="148"/>
    </row>
    <row r="42" spans="1:21" ht="15" customHeight="1" x14ac:dyDescent="0.25"/>
    <row r="62" spans="5:19" x14ac:dyDescent="0.25">
      <c r="N62" t="s">
        <v>50</v>
      </c>
    </row>
    <row r="63" spans="5:19" x14ac:dyDescent="0.25">
      <c r="E63" t="s">
        <v>88</v>
      </c>
      <c r="H63" t="s">
        <v>61</v>
      </c>
      <c r="K63" t="s">
        <v>62</v>
      </c>
      <c r="R63" t="s">
        <v>106</v>
      </c>
    </row>
    <row r="64" spans="5:19" x14ac:dyDescent="0.25">
      <c r="E64" t="s">
        <v>47</v>
      </c>
      <c r="F64">
        <v>-6.1600000000000002E-2</v>
      </c>
      <c r="H64" t="s">
        <v>48</v>
      </c>
      <c r="I64">
        <v>0.41889999999999999</v>
      </c>
      <c r="K64" t="s">
        <v>47</v>
      </c>
      <c r="L64">
        <v>-0.19550000000000001</v>
      </c>
      <c r="N64" t="s">
        <v>47</v>
      </c>
      <c r="O64">
        <v>-5.6899999999999999E-2</v>
      </c>
      <c r="R64" t="s">
        <v>47</v>
      </c>
      <c r="S64">
        <v>0.18770000000000001</v>
      </c>
    </row>
    <row r="65" spans="1:31" x14ac:dyDescent="0.25">
      <c r="E65" t="s">
        <v>46</v>
      </c>
      <c r="F65">
        <v>2.1457000000000002</v>
      </c>
      <c r="H65" t="s">
        <v>46</v>
      </c>
      <c r="I65">
        <v>-0.75349999999999995</v>
      </c>
      <c r="K65" t="s">
        <v>46</v>
      </c>
      <c r="L65">
        <v>1.7445999999999999</v>
      </c>
      <c r="N65" t="s">
        <v>46</v>
      </c>
      <c r="O65">
        <v>-0.41749999999999998</v>
      </c>
      <c r="R65" t="s">
        <v>46</v>
      </c>
      <c r="S65">
        <v>-1.1020000000000001</v>
      </c>
    </row>
    <row r="67" spans="1:31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88"/>
    </row>
    <row r="68" spans="1:31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393"/>
      <c r="V68" s="393"/>
      <c r="W68" s="393"/>
      <c r="X68" s="390"/>
    </row>
    <row r="69" spans="1:31" ht="48.75" customHeight="1" x14ac:dyDescent="0.25">
      <c r="A69" s="89" t="s">
        <v>43</v>
      </c>
      <c r="B69" s="90" t="s">
        <v>42</v>
      </c>
      <c r="C69" s="91" t="s">
        <v>8</v>
      </c>
      <c r="D69" s="89" t="s">
        <v>41</v>
      </c>
      <c r="E69" s="92" t="s">
        <v>89</v>
      </c>
      <c r="F69" s="93" t="s">
        <v>39</v>
      </c>
      <c r="G69" s="94" t="s">
        <v>59</v>
      </c>
      <c r="H69" s="94" t="s">
        <v>60</v>
      </c>
      <c r="I69" s="85" t="s">
        <v>11</v>
      </c>
      <c r="J69" s="86" t="s">
        <v>38</v>
      </c>
      <c r="K69" s="87" t="s">
        <v>59</v>
      </c>
      <c r="L69" s="87" t="s">
        <v>60</v>
      </c>
      <c r="M69" s="54" t="s">
        <v>10</v>
      </c>
      <c r="N69" s="53" t="s">
        <v>37</v>
      </c>
      <c r="O69" s="184" t="s">
        <v>59</v>
      </c>
      <c r="P69" s="184" t="s">
        <v>60</v>
      </c>
      <c r="Q69" s="52" t="s">
        <v>9</v>
      </c>
      <c r="R69" s="51" t="s">
        <v>37</v>
      </c>
      <c r="S69" s="185" t="s">
        <v>59</v>
      </c>
      <c r="T69" s="186" t="s">
        <v>60</v>
      </c>
      <c r="U69" s="143" t="s">
        <v>100</v>
      </c>
      <c r="V69" s="86" t="s">
        <v>37</v>
      </c>
      <c r="W69" s="87" t="s">
        <v>59</v>
      </c>
      <c r="X69" s="187" t="s">
        <v>60</v>
      </c>
    </row>
    <row r="70" spans="1:31" x14ac:dyDescent="0.25">
      <c r="A70" s="49" t="s">
        <v>36</v>
      </c>
      <c r="B70" s="47" t="s">
        <v>36</v>
      </c>
      <c r="C70" s="42">
        <v>1.25</v>
      </c>
      <c r="D70" s="45" t="s">
        <v>35</v>
      </c>
      <c r="E70" s="173">
        <f t="shared" ref="E70:E77" si="17">AVERAGE(A15:C15)</f>
        <v>93.987677333333338</v>
      </c>
      <c r="F70" s="174">
        <f t="shared" ref="F70:F77" si="18">_xlfn.STDEV.S(A15:C15)</f>
        <v>4.6746016470387426</v>
      </c>
      <c r="G70" s="174">
        <f>$F$64*C70+$F$65</f>
        <v>2.0687000000000002</v>
      </c>
      <c r="H70" s="131">
        <f>10^G70</f>
        <v>117.13859212800276</v>
      </c>
      <c r="I70" s="173">
        <f>AVERAGE(D15:F15)</f>
        <v>0.63535566666666676</v>
      </c>
      <c r="J70" s="174">
        <f t="shared" ref="J70:J77" si="19">_xlfn.STDEV.S(D15:F15)</f>
        <v>2.8668955933785479E-2</v>
      </c>
      <c r="K70" s="174">
        <f>$I$64*C70+$I$65</f>
        <v>-0.22987499999999994</v>
      </c>
      <c r="L70" s="131">
        <f>10^K70</f>
        <v>0.58901316257633451</v>
      </c>
      <c r="M70" s="173">
        <f t="shared" ref="M70:M77" si="20">AVERAGE(G15:I15)</f>
        <v>15.547856666666668</v>
      </c>
      <c r="N70" s="174">
        <f t="shared" ref="N70:N77" si="21">_xlfn.STDEV.S(G15:I15)</f>
        <v>0.76610758715035188</v>
      </c>
      <c r="O70" s="174">
        <f>($L$64*C70)+$L$65</f>
        <v>1.5002249999999999</v>
      </c>
      <c r="P70" s="131">
        <f>10^O70</f>
        <v>31.639164026479733</v>
      </c>
      <c r="Q70" s="173">
        <f>AVERAGE(J15:L15)</f>
        <v>0.27891233333333332</v>
      </c>
      <c r="R70" s="174">
        <f>_xlfn.STDEV.S(J15:L15)</f>
        <v>1.5483338087548619E-2</v>
      </c>
      <c r="S70" s="174">
        <f>($O$64*C70)+$O$65</f>
        <v>-0.48862499999999998</v>
      </c>
      <c r="T70" s="131">
        <f>10^S70</f>
        <v>0.32461979563262072</v>
      </c>
      <c r="U70" s="173">
        <f>AVERAGE(M15:O15)</f>
        <v>0.22547433333333333</v>
      </c>
      <c r="V70" s="174">
        <f>_xlfn.STDEV.S(M15:O15)</f>
        <v>2.8001205854986187E-2</v>
      </c>
      <c r="W70" s="174">
        <f t="shared" ref="W70:W77" si="22">($S$64*C70)+$S$65</f>
        <v>-0.86737500000000012</v>
      </c>
      <c r="X70" s="131">
        <f>10^W70</f>
        <v>0.13571410906965714</v>
      </c>
    </row>
    <row r="71" spans="1:31" x14ac:dyDescent="0.25">
      <c r="A71" s="49" t="s">
        <v>91</v>
      </c>
      <c r="B71" s="47" t="s">
        <v>92</v>
      </c>
      <c r="C71" s="42">
        <v>2.7333333333333343</v>
      </c>
      <c r="D71" s="45" t="s">
        <v>33</v>
      </c>
      <c r="E71" s="175">
        <f t="shared" si="17"/>
        <v>89.06802766666668</v>
      </c>
      <c r="F71" s="146">
        <f t="shared" si="18"/>
        <v>4.8332512807328136</v>
      </c>
      <c r="G71" s="146">
        <f>$F$64*C71+$F$65</f>
        <v>1.9773266666666667</v>
      </c>
      <c r="H71" s="132">
        <f t="shared" ref="H71:H77" si="23">10^G71</f>
        <v>94.913211097261993</v>
      </c>
      <c r="I71" s="175">
        <f t="shared" ref="I71:I77" si="24">AVERAGE(D16:F16)</f>
        <v>2.3179246666666664</v>
      </c>
      <c r="J71" s="146">
        <f t="shared" si="19"/>
        <v>0.12465295370079821</v>
      </c>
      <c r="K71" s="146">
        <f t="shared" ref="K71:K77" si="25">$I$64*C71+$I$65</f>
        <v>0.3914933333333338</v>
      </c>
      <c r="L71" s="132">
        <f t="shared" ref="L71:L77" si="26">10^K71</f>
        <v>2.4631640269798138</v>
      </c>
      <c r="M71" s="175">
        <f t="shared" si="20"/>
        <v>13.855265333333334</v>
      </c>
      <c r="N71" s="146">
        <f t="shared" si="21"/>
        <v>0.74193300321547462</v>
      </c>
      <c r="O71" s="146">
        <f t="shared" ref="O71:O77" si="27">($L$64*C71)+$L$65</f>
        <v>1.2102333333333331</v>
      </c>
      <c r="P71" s="132">
        <f t="shared" ref="P71:P77" si="28">10^O71</f>
        <v>16.2268168115171</v>
      </c>
      <c r="Q71" s="175">
        <f>AVERAGE(J16:L16)</f>
        <v>0.25310933333333335</v>
      </c>
      <c r="R71" s="146">
        <f>_xlfn.STDEV.S(J16:L16)</f>
        <v>1.6242483841252021E-2</v>
      </c>
      <c r="S71" s="146">
        <f t="shared" ref="S71:S77" si="29">($O$64*C71)+$O$65</f>
        <v>-0.57302666666666668</v>
      </c>
      <c r="T71" s="132">
        <f t="shared" ref="T71:T77" si="30">10^S71</f>
        <v>0.26728422850432082</v>
      </c>
      <c r="U71" s="175">
        <f t="shared" ref="U71:U77" si="31">AVERAGE(M16:O16)</f>
        <v>0.26739799999999997</v>
      </c>
      <c r="V71" s="146">
        <f t="shared" ref="V71:V77" si="32">_xlfn.STDEV.S(M16:O16)</f>
        <v>1.0486164360718375E-2</v>
      </c>
      <c r="W71" s="146">
        <f t="shared" si="22"/>
        <v>-0.58895333333333322</v>
      </c>
      <c r="X71" s="132">
        <f t="shared" ref="X71:X76" si="33">10^W71</f>
        <v>0.25765980078155765</v>
      </c>
      <c r="Y71" s="1"/>
      <c r="Z71" s="1"/>
      <c r="AD71" s="1"/>
      <c r="AE71" s="1"/>
    </row>
    <row r="72" spans="1:31" x14ac:dyDescent="0.25">
      <c r="A72" s="121" t="s">
        <v>93</v>
      </c>
      <c r="B72" s="122" t="s">
        <v>18</v>
      </c>
      <c r="C72" s="123">
        <v>3.0833333333333339</v>
      </c>
      <c r="D72" s="124" t="s">
        <v>31</v>
      </c>
      <c r="E72" s="241">
        <f t="shared" si="17"/>
        <v>89.824308666666653</v>
      </c>
      <c r="F72" s="254">
        <f t="shared" si="18"/>
        <v>0.91604538461875507</v>
      </c>
      <c r="G72" s="254">
        <f t="shared" ref="G72:G77" si="34">$F$64*C72+$F$65</f>
        <v>1.9557666666666669</v>
      </c>
      <c r="H72" s="244">
        <f t="shared" si="23"/>
        <v>90.316410050043132</v>
      </c>
      <c r="I72" s="241">
        <f t="shared" si="24"/>
        <v>3.4400353333333338</v>
      </c>
      <c r="J72" s="254">
        <f t="shared" si="19"/>
        <v>3.419255673875999E-2</v>
      </c>
      <c r="K72" s="254">
        <f t="shared" si="25"/>
        <v>0.53810833333333352</v>
      </c>
      <c r="L72" s="244">
        <f t="shared" si="26"/>
        <v>3.4522984504795993</v>
      </c>
      <c r="M72" s="241">
        <f t="shared" si="20"/>
        <v>13.435772999999999</v>
      </c>
      <c r="N72" s="254">
        <f t="shared" si="21"/>
        <v>0.12348846600391471</v>
      </c>
      <c r="O72" s="254">
        <f t="shared" si="27"/>
        <v>1.1418083333333331</v>
      </c>
      <c r="P72" s="244">
        <f t="shared" si="28"/>
        <v>13.861439486030047</v>
      </c>
      <c r="Q72" s="241">
        <f t="shared" ref="Q72:Q75" si="35">AVERAGE(J17:L17)</f>
        <v>0.25221566666666667</v>
      </c>
      <c r="R72" s="254">
        <f t="shared" ref="R72" si="36">_xlfn.STDEV.S(J17:L17)</f>
        <v>3.2527634917610135E-3</v>
      </c>
      <c r="S72" s="254">
        <f>($O$64*C72)+$O$65</f>
        <v>-0.5929416666666667</v>
      </c>
      <c r="T72" s="244">
        <f>10^S72</f>
        <v>0.2553044198053856</v>
      </c>
      <c r="U72" s="241">
        <f t="shared" si="31"/>
        <v>0.30670999999999998</v>
      </c>
      <c r="V72" s="254">
        <f t="shared" si="32"/>
        <v>8.8762250422124954E-3</v>
      </c>
      <c r="W72" s="254">
        <f t="shared" si="22"/>
        <v>-0.52325833333333327</v>
      </c>
      <c r="X72" s="244">
        <f t="shared" si="33"/>
        <v>0.29973790441919057</v>
      </c>
      <c r="Y72" s="1"/>
      <c r="Z72" s="1"/>
      <c r="AD72" s="1"/>
      <c r="AE72" s="1"/>
    </row>
    <row r="73" spans="1:31" x14ac:dyDescent="0.25">
      <c r="A73" s="121" t="s">
        <v>93</v>
      </c>
      <c r="B73" s="122" t="s">
        <v>36</v>
      </c>
      <c r="C73" s="123">
        <v>3.25</v>
      </c>
      <c r="D73" s="124" t="s">
        <v>30</v>
      </c>
      <c r="E73" s="241">
        <f t="shared" si="17"/>
        <v>88.08824566666668</v>
      </c>
      <c r="F73" s="254">
        <f t="shared" si="18"/>
        <v>1.119589912005434</v>
      </c>
      <c r="G73" s="254">
        <f t="shared" si="34"/>
        <v>1.9455000000000002</v>
      </c>
      <c r="H73" s="244">
        <f t="shared" si="23"/>
        <v>88.20638021366743</v>
      </c>
      <c r="I73" s="241">
        <f t="shared" si="24"/>
        <v>4.0640186666666667</v>
      </c>
      <c r="J73" s="254">
        <f t="shared" si="19"/>
        <v>5.2648611618287891E-2</v>
      </c>
      <c r="K73" s="254">
        <f t="shared" si="25"/>
        <v>0.60792499999999994</v>
      </c>
      <c r="L73" s="244">
        <f t="shared" si="26"/>
        <v>4.0543851265165181</v>
      </c>
      <c r="M73" s="241">
        <f t="shared" si="20"/>
        <v>12.813086666666665</v>
      </c>
      <c r="N73" s="254">
        <f t="shared" si="21"/>
        <v>0.16246659438276295</v>
      </c>
      <c r="O73" s="254">
        <f t="shared" si="27"/>
        <v>1.1092249999999999</v>
      </c>
      <c r="P73" s="244">
        <f t="shared" si="28"/>
        <v>12.85952715892666</v>
      </c>
      <c r="Q73" s="241">
        <f>AVERAGE(J16:L16)</f>
        <v>0.25310933333333335</v>
      </c>
      <c r="R73" s="254">
        <f>_xlfn.STDEV.S(J16:L16)</f>
        <v>1.6242483841252021E-2</v>
      </c>
      <c r="S73" s="254">
        <f t="shared" si="29"/>
        <v>-0.60242499999999999</v>
      </c>
      <c r="T73" s="244">
        <f t="shared" si="30"/>
        <v>0.24978997239087394</v>
      </c>
      <c r="U73" s="241">
        <f t="shared" si="31"/>
        <v>0.32311533333333331</v>
      </c>
      <c r="V73" s="254">
        <f t="shared" si="32"/>
        <v>1.5472149699810058E-2</v>
      </c>
      <c r="W73" s="254">
        <f t="shared" si="22"/>
        <v>-0.49197500000000005</v>
      </c>
      <c r="X73" s="244">
        <f t="shared" si="33"/>
        <v>0.32212542162448998</v>
      </c>
      <c r="Y73" s="1"/>
      <c r="Z73" s="1"/>
    </row>
    <row r="74" spans="1:31" x14ac:dyDescent="0.25">
      <c r="A74" s="121" t="s">
        <v>93</v>
      </c>
      <c r="B74" s="122" t="s">
        <v>94</v>
      </c>
      <c r="C74" s="123">
        <v>3.5</v>
      </c>
      <c r="D74" s="124" t="s">
        <v>29</v>
      </c>
      <c r="E74" s="241">
        <f t="shared" si="17"/>
        <v>85.203958499999999</v>
      </c>
      <c r="F74" s="254">
        <f t="shared" si="18"/>
        <v>0.13907022618986356</v>
      </c>
      <c r="G74" s="254">
        <f t="shared" si="34"/>
        <v>1.9301000000000001</v>
      </c>
      <c r="H74" s="244">
        <f t="shared" si="23"/>
        <v>85.133404254322969</v>
      </c>
      <c r="I74" s="241">
        <f t="shared" si="24"/>
        <v>5.2244630000000001</v>
      </c>
      <c r="J74" s="254">
        <f t="shared" si="19"/>
        <v>9.9192939264846815E-3</v>
      </c>
      <c r="K74" s="254">
        <f t="shared" si="25"/>
        <v>0.71265000000000012</v>
      </c>
      <c r="L74" s="244">
        <f t="shared" si="26"/>
        <v>5.1600035450694941</v>
      </c>
      <c r="M74" s="241">
        <f t="shared" si="20"/>
        <v>11.780937999999999</v>
      </c>
      <c r="N74" s="254">
        <f t="shared" si="21"/>
        <v>3.9286852762726969E-3</v>
      </c>
      <c r="O74" s="254">
        <f t="shared" si="27"/>
        <v>1.0603499999999999</v>
      </c>
      <c r="P74" s="244">
        <f t="shared" si="28"/>
        <v>11.49079296944581</v>
      </c>
      <c r="Q74" s="241">
        <f>AVERAGE(J19:K19)</f>
        <v>0.23241800000000001</v>
      </c>
      <c r="R74" s="254">
        <f>_xlfn.STDEV.S(J19:K19)</f>
        <v>8.3297178823774217E-4</v>
      </c>
      <c r="S74" s="254">
        <f t="shared" si="29"/>
        <v>-0.61664999999999992</v>
      </c>
      <c r="T74" s="244">
        <f t="shared" si="30"/>
        <v>0.24174082504940297</v>
      </c>
      <c r="U74" s="241">
        <f t="shared" si="31"/>
        <v>0.34923950000000004</v>
      </c>
      <c r="V74" s="254">
        <f t="shared" si="32"/>
        <v>4.2744604922726956E-3</v>
      </c>
      <c r="W74" s="254">
        <f t="shared" si="22"/>
        <v>-0.44505000000000006</v>
      </c>
      <c r="X74" s="244">
        <f t="shared" si="33"/>
        <v>0.35888061460881016</v>
      </c>
      <c r="Y74" s="1"/>
      <c r="Z74" s="1"/>
    </row>
    <row r="75" spans="1:31" x14ac:dyDescent="0.25">
      <c r="A75" s="125" t="s">
        <v>93</v>
      </c>
      <c r="B75" s="122" t="s">
        <v>95</v>
      </c>
      <c r="C75" s="123">
        <v>3.7833333333333332</v>
      </c>
      <c r="D75" s="124" t="s">
        <v>26</v>
      </c>
      <c r="E75" s="241">
        <f t="shared" si="17"/>
        <v>82.700060666666673</v>
      </c>
      <c r="F75" s="254">
        <f t="shared" si="18"/>
        <v>0.60058753055348768</v>
      </c>
      <c r="G75" s="254">
        <f t="shared" si="34"/>
        <v>1.9126466666666668</v>
      </c>
      <c r="H75" s="244">
        <f t="shared" si="23"/>
        <v>81.779917230088643</v>
      </c>
      <c r="I75" s="241">
        <f t="shared" si="24"/>
        <v>6.7179819999999992</v>
      </c>
      <c r="J75" s="254">
        <f t="shared" si="19"/>
        <v>4.5570407338534749E-2</v>
      </c>
      <c r="K75" s="254">
        <f t="shared" si="25"/>
        <v>0.8313383333333334</v>
      </c>
      <c r="L75" s="244">
        <f t="shared" si="26"/>
        <v>6.7816962401031473</v>
      </c>
      <c r="M75" s="241">
        <f t="shared" si="20"/>
        <v>10.638533333333333</v>
      </c>
      <c r="N75" s="254">
        <f t="shared" si="21"/>
        <v>8.1048015622428249E-2</v>
      </c>
      <c r="O75" s="254">
        <f t="shared" si="27"/>
        <v>1.0049583333333332</v>
      </c>
      <c r="P75" s="244">
        <f t="shared" si="28"/>
        <v>10.114824069248941</v>
      </c>
      <c r="Q75" s="241">
        <f t="shared" si="35"/>
        <v>0.22250866666666669</v>
      </c>
      <c r="R75" s="254">
        <f>_xlfn.STDEV.S(J20:L20)</f>
        <v>2.0495785745692518E-3</v>
      </c>
      <c r="S75" s="254">
        <f t="shared" si="29"/>
        <v>-0.63277166666666662</v>
      </c>
      <c r="T75" s="244">
        <f t="shared" si="30"/>
        <v>0.23293155895986858</v>
      </c>
      <c r="U75" s="241">
        <f t="shared" si="31"/>
        <v>0.39329533333333333</v>
      </c>
      <c r="V75" s="254">
        <f t="shared" si="32"/>
        <v>1.0479744096748416E-2</v>
      </c>
      <c r="W75" s="254">
        <f t="shared" si="22"/>
        <v>-0.39186833333333337</v>
      </c>
      <c r="X75" s="244">
        <f>10^W75</f>
        <v>0.40563149361094208</v>
      </c>
      <c r="Y75" s="1"/>
      <c r="Z75" s="1"/>
    </row>
    <row r="76" spans="1:31" x14ac:dyDescent="0.25">
      <c r="A76" s="125" t="s">
        <v>93</v>
      </c>
      <c r="B76" s="122" t="s">
        <v>96</v>
      </c>
      <c r="C76" s="123">
        <v>4.0500000000000007</v>
      </c>
      <c r="D76" s="124" t="s">
        <v>25</v>
      </c>
      <c r="E76" s="241">
        <f t="shared" si="17"/>
        <v>79.037637333333336</v>
      </c>
      <c r="F76" s="254">
        <f t="shared" si="18"/>
        <v>0.31549464841314789</v>
      </c>
      <c r="G76" s="254">
        <f t="shared" si="34"/>
        <v>1.89622</v>
      </c>
      <c r="H76" s="244">
        <f t="shared" si="23"/>
        <v>78.744458347342629</v>
      </c>
      <c r="I76" s="241">
        <f t="shared" si="24"/>
        <v>8.7662040000000001</v>
      </c>
      <c r="J76" s="254">
        <f t="shared" si="19"/>
        <v>3.754995037280328E-2</v>
      </c>
      <c r="K76" s="254">
        <f t="shared" si="25"/>
        <v>0.94304500000000024</v>
      </c>
      <c r="L76" s="244">
        <f t="shared" si="26"/>
        <v>8.7709169745746802</v>
      </c>
      <c r="M76" s="241">
        <f t="shared" si="20"/>
        <v>9.1075066666666675</v>
      </c>
      <c r="N76" s="254">
        <f t="shared" si="21"/>
        <v>4.0934181918457532E-2</v>
      </c>
      <c r="O76" s="254">
        <f t="shared" si="27"/>
        <v>0.95282499999999981</v>
      </c>
      <c r="P76" s="244">
        <f t="shared" si="28"/>
        <v>8.9706724627026002</v>
      </c>
      <c r="Q76" s="241">
        <f>AVERAGE(J15:L15)</f>
        <v>0.27891233333333332</v>
      </c>
      <c r="R76" s="254">
        <f>_xlfn.STDEV.S(J15:L15)</f>
        <v>1.5483338087548619E-2</v>
      </c>
      <c r="S76" s="254">
        <f t="shared" si="29"/>
        <v>-0.64794499999999999</v>
      </c>
      <c r="T76" s="244">
        <f t="shared" si="30"/>
        <v>0.22493394490504631</v>
      </c>
      <c r="U76" s="241">
        <f t="shared" si="31"/>
        <v>0.45317600000000002</v>
      </c>
      <c r="V76" s="254">
        <f t="shared" si="32"/>
        <v>2.3204260384679155E-3</v>
      </c>
      <c r="W76" s="254">
        <f t="shared" si="22"/>
        <v>-0.34181499999999998</v>
      </c>
      <c r="X76" s="244">
        <f t="shared" si="33"/>
        <v>0.45518191645048667</v>
      </c>
      <c r="Y76" s="1"/>
      <c r="Z76" s="1"/>
    </row>
    <row r="77" spans="1:31" x14ac:dyDescent="0.25">
      <c r="A77" s="252" t="s">
        <v>34</v>
      </c>
      <c r="B77" s="253" t="s">
        <v>36</v>
      </c>
      <c r="C77" s="168">
        <v>4.25</v>
      </c>
      <c r="D77" s="169" t="s">
        <v>22</v>
      </c>
      <c r="E77" s="242">
        <f t="shared" si="17"/>
        <v>75.297190000000001</v>
      </c>
      <c r="F77" s="243">
        <f t="shared" si="18"/>
        <v>1.3593406619394472</v>
      </c>
      <c r="G77" s="243">
        <f t="shared" si="34"/>
        <v>1.8839000000000001</v>
      </c>
      <c r="H77" s="245">
        <f t="shared" si="23"/>
        <v>76.542034207184315</v>
      </c>
      <c r="I77" s="242">
        <f t="shared" si="24"/>
        <v>10.680721500000001</v>
      </c>
      <c r="J77" s="243">
        <f t="shared" si="19"/>
        <v>0.19276367251248425</v>
      </c>
      <c r="K77" s="243">
        <f t="shared" si="25"/>
        <v>1.0268250000000001</v>
      </c>
      <c r="L77" s="245">
        <f t="shared" si="26"/>
        <v>10.637143056316486</v>
      </c>
      <c r="M77" s="242">
        <f t="shared" si="20"/>
        <v>7.6165380000000003</v>
      </c>
      <c r="N77" s="243">
        <f t="shared" si="21"/>
        <v>0.13002703756526962</v>
      </c>
      <c r="O77" s="243">
        <f t="shared" si="27"/>
        <v>0.9137249999999999</v>
      </c>
      <c r="P77" s="245">
        <f t="shared" si="28"/>
        <v>8.1983225321739415</v>
      </c>
      <c r="Q77" s="242">
        <f>AVERAGE(J22:K22)</f>
        <v>0.17689050000000001</v>
      </c>
      <c r="R77" s="243">
        <f>_xlfn.STDEV.S(J22:K22)</f>
        <v>3.1982439713067541E-3</v>
      </c>
      <c r="S77" s="243">
        <f t="shared" si="29"/>
        <v>-0.65932499999999994</v>
      </c>
      <c r="T77" s="245">
        <f t="shared" si="30"/>
        <v>0.21911645852112449</v>
      </c>
      <c r="U77" s="242">
        <f t="shared" si="31"/>
        <v>0.51785300000000001</v>
      </c>
      <c r="V77" s="243">
        <f t="shared" si="32"/>
        <v>7.6537237995631512E-3</v>
      </c>
      <c r="W77" s="243">
        <f t="shared" si="22"/>
        <v>-0.30427500000000007</v>
      </c>
      <c r="X77" s="245">
        <f>10^W77</f>
        <v>0.49627797331408907</v>
      </c>
      <c r="Y77" s="1"/>
      <c r="Z77" s="1"/>
    </row>
    <row r="78" spans="1:31" x14ac:dyDescent="0.25">
      <c r="A78" s="98"/>
      <c r="B78" s="98"/>
      <c r="C78" s="34"/>
      <c r="D78" s="41"/>
      <c r="E78" s="2"/>
      <c r="F78" s="2"/>
      <c r="G78" s="88"/>
      <c r="H78" s="88"/>
      <c r="I78" s="1"/>
      <c r="J78" s="1"/>
      <c r="K78" s="1"/>
      <c r="L78" s="1"/>
      <c r="M78" s="1"/>
      <c r="N78" s="1"/>
      <c r="O78" s="1"/>
      <c r="P78" s="1"/>
      <c r="Q78" s="1" t="s">
        <v>110</v>
      </c>
      <c r="R78" s="1"/>
      <c r="S78" s="1"/>
      <c r="T78" s="1"/>
      <c r="U78" s="1"/>
      <c r="V78" s="1"/>
      <c r="W78" s="1"/>
      <c r="X78" s="1"/>
      <c r="Y78" s="1"/>
      <c r="Z78" s="1"/>
    </row>
    <row r="79" spans="1:31" x14ac:dyDescent="0.25">
      <c r="A79" s="98"/>
      <c r="B79" s="98"/>
      <c r="C79" s="34"/>
      <c r="D79" s="41"/>
      <c r="E79" s="2"/>
      <c r="F79" s="2"/>
      <c r="G79" s="88"/>
      <c r="H79" s="8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x14ac:dyDescent="0.25">
      <c r="A80" s="98"/>
      <c r="B80" s="98"/>
      <c r="C80" s="34"/>
      <c r="D80" s="41"/>
      <c r="E80" s="2"/>
      <c r="F80" s="2"/>
      <c r="G80" s="88"/>
      <c r="H80" s="8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  <c r="X80" s="1"/>
      <c r="Y80" s="1"/>
      <c r="Z80" s="1"/>
    </row>
    <row r="81" spans="1:29" x14ac:dyDescent="0.25">
      <c r="A81" s="99"/>
      <c r="M81" s="34"/>
      <c r="W81" s="1"/>
      <c r="X81" s="1"/>
      <c r="Y81" s="1"/>
      <c r="Z81" s="1"/>
    </row>
    <row r="84" spans="1:29" x14ac:dyDescent="0.25">
      <c r="A84" s="155"/>
      <c r="B84" s="165"/>
      <c r="C84" s="165"/>
      <c r="D84" s="165"/>
      <c r="E84" s="156"/>
      <c r="F84" s="159" t="s">
        <v>87</v>
      </c>
      <c r="G84" s="74"/>
      <c r="H84" s="160"/>
      <c r="I84" s="73" t="s">
        <v>11</v>
      </c>
      <c r="J84" s="72"/>
      <c r="K84" s="72"/>
      <c r="L84" s="161" t="s">
        <v>10</v>
      </c>
      <c r="M84" s="70"/>
      <c r="N84" s="162"/>
      <c r="O84" s="163" t="s">
        <v>9</v>
      </c>
      <c r="P84" s="69"/>
      <c r="Q84" s="164"/>
      <c r="R84" s="235" t="s">
        <v>102</v>
      </c>
      <c r="S84" s="136"/>
      <c r="T84" s="236"/>
    </row>
    <row r="85" spans="1:29" ht="51.75" x14ac:dyDescent="0.25">
      <c r="A85" s="19" t="s">
        <v>8</v>
      </c>
      <c r="B85" s="18" t="s">
        <v>7</v>
      </c>
      <c r="C85" s="17" t="s">
        <v>6</v>
      </c>
      <c r="D85" s="158" t="s">
        <v>5</v>
      </c>
      <c r="E85" s="157" t="s">
        <v>4</v>
      </c>
      <c r="F85" s="331" t="s">
        <v>2</v>
      </c>
      <c r="G85" s="368" t="s">
        <v>1</v>
      </c>
      <c r="H85" s="384" t="s">
        <v>0</v>
      </c>
      <c r="I85" s="13" t="s">
        <v>2</v>
      </c>
      <c r="J85" s="255" t="s">
        <v>3</v>
      </c>
      <c r="K85" s="256" t="s">
        <v>0</v>
      </c>
      <c r="L85" s="10" t="s">
        <v>2</v>
      </c>
      <c r="M85" s="257" t="s">
        <v>1</v>
      </c>
      <c r="N85" s="258" t="s">
        <v>0</v>
      </c>
      <c r="O85" s="7" t="s">
        <v>2</v>
      </c>
      <c r="P85" s="259" t="s">
        <v>1</v>
      </c>
      <c r="Q85" s="260" t="s">
        <v>0</v>
      </c>
      <c r="R85" s="145" t="s">
        <v>2</v>
      </c>
      <c r="S85" s="261" t="s">
        <v>1</v>
      </c>
      <c r="T85" s="262" t="s">
        <v>0</v>
      </c>
    </row>
    <row r="86" spans="1:29" x14ac:dyDescent="0.25">
      <c r="A86" s="110">
        <f>(C72+C73)/2</f>
        <v>3.166666666666667</v>
      </c>
      <c r="B86" s="147">
        <f>($B$9*A86)-$B$10</f>
        <v>8.5933333333333639E-2</v>
      </c>
      <c r="C86" s="147">
        <f>10^B86</f>
        <v>1.218802491467663</v>
      </c>
      <c r="D86" s="263">
        <v>1483</v>
      </c>
      <c r="E86" s="264">
        <f>(C86*D86)/1000</f>
        <v>1.8074840948465443</v>
      </c>
      <c r="F86" s="173">
        <f>((H73-H72)/(C73-C72))/C86</f>
        <v>-10.387391810308056</v>
      </c>
      <c r="G86" s="174">
        <f>AVERAGE(F88:F90)</f>
        <v>-4.7865387252767588</v>
      </c>
      <c r="H86" s="131">
        <f>_xlfn.STDEV.S(F88:F90)</f>
        <v>1.3261669750998419</v>
      </c>
      <c r="I86" s="173">
        <f>((L73-L72)/(C73-C72))/C86</f>
        <v>2.9639913616121554</v>
      </c>
      <c r="J86" s="174">
        <f>AVERAGE(I88:I90)</f>
        <v>3.0101976653645219</v>
      </c>
      <c r="K86" s="131">
        <f>_xlfn.STDEV.S(I88:I90)</f>
        <v>1.2352262119268599E-2</v>
      </c>
      <c r="L86" s="173">
        <f>((P73-P72)/(C73-C72))/C86</f>
        <v>-4.9322790236352567</v>
      </c>
      <c r="M86" s="174">
        <f>AVERAGE(L88:L90)</f>
        <v>-1.8419471958263092</v>
      </c>
      <c r="N86" s="131">
        <f>_xlfn.STDEV.S(L88:L90)</f>
        <v>0.6531591418504703</v>
      </c>
      <c r="O86" s="173">
        <f>((T73-T72)/(C73-C72))/C86</f>
        <v>-2.7146879595911857E-2</v>
      </c>
      <c r="P86" s="174">
        <f>AVERAGE(O88:O90)</f>
        <v>-1.260298554035757E-2</v>
      </c>
      <c r="Q86" s="131">
        <f>_xlfn.STDEV.S(O88:O90)</f>
        <v>3.4573171923021682E-3</v>
      </c>
      <c r="R86" s="173">
        <f>((X73-X72)/(C73-C72))/C86</f>
        <v>0.11021072255115326</v>
      </c>
      <c r="S86" s="174">
        <f>AVERAGE(R88:R90)</f>
        <v>7.598824757073222E-2</v>
      </c>
      <c r="T86" s="131">
        <f>_xlfn.STDEV.S(R88:R90)</f>
        <v>9.9663081009051628E-3</v>
      </c>
    </row>
    <row r="87" spans="1:29" x14ac:dyDescent="0.25">
      <c r="A87" s="110">
        <f t="shared" ref="A87:A90" si="37">(C73+C74)/2</f>
        <v>3.375</v>
      </c>
      <c r="B87" s="147">
        <f>($B$9*A87)-$B$10</f>
        <v>0.17147500000000004</v>
      </c>
      <c r="C87" s="147">
        <f>10^B87</f>
        <v>1.4841404436140038</v>
      </c>
      <c r="D87" s="263">
        <v>1476</v>
      </c>
      <c r="E87" s="264">
        <f>(C87*D87)/1000</f>
        <v>2.1905912947742694</v>
      </c>
      <c r="F87" s="175">
        <f t="shared" ref="F87:F89" si="38">((H74-H73)/(C74-C73))/C87</f>
        <v>-8.2821702556976682</v>
      </c>
      <c r="G87" s="41"/>
      <c r="H87" s="154"/>
      <c r="I87" s="175">
        <f t="shared" ref="I87:I90" si="39">((L74-L73)/(C74-C73))/C87</f>
        <v>2.9798215480489283</v>
      </c>
      <c r="J87" s="41"/>
      <c r="K87" s="154"/>
      <c r="L87" s="175">
        <f t="shared" ref="L87:L90" si="40">((P74-P73)/(C74-C73))/C87</f>
        <v>-3.6889613658067844</v>
      </c>
      <c r="M87" s="41"/>
      <c r="N87" s="154"/>
      <c r="O87" s="175">
        <f t="shared" ref="O87:O90" si="41">((T74-T73)/(C74-C73))/C87</f>
        <v>-2.1693761870327136E-2</v>
      </c>
      <c r="P87" s="41"/>
      <c r="Q87" s="154"/>
      <c r="R87" s="175">
        <f t="shared" ref="R87:R90" si="42">((X74-X73)/(C74-C73))/C87</f>
        <v>9.9061226024723809E-2</v>
      </c>
      <c r="S87" s="41"/>
      <c r="T87" s="154"/>
      <c r="AC87" s="4"/>
    </row>
    <row r="88" spans="1:29" x14ac:dyDescent="0.25">
      <c r="A88" s="110">
        <f t="shared" si="37"/>
        <v>3.6416666666666666</v>
      </c>
      <c r="B88" s="147">
        <f>($B$9*A88)-$B$10</f>
        <v>0.28096833333333349</v>
      </c>
      <c r="C88" s="147">
        <f>10^B88</f>
        <v>1.9097140063210751</v>
      </c>
      <c r="D88" s="263">
        <v>1470</v>
      </c>
      <c r="E88" s="264">
        <f>(C88*D88)/1000</f>
        <v>2.8072795892919804</v>
      </c>
      <c r="F88" s="175">
        <f t="shared" si="38"/>
        <v>-6.197701078247853</v>
      </c>
      <c r="G88" s="41"/>
      <c r="H88" s="154"/>
      <c r="I88" s="175">
        <f t="shared" si="39"/>
        <v>2.9971091261018219</v>
      </c>
      <c r="J88" s="41"/>
      <c r="K88" s="154"/>
      <c r="L88" s="175">
        <f t="shared" si="40"/>
        <v>-2.5429780627622192</v>
      </c>
      <c r="M88" s="41"/>
      <c r="N88" s="154"/>
      <c r="O88" s="175">
        <f t="shared" si="41"/>
        <v>-1.6280724376485478E-2</v>
      </c>
      <c r="P88" s="41"/>
      <c r="Q88" s="154"/>
      <c r="R88" s="175">
        <f t="shared" si="42"/>
        <v>8.6401996222634489E-2</v>
      </c>
      <c r="S88" s="41"/>
      <c r="T88" s="154"/>
    </row>
    <row r="89" spans="1:29" x14ac:dyDescent="0.25">
      <c r="A89" s="110">
        <f t="shared" si="37"/>
        <v>3.916666666666667</v>
      </c>
      <c r="B89" s="147">
        <f>($B$9*A89)-$B$10</f>
        <v>0.39388333333333359</v>
      </c>
      <c r="C89" s="147">
        <f>10^B89</f>
        <v>2.4767566249216442</v>
      </c>
      <c r="D89" s="263">
        <v>1464</v>
      </c>
      <c r="E89" s="264">
        <f>(C89*D89)/1000</f>
        <v>3.6259716988852868</v>
      </c>
      <c r="F89" s="175">
        <f t="shared" si="38"/>
        <v>-4.5959181841928585</v>
      </c>
      <c r="G89" s="41"/>
      <c r="H89" s="154"/>
      <c r="I89" s="175">
        <f t="shared" si="39"/>
        <v>3.0118331689146971</v>
      </c>
      <c r="J89" s="41"/>
      <c r="K89" s="154"/>
      <c r="L89" s="175">
        <f t="shared" si="40"/>
        <v>-1.7323335209346635</v>
      </c>
      <c r="M89" s="41"/>
      <c r="N89" s="154"/>
      <c r="O89" s="175">
        <f t="shared" si="41"/>
        <v>-1.2109002719042788E-2</v>
      </c>
      <c r="P89" s="41"/>
      <c r="Q89" s="154"/>
      <c r="R89" s="175">
        <f t="shared" si="42"/>
        <v>7.5023150752315082E-2</v>
      </c>
      <c r="S89" s="41"/>
      <c r="T89" s="154"/>
    </row>
    <row r="90" spans="1:29" x14ac:dyDescent="0.25">
      <c r="A90" s="111">
        <f t="shared" si="37"/>
        <v>4.1500000000000004</v>
      </c>
      <c r="B90" s="265">
        <f>($B$9*A90)-$B$10</f>
        <v>0.4896900000000004</v>
      </c>
      <c r="C90" s="265">
        <f>10^B90</f>
        <v>3.0880903624575287</v>
      </c>
      <c r="D90" s="266">
        <v>1454.1</v>
      </c>
      <c r="E90" s="267">
        <f>(C90*D90)/1000</f>
        <v>4.4903921960494921</v>
      </c>
      <c r="F90" s="176">
        <f>((H77-H76)/(C77-C76))/C90</f>
        <v>-3.5659969133895646</v>
      </c>
      <c r="G90" s="37"/>
      <c r="H90" s="268"/>
      <c r="I90" s="176">
        <f t="shared" si="39"/>
        <v>3.0216507010770464</v>
      </c>
      <c r="J90" s="37"/>
      <c r="K90" s="268"/>
      <c r="L90" s="176">
        <f t="shared" si="40"/>
        <v>-1.2505300037820442</v>
      </c>
      <c r="M90" s="37"/>
      <c r="N90" s="268"/>
      <c r="O90" s="176">
        <f t="shared" si="41"/>
        <v>-9.4192295255444494E-3</v>
      </c>
      <c r="P90" s="37"/>
      <c r="Q90" s="268"/>
      <c r="R90" s="176">
        <f t="shared" si="42"/>
        <v>6.6539595737247076E-2</v>
      </c>
      <c r="S90" s="37"/>
      <c r="T90" s="268"/>
    </row>
    <row r="91" spans="1:29" x14ac:dyDescent="0.25">
      <c r="A91" s="1"/>
      <c r="B91" s="2"/>
      <c r="C91" s="2"/>
      <c r="E91" s="3"/>
      <c r="F91" s="2"/>
      <c r="I91" s="1"/>
      <c r="J91" s="1"/>
      <c r="K91" s="1"/>
      <c r="L91" s="88"/>
    </row>
    <row r="92" spans="1:29" x14ac:dyDescent="0.25">
      <c r="J92" s="1"/>
      <c r="K92" s="1"/>
    </row>
    <row r="93" spans="1:29" x14ac:dyDescent="0.25">
      <c r="J93" s="1"/>
      <c r="K93" s="1"/>
    </row>
    <row r="94" spans="1:29" x14ac:dyDescent="0.25">
      <c r="J94" s="1"/>
      <c r="K94" s="1"/>
    </row>
    <row r="95" spans="1:29" x14ac:dyDescent="0.25">
      <c r="J95" s="1"/>
      <c r="K95" s="1"/>
    </row>
  </sheetData>
  <mergeCells count="8">
    <mergeCell ref="U32:U37"/>
    <mergeCell ref="C67:X68"/>
    <mergeCell ref="A28:D28"/>
    <mergeCell ref="E28:H28"/>
    <mergeCell ref="I28:L28"/>
    <mergeCell ref="M28:P28"/>
    <mergeCell ref="A67:B68"/>
    <mergeCell ref="T28:U2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2F54-4826-42C2-B5AF-EC3893177719}">
  <dimension ref="A1:AE95"/>
  <sheetViews>
    <sheetView topLeftCell="B66" zoomScale="90" zoomScaleNormal="90" workbookViewId="0">
      <selection activeCell="O65" sqref="O65"/>
    </sheetView>
  </sheetViews>
  <sheetFormatPr defaultRowHeight="15" x14ac:dyDescent="0.25"/>
  <cols>
    <col min="1" max="1" width="11" customWidth="1"/>
    <col min="2" max="2" width="14.85546875" customWidth="1"/>
    <col min="3" max="3" width="15.7109375" customWidth="1"/>
    <col min="4" max="4" width="11" customWidth="1"/>
    <col min="5" max="5" width="12.7109375" customWidth="1"/>
    <col min="6" max="6" width="12.140625" bestFit="1" customWidth="1"/>
    <col min="7" max="7" width="16.5703125" customWidth="1"/>
    <col min="8" max="8" width="11.5703125" customWidth="1"/>
    <col min="9" max="9" width="13.85546875" customWidth="1"/>
    <col min="10" max="10" width="16.85546875" customWidth="1"/>
    <col min="11" max="11" width="13.28515625" customWidth="1"/>
    <col min="12" max="12" width="14" customWidth="1"/>
    <col min="13" max="13" width="13.140625" customWidth="1"/>
    <col min="14" max="14" width="11" customWidth="1"/>
    <col min="15" max="15" width="13.85546875" customWidth="1"/>
    <col min="16" max="16" width="11.7109375" customWidth="1"/>
    <col min="17" max="17" width="16" customWidth="1"/>
    <col min="18" max="18" width="10.5703125" bestFit="1" customWidth="1"/>
    <col min="19" max="19" width="18.5703125" customWidth="1"/>
    <col min="20" max="20" width="15" customWidth="1"/>
    <col min="21" max="21" width="11.42578125" customWidth="1"/>
    <col min="22" max="22" width="10.85546875" customWidth="1"/>
    <col min="23" max="23" width="15.85546875" customWidth="1"/>
    <col min="24" max="24" width="13.85546875" customWidth="1"/>
  </cols>
  <sheetData>
    <row r="1" spans="1:15" x14ac:dyDescent="0.25">
      <c r="A1" t="s">
        <v>58</v>
      </c>
    </row>
    <row r="2" spans="1:15" x14ac:dyDescent="0.25">
      <c r="A2" t="s">
        <v>45</v>
      </c>
      <c r="C2" t="s">
        <v>57</v>
      </c>
      <c r="F2" s="1">
        <f>B3/60+A3</f>
        <v>9.3666666666666671</v>
      </c>
    </row>
    <row r="3" spans="1:15" x14ac:dyDescent="0.25">
      <c r="A3">
        <v>9</v>
      </c>
      <c r="B3">
        <v>22</v>
      </c>
    </row>
    <row r="6" spans="1:15" x14ac:dyDescent="0.25">
      <c r="A6" t="s">
        <v>56</v>
      </c>
    </row>
    <row r="7" spans="1:15" x14ac:dyDescent="0.25">
      <c r="A7" t="s">
        <v>55</v>
      </c>
    </row>
    <row r="9" spans="1:15" x14ac:dyDescent="0.25">
      <c r="A9" t="s">
        <v>54</v>
      </c>
      <c r="B9">
        <v>0.21340000000000001</v>
      </c>
    </row>
    <row r="10" spans="1:15" x14ac:dyDescent="0.25">
      <c r="A10" t="s">
        <v>53</v>
      </c>
      <c r="B10">
        <v>2.0093999999999999</v>
      </c>
    </row>
    <row r="13" spans="1:15" x14ac:dyDescent="0.25">
      <c r="A13" s="30"/>
      <c r="B13" s="74" t="s">
        <v>12</v>
      </c>
      <c r="C13" s="28"/>
      <c r="D13" s="73"/>
      <c r="E13" s="72" t="s">
        <v>11</v>
      </c>
      <c r="F13" s="71"/>
      <c r="G13" s="25"/>
      <c r="H13" s="70" t="s">
        <v>10</v>
      </c>
      <c r="I13" s="23"/>
      <c r="J13" s="22"/>
      <c r="K13" s="69" t="s">
        <v>9</v>
      </c>
      <c r="L13" s="20"/>
      <c r="M13" s="135"/>
      <c r="N13" s="136" t="s">
        <v>100</v>
      </c>
      <c r="O13" s="137"/>
    </row>
    <row r="14" spans="1:15" x14ac:dyDescent="0.25">
      <c r="A14" s="39" t="s">
        <v>47</v>
      </c>
      <c r="B14" s="38" t="s">
        <v>46</v>
      </c>
      <c r="C14" s="84" t="s">
        <v>51</v>
      </c>
      <c r="D14" s="68" t="s">
        <v>47</v>
      </c>
      <c r="E14" s="67" t="s">
        <v>46</v>
      </c>
      <c r="F14" s="66" t="s">
        <v>51</v>
      </c>
      <c r="G14" s="65" t="s">
        <v>47</v>
      </c>
      <c r="H14" s="64" t="s">
        <v>46</v>
      </c>
      <c r="I14" s="63" t="s">
        <v>51</v>
      </c>
      <c r="J14" s="62" t="s">
        <v>47</v>
      </c>
      <c r="K14" s="61" t="s">
        <v>46</v>
      </c>
      <c r="L14" s="60" t="s">
        <v>51</v>
      </c>
      <c r="M14" s="138" t="s">
        <v>47</v>
      </c>
      <c r="N14" s="139" t="s">
        <v>46</v>
      </c>
      <c r="O14" s="140" t="s">
        <v>51</v>
      </c>
    </row>
    <row r="15" spans="1:15" ht="16.5" customHeight="1" x14ac:dyDescent="0.25">
      <c r="A15" s="50">
        <v>107.16638500000001</v>
      </c>
      <c r="B15" s="59">
        <v>103.437425</v>
      </c>
      <c r="C15" s="59">
        <v>104.01920800000001</v>
      </c>
      <c r="D15" s="50">
        <v>0.108046</v>
      </c>
      <c r="E15" s="59">
        <v>0.103075</v>
      </c>
      <c r="F15" s="59">
        <v>9.2521999999999993E-2</v>
      </c>
      <c r="G15" s="361">
        <v>16.976196000000002</v>
      </c>
      <c r="H15" s="127">
        <v>16.402418999999998</v>
      </c>
      <c r="I15" s="108">
        <v>16.489657000000001</v>
      </c>
      <c r="J15" s="82">
        <v>0.31838699999999998</v>
      </c>
      <c r="K15" s="82">
        <v>0.30979400000000001</v>
      </c>
      <c r="L15" s="82">
        <v>0.30522199999999999</v>
      </c>
      <c r="M15" s="361">
        <v>0.18839900000000001</v>
      </c>
      <c r="N15" s="127">
        <v>0.49948500000000001</v>
      </c>
      <c r="O15" s="142"/>
    </row>
    <row r="16" spans="1:15" x14ac:dyDescent="0.25">
      <c r="A16" s="49">
        <v>102.090019</v>
      </c>
      <c r="B16" s="57">
        <v>102.056917</v>
      </c>
      <c r="C16" s="57">
        <v>99.167061000000004</v>
      </c>
      <c r="D16" s="49">
        <v>0.30826199999999998</v>
      </c>
      <c r="E16" s="57">
        <v>0.316388</v>
      </c>
      <c r="F16" s="57">
        <v>0.29339999999999999</v>
      </c>
      <c r="G16" s="362">
        <v>15.643167999999999</v>
      </c>
      <c r="H16">
        <v>15.661128</v>
      </c>
      <c r="I16" s="106">
        <v>15.17572</v>
      </c>
      <c r="J16" s="79">
        <v>0.298987</v>
      </c>
      <c r="K16" s="79">
        <v>0.29531600000000002</v>
      </c>
      <c r="L16" s="79">
        <v>0.29086000000000001</v>
      </c>
      <c r="M16" s="362">
        <v>0.102566</v>
      </c>
      <c r="N16">
        <v>0.352767</v>
      </c>
      <c r="O16" s="106">
        <v>0.391071</v>
      </c>
    </row>
    <row r="17" spans="1:21" x14ac:dyDescent="0.25">
      <c r="A17" s="49">
        <v>102.500478</v>
      </c>
      <c r="B17" s="57">
        <v>101.526096</v>
      </c>
      <c r="C17" s="57">
        <v>100.88940100000001</v>
      </c>
      <c r="D17" s="49">
        <v>0.453129</v>
      </c>
      <c r="E17" s="57">
        <v>0.44462699999999999</v>
      </c>
      <c r="F17" s="57">
        <v>0.44815899999999997</v>
      </c>
      <c r="G17" s="362">
        <v>15.262002000000001</v>
      </c>
      <c r="H17">
        <v>15.125629</v>
      </c>
      <c r="I17" s="106">
        <v>15.056379</v>
      </c>
      <c r="J17" s="79">
        <v>0.29574</v>
      </c>
      <c r="K17" s="79">
        <v>0.29604200000000003</v>
      </c>
      <c r="L17" s="79">
        <v>0.29266700000000001</v>
      </c>
      <c r="M17" s="362">
        <v>0.35540899999999997</v>
      </c>
      <c r="N17">
        <v>1.5473000000000001E-2</v>
      </c>
      <c r="O17" s="106">
        <v>0.52529999999999999</v>
      </c>
    </row>
    <row r="18" spans="1:21" x14ac:dyDescent="0.25">
      <c r="A18" s="49">
        <v>99.873452</v>
      </c>
      <c r="B18" s="57">
        <v>96.355236000000005</v>
      </c>
      <c r="C18" s="57">
        <v>95.848877999999999</v>
      </c>
      <c r="D18" s="49">
        <v>0.67559000000000002</v>
      </c>
      <c r="E18" s="57">
        <v>0.64697199999999999</v>
      </c>
      <c r="F18" s="57">
        <v>0.67032400000000003</v>
      </c>
      <c r="G18" s="362">
        <v>13.628087000000001</v>
      </c>
      <c r="H18">
        <v>13.15619</v>
      </c>
      <c r="I18" s="106">
        <v>13.371471</v>
      </c>
      <c r="J18" s="79">
        <v>0.283001</v>
      </c>
      <c r="K18" s="79">
        <v>0.27299600000000002</v>
      </c>
      <c r="L18" s="79">
        <v>0.30007499999999998</v>
      </c>
      <c r="M18" s="362">
        <v>0.31537300000000001</v>
      </c>
      <c r="N18">
        <v>0.29873899999999998</v>
      </c>
      <c r="O18" s="106">
        <v>0.43640899999999999</v>
      </c>
    </row>
    <row r="19" spans="1:21" x14ac:dyDescent="0.25">
      <c r="A19" s="49">
        <v>99.491130999999996</v>
      </c>
      <c r="B19" s="57">
        <v>98.315202999999997</v>
      </c>
      <c r="C19" s="57">
        <v>97.676586999999998</v>
      </c>
      <c r="D19" s="49">
        <v>0.73737900000000001</v>
      </c>
      <c r="E19" s="57">
        <v>0.72007900000000002</v>
      </c>
      <c r="F19" s="57">
        <v>0.71357000000000004</v>
      </c>
      <c r="G19" s="362">
        <v>13.017072000000001</v>
      </c>
      <c r="H19">
        <v>12.840707999999999</v>
      </c>
      <c r="I19" s="106">
        <v>12.801676</v>
      </c>
      <c r="J19" s="79">
        <v>0.27982899999999999</v>
      </c>
      <c r="K19" s="79">
        <v>0.27907900000000002</v>
      </c>
      <c r="L19" s="79">
        <v>0.27301300000000001</v>
      </c>
      <c r="M19" s="362">
        <v>0.32140099999999999</v>
      </c>
      <c r="N19">
        <v>0.28938799999999998</v>
      </c>
      <c r="O19" s="106">
        <v>0.60058999999999996</v>
      </c>
    </row>
    <row r="20" spans="1:21" x14ac:dyDescent="0.25">
      <c r="A20" s="49">
        <v>93.605474000000001</v>
      </c>
      <c r="B20" s="57">
        <v>95.227102000000002</v>
      </c>
      <c r="C20" s="57">
        <v>95.093001999999998</v>
      </c>
      <c r="D20" s="49">
        <v>0.73984099999999997</v>
      </c>
      <c r="E20" s="57">
        <v>0.75909800000000005</v>
      </c>
      <c r="F20" s="57">
        <v>0.745869</v>
      </c>
      <c r="G20" s="362">
        <v>11.610637000000001</v>
      </c>
      <c r="H20">
        <v>11.854004</v>
      </c>
      <c r="I20" s="106">
        <v>11.759435</v>
      </c>
      <c r="J20" s="79">
        <v>0.26539099999999999</v>
      </c>
      <c r="K20" s="79">
        <v>0.26940399999999998</v>
      </c>
      <c r="L20" s="79">
        <v>0.26678000000000002</v>
      </c>
      <c r="M20" s="362">
        <v>0.24448300000000001</v>
      </c>
      <c r="N20">
        <v>0.29613400000000001</v>
      </c>
      <c r="O20" s="47"/>
    </row>
    <row r="21" spans="1:21" x14ac:dyDescent="0.25">
      <c r="A21" s="49">
        <v>88.725024000000005</v>
      </c>
      <c r="B21" s="57">
        <v>95.971102999999999</v>
      </c>
      <c r="C21" s="57">
        <v>96.677481999999998</v>
      </c>
      <c r="D21" s="49">
        <v>0.79674599999999995</v>
      </c>
      <c r="E21" s="57">
        <v>0.88642799999999999</v>
      </c>
      <c r="F21" s="57">
        <v>0.85991700000000004</v>
      </c>
      <c r="G21" s="362">
        <v>10.165621</v>
      </c>
      <c r="H21">
        <v>11.20444</v>
      </c>
      <c r="I21" s="106">
        <v>11.062627000000001</v>
      </c>
      <c r="J21" s="79">
        <v>0.245695</v>
      </c>
      <c r="K21" s="79">
        <v>0.28299800000000003</v>
      </c>
      <c r="L21" s="79">
        <v>0.26995200000000003</v>
      </c>
      <c r="M21" s="362">
        <v>1.1686999999999999E-2</v>
      </c>
      <c r="N21">
        <v>0.51471500000000003</v>
      </c>
      <c r="O21" s="106">
        <v>0.42105999999999999</v>
      </c>
    </row>
    <row r="22" spans="1:21" x14ac:dyDescent="0.25">
      <c r="A22" s="49">
        <v>95.632518000000005</v>
      </c>
      <c r="B22" s="57">
        <v>92.673680000000004</v>
      </c>
      <c r="C22" s="57">
        <v>91.430798999999993</v>
      </c>
      <c r="D22" s="49">
        <v>0.94284800000000002</v>
      </c>
      <c r="E22" s="57">
        <v>0.89595100000000005</v>
      </c>
      <c r="F22" s="57">
        <v>0.88231300000000001</v>
      </c>
      <c r="G22" s="362">
        <v>10.411846000000001</v>
      </c>
      <c r="H22">
        <v>10.155353</v>
      </c>
      <c r="I22" s="106">
        <v>9.9823179999999994</v>
      </c>
      <c r="J22" s="79">
        <v>0.266851</v>
      </c>
      <c r="K22" s="79">
        <v>0.25575500000000001</v>
      </c>
      <c r="L22" s="79">
        <v>0.25598500000000002</v>
      </c>
      <c r="M22" s="362">
        <v>0.406443</v>
      </c>
      <c r="N22">
        <v>5.8372E-2</v>
      </c>
      <c r="O22" s="106">
        <v>0.15922500000000001</v>
      </c>
    </row>
    <row r="23" spans="1:21" x14ac:dyDescent="0.25">
      <c r="A23" s="49">
        <v>90.899327999999997</v>
      </c>
      <c r="B23" s="57">
        <v>87.853029000000006</v>
      </c>
      <c r="C23" s="57">
        <v>87.697315000000003</v>
      </c>
      <c r="D23" s="49">
        <v>1.127618</v>
      </c>
      <c r="E23" s="57">
        <v>1.0476650000000001</v>
      </c>
      <c r="F23" s="57">
        <v>1.0511680000000001</v>
      </c>
      <c r="G23" s="362">
        <v>8.0202259999999992</v>
      </c>
      <c r="H23">
        <v>7.4844249999999999</v>
      </c>
      <c r="I23" s="106">
        <v>7.4904970000000004</v>
      </c>
      <c r="J23" s="79">
        <v>0.276868</v>
      </c>
      <c r="K23" s="79">
        <v>0.243285</v>
      </c>
      <c r="L23" s="79">
        <v>0.247057</v>
      </c>
      <c r="M23" s="362">
        <v>0.31988499999999997</v>
      </c>
      <c r="N23">
        <v>0.28379100000000002</v>
      </c>
      <c r="O23" s="106">
        <v>0.105027</v>
      </c>
    </row>
    <row r="24" spans="1:21" x14ac:dyDescent="0.25">
      <c r="A24" s="49">
        <v>82.597054</v>
      </c>
      <c r="B24" s="57">
        <v>83.342313000000004</v>
      </c>
      <c r="C24" s="57">
        <v>82.266667999999996</v>
      </c>
      <c r="D24" s="49">
        <v>1.380487</v>
      </c>
      <c r="E24" s="57">
        <v>1.35334</v>
      </c>
      <c r="F24" s="57">
        <v>1.3350789999999999</v>
      </c>
      <c r="G24" s="362">
        <v>5.115704</v>
      </c>
      <c r="H24">
        <v>5.1764150000000004</v>
      </c>
      <c r="I24" s="106">
        <v>5.1096459999999997</v>
      </c>
      <c r="J24" s="79">
        <v>0.23471400000000001</v>
      </c>
      <c r="K24" s="79">
        <v>0.23547100000000001</v>
      </c>
      <c r="L24" s="79">
        <v>0.23411599999999999</v>
      </c>
      <c r="M24" s="362">
        <v>0.15978999999999999</v>
      </c>
      <c r="N24">
        <v>0.203183</v>
      </c>
      <c r="O24" s="106">
        <v>0.20589099999999999</v>
      </c>
    </row>
    <row r="25" spans="1:21" x14ac:dyDescent="0.25">
      <c r="A25" s="56">
        <v>82.276613999999995</v>
      </c>
      <c r="B25" s="55">
        <v>82.232940999999997</v>
      </c>
      <c r="C25" s="55">
        <v>85.066862999999998</v>
      </c>
      <c r="D25" s="56">
        <v>1.0608109999999999</v>
      </c>
      <c r="E25" s="55">
        <v>1.067202</v>
      </c>
      <c r="F25" s="55">
        <v>1.1092839999999999</v>
      </c>
      <c r="G25" s="363">
        <v>3.8896060000000001</v>
      </c>
      <c r="H25" s="128">
        <v>3.9041160000000001</v>
      </c>
      <c r="I25" s="129">
        <v>4.0556229999999998</v>
      </c>
      <c r="J25" s="76">
        <v>0.223748</v>
      </c>
      <c r="K25" s="76">
        <v>0.22114900000000001</v>
      </c>
      <c r="L25" s="76">
        <v>0.23641499999999999</v>
      </c>
      <c r="M25" s="363">
        <v>0.21329600000000001</v>
      </c>
      <c r="N25" s="128">
        <v>0.20664199999999999</v>
      </c>
      <c r="O25" s="129">
        <v>0.20425499999999999</v>
      </c>
    </row>
    <row r="27" spans="1:21" ht="12" customHeight="1" x14ac:dyDescent="0.25">
      <c r="A27" t="s">
        <v>52</v>
      </c>
    </row>
    <row r="28" spans="1:21" x14ac:dyDescent="0.25">
      <c r="A28" s="412" t="s">
        <v>12</v>
      </c>
      <c r="B28" s="413"/>
      <c r="C28" s="413"/>
      <c r="D28" s="414"/>
      <c r="E28" s="415" t="s">
        <v>11</v>
      </c>
      <c r="F28" s="416"/>
      <c r="G28" s="416"/>
      <c r="H28" s="417"/>
      <c r="I28" s="418" t="s">
        <v>10</v>
      </c>
      <c r="J28" s="419"/>
      <c r="K28" s="419"/>
      <c r="L28" s="420"/>
      <c r="M28" s="421" t="s">
        <v>9</v>
      </c>
      <c r="N28" s="422"/>
      <c r="O28" s="422"/>
      <c r="P28" s="423"/>
      <c r="Q28" s="135"/>
      <c r="R28" s="136" t="s">
        <v>100</v>
      </c>
      <c r="S28" s="137"/>
      <c r="T28" s="408" t="s">
        <v>8</v>
      </c>
      <c r="U28" s="428"/>
    </row>
    <row r="29" spans="1:21" ht="22.5" customHeight="1" x14ac:dyDescent="0.25">
      <c r="A29" s="44" t="s">
        <v>47</v>
      </c>
      <c r="B29" s="43" t="s">
        <v>46</v>
      </c>
      <c r="C29" s="43" t="s">
        <v>51</v>
      </c>
      <c r="D29" s="46" t="s">
        <v>69</v>
      </c>
      <c r="E29" s="68" t="s">
        <v>47</v>
      </c>
      <c r="F29" s="67" t="s">
        <v>46</v>
      </c>
      <c r="G29" s="67" t="s">
        <v>51</v>
      </c>
      <c r="H29" s="66" t="s">
        <v>69</v>
      </c>
      <c r="I29" s="65" t="s">
        <v>47</v>
      </c>
      <c r="J29" s="64" t="s">
        <v>46</v>
      </c>
      <c r="K29" s="64" t="s">
        <v>51</v>
      </c>
      <c r="L29" s="63" t="s">
        <v>69</v>
      </c>
      <c r="M29" s="62" t="s">
        <v>47</v>
      </c>
      <c r="N29" s="61" t="s">
        <v>46</v>
      </c>
      <c r="O29" s="61" t="s">
        <v>51</v>
      </c>
      <c r="P29" s="60" t="s">
        <v>69</v>
      </c>
      <c r="Q29" s="138" t="s">
        <v>47</v>
      </c>
      <c r="R29" s="139" t="s">
        <v>46</v>
      </c>
      <c r="S29" s="140" t="s">
        <v>51</v>
      </c>
      <c r="T29" s="409"/>
      <c r="U29" s="429"/>
    </row>
    <row r="30" spans="1:21" x14ac:dyDescent="0.25">
      <c r="A30" s="80">
        <f t="shared" ref="A30:C30" si="0">LOG(A15)</f>
        <v>2.0300585810807976</v>
      </c>
      <c r="B30" s="79">
        <f t="shared" si="0"/>
        <v>2.0146777005593974</v>
      </c>
      <c r="C30" s="79">
        <f t="shared" si="0"/>
        <v>2.0171135427426097</v>
      </c>
      <c r="D30" s="112">
        <f>_xlfn.STDEV.S(A30:C30)</f>
        <v>8.2671924933464102E-3</v>
      </c>
      <c r="E30" s="80">
        <f t="shared" ref="E30:G40" si="1">LOG(D15)</f>
        <v>-0.96639130661584838</v>
      </c>
      <c r="F30" s="79">
        <f t="shared" si="1"/>
        <v>-0.98684665652660397</v>
      </c>
      <c r="G30" s="79">
        <f t="shared" si="1"/>
        <v>-1.033754987881792</v>
      </c>
      <c r="H30" s="112">
        <f>_xlfn.STDEV.S(E30:G30)</f>
        <v>3.4536643448659969E-2</v>
      </c>
      <c r="I30" s="80">
        <f t="shared" ref="I30:I40" si="2">LOG(G15)</f>
        <v>1.2298403807671536</v>
      </c>
      <c r="J30" s="79">
        <f t="shared" ref="J30:J40" si="3">LOG(H15)</f>
        <v>1.2149079017599334</v>
      </c>
      <c r="K30" s="79">
        <f t="shared" ref="K30:K40" si="4">LOG(I15)</f>
        <v>1.2172116220146483</v>
      </c>
      <c r="L30" s="112">
        <f>_xlfn.STDEV.S(I30:K30)</f>
        <v>8.0391915425001813E-3</v>
      </c>
      <c r="M30" s="80">
        <f t="shared" ref="M30:M40" si="5">LOG(J15)</f>
        <v>-0.49704467316905782</v>
      </c>
      <c r="N30" s="79">
        <f t="shared" ref="N30:N40" si="6">LOG(K15)</f>
        <v>-0.50892699778444717</v>
      </c>
      <c r="O30" s="79">
        <f t="shared" ref="O30:O40" si="7">LOG(L15)</f>
        <v>-0.5153841662143509</v>
      </c>
      <c r="P30" s="2">
        <f>_xlfn.STDEV.S(M30:O30)</f>
        <v>9.302523560446618E-3</v>
      </c>
      <c r="Q30" s="50">
        <f>LOG(M15)</f>
        <v>-0.72492140672166849</v>
      </c>
      <c r="R30" s="59">
        <f>LOG(N15)</f>
        <v>-0.3014775495101602</v>
      </c>
      <c r="S30" s="58"/>
      <c r="T30" s="34">
        <v>0.86666666666666536</v>
      </c>
      <c r="U30" s="106"/>
    </row>
    <row r="31" spans="1:21" x14ac:dyDescent="0.25">
      <c r="A31" s="80">
        <f t="shared" ref="A31:C31" si="8">LOG(A16)</f>
        <v>2.0089832846421385</v>
      </c>
      <c r="B31" s="79">
        <f t="shared" si="8"/>
        <v>2.0088424447515418</v>
      </c>
      <c r="C31" s="79">
        <f t="shared" si="8"/>
        <v>1.9963674423007063</v>
      </c>
      <c r="D31" s="112">
        <f t="shared" ref="D31:D40" si="9">_xlfn.STDEV.S(A31:C31)</f>
        <v>7.2434453129134827E-3</v>
      </c>
      <c r="E31" s="80">
        <f t="shared" si="1"/>
        <v>-0.51108000822016453</v>
      </c>
      <c r="F31" s="79">
        <f t="shared" si="1"/>
        <v>-0.49977999683243124</v>
      </c>
      <c r="G31" s="79">
        <f t="shared" si="1"/>
        <v>-0.53253989049273609</v>
      </c>
      <c r="H31" s="112">
        <f t="shared" ref="H31:H40" si="10">_xlfn.STDEV.S(E31:G31)</f>
        <v>1.6640449899517015E-2</v>
      </c>
      <c r="I31" s="80">
        <f t="shared" si="2"/>
        <v>1.1943247094395324</v>
      </c>
      <c r="J31" s="79">
        <f t="shared" si="3"/>
        <v>1.1948230391097341</v>
      </c>
      <c r="K31" s="79">
        <f t="shared" si="4"/>
        <v>1.181149304993367</v>
      </c>
      <c r="L31" s="112">
        <f t="shared" ref="L31:L40" si="11">_xlfn.STDEV.S(I31:K31)</f>
        <v>7.7546826656042563E-3</v>
      </c>
      <c r="M31" s="80">
        <f t="shared" si="5"/>
        <v>-0.52434769445484697</v>
      </c>
      <c r="N31" s="79">
        <f t="shared" si="6"/>
        <v>-0.52971302264728504</v>
      </c>
      <c r="O31" s="79">
        <f t="shared" si="7"/>
        <v>-0.53631600021644299</v>
      </c>
      <c r="P31" s="2">
        <f t="shared" ref="P31:P40" si="12">_xlfn.STDEV.S(M31:O31)</f>
        <v>5.9948088959591575E-3</v>
      </c>
      <c r="Q31" s="49">
        <f t="shared" ref="Q31:S31" si="13">LOG(M16)</f>
        <v>-0.98899658132493928</v>
      </c>
      <c r="R31" s="57">
        <f t="shared" si="13"/>
        <v>-0.45251204822338265</v>
      </c>
      <c r="S31" s="40">
        <f t="shared" si="13"/>
        <v>-0.40774438810550112</v>
      </c>
      <c r="T31" s="34">
        <v>3.9499999999999993</v>
      </c>
      <c r="U31" s="106"/>
    </row>
    <row r="32" spans="1:21" x14ac:dyDescent="0.25">
      <c r="A32" s="80">
        <f t="shared" ref="A32:C32" si="14">LOG(A17)</f>
        <v>2.0107258906822931</v>
      </c>
      <c r="B32" s="79">
        <f t="shared" si="14"/>
        <v>2.0065776865066494</v>
      </c>
      <c r="C32" s="79">
        <f t="shared" si="14"/>
        <v>2.0038455435511291</v>
      </c>
      <c r="D32" s="112">
        <f t="shared" si="9"/>
        <v>3.4643753563363706E-3</v>
      </c>
      <c r="E32" s="80">
        <f t="shared" si="1"/>
        <v>-0.3437781423298743</v>
      </c>
      <c r="F32" s="79">
        <f t="shared" si="1"/>
        <v>-0.35200416827901054</v>
      </c>
      <c r="G32" s="79">
        <f t="shared" si="1"/>
        <v>-0.3485678775828206</v>
      </c>
      <c r="H32" s="112">
        <f t="shared" si="10"/>
        <v>4.1315283785765622E-3</v>
      </c>
      <c r="I32" s="80">
        <f t="shared" si="2"/>
        <v>1.183611506130299</v>
      </c>
      <c r="J32" s="79">
        <f t="shared" si="3"/>
        <v>1.1797134438566796</v>
      </c>
      <c r="K32" s="79">
        <f t="shared" si="4"/>
        <v>1.1777205383053519</v>
      </c>
      <c r="L32" s="112">
        <f t="shared" si="11"/>
        <v>2.9963884911697759E-3</v>
      </c>
      <c r="M32" s="80">
        <f t="shared" si="5"/>
        <v>-0.52908993146163219</v>
      </c>
      <c r="N32" s="79">
        <f t="shared" si="6"/>
        <v>-0.52864667044686486</v>
      </c>
      <c r="O32" s="79">
        <f t="shared" si="7"/>
        <v>-0.53362624417320159</v>
      </c>
      <c r="P32" s="2">
        <f t="shared" si="12"/>
        <v>2.755925973860139E-3</v>
      </c>
      <c r="Q32" s="49">
        <f t="shared" ref="Q32:S32" si="15">LOG(M17)</f>
        <v>-0.44927157877931762</v>
      </c>
      <c r="R32" s="57">
        <f t="shared" si="15"/>
        <v>-1.8104254744627504</v>
      </c>
      <c r="S32" s="40">
        <f t="shared" si="15"/>
        <v>-0.27959259919689144</v>
      </c>
      <c r="T32" s="34">
        <v>4.8833333333333329</v>
      </c>
      <c r="U32" s="106"/>
    </row>
    <row r="33" spans="1:21" x14ac:dyDescent="0.25">
      <c r="A33" s="80">
        <f t="shared" ref="A33:C33" si="16">LOG(A18)</f>
        <v>1.9994500609771861</v>
      </c>
      <c r="B33" s="79">
        <f t="shared" si="16"/>
        <v>1.9838753194494043</v>
      </c>
      <c r="C33" s="79">
        <f t="shared" si="16"/>
        <v>1.9815870334241941</v>
      </c>
      <c r="D33" s="112">
        <f t="shared" si="9"/>
        <v>9.7202244482773991E-3</v>
      </c>
      <c r="E33" s="80">
        <f t="shared" si="1"/>
        <v>-0.17031678742690332</v>
      </c>
      <c r="F33" s="79">
        <f t="shared" si="1"/>
        <v>-0.18911451455329081</v>
      </c>
      <c r="G33" s="79">
        <f t="shared" si="1"/>
        <v>-0.17371523103000661</v>
      </c>
      <c r="H33" s="112">
        <f t="shared" si="10"/>
        <v>1.0017001356627728E-2</v>
      </c>
      <c r="I33" s="80">
        <f t="shared" si="2"/>
        <v>1.1344348973862508</v>
      </c>
      <c r="J33" s="79">
        <f t="shared" si="3"/>
        <v>1.1191301368808297</v>
      </c>
      <c r="K33" s="79">
        <f t="shared" si="4"/>
        <v>1.1261791867714603</v>
      </c>
      <c r="L33" s="112">
        <f t="shared" si="11"/>
        <v>7.6603041306471612E-3</v>
      </c>
      <c r="M33" s="80">
        <f t="shared" si="5"/>
        <v>-0.54821202986894435</v>
      </c>
      <c r="N33" s="79">
        <f t="shared" si="6"/>
        <v>-0.56384371629497398</v>
      </c>
      <c r="O33" s="79">
        <f t="shared" si="7"/>
        <v>-0.52277018522930285</v>
      </c>
      <c r="P33" s="2">
        <f t="shared" si="12"/>
        <v>2.0731103980058667E-2</v>
      </c>
      <c r="Q33" s="49">
        <f t="shared" ref="Q33:S33" si="17">LOG(M18)</f>
        <v>-0.50117549062963795</v>
      </c>
      <c r="R33" s="57">
        <f t="shared" si="17"/>
        <v>-0.52470807709737</v>
      </c>
      <c r="S33" s="40">
        <f t="shared" si="17"/>
        <v>-0.36010630159874368</v>
      </c>
      <c r="T33" s="34">
        <v>6.3833333333333329</v>
      </c>
      <c r="U33" s="106"/>
    </row>
    <row r="34" spans="1:21" ht="15" customHeight="1" x14ac:dyDescent="0.25">
      <c r="A34" s="113">
        <f t="shared" ref="A34:C34" si="18">LOG(A19)</f>
        <v>1.997784367887085</v>
      </c>
      <c r="B34" s="114">
        <f t="shared" si="18"/>
        <v>1.9926206802785873</v>
      </c>
      <c r="C34" s="114">
        <f t="shared" si="18"/>
        <v>1.9897904761521961</v>
      </c>
      <c r="D34" s="117">
        <f t="shared" si="9"/>
        <v>4.0533120240185665E-3</v>
      </c>
      <c r="E34" s="113">
        <f t="shared" si="1"/>
        <v>-0.13230923493438659</v>
      </c>
      <c r="F34" s="114">
        <f t="shared" si="1"/>
        <v>-0.14261985442711531</v>
      </c>
      <c r="G34" s="114">
        <f t="shared" si="1"/>
        <v>-0.14656341691154826</v>
      </c>
      <c r="H34" s="117">
        <f t="shared" si="10"/>
        <v>7.360279243236457E-3</v>
      </c>
      <c r="I34" s="113">
        <f t="shared" si="2"/>
        <v>1.1145133070242004</v>
      </c>
      <c r="J34" s="114">
        <f t="shared" si="3"/>
        <v>1.1085889701515441</v>
      </c>
      <c r="K34" s="114">
        <f t="shared" si="4"/>
        <v>1.1072668313590086</v>
      </c>
      <c r="L34" s="117">
        <f t="shared" si="11"/>
        <v>3.8591283111962427E-3</v>
      </c>
      <c r="M34" s="113">
        <f t="shared" si="5"/>
        <v>-0.55310727952490302</v>
      </c>
      <c r="N34" s="114">
        <f t="shared" si="6"/>
        <v>-0.55427284186051595</v>
      </c>
      <c r="O34" s="114">
        <f t="shared" si="7"/>
        <v>-0.56381667276201131</v>
      </c>
      <c r="P34" s="358">
        <f t="shared" si="12"/>
        <v>5.8755758205977547E-3</v>
      </c>
      <c r="Q34" s="49">
        <f t="shared" ref="Q34:S34" si="19">LOG(M19)</f>
        <v>-0.49295277631627643</v>
      </c>
      <c r="R34" s="57">
        <f t="shared" si="19"/>
        <v>-0.53851948165455643</v>
      </c>
      <c r="S34" s="40">
        <f t="shared" si="19"/>
        <v>-0.22142190320759134</v>
      </c>
      <c r="T34" s="359">
        <v>6.8833333333333329</v>
      </c>
      <c r="U34" s="394" t="s">
        <v>68</v>
      </c>
    </row>
    <row r="35" spans="1:21" x14ac:dyDescent="0.25">
      <c r="A35" s="113">
        <f t="shared" ref="A35:C35" si="20">LOG(A20)</f>
        <v>1.9713012467987903</v>
      </c>
      <c r="B35" s="114">
        <f t="shared" si="20"/>
        <v>1.9787605678588496</v>
      </c>
      <c r="C35" s="114">
        <f t="shared" si="20"/>
        <v>1.9781485578983982</v>
      </c>
      <c r="D35" s="117">
        <f t="shared" si="9"/>
        <v>4.1412899794538586E-3</v>
      </c>
      <c r="E35" s="113">
        <f t="shared" si="1"/>
        <v>-0.13086160492064294</v>
      </c>
      <c r="F35" s="114">
        <f t="shared" si="1"/>
        <v>-0.11970215281098567</v>
      </c>
      <c r="G35" s="114">
        <f t="shared" si="1"/>
        <v>-0.12733744273239014</v>
      </c>
      <c r="H35" s="117">
        <f t="shared" si="10"/>
        <v>5.7045412129394114E-3</v>
      </c>
      <c r="I35" s="113">
        <f t="shared" si="2"/>
        <v>1.0648560473006723</v>
      </c>
      <c r="J35" s="114">
        <f t="shared" si="3"/>
        <v>1.0738650694508005</v>
      </c>
      <c r="K35" s="114">
        <f t="shared" si="4"/>
        <v>1.0703864559002454</v>
      </c>
      <c r="L35" s="117">
        <f t="shared" si="11"/>
        <v>4.5432853680612874E-3</v>
      </c>
      <c r="M35" s="113">
        <f t="shared" si="5"/>
        <v>-0.57611380911518506</v>
      </c>
      <c r="N35" s="114">
        <f t="shared" si="6"/>
        <v>-0.56959596033897575</v>
      </c>
      <c r="O35" s="114">
        <f t="shared" si="7"/>
        <v>-0.5738467317840209</v>
      </c>
      <c r="P35" s="358">
        <f t="shared" si="12"/>
        <v>3.3088530281912614E-3</v>
      </c>
      <c r="Q35" s="49">
        <f t="shared" ref="Q35:R35" si="21">LOG(M20)</f>
        <v>-0.6117513339345253</v>
      </c>
      <c r="R35" s="57">
        <f t="shared" si="21"/>
        <v>-0.52851172714400718</v>
      </c>
      <c r="S35" s="40"/>
      <c r="T35" s="359">
        <v>7.3833333333333329</v>
      </c>
      <c r="U35" s="394"/>
    </row>
    <row r="36" spans="1:21" x14ac:dyDescent="0.25">
      <c r="A36" s="113">
        <f t="shared" ref="A36:C36" si="22">LOG(A21)</f>
        <v>1.9480461254957213</v>
      </c>
      <c r="B36" s="114">
        <f t="shared" si="22"/>
        <v>1.9821404861975467</v>
      </c>
      <c r="C36" s="114">
        <f t="shared" si="22"/>
        <v>1.9853253305259901</v>
      </c>
      <c r="D36" s="117">
        <f t="shared" si="9"/>
        <v>2.0665219543762464E-2</v>
      </c>
      <c r="E36" s="113">
        <f t="shared" si="1"/>
        <v>-9.8680108189702964E-2</v>
      </c>
      <c r="F36" s="114">
        <f t="shared" si="1"/>
        <v>-5.2356534143809176E-2</v>
      </c>
      <c r="G36" s="114">
        <f t="shared" si="1"/>
        <v>-6.5543465246618651E-2</v>
      </c>
      <c r="H36" s="117">
        <f t="shared" si="10"/>
        <v>2.386701269476733E-2</v>
      </c>
      <c r="I36" s="113">
        <f t="shared" si="2"/>
        <v>1.0071339140744449</v>
      </c>
      <c r="J36" s="114">
        <f t="shared" si="3"/>
        <v>1.0493901552943306</v>
      </c>
      <c r="K36" s="114">
        <f t="shared" si="4"/>
        <v>1.043858269476061</v>
      </c>
      <c r="L36" s="117">
        <f t="shared" si="11"/>
        <v>2.2966896330747253E-2</v>
      </c>
      <c r="M36" s="113">
        <f t="shared" si="5"/>
        <v>-0.60960368151139066</v>
      </c>
      <c r="N36" s="114">
        <f t="shared" si="6"/>
        <v>-0.54821663370550844</v>
      </c>
      <c r="O36" s="114">
        <f t="shared" si="7"/>
        <v>-0.56871345061264522</v>
      </c>
      <c r="P36" s="358">
        <f t="shared" si="12"/>
        <v>3.1253000188246123E-2</v>
      </c>
      <c r="Q36" s="49">
        <f t="shared" ref="Q36:S36" si="23">LOG(M21)</f>
        <v>-1.9322969559599346</v>
      </c>
      <c r="R36" s="57">
        <f t="shared" si="23"/>
        <v>-0.28843317520756317</v>
      </c>
      <c r="S36" s="40">
        <f t="shared" si="23"/>
        <v>-0.37565601387395264</v>
      </c>
      <c r="T36" s="359">
        <v>7.8833333333333329</v>
      </c>
      <c r="U36" s="394"/>
    </row>
    <row r="37" spans="1:21" x14ac:dyDescent="0.25">
      <c r="A37" s="113">
        <f t="shared" ref="A37:C37" si="24">LOG(A22)</f>
        <v>1.9806055908814038</v>
      </c>
      <c r="B37" s="114">
        <f t="shared" si="24"/>
        <v>1.9669564088607729</v>
      </c>
      <c r="C37" s="114">
        <f t="shared" si="24"/>
        <v>1.9610925150186327</v>
      </c>
      <c r="D37" s="117">
        <f t="shared" si="9"/>
        <v>1.0012039006869519E-2</v>
      </c>
      <c r="E37" s="113">
        <f t="shared" si="1"/>
        <v>-2.5558315833237477E-2</v>
      </c>
      <c r="F37" s="114">
        <f t="shared" si="1"/>
        <v>-4.7715741466804712E-2</v>
      </c>
      <c r="G37" s="114">
        <f t="shared" si="1"/>
        <v>-5.4377321831103734E-2</v>
      </c>
      <c r="H37" s="117">
        <f t="shared" si="10"/>
        <v>1.5087871897444226E-2</v>
      </c>
      <c r="I37" s="113">
        <f t="shared" si="2"/>
        <v>1.0175277359023511</v>
      </c>
      <c r="J37" s="114">
        <f t="shared" si="3"/>
        <v>1.0066950240763868</v>
      </c>
      <c r="K37" s="114">
        <f t="shared" si="4"/>
        <v>0.99923140077809514</v>
      </c>
      <c r="L37" s="117">
        <f t="shared" si="11"/>
        <v>9.1997209851012434E-3</v>
      </c>
      <c r="M37" s="113">
        <f t="shared" si="5"/>
        <v>-0.57373116537803226</v>
      </c>
      <c r="N37" s="114">
        <f t="shared" si="6"/>
        <v>-0.59217586709309145</v>
      </c>
      <c r="O37" s="114">
        <f t="shared" si="7"/>
        <v>-0.59178548237599449</v>
      </c>
      <c r="P37" s="358">
        <f t="shared" si="12"/>
        <v>1.0538167012086416E-2</v>
      </c>
      <c r="Q37" s="49">
        <f t="shared" ref="Q37:S37" si="25">LOG(M22)</f>
        <v>-0.3910003517210966</v>
      </c>
      <c r="R37" s="57">
        <f t="shared" si="25"/>
        <v>-1.2337954262018598</v>
      </c>
      <c r="S37" s="40">
        <f t="shared" si="25"/>
        <v>-0.79798874244230111</v>
      </c>
      <c r="T37" s="359">
        <v>8.1333333333333329</v>
      </c>
      <c r="U37" s="394"/>
    </row>
    <row r="38" spans="1:21" x14ac:dyDescent="0.25">
      <c r="A38" s="113">
        <f t="shared" ref="A38:C38" si="26">LOG(A23)</f>
        <v>1.9585606725842268</v>
      </c>
      <c r="B38" s="114">
        <f t="shared" si="26"/>
        <v>1.9437567397107431</v>
      </c>
      <c r="C38" s="114">
        <f t="shared" si="26"/>
        <v>1.9429862969175287</v>
      </c>
      <c r="D38" s="117">
        <f t="shared" si="9"/>
        <v>8.7779191538358281E-3</v>
      </c>
      <c r="E38" s="113">
        <f t="shared" si="1"/>
        <v>5.2161999833726408E-2</v>
      </c>
      <c r="F38" s="114">
        <f t="shared" si="1"/>
        <v>2.0222435405732823E-2</v>
      </c>
      <c r="G38" s="114">
        <f t="shared" si="1"/>
        <v>2.1672131482302143E-2</v>
      </c>
      <c r="H38" s="117">
        <f t="shared" si="10"/>
        <v>1.803639591978563E-2</v>
      </c>
      <c r="I38" s="113">
        <f t="shared" si="2"/>
        <v>0.9041866063352878</v>
      </c>
      <c r="J38" s="114">
        <f t="shared" si="3"/>
        <v>0.87415844076199123</v>
      </c>
      <c r="K38" s="114">
        <f t="shared" si="4"/>
        <v>0.87451063441463761</v>
      </c>
      <c r="L38" s="117">
        <f t="shared" si="11"/>
        <v>1.723599952377531E-2</v>
      </c>
      <c r="M38" s="113">
        <f t="shared" si="5"/>
        <v>-0.55772723647729272</v>
      </c>
      <c r="N38" s="114">
        <f t="shared" si="6"/>
        <v>-0.61388466714008638</v>
      </c>
      <c r="O38" s="114">
        <f t="shared" si="7"/>
        <v>-0.60720283649909357</v>
      </c>
      <c r="P38" s="358">
        <f t="shared" si="12"/>
        <v>3.0676100569440614E-2</v>
      </c>
      <c r="Q38" s="49">
        <f t="shared" ref="Q38:S38" si="27">LOG(M23)</f>
        <v>-0.49500612431089985</v>
      </c>
      <c r="R38" s="57">
        <f t="shared" si="27"/>
        <v>-0.54700138164921053</v>
      </c>
      <c r="S38" s="40">
        <f t="shared" si="27"/>
        <v>-0.97869903956199034</v>
      </c>
      <c r="T38" s="359">
        <v>8.966666666666665</v>
      </c>
      <c r="U38" s="394"/>
    </row>
    <row r="39" spans="1:21" x14ac:dyDescent="0.25">
      <c r="A39" s="113">
        <f t="shared" ref="A39:C39" si="28">LOG(A24)</f>
        <v>1.9169645575581518</v>
      </c>
      <c r="B39" s="114">
        <f t="shared" si="28"/>
        <v>1.9208655492673745</v>
      </c>
      <c r="C39" s="114">
        <f t="shared" si="28"/>
        <v>1.9152239076803501</v>
      </c>
      <c r="D39" s="117">
        <f t="shared" si="9"/>
        <v>2.888936312582851E-3</v>
      </c>
      <c r="E39" s="113">
        <f t="shared" si="1"/>
        <v>0.14003232125789847</v>
      </c>
      <c r="F39" s="114">
        <f t="shared" si="1"/>
        <v>0.13140691823394654</v>
      </c>
      <c r="G39" s="114">
        <f t="shared" si="1"/>
        <v>0.12550696476349091</v>
      </c>
      <c r="H39" s="117">
        <f t="shared" si="10"/>
        <v>7.3051695117084536E-3</v>
      </c>
      <c r="I39" s="113">
        <f t="shared" si="2"/>
        <v>0.70890540779926203</v>
      </c>
      <c r="J39" s="114">
        <f t="shared" si="3"/>
        <v>0.7140290870163376</v>
      </c>
      <c r="K39" s="114">
        <f t="shared" si="4"/>
        <v>0.70839081293860917</v>
      </c>
      <c r="L39" s="117">
        <f t="shared" si="11"/>
        <v>3.11734478805513E-3</v>
      </c>
      <c r="M39" s="113">
        <f t="shared" si="5"/>
        <v>-0.62946100523987214</v>
      </c>
      <c r="N39" s="114">
        <f t="shared" si="6"/>
        <v>-0.62806257182807379</v>
      </c>
      <c r="O39" s="114">
        <f t="shared" si="7"/>
        <v>-0.63056890465339721</v>
      </c>
      <c r="P39" s="358">
        <f t="shared" si="12"/>
        <v>1.2559698343655159E-3</v>
      </c>
      <c r="Q39" s="49">
        <f t="shared" ref="Q39:S39" si="29">LOG(M24)</f>
        <v>-0.79645040324925886</v>
      </c>
      <c r="R39" s="57">
        <f t="shared" si="29"/>
        <v>-0.69211263159995873</v>
      </c>
      <c r="S39" s="40">
        <f t="shared" si="29"/>
        <v>-0.68636263704279543</v>
      </c>
      <c r="T39" s="359">
        <v>9.6333333333333329</v>
      </c>
      <c r="U39" s="394"/>
    </row>
    <row r="40" spans="1:21" x14ac:dyDescent="0.25">
      <c r="A40" s="115">
        <f t="shared" ref="A40:C40" si="30">LOG(A25)</f>
        <v>1.9152764104974784</v>
      </c>
      <c r="B40" s="116">
        <f t="shared" si="30"/>
        <v>1.915045822756192</v>
      </c>
      <c r="C40" s="116">
        <f t="shared" si="30"/>
        <v>1.9297604176772469</v>
      </c>
      <c r="D40" s="118">
        <f t="shared" si="9"/>
        <v>8.4296988714579243E-3</v>
      </c>
      <c r="E40" s="115">
        <f t="shared" si="1"/>
        <v>2.5638014468062374E-2</v>
      </c>
      <c r="F40" s="116">
        <f t="shared" si="1"/>
        <v>2.8246630466917062E-2</v>
      </c>
      <c r="G40" s="116">
        <f t="shared" si="1"/>
        <v>4.5042748892843362E-2</v>
      </c>
      <c r="H40" s="118">
        <f t="shared" si="10"/>
        <v>1.0531367351104831E-2</v>
      </c>
      <c r="I40" s="115">
        <f t="shared" si="2"/>
        <v>0.58990561143058551</v>
      </c>
      <c r="J40" s="116">
        <f t="shared" si="3"/>
        <v>0.59152271304472326</v>
      </c>
      <c r="K40" s="116">
        <f t="shared" si="4"/>
        <v>0.60805757733382237</v>
      </c>
      <c r="L40" s="118">
        <f t="shared" si="11"/>
        <v>1.0045816881017739E-2</v>
      </c>
      <c r="M40" s="115">
        <f t="shared" si="5"/>
        <v>-0.65024083799124943</v>
      </c>
      <c r="N40" s="116">
        <f t="shared" si="6"/>
        <v>-0.65531502009932341</v>
      </c>
      <c r="O40" s="116">
        <f t="shared" si="7"/>
        <v>-0.62632497190854197</v>
      </c>
      <c r="P40" s="240">
        <f t="shared" si="12"/>
        <v>1.5481918855317026E-2</v>
      </c>
      <c r="Q40" s="56">
        <f t="shared" ref="Q40:S40" si="31">LOG(M25)</f>
        <v>-0.67101728892101853</v>
      </c>
      <c r="R40" s="55">
        <f t="shared" si="31"/>
        <v>-0.68478140346288263</v>
      </c>
      <c r="S40" s="36">
        <f t="shared" si="31"/>
        <v>-0.68982730348180721</v>
      </c>
      <c r="T40" s="360">
        <v>9.8833333333333329</v>
      </c>
      <c r="U40" s="395"/>
    </row>
    <row r="42" spans="1:21" ht="15" customHeight="1" x14ac:dyDescent="0.25"/>
    <row r="62" spans="5:19" x14ac:dyDescent="0.25">
      <c r="N62" t="s">
        <v>50</v>
      </c>
    </row>
    <row r="63" spans="5:19" x14ac:dyDescent="0.25">
      <c r="E63" t="s">
        <v>49</v>
      </c>
      <c r="H63" t="s">
        <v>61</v>
      </c>
      <c r="K63" t="s">
        <v>62</v>
      </c>
      <c r="R63" t="s">
        <v>103</v>
      </c>
    </row>
    <row r="64" spans="5:19" x14ac:dyDescent="0.25">
      <c r="E64" t="s">
        <v>47</v>
      </c>
      <c r="F64">
        <v>-2.5100000000000001E-2</v>
      </c>
      <c r="H64" t="s">
        <v>48</v>
      </c>
      <c r="I64">
        <v>8.0199999999999994E-2</v>
      </c>
      <c r="K64" t="s">
        <v>47</v>
      </c>
      <c r="L64">
        <v>-0.1661</v>
      </c>
      <c r="N64" t="s">
        <v>47</v>
      </c>
      <c r="O64">
        <v>-2.6700000000000002E-2</v>
      </c>
      <c r="R64" t="s">
        <v>47</v>
      </c>
      <c r="S64">
        <v>-5.3900000000000003E-2</v>
      </c>
    </row>
    <row r="65" spans="1:31" x14ac:dyDescent="0.25">
      <c r="E65" t="s">
        <v>46</v>
      </c>
      <c r="F65">
        <v>2.1676000000000002</v>
      </c>
      <c r="H65" t="s">
        <v>46</v>
      </c>
      <c r="I65">
        <v>-0.69979999999999998</v>
      </c>
      <c r="K65" t="s">
        <v>46</v>
      </c>
      <c r="L65">
        <v>2.3104</v>
      </c>
      <c r="N65" t="s">
        <v>46</v>
      </c>
      <c r="O65">
        <v>-0.36980000000000002</v>
      </c>
      <c r="R65" t="s">
        <v>46</v>
      </c>
      <c r="S65">
        <v>-0.2276</v>
      </c>
    </row>
    <row r="67" spans="1:31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88"/>
    </row>
    <row r="68" spans="1:31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393"/>
      <c r="V68" s="393"/>
      <c r="W68" s="393"/>
      <c r="X68" s="390"/>
    </row>
    <row r="69" spans="1:31" ht="48.75" customHeight="1" x14ac:dyDescent="0.25">
      <c r="A69" s="269" t="s">
        <v>43</v>
      </c>
      <c r="B69" s="270" t="s">
        <v>42</v>
      </c>
      <c r="C69" s="271" t="s">
        <v>8</v>
      </c>
      <c r="D69" s="269" t="s">
        <v>41</v>
      </c>
      <c r="E69" s="237" t="s">
        <v>40</v>
      </c>
      <c r="F69" s="94" t="s">
        <v>39</v>
      </c>
      <c r="G69" s="94" t="s">
        <v>59</v>
      </c>
      <c r="H69" s="94" t="s">
        <v>60</v>
      </c>
      <c r="I69" s="143" t="s">
        <v>11</v>
      </c>
      <c r="J69" s="87" t="s">
        <v>38</v>
      </c>
      <c r="K69" s="87" t="s">
        <v>59</v>
      </c>
      <c r="L69" s="87" t="s">
        <v>60</v>
      </c>
      <c r="M69" s="239" t="s">
        <v>10</v>
      </c>
      <c r="N69" s="184" t="s">
        <v>37</v>
      </c>
      <c r="O69" s="184" t="s">
        <v>59</v>
      </c>
      <c r="P69" s="184" t="s">
        <v>60</v>
      </c>
      <c r="Q69" s="52" t="s">
        <v>9</v>
      </c>
      <c r="R69" s="185" t="s">
        <v>37</v>
      </c>
      <c r="S69" s="185" t="s">
        <v>59</v>
      </c>
      <c r="T69" s="186" t="s">
        <v>60</v>
      </c>
      <c r="U69" s="143" t="s">
        <v>100</v>
      </c>
      <c r="V69" s="87" t="s">
        <v>37</v>
      </c>
      <c r="W69" s="87" t="s">
        <v>59</v>
      </c>
      <c r="X69" s="187" t="s">
        <v>60</v>
      </c>
    </row>
    <row r="70" spans="1:31" x14ac:dyDescent="0.25">
      <c r="A70" s="272" t="s">
        <v>36</v>
      </c>
      <c r="B70" s="273" t="s">
        <v>32</v>
      </c>
      <c r="C70" s="274">
        <f t="shared" ref="C70:C80" si="32">(B70/60)+A70-$F$2</f>
        <v>0.86666666666666536</v>
      </c>
      <c r="D70" s="275" t="s">
        <v>35</v>
      </c>
      <c r="E70" s="276">
        <f t="shared" ref="E70:E80" si="33">AVERAGE(A15:C15)</f>
        <v>104.87433933333334</v>
      </c>
      <c r="F70" s="277">
        <f t="shared" ref="F70:F80" si="34">_xlfn.STDEV.S(A15:C15)</f>
        <v>2.006171196168546</v>
      </c>
      <c r="G70" s="277">
        <f>$F$64*C70+$F$65</f>
        <v>2.1458466666666669</v>
      </c>
      <c r="H70" s="278">
        <f>10^G70</f>
        <v>139.90932672286158</v>
      </c>
      <c r="I70" s="276">
        <f>AVERAGE(D15:F15)</f>
        <v>0.10121433333333334</v>
      </c>
      <c r="J70" s="277">
        <f t="shared" ref="J70:J80" si="35">_xlfn.STDEV.S(D15:F15)</f>
        <v>7.9274967255328101E-3</v>
      </c>
      <c r="K70" s="277">
        <f>$I$64*C70+$I$65</f>
        <v>-0.63029333333333337</v>
      </c>
      <c r="L70" s="278">
        <f>10^K70</f>
        <v>0.23426459992615797</v>
      </c>
      <c r="M70" s="276">
        <f t="shared" ref="M70:M80" si="36">AVERAGE(G15:I15)</f>
        <v>16.622757333333332</v>
      </c>
      <c r="N70" s="277">
        <f t="shared" ref="N70:N80" si="37">_xlfn.STDEV.S(G15:I15)</f>
        <v>0.30917921256503345</v>
      </c>
      <c r="O70" s="277">
        <f>($L$64*C70)+$L$65</f>
        <v>2.1664466666666669</v>
      </c>
      <c r="P70" s="278">
        <f>10^O70</f>
        <v>146.70559147207413</v>
      </c>
      <c r="Q70" s="276">
        <f t="shared" ref="Q70:Q80" si="38">AVERAGE(J15:L15)</f>
        <v>0.31113433333333335</v>
      </c>
      <c r="R70" s="277">
        <f t="shared" ref="R70:R80" si="39">_xlfn.STDEV.S(J15:L15)</f>
        <v>6.6840613651681247E-3</v>
      </c>
      <c r="S70" s="277">
        <f>($O$64*C70)+$O$65</f>
        <v>-0.39293999999999996</v>
      </c>
      <c r="T70" s="278">
        <f>10^S70</f>
        <v>0.40463178978368919</v>
      </c>
      <c r="U70" s="276">
        <f>AVERAGE(M15:O15)</f>
        <v>0.34394200000000003</v>
      </c>
      <c r="V70" s="277">
        <f>_xlfn.STDEV.S(M15:O15)</f>
        <v>0.21997102013219821</v>
      </c>
      <c r="W70" s="277">
        <f>($S$64*C70)+$S$65</f>
        <v>-0.27431333333333324</v>
      </c>
      <c r="X70" s="278">
        <f>10^W70</f>
        <v>0.53172449403130229</v>
      </c>
    </row>
    <row r="71" spans="1:31" x14ac:dyDescent="0.25">
      <c r="A71" s="272" t="s">
        <v>34</v>
      </c>
      <c r="B71" s="273" t="s">
        <v>16</v>
      </c>
      <c r="C71" s="274">
        <f t="shared" si="32"/>
        <v>3.9499999999999993</v>
      </c>
      <c r="D71" s="279" t="s">
        <v>33</v>
      </c>
      <c r="E71" s="280">
        <f t="shared" si="33"/>
        <v>101.10466566666666</v>
      </c>
      <c r="F71" s="281">
        <f t="shared" si="34"/>
        <v>1.6780964867424406</v>
      </c>
      <c r="G71" s="281">
        <f>$F$64*C71+$F$65</f>
        <v>2.0684550000000002</v>
      </c>
      <c r="H71" s="282">
        <f t="shared" ref="H71:H80" si="40">10^G71</f>
        <v>117.07252897783603</v>
      </c>
      <c r="I71" s="280">
        <f t="shared" ref="I71:I80" si="41">AVERAGE(D16:F16)</f>
        <v>0.30601666666666666</v>
      </c>
      <c r="J71" s="281">
        <f t="shared" si="35"/>
        <v>1.1657322905939143E-2</v>
      </c>
      <c r="K71" s="281">
        <f t="shared" ref="K71:K80" si="42">$I$64*C71+$I$65</f>
        <v>-0.38301000000000007</v>
      </c>
      <c r="L71" s="282">
        <f t="shared" ref="L71:L80" si="43">10^K71</f>
        <v>0.41399014223468128</v>
      </c>
      <c r="M71" s="280">
        <f t="shared" si="36"/>
        <v>15.493338666666666</v>
      </c>
      <c r="N71" s="281">
        <f t="shared" si="37"/>
        <v>0.2752123788301194</v>
      </c>
      <c r="O71" s="281">
        <f t="shared" ref="O71:O80" si="44">($L$64*C71)+$L$65</f>
        <v>1.6543050000000001</v>
      </c>
      <c r="P71" s="282">
        <f t="shared" ref="P71:P80" si="45">10^O71</f>
        <v>45.113341910711718</v>
      </c>
      <c r="Q71" s="280">
        <f t="shared" si="38"/>
        <v>0.29505433333333336</v>
      </c>
      <c r="R71" s="281">
        <f t="shared" si="39"/>
        <v>4.0698137959043427E-3</v>
      </c>
      <c r="S71" s="281">
        <f t="shared" ref="S71:S80" si="46">($O$64*C71)+$O$65</f>
        <v>-0.47526499999999999</v>
      </c>
      <c r="T71" s="282">
        <f t="shared" ref="T71:T80" si="47">10^S71</f>
        <v>0.33476111060016156</v>
      </c>
      <c r="U71" s="280">
        <f t="shared" ref="U71:U79" si="48">AVERAGE(M16:O16)</f>
        <v>0.28213466666666664</v>
      </c>
      <c r="V71" s="281">
        <f t="shared" ref="V71:V75" si="49">_xlfn.STDEV.S(M16:O16)</f>
        <v>0.15668592355515967</v>
      </c>
      <c r="W71" s="281">
        <f t="shared" ref="W71:W76" si="50">($S$64*C71)+$S$65</f>
        <v>-0.44050499999999998</v>
      </c>
      <c r="X71" s="282">
        <f t="shared" ref="X71:X80" si="51">10^W71</f>
        <v>0.36265611098807771</v>
      </c>
      <c r="Y71" s="1"/>
      <c r="Z71" s="1"/>
      <c r="AD71" s="1"/>
      <c r="AE71" s="1"/>
    </row>
    <row r="72" spans="1:31" x14ac:dyDescent="0.25">
      <c r="A72" s="272" t="s">
        <v>32</v>
      </c>
      <c r="B72" s="273" t="s">
        <v>15</v>
      </c>
      <c r="C72" s="274">
        <f t="shared" si="32"/>
        <v>4.8833333333333329</v>
      </c>
      <c r="D72" s="279" t="s">
        <v>31</v>
      </c>
      <c r="E72" s="280">
        <f t="shared" si="33"/>
        <v>101.63865833333334</v>
      </c>
      <c r="F72" s="281">
        <f t="shared" si="34"/>
        <v>0.81141542020492186</v>
      </c>
      <c r="G72" s="281">
        <f t="shared" ref="G72:G80" si="52">$F$64*C72+$F$65</f>
        <v>2.0450283333333337</v>
      </c>
      <c r="H72" s="282">
        <f t="shared" si="40"/>
        <v>110.92471800891101</v>
      </c>
      <c r="I72" s="280">
        <f t="shared" si="41"/>
        <v>0.44863833333333331</v>
      </c>
      <c r="J72" s="281">
        <f t="shared" si="35"/>
        <v>4.2712201223225887E-3</v>
      </c>
      <c r="K72" s="281">
        <f t="shared" si="42"/>
        <v>-0.30815666666666669</v>
      </c>
      <c r="L72" s="282">
        <f t="shared" si="43"/>
        <v>0.4918620701716776</v>
      </c>
      <c r="M72" s="280">
        <f t="shared" si="36"/>
        <v>15.148003333333333</v>
      </c>
      <c r="N72" s="281">
        <f t="shared" si="37"/>
        <v>0.10462152085653048</v>
      </c>
      <c r="O72" s="281">
        <f t="shared" si="44"/>
        <v>1.4992783333333333</v>
      </c>
      <c r="P72" s="282">
        <f t="shared" si="45"/>
        <v>31.570272703228994</v>
      </c>
      <c r="Q72" s="280">
        <f t="shared" si="38"/>
        <v>0.29481633333333335</v>
      </c>
      <c r="R72" s="281">
        <f t="shared" si="39"/>
        <v>1.8674919901657803E-3</v>
      </c>
      <c r="S72" s="281">
        <f t="shared" si="46"/>
        <v>-0.50018499999999999</v>
      </c>
      <c r="T72" s="282">
        <f t="shared" si="47"/>
        <v>0.31609308855580459</v>
      </c>
      <c r="U72" s="280">
        <f t="shared" si="48"/>
        <v>0.29872733333333334</v>
      </c>
      <c r="V72" s="281">
        <f t="shared" si="49"/>
        <v>0.25959680464969775</v>
      </c>
      <c r="W72" s="281">
        <f t="shared" si="50"/>
        <v>-0.49081166666666665</v>
      </c>
      <c r="X72" s="282">
        <f t="shared" si="51"/>
        <v>0.32298944731834239</v>
      </c>
      <c r="Y72" s="1"/>
      <c r="Z72" s="1"/>
      <c r="AD72" s="1"/>
      <c r="AE72" s="1"/>
    </row>
    <row r="73" spans="1:31" x14ac:dyDescent="0.25">
      <c r="A73" s="272" t="s">
        <v>15</v>
      </c>
      <c r="B73" s="273" t="s">
        <v>27</v>
      </c>
      <c r="C73" s="274">
        <f t="shared" si="32"/>
        <v>6.3833333333333329</v>
      </c>
      <c r="D73" s="279" t="s">
        <v>30</v>
      </c>
      <c r="E73" s="280">
        <f t="shared" si="33"/>
        <v>97.359188666666668</v>
      </c>
      <c r="F73" s="281">
        <f t="shared" si="34"/>
        <v>2.1920856935916833</v>
      </c>
      <c r="G73" s="281">
        <f t="shared" si="52"/>
        <v>2.0073783333333335</v>
      </c>
      <c r="H73" s="282">
        <f t="shared" si="40"/>
        <v>101.71343782508312</v>
      </c>
      <c r="I73" s="280">
        <f t="shared" si="41"/>
        <v>0.66429533333333335</v>
      </c>
      <c r="J73" s="281">
        <f t="shared" si="35"/>
        <v>1.5231746365185246E-2</v>
      </c>
      <c r="K73" s="281">
        <f t="shared" si="42"/>
        <v>-0.18785666666666667</v>
      </c>
      <c r="L73" s="282">
        <f t="shared" si="43"/>
        <v>0.64884854236833922</v>
      </c>
      <c r="M73" s="280">
        <f t="shared" si="36"/>
        <v>13.385249333333334</v>
      </c>
      <c r="N73" s="281">
        <f t="shared" si="37"/>
        <v>0.23625002963879899</v>
      </c>
      <c r="O73" s="281">
        <f t="shared" si="44"/>
        <v>1.2501283333333335</v>
      </c>
      <c r="P73" s="282">
        <f t="shared" si="45"/>
        <v>17.788049664421038</v>
      </c>
      <c r="Q73" s="280">
        <f t="shared" si="38"/>
        <v>0.28535733333333335</v>
      </c>
      <c r="R73" s="281">
        <f t="shared" si="39"/>
        <v>1.3692417256764155E-2</v>
      </c>
      <c r="S73" s="281">
        <f t="shared" si="46"/>
        <v>-0.54023500000000002</v>
      </c>
      <c r="T73" s="282">
        <f t="shared" si="47"/>
        <v>0.28824713542013086</v>
      </c>
      <c r="U73" s="280">
        <f t="shared" si="48"/>
        <v>0.35017366666666666</v>
      </c>
      <c r="V73" s="281">
        <f>_xlfn.STDEV.S(M18:O18)</f>
        <v>7.514367588382477E-2</v>
      </c>
      <c r="W73" s="281">
        <f t="shared" si="50"/>
        <v>-0.57166166666666662</v>
      </c>
      <c r="X73" s="282">
        <f t="shared" si="51"/>
        <v>0.26812563207783119</v>
      </c>
      <c r="Y73" s="1"/>
      <c r="Z73" s="1"/>
    </row>
    <row r="74" spans="1:31" x14ac:dyDescent="0.25">
      <c r="A74" s="283" t="s">
        <v>28</v>
      </c>
      <c r="B74" s="284" t="s">
        <v>15</v>
      </c>
      <c r="C74" s="285">
        <f t="shared" si="32"/>
        <v>6.8833333333333329</v>
      </c>
      <c r="D74" s="279" t="s">
        <v>29</v>
      </c>
      <c r="E74" s="280">
        <f t="shared" si="33"/>
        <v>98.494306999999992</v>
      </c>
      <c r="F74" s="281">
        <f t="shared" si="34"/>
        <v>0.92043531228218212</v>
      </c>
      <c r="G74" s="281">
        <f t="shared" si="52"/>
        <v>1.9948283333333334</v>
      </c>
      <c r="H74" s="282">
        <f t="shared" si="40"/>
        <v>98.816241946651076</v>
      </c>
      <c r="I74" s="280">
        <f t="shared" si="41"/>
        <v>0.72367599999999987</v>
      </c>
      <c r="J74" s="281">
        <f t="shared" si="35"/>
        <v>1.2305321084799033E-2</v>
      </c>
      <c r="K74" s="281">
        <f t="shared" si="42"/>
        <v>-0.14775666666666676</v>
      </c>
      <c r="L74" s="282">
        <f t="shared" si="43"/>
        <v>0.71161211518798728</v>
      </c>
      <c r="M74" s="280">
        <f t="shared" si="36"/>
        <v>12.886485333333333</v>
      </c>
      <c r="N74" s="281">
        <f t="shared" si="37"/>
        <v>0.11476293996466544</v>
      </c>
      <c r="O74" s="281">
        <f t="shared" si="44"/>
        <v>1.1670783333333334</v>
      </c>
      <c r="P74" s="282">
        <f t="shared" si="45"/>
        <v>14.691912505466727</v>
      </c>
      <c r="Q74" s="280">
        <f t="shared" si="38"/>
        <v>0.27730699999999997</v>
      </c>
      <c r="R74" s="281">
        <f t="shared" si="39"/>
        <v>3.7375730093203532E-3</v>
      </c>
      <c r="S74" s="281">
        <f t="shared" si="46"/>
        <v>-0.55358499999999999</v>
      </c>
      <c r="T74" s="282">
        <f t="shared" si="47"/>
        <v>0.2795213595581974</v>
      </c>
      <c r="U74" s="280">
        <f t="shared" si="48"/>
        <v>0.40379300000000001</v>
      </c>
      <c r="V74" s="281">
        <f t="shared" si="49"/>
        <v>0.17118119770874371</v>
      </c>
      <c r="W74" s="281">
        <f t="shared" si="50"/>
        <v>-0.59861166666666665</v>
      </c>
      <c r="X74" s="282">
        <f t="shared" si="51"/>
        <v>0.25199291671010648</v>
      </c>
      <c r="Y74" s="1"/>
      <c r="Z74" s="1"/>
    </row>
    <row r="75" spans="1:31" x14ac:dyDescent="0.25">
      <c r="A75" s="286" t="s">
        <v>28</v>
      </c>
      <c r="B75" s="284" t="s">
        <v>27</v>
      </c>
      <c r="C75" s="285">
        <f t="shared" si="32"/>
        <v>7.3833333333333329</v>
      </c>
      <c r="D75" s="279" t="s">
        <v>26</v>
      </c>
      <c r="E75" s="280">
        <f t="shared" si="33"/>
        <v>94.641859333333343</v>
      </c>
      <c r="F75" s="281">
        <f t="shared" si="34"/>
        <v>0.90003701138416126</v>
      </c>
      <c r="G75" s="281">
        <f t="shared" si="52"/>
        <v>1.9822783333333336</v>
      </c>
      <c r="H75" s="282">
        <f t="shared" si="40"/>
        <v>96.001569519765695</v>
      </c>
      <c r="I75" s="280">
        <f t="shared" si="41"/>
        <v>0.74826933333333334</v>
      </c>
      <c r="J75" s="281">
        <f t="shared" si="35"/>
        <v>9.8503407216874537E-3</v>
      </c>
      <c r="K75" s="281">
        <f t="shared" si="42"/>
        <v>-0.10765666666666673</v>
      </c>
      <c r="L75" s="282">
        <f t="shared" si="43"/>
        <v>0.78044685225608801</v>
      </c>
      <c r="M75" s="280">
        <f t="shared" si="36"/>
        <v>11.741358666666665</v>
      </c>
      <c r="N75" s="281">
        <f t="shared" si="37"/>
        <v>0.12268634619358926</v>
      </c>
      <c r="O75" s="281">
        <f t="shared" si="44"/>
        <v>1.0840283333333334</v>
      </c>
      <c r="P75" s="282">
        <f t="shared" si="45"/>
        <v>12.134680144278487</v>
      </c>
      <c r="Q75" s="280">
        <f t="shared" si="38"/>
        <v>0.26719166666666666</v>
      </c>
      <c r="R75" s="281">
        <f t="shared" si="39"/>
        <v>2.0379264788832046E-3</v>
      </c>
      <c r="S75" s="281">
        <f t="shared" si="46"/>
        <v>-0.56693499999999997</v>
      </c>
      <c r="T75" s="282">
        <f t="shared" si="47"/>
        <v>0.27105972912925064</v>
      </c>
      <c r="U75" s="280">
        <f t="shared" si="48"/>
        <v>0.27030850000000001</v>
      </c>
      <c r="V75" s="281">
        <f t="shared" si="49"/>
        <v>3.6522772355066367E-2</v>
      </c>
      <c r="W75" s="281">
        <f t="shared" si="50"/>
        <v>-0.62556166666666668</v>
      </c>
      <c r="X75" s="282">
        <f>10^W75</f>
        <v>0.23683088252313694</v>
      </c>
      <c r="Y75" s="1"/>
      <c r="Z75" s="1"/>
    </row>
    <row r="76" spans="1:31" x14ac:dyDescent="0.25">
      <c r="A76" s="286" t="s">
        <v>24</v>
      </c>
      <c r="B76" s="284" t="s">
        <v>15</v>
      </c>
      <c r="C76" s="285">
        <f t="shared" si="32"/>
        <v>7.8833333333333329</v>
      </c>
      <c r="D76" s="279" t="s">
        <v>25</v>
      </c>
      <c r="E76" s="280">
        <f t="shared" si="33"/>
        <v>93.791202999999996</v>
      </c>
      <c r="F76" s="281">
        <f t="shared" si="34"/>
        <v>4.4016326593595894</v>
      </c>
      <c r="G76" s="281">
        <f t="shared" si="52"/>
        <v>1.9697283333333335</v>
      </c>
      <c r="H76" s="282">
        <f t="shared" si="40"/>
        <v>93.267069954290562</v>
      </c>
      <c r="I76" s="280">
        <f t="shared" si="41"/>
        <v>0.84769700000000003</v>
      </c>
      <c r="J76" s="281">
        <f t="shared" si="35"/>
        <v>4.6072894211238807E-2</v>
      </c>
      <c r="K76" s="281">
        <f t="shared" si="42"/>
        <v>-6.7556666666666709E-2</v>
      </c>
      <c r="L76" s="282">
        <f t="shared" si="43"/>
        <v>0.85594002153199755</v>
      </c>
      <c r="M76" s="280">
        <f t="shared" si="36"/>
        <v>10.810896</v>
      </c>
      <c r="N76" s="281">
        <f t="shared" si="37"/>
        <v>0.56330506917743983</v>
      </c>
      <c r="O76" s="281">
        <f t="shared" si="44"/>
        <v>1.0009783333333335</v>
      </c>
      <c r="P76" s="282">
        <f t="shared" si="45"/>
        <v>10.022552349747253</v>
      </c>
      <c r="Q76" s="280">
        <f t="shared" si="38"/>
        <v>0.26621500000000003</v>
      </c>
      <c r="R76" s="281">
        <f t="shared" si="39"/>
        <v>1.8930196221909602E-2</v>
      </c>
      <c r="S76" s="281">
        <f t="shared" si="46"/>
        <v>-0.58028500000000005</v>
      </c>
      <c r="T76" s="282">
        <f t="shared" si="47"/>
        <v>0.262854247960701</v>
      </c>
      <c r="U76" s="280">
        <f t="shared" si="48"/>
        <v>0.31582066666666669</v>
      </c>
      <c r="V76" s="281">
        <f>_xlfn.STDEV.S(M21:O21)</f>
        <v>0.26751781278324877</v>
      </c>
      <c r="W76" s="281">
        <f t="shared" si="50"/>
        <v>-0.65251166666666671</v>
      </c>
      <c r="X76" s="282">
        <f t="shared" si="51"/>
        <v>0.2225811250925466</v>
      </c>
      <c r="Y76" s="1"/>
      <c r="Z76" s="1"/>
    </row>
    <row r="77" spans="1:31" x14ac:dyDescent="0.25">
      <c r="A77" s="286" t="s">
        <v>24</v>
      </c>
      <c r="B77" s="284" t="s">
        <v>23</v>
      </c>
      <c r="C77" s="285">
        <f t="shared" si="32"/>
        <v>8.1333333333333329</v>
      </c>
      <c r="D77" s="279" t="s">
        <v>22</v>
      </c>
      <c r="E77" s="280">
        <f t="shared" si="33"/>
        <v>93.245665666666653</v>
      </c>
      <c r="F77" s="281">
        <f t="shared" si="34"/>
        <v>2.158468517466575</v>
      </c>
      <c r="G77" s="281">
        <f t="shared" si="52"/>
        <v>1.9634533333333335</v>
      </c>
      <c r="H77" s="282">
        <f t="shared" si="40"/>
        <v>91.929168795417326</v>
      </c>
      <c r="I77" s="280">
        <f t="shared" si="41"/>
        <v>0.90703733333333336</v>
      </c>
      <c r="J77" s="281">
        <f t="shared" si="35"/>
        <v>3.1753765860655543E-2</v>
      </c>
      <c r="K77" s="281">
        <f t="shared" si="42"/>
        <v>-4.7506666666666697E-2</v>
      </c>
      <c r="L77" s="282">
        <f t="shared" si="43"/>
        <v>0.8963824258655948</v>
      </c>
      <c r="M77" s="280">
        <f t="shared" si="36"/>
        <v>10.183172333333333</v>
      </c>
      <c r="N77" s="281">
        <f t="shared" si="37"/>
        <v>0.21611111071930938</v>
      </c>
      <c r="O77" s="281">
        <f t="shared" si="44"/>
        <v>0.95945333333333349</v>
      </c>
      <c r="P77" s="282">
        <f t="shared" si="45"/>
        <v>9.1086357109938874</v>
      </c>
      <c r="Q77" s="280">
        <f t="shared" si="38"/>
        <v>0.25953033333333336</v>
      </c>
      <c r="R77" s="281">
        <f t="shared" si="39"/>
        <v>6.340926220461271E-3</v>
      </c>
      <c r="S77" s="281">
        <f t="shared" si="46"/>
        <v>-0.58696000000000004</v>
      </c>
      <c r="T77" s="282">
        <f t="shared" si="47"/>
        <v>0.2588451309350418</v>
      </c>
      <c r="U77" s="280">
        <f t="shared" si="48"/>
        <v>0.2080133333333333</v>
      </c>
      <c r="V77" s="281">
        <f>_xlfn.STDEV.S(M22:O22)</f>
        <v>0.17909098626768838</v>
      </c>
      <c r="W77" s="281">
        <f>($S$64*C77)+$S$65</f>
        <v>-0.66598666666666662</v>
      </c>
      <c r="X77" s="282">
        <f>10^W77</f>
        <v>0.21578106553710583</v>
      </c>
      <c r="Y77" s="1"/>
      <c r="Z77" s="1"/>
    </row>
    <row r="78" spans="1:31" x14ac:dyDescent="0.25">
      <c r="A78" s="286" t="s">
        <v>21</v>
      </c>
      <c r="B78" s="284" t="s">
        <v>20</v>
      </c>
      <c r="C78" s="285">
        <f t="shared" si="32"/>
        <v>8.966666666666665</v>
      </c>
      <c r="D78" s="279" t="s">
        <v>19</v>
      </c>
      <c r="E78" s="280">
        <f t="shared" si="33"/>
        <v>88.816557333333336</v>
      </c>
      <c r="F78" s="281">
        <f t="shared" si="34"/>
        <v>1.8054118504912715</v>
      </c>
      <c r="G78" s="281">
        <f t="shared" si="52"/>
        <v>1.9425366666666668</v>
      </c>
      <c r="H78" s="282">
        <f t="shared" si="40"/>
        <v>87.606567908920979</v>
      </c>
      <c r="I78" s="280">
        <f t="shared" si="41"/>
        <v>1.0754836666666667</v>
      </c>
      <c r="J78" s="281">
        <f t="shared" si="35"/>
        <v>4.5183617455149934E-2</v>
      </c>
      <c r="K78" s="281">
        <f t="shared" si="42"/>
        <v>1.9326666666666492E-2</v>
      </c>
      <c r="L78" s="282">
        <f t="shared" si="43"/>
        <v>1.0455063301843643</v>
      </c>
      <c r="M78" s="280">
        <f t="shared" si="36"/>
        <v>7.6650493333333332</v>
      </c>
      <c r="N78" s="281">
        <f t="shared" si="37"/>
        <v>0.30760699878958053</v>
      </c>
      <c r="O78" s="281">
        <f t="shared" si="44"/>
        <v>0.82103666666666708</v>
      </c>
      <c r="P78" s="282">
        <f t="shared" si="45"/>
        <v>6.6227241575649547</v>
      </c>
      <c r="Q78" s="280">
        <f t="shared" si="38"/>
        <v>0.25573666666666667</v>
      </c>
      <c r="R78" s="281">
        <f t="shared" si="39"/>
        <v>1.8397199034998056E-2</v>
      </c>
      <c r="S78" s="281">
        <f t="shared" si="46"/>
        <v>-0.60921000000000003</v>
      </c>
      <c r="T78" s="282">
        <f t="shared" si="47"/>
        <v>0.24591781985237005</v>
      </c>
      <c r="U78" s="280">
        <f t="shared" si="48"/>
        <v>0.23623433333333332</v>
      </c>
      <c r="V78" s="281">
        <f t="shared" ref="V78:V79" si="53">_xlfn.STDEV.S(M23:O23)</f>
        <v>0.11505310708248313</v>
      </c>
      <c r="W78" s="281">
        <f t="shared" ref="W78:W80" si="54">($S$64*C78)+$S$65</f>
        <v>-0.71090333333333322</v>
      </c>
      <c r="X78" s="282">
        <f t="shared" si="51"/>
        <v>0.19457931343380405</v>
      </c>
      <c r="Y78" s="1"/>
      <c r="Z78" s="1"/>
    </row>
    <row r="79" spans="1:31" x14ac:dyDescent="0.25">
      <c r="A79" s="286" t="s">
        <v>16</v>
      </c>
      <c r="B79" s="287" t="s">
        <v>18</v>
      </c>
      <c r="C79" s="285">
        <f t="shared" si="32"/>
        <v>9.6333333333333329</v>
      </c>
      <c r="D79" s="279" t="s">
        <v>17</v>
      </c>
      <c r="E79" s="280">
        <f t="shared" si="33"/>
        <v>82.735344999999995</v>
      </c>
      <c r="F79" s="281">
        <f t="shared" si="34"/>
        <v>0.55099577313896397</v>
      </c>
      <c r="G79" s="281">
        <f t="shared" si="52"/>
        <v>1.9258033333333335</v>
      </c>
      <c r="H79" s="282">
        <f t="shared" si="40"/>
        <v>84.295294704586055</v>
      </c>
      <c r="I79" s="280">
        <f t="shared" si="41"/>
        <v>1.3563020000000001</v>
      </c>
      <c r="J79" s="281">
        <f t="shared" si="35"/>
        <v>2.2848450691458327E-2</v>
      </c>
      <c r="K79" s="281">
        <f t="shared" si="42"/>
        <v>7.2793333333333266E-2</v>
      </c>
      <c r="L79" s="282">
        <f t="shared" si="43"/>
        <v>1.1824787185246506</v>
      </c>
      <c r="M79" s="280">
        <f t="shared" si="36"/>
        <v>5.1339216666666667</v>
      </c>
      <c r="N79" s="281">
        <f t="shared" si="37"/>
        <v>3.692475286760033E-2</v>
      </c>
      <c r="O79" s="281">
        <f t="shared" si="44"/>
        <v>0.71030333333333351</v>
      </c>
      <c r="P79" s="282">
        <f t="shared" si="45"/>
        <v>5.1321971756584288</v>
      </c>
      <c r="Q79" s="280">
        <f t="shared" si="38"/>
        <v>0.23476700000000003</v>
      </c>
      <c r="R79" s="281">
        <f t="shared" si="39"/>
        <v>6.7905301707599773E-4</v>
      </c>
      <c r="S79" s="281">
        <f t="shared" si="46"/>
        <v>-0.62701000000000007</v>
      </c>
      <c r="T79" s="282">
        <f t="shared" si="47"/>
        <v>0.23604238817864015</v>
      </c>
      <c r="U79" s="280">
        <f t="shared" si="48"/>
        <v>0.18962133333333334</v>
      </c>
      <c r="V79" s="281">
        <f t="shared" si="53"/>
        <v>2.5870149832061567E-2</v>
      </c>
      <c r="W79" s="281">
        <f t="shared" si="54"/>
        <v>-0.7468366666666667</v>
      </c>
      <c r="X79" s="282">
        <f t="shared" si="51"/>
        <v>0.17912794076687089</v>
      </c>
      <c r="Y79" s="1"/>
      <c r="Z79" s="1"/>
    </row>
    <row r="80" spans="1:31" x14ac:dyDescent="0.25">
      <c r="A80" s="288" t="s">
        <v>16</v>
      </c>
      <c r="B80" s="289" t="s">
        <v>15</v>
      </c>
      <c r="C80" s="290">
        <f t="shared" si="32"/>
        <v>9.8833333333333329</v>
      </c>
      <c r="D80" s="291" t="s">
        <v>14</v>
      </c>
      <c r="E80" s="292">
        <f t="shared" si="33"/>
        <v>83.19213933333333</v>
      </c>
      <c r="F80" s="293">
        <f t="shared" si="34"/>
        <v>1.6237051618142799</v>
      </c>
      <c r="G80" s="293">
        <f t="shared" si="52"/>
        <v>1.9195283333333335</v>
      </c>
      <c r="H80" s="294">
        <f t="shared" si="40"/>
        <v>83.086092222637191</v>
      </c>
      <c r="I80" s="292">
        <f t="shared" si="41"/>
        <v>1.079099</v>
      </c>
      <c r="J80" s="293">
        <f t="shared" si="35"/>
        <v>2.6335563198838167E-2</v>
      </c>
      <c r="K80" s="293">
        <f t="shared" si="42"/>
        <v>9.2843333333333278E-2</v>
      </c>
      <c r="L80" s="294">
        <f t="shared" si="43"/>
        <v>1.2383497857109398</v>
      </c>
      <c r="M80" s="292">
        <f t="shared" si="36"/>
        <v>3.9497816666666665</v>
      </c>
      <c r="N80" s="293">
        <f t="shared" si="37"/>
        <v>9.1947952159541296E-2</v>
      </c>
      <c r="O80" s="293">
        <f t="shared" si="44"/>
        <v>0.66877833333333347</v>
      </c>
      <c r="P80" s="294">
        <f t="shared" si="45"/>
        <v>4.664212551730218</v>
      </c>
      <c r="Q80" s="292">
        <f t="shared" si="38"/>
        <v>0.22710399999999997</v>
      </c>
      <c r="R80" s="293">
        <f t="shared" si="39"/>
        <v>8.1676031367837517E-3</v>
      </c>
      <c r="S80" s="293">
        <f t="shared" si="46"/>
        <v>-0.63368500000000005</v>
      </c>
      <c r="T80" s="294">
        <f t="shared" si="47"/>
        <v>0.2324422121702017</v>
      </c>
      <c r="U80" s="292">
        <f>AVERAGE(M25:O25)</f>
        <v>0.20806433333333332</v>
      </c>
      <c r="V80" s="293">
        <f>_xlfn.STDEV.S(M25:O25)</f>
        <v>4.6853168871842004E-3</v>
      </c>
      <c r="W80" s="293">
        <f t="shared" si="54"/>
        <v>-0.76031166666666672</v>
      </c>
      <c r="X80" s="294">
        <f t="shared" si="51"/>
        <v>0.17365541624462424</v>
      </c>
      <c r="Y80" s="1"/>
      <c r="Z80" s="1"/>
    </row>
    <row r="81" spans="1:29" x14ac:dyDescent="0.25">
      <c r="A81" s="35" t="s">
        <v>13</v>
      </c>
      <c r="M81" s="34"/>
      <c r="W81" s="1"/>
      <c r="X81" s="1"/>
      <c r="Y81" s="1"/>
      <c r="Z81" s="1"/>
    </row>
    <row r="84" spans="1:29" x14ac:dyDescent="0.25">
      <c r="A84" s="295"/>
      <c r="B84" s="296"/>
      <c r="C84" s="296"/>
      <c r="D84" s="297" t="s">
        <v>12</v>
      </c>
      <c r="E84" s="298"/>
      <c r="F84" s="299"/>
      <c r="G84" s="300" t="s">
        <v>11</v>
      </c>
      <c r="H84" s="301"/>
      <c r="I84" s="301"/>
      <c r="J84" s="302" t="s">
        <v>10</v>
      </c>
      <c r="K84" s="303"/>
      <c r="L84" s="304"/>
      <c r="M84" s="305" t="s">
        <v>9</v>
      </c>
      <c r="N84" s="306"/>
      <c r="O84" s="307"/>
      <c r="P84" s="308" t="s">
        <v>102</v>
      </c>
      <c r="Q84" s="309"/>
      <c r="R84" s="310"/>
    </row>
    <row r="85" spans="1:29" ht="51.75" x14ac:dyDescent="0.25">
      <c r="A85" s="183" t="s">
        <v>8</v>
      </c>
      <c r="B85" s="18" t="s">
        <v>7</v>
      </c>
      <c r="C85" s="17" t="s">
        <v>6</v>
      </c>
      <c r="D85" s="331" t="s">
        <v>2</v>
      </c>
      <c r="E85" s="368" t="s">
        <v>1</v>
      </c>
      <c r="F85" s="369" t="s">
        <v>0</v>
      </c>
      <c r="G85" s="13" t="s">
        <v>2</v>
      </c>
      <c r="H85" s="255" t="s">
        <v>3</v>
      </c>
      <c r="I85" s="311" t="s">
        <v>0</v>
      </c>
      <c r="J85" s="10" t="s">
        <v>2</v>
      </c>
      <c r="K85" s="257" t="s">
        <v>1</v>
      </c>
      <c r="L85" s="312" t="s">
        <v>0</v>
      </c>
      <c r="M85" s="7" t="s">
        <v>2</v>
      </c>
      <c r="N85" s="259" t="s">
        <v>1</v>
      </c>
      <c r="O85" s="313" t="s">
        <v>0</v>
      </c>
      <c r="P85" s="145" t="s">
        <v>2</v>
      </c>
      <c r="Q85" s="261" t="s">
        <v>1</v>
      </c>
      <c r="R85" s="314" t="s">
        <v>0</v>
      </c>
    </row>
    <row r="86" spans="1:29" x14ac:dyDescent="0.25">
      <c r="A86" s="315">
        <f>(C74+C75)/2</f>
        <v>7.1333333333333329</v>
      </c>
      <c r="B86" s="316">
        <f t="shared" ref="B86:B91" si="55">($B$9*A86)-$B$10</f>
        <v>-0.48714666666666662</v>
      </c>
      <c r="C86" s="316">
        <f t="shared" ref="C86:C91" si="56">10^B86</f>
        <v>0.32572668046023939</v>
      </c>
      <c r="D86" s="276">
        <f t="shared" ref="D86:D91" si="57">((H75-H74)/(C75-C74))/C86</f>
        <v>-17.282418639506936</v>
      </c>
      <c r="E86" s="277">
        <f>AVERAGE(D89:D91)</f>
        <v>-5.7618558181182138</v>
      </c>
      <c r="F86" s="278">
        <f>_xlfn.STDEV.S(D89:D91)</f>
        <v>1.9740428143405058</v>
      </c>
      <c r="G86" s="276">
        <f t="shared" ref="G86:G91" si="58">((L75-L74)/(C75-C74))/C86</f>
        <v>0.42265335446786162</v>
      </c>
      <c r="H86" s="277">
        <f>AVERAGE(G89:G91)</f>
        <v>0.22676520393347541</v>
      </c>
      <c r="I86" s="278">
        <f>_xlfn.STDEV.S(G89:G91)</f>
        <v>4.3239658435971898E-2</v>
      </c>
      <c r="J86" s="276">
        <f t="shared" ref="J86:J91" si="59">((P75-P74)/(C75-C74))/C86</f>
        <v>-15.701706458770692</v>
      </c>
      <c r="K86" s="277">
        <f>AVERAGE(J89:J91)</f>
        <v>-2.8382889645225724</v>
      </c>
      <c r="L86" s="278">
        <f>_xlfn.STDEV.S(J89:J91)</f>
        <v>1.5465055782079216</v>
      </c>
      <c r="M86" s="276">
        <f t="shared" ref="M86:M91" si="60">((T75-T74)/(C75-C74))/C86</f>
        <v>-5.19554027136543E-2</v>
      </c>
      <c r="N86" s="277">
        <f>AVERAGE(M89:M91)</f>
        <v>-1.7198956273237035E-2</v>
      </c>
      <c r="O86" s="278">
        <f>_xlfn.STDEV.S(M89:M91)</f>
        <v>5.9322597511780985E-3</v>
      </c>
      <c r="P86" s="276">
        <f t="shared" ref="P86:P91" si="61">((X75-X74)/(C75-C74))/C86</f>
        <v>-9.3096667215262593E-2</v>
      </c>
      <c r="Q86" s="277">
        <f>AVERAGE(P89:P91)</f>
        <v>-2.7326273830297176E-2</v>
      </c>
      <c r="R86" s="278">
        <f>_xlfn.STDEV.S(P89:P91)</f>
        <v>1.0499849712830663E-2</v>
      </c>
    </row>
    <row r="87" spans="1:29" x14ac:dyDescent="0.25">
      <c r="A87" s="317">
        <f t="shared" ref="A87:A91" si="62">(C75+C76)/2</f>
        <v>7.6333333333333329</v>
      </c>
      <c r="B87" s="318">
        <f t="shared" si="55"/>
        <v>-0.3804466666666666</v>
      </c>
      <c r="C87" s="318">
        <f t="shared" si="56"/>
        <v>0.41644085871251013</v>
      </c>
      <c r="D87" s="280">
        <f t="shared" si="57"/>
        <v>-13.132715045921534</v>
      </c>
      <c r="E87" s="370"/>
      <c r="F87" s="319"/>
      <c r="G87" s="280">
        <f t="shared" si="58"/>
        <v>0.36256369996598359</v>
      </c>
      <c r="H87" s="370"/>
      <c r="I87" s="319"/>
      <c r="J87" s="280">
        <f t="shared" si="59"/>
        <v>-10.143710687088664</v>
      </c>
      <c r="K87" s="370"/>
      <c r="L87" s="319"/>
      <c r="M87" s="280">
        <f t="shared" si="60"/>
        <v>-3.9407666163777104E-2</v>
      </c>
      <c r="N87" s="370"/>
      <c r="O87" s="319"/>
      <c r="P87" s="280">
        <f t="shared" si="61"/>
        <v>-6.843592376908271E-2</v>
      </c>
      <c r="Q87" s="370"/>
      <c r="R87" s="319"/>
      <c r="AC87" s="4"/>
    </row>
    <row r="88" spans="1:29" x14ac:dyDescent="0.25">
      <c r="A88" s="317">
        <f t="shared" si="62"/>
        <v>8.0083333333333329</v>
      </c>
      <c r="B88" s="318">
        <f t="shared" si="55"/>
        <v>-0.30042166666666659</v>
      </c>
      <c r="C88" s="318">
        <f t="shared" si="56"/>
        <v>0.50070085538016029</v>
      </c>
      <c r="D88" s="280">
        <f t="shared" si="57"/>
        <v>-10.688227467535896</v>
      </c>
      <c r="E88" s="370"/>
      <c r="F88" s="319"/>
      <c r="G88" s="280">
        <f t="shared" si="58"/>
        <v>0.32308636103999538</v>
      </c>
      <c r="H88" s="370"/>
      <c r="I88" s="319"/>
      <c r="J88" s="280">
        <f t="shared" si="59"/>
        <v>-7.3010990808830813</v>
      </c>
      <c r="K88" s="370"/>
      <c r="L88" s="319"/>
      <c r="M88" s="280">
        <f t="shared" si="60"/>
        <v>-3.2028042153954425E-2</v>
      </c>
      <c r="N88" s="370"/>
      <c r="O88" s="319"/>
      <c r="P88" s="280">
        <f t="shared" si="61"/>
        <v>-5.4324329446393982E-2</v>
      </c>
      <c r="Q88" s="370"/>
      <c r="R88" s="319"/>
    </row>
    <row r="89" spans="1:29" x14ac:dyDescent="0.25">
      <c r="A89" s="317">
        <f t="shared" si="62"/>
        <v>8.5499999999999989</v>
      </c>
      <c r="B89" s="318">
        <f t="shared" si="55"/>
        <v>-0.18483000000000005</v>
      </c>
      <c r="C89" s="318">
        <f t="shared" si="56"/>
        <v>0.65338626376655096</v>
      </c>
      <c r="D89" s="280">
        <f t="shared" si="57"/>
        <v>-7.9388278441815148</v>
      </c>
      <c r="E89" s="370"/>
      <c r="F89" s="319">
        <f>F86/E86</f>
        <v>-0.34260538212933206</v>
      </c>
      <c r="G89" s="280">
        <f t="shared" si="58"/>
        <v>0.27387886018745639</v>
      </c>
      <c r="H89" s="370"/>
      <c r="I89" s="319">
        <f>I86/H86</f>
        <v>0.19068030582265535</v>
      </c>
      <c r="J89" s="280">
        <f t="shared" si="59"/>
        <v>-4.5655901103861529</v>
      </c>
      <c r="K89" s="370"/>
      <c r="L89" s="319">
        <f>L86/K86</f>
        <v>-0.54487249097558277</v>
      </c>
      <c r="M89" s="280">
        <f t="shared" si="60"/>
        <v>-2.3742117273448993E-2</v>
      </c>
      <c r="N89" s="370"/>
      <c r="O89" s="319">
        <f>O86/N86</f>
        <v>-0.34491975309043454</v>
      </c>
      <c r="P89" s="280">
        <f t="shared" si="61"/>
        <v>-3.8938838991344947E-2</v>
      </c>
      <c r="Q89" s="370"/>
      <c r="R89" s="319"/>
    </row>
    <row r="90" spans="1:29" x14ac:dyDescent="0.25">
      <c r="A90" s="317">
        <f t="shared" si="62"/>
        <v>9.2999999999999989</v>
      </c>
      <c r="B90" s="318">
        <f t="shared" si="55"/>
        <v>-2.4780000000000024E-2</v>
      </c>
      <c r="C90" s="318">
        <f t="shared" si="56"/>
        <v>0.94453922914512711</v>
      </c>
      <c r="D90" s="280">
        <f t="shared" si="57"/>
        <v>-5.2585532217627122</v>
      </c>
      <c r="E90" s="370"/>
      <c r="F90" s="319"/>
      <c r="G90" s="280">
        <f t="shared" si="58"/>
        <v>0.21752255085941019</v>
      </c>
      <c r="H90" s="370"/>
      <c r="I90" s="319"/>
      <c r="J90" s="280">
        <f t="shared" si="59"/>
        <v>-2.3670699997112123</v>
      </c>
      <c r="K90" s="370"/>
      <c r="L90" s="319"/>
      <c r="M90" s="280">
        <f t="shared" si="60"/>
        <v>-1.5682935185234958E-2</v>
      </c>
      <c r="N90" s="370"/>
      <c r="O90" s="319"/>
      <c r="P90" s="280">
        <f t="shared" si="61"/>
        <v>-2.453795277658985E-2</v>
      </c>
      <c r="Q90" s="370"/>
      <c r="R90" s="319"/>
    </row>
    <row r="91" spans="1:29" x14ac:dyDescent="0.25">
      <c r="A91" s="320">
        <f t="shared" si="62"/>
        <v>9.7583333333333329</v>
      </c>
      <c r="B91" s="321">
        <f t="shared" si="55"/>
        <v>7.3028333333333251E-2</v>
      </c>
      <c r="C91" s="321">
        <f t="shared" si="56"/>
        <v>1.1831187397686445</v>
      </c>
      <c r="D91" s="292">
        <f t="shared" si="57"/>
        <v>-4.0881863884104153</v>
      </c>
      <c r="E91" s="322"/>
      <c r="F91" s="323"/>
      <c r="G91" s="292">
        <f t="shared" si="58"/>
        <v>0.18889420075355964</v>
      </c>
      <c r="H91" s="322"/>
      <c r="I91" s="323"/>
      <c r="J91" s="292">
        <f t="shared" si="59"/>
        <v>-1.5822067834703519</v>
      </c>
      <c r="K91" s="322"/>
      <c r="L91" s="323"/>
      <c r="M91" s="292">
        <f t="shared" si="60"/>
        <v>-1.2171816361027158E-2</v>
      </c>
      <c r="N91" s="322"/>
      <c r="O91" s="323"/>
      <c r="P91" s="292">
        <f t="shared" si="61"/>
        <v>-1.8502029722956725E-2</v>
      </c>
      <c r="Q91" s="322"/>
      <c r="R91" s="323"/>
    </row>
    <row r="92" spans="1:29" x14ac:dyDescent="0.25">
      <c r="J92" s="1"/>
      <c r="K92" s="1"/>
      <c r="P92" t="s">
        <v>111</v>
      </c>
    </row>
    <row r="93" spans="1:29" x14ac:dyDescent="0.25">
      <c r="J93" s="1"/>
      <c r="K93" s="1"/>
    </row>
    <row r="94" spans="1:29" x14ac:dyDescent="0.25">
      <c r="J94" s="1"/>
      <c r="K94" s="1"/>
    </row>
    <row r="95" spans="1:29" x14ac:dyDescent="0.25">
      <c r="J95" s="1"/>
      <c r="K95" s="1"/>
    </row>
  </sheetData>
  <mergeCells count="8">
    <mergeCell ref="U34:U40"/>
    <mergeCell ref="A67:B68"/>
    <mergeCell ref="A28:D28"/>
    <mergeCell ref="E28:H28"/>
    <mergeCell ref="I28:L28"/>
    <mergeCell ref="M28:P28"/>
    <mergeCell ref="C67:X68"/>
    <mergeCell ref="T28:U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167C-1B73-430D-A36B-5F96AC806045}">
  <dimension ref="A1:AH140"/>
  <sheetViews>
    <sheetView topLeftCell="G74" zoomScale="80" zoomScaleNormal="80" workbookViewId="0">
      <selection activeCell="H91" sqref="H91"/>
    </sheetView>
  </sheetViews>
  <sheetFormatPr defaultRowHeight="15" x14ac:dyDescent="0.25"/>
  <cols>
    <col min="1" max="1" width="11" customWidth="1"/>
    <col min="2" max="2" width="14.85546875" customWidth="1"/>
    <col min="3" max="4" width="15.7109375" customWidth="1"/>
    <col min="5" max="5" width="19.7109375" customWidth="1"/>
    <col min="6" max="6" width="17.5703125" customWidth="1"/>
    <col min="7" max="7" width="16.5703125" customWidth="1"/>
    <col min="8" max="8" width="18.5703125" customWidth="1"/>
    <col min="9" max="9" width="18.85546875" customWidth="1"/>
    <col min="10" max="10" width="23.7109375" customWidth="1"/>
    <col min="11" max="11" width="19.140625" customWidth="1"/>
    <col min="12" max="12" width="24.140625" customWidth="1"/>
    <col min="13" max="13" width="18.140625" customWidth="1"/>
    <col min="14" max="14" width="17.5703125" customWidth="1"/>
    <col min="15" max="15" width="19.140625" customWidth="1"/>
    <col min="16" max="17" width="16" customWidth="1"/>
    <col min="18" max="18" width="10.5703125" bestFit="1" customWidth="1"/>
    <col min="19" max="19" width="18.5703125" customWidth="1"/>
    <col min="20" max="20" width="15" customWidth="1"/>
    <col min="21" max="21" width="12.140625" customWidth="1"/>
    <col min="22" max="22" width="17.7109375" customWidth="1"/>
    <col min="23" max="23" width="13.42578125" customWidth="1"/>
  </cols>
  <sheetData>
    <row r="1" spans="1:15" x14ac:dyDescent="0.25">
      <c r="A1" t="s">
        <v>58</v>
      </c>
    </row>
    <row r="2" spans="1:15" x14ac:dyDescent="0.25">
      <c r="A2" t="s">
        <v>45</v>
      </c>
      <c r="C2" t="s">
        <v>57</v>
      </c>
      <c r="F2" s="1">
        <f>B3/60+A3</f>
        <v>8.8166666666666664</v>
      </c>
    </row>
    <row r="3" spans="1:15" x14ac:dyDescent="0.25">
      <c r="A3">
        <v>8</v>
      </c>
      <c r="B3">
        <v>49</v>
      </c>
    </row>
    <row r="6" spans="1:15" x14ac:dyDescent="0.25">
      <c r="A6" t="s">
        <v>56</v>
      </c>
    </row>
    <row r="7" spans="1:15" x14ac:dyDescent="0.25">
      <c r="A7" t="s">
        <v>70</v>
      </c>
      <c r="B7">
        <v>0.35670000000000002</v>
      </c>
      <c r="C7" s="98" t="s">
        <v>71</v>
      </c>
      <c r="D7" s="119">
        <v>0.98729999999999996</v>
      </c>
      <c r="E7" t="s">
        <v>72</v>
      </c>
    </row>
    <row r="9" spans="1:15" x14ac:dyDescent="0.25">
      <c r="A9" t="s">
        <v>54</v>
      </c>
      <c r="B9">
        <v>0.35670000000000002</v>
      </c>
    </row>
    <row r="10" spans="1:15" x14ac:dyDescent="0.25">
      <c r="A10" t="s">
        <v>53</v>
      </c>
      <c r="B10">
        <v>-0.98729999999999996</v>
      </c>
    </row>
    <row r="13" spans="1:15" x14ac:dyDescent="0.25">
      <c r="A13" s="30"/>
      <c r="B13" s="74" t="s">
        <v>77</v>
      </c>
      <c r="C13" s="28"/>
      <c r="D13" s="73"/>
      <c r="E13" s="72" t="s">
        <v>11</v>
      </c>
      <c r="F13" s="71"/>
      <c r="G13" s="25"/>
      <c r="H13" s="70" t="s">
        <v>10</v>
      </c>
      <c r="I13" s="23"/>
      <c r="J13" s="22"/>
      <c r="K13" s="69" t="s">
        <v>9</v>
      </c>
      <c r="L13" s="20"/>
      <c r="M13" s="135"/>
      <c r="N13" s="136" t="s">
        <v>100</v>
      </c>
      <c r="O13" s="137"/>
    </row>
    <row r="14" spans="1:15" x14ac:dyDescent="0.25">
      <c r="A14" s="39" t="s">
        <v>47</v>
      </c>
      <c r="B14" s="38" t="s">
        <v>46</v>
      </c>
      <c r="C14" s="84" t="s">
        <v>51</v>
      </c>
      <c r="D14" s="68" t="s">
        <v>47</v>
      </c>
      <c r="E14" s="67" t="s">
        <v>46</v>
      </c>
      <c r="F14" s="66" t="s">
        <v>51</v>
      </c>
      <c r="G14" s="65" t="s">
        <v>47</v>
      </c>
      <c r="H14" s="64" t="s">
        <v>46</v>
      </c>
      <c r="I14" s="63" t="s">
        <v>51</v>
      </c>
      <c r="J14" s="62" t="s">
        <v>47</v>
      </c>
      <c r="K14" s="61" t="s">
        <v>46</v>
      </c>
      <c r="L14" s="60" t="s">
        <v>51</v>
      </c>
      <c r="M14" s="138" t="s">
        <v>47</v>
      </c>
      <c r="N14" s="139" t="s">
        <v>46</v>
      </c>
      <c r="O14" s="140" t="s">
        <v>51</v>
      </c>
    </row>
    <row r="15" spans="1:15" ht="16.5" customHeight="1" x14ac:dyDescent="0.25">
      <c r="A15" s="83">
        <v>39.763266000000002</v>
      </c>
      <c r="B15" s="82">
        <v>39.231721999999998</v>
      </c>
      <c r="C15" s="82">
        <v>39.120728999999997</v>
      </c>
      <c r="D15" s="83">
        <v>0.79957299999999998</v>
      </c>
      <c r="E15" s="82">
        <v>0.79064299999999998</v>
      </c>
      <c r="F15" s="82">
        <v>0.78531099999999998</v>
      </c>
      <c r="G15" s="173">
        <v>16.224302000000002</v>
      </c>
      <c r="H15" s="174">
        <v>15.999081</v>
      </c>
      <c r="I15" s="131">
        <v>15.962258</v>
      </c>
      <c r="J15" s="82">
        <v>0.28499000000000002</v>
      </c>
      <c r="K15" s="82">
        <v>0.277366</v>
      </c>
      <c r="L15" s="81">
        <v>0.27889399999999998</v>
      </c>
      <c r="M15" s="83">
        <v>0.24732499999999999</v>
      </c>
      <c r="N15" s="82">
        <v>0.22384699999999999</v>
      </c>
      <c r="O15" s="81">
        <v>0.229154</v>
      </c>
    </row>
    <row r="16" spans="1:15" x14ac:dyDescent="0.25">
      <c r="A16" s="80">
        <v>36.348498999999997</v>
      </c>
      <c r="B16" s="79">
        <v>36.008262000000002</v>
      </c>
      <c r="C16" s="79">
        <v>36.227243999999999</v>
      </c>
      <c r="D16" s="80">
        <v>3.3299379999999998</v>
      </c>
      <c r="E16" s="79">
        <v>3.3010459999999999</v>
      </c>
      <c r="F16" s="79">
        <v>3.3161290000000001</v>
      </c>
      <c r="G16" s="175">
        <v>14.073325000000001</v>
      </c>
      <c r="H16" s="146">
        <v>13.929117</v>
      </c>
      <c r="I16" s="132">
        <v>14.029245</v>
      </c>
      <c r="J16" s="146">
        <v>0.25152000000000002</v>
      </c>
      <c r="K16" s="146">
        <v>0.24983900000000001</v>
      </c>
      <c r="L16" s="132">
        <v>0.25033499999999997</v>
      </c>
      <c r="M16" s="80">
        <v>0.33676499999999998</v>
      </c>
      <c r="N16" s="79">
        <v>0.349748</v>
      </c>
      <c r="O16" s="78">
        <v>0.32009300000000002</v>
      </c>
    </row>
    <row r="17" spans="1:17" x14ac:dyDescent="0.25">
      <c r="A17" s="80">
        <v>34.822349000000003</v>
      </c>
      <c r="B17" s="79">
        <v>34.656196999999999</v>
      </c>
      <c r="C17" s="79">
        <v>34.764463999999997</v>
      </c>
      <c r="D17" s="80">
        <v>4.982005</v>
      </c>
      <c r="E17" s="79">
        <v>4.9613810000000003</v>
      </c>
      <c r="F17" s="79">
        <v>4.9736330000000004</v>
      </c>
      <c r="G17" s="175">
        <v>13.137608</v>
      </c>
      <c r="H17" s="146">
        <v>13.088086000000001</v>
      </c>
      <c r="I17" s="132">
        <v>13.116547000000001</v>
      </c>
      <c r="J17" s="146">
        <v>0.244898</v>
      </c>
      <c r="K17" s="146">
        <v>0.242206</v>
      </c>
      <c r="L17" s="132">
        <v>0.24493200000000001</v>
      </c>
      <c r="M17" s="80">
        <v>0.43229200000000001</v>
      </c>
      <c r="N17" s="79">
        <v>0.40918900000000002</v>
      </c>
      <c r="O17" s="78">
        <v>0.39241799999999999</v>
      </c>
    </row>
    <row r="18" spans="1:17" x14ac:dyDescent="0.25">
      <c r="A18" s="80">
        <v>34.481920000000002</v>
      </c>
      <c r="B18" s="79">
        <v>33.157335000000003</v>
      </c>
      <c r="C18" s="79">
        <v>32.732695</v>
      </c>
      <c r="D18" s="80">
        <v>5.9413729999999996</v>
      </c>
      <c r="E18" s="79">
        <v>5.7163630000000003</v>
      </c>
      <c r="F18" s="79">
        <v>5.6310549999999999</v>
      </c>
      <c r="G18" s="175">
        <v>12.818137</v>
      </c>
      <c r="H18" s="146">
        <v>12.325248999999999</v>
      </c>
      <c r="I18" s="132">
        <v>12.161303999999999</v>
      </c>
      <c r="J18" s="146">
        <v>0.24063799999999999</v>
      </c>
      <c r="K18" s="146">
        <v>0.233484</v>
      </c>
      <c r="L18" s="132">
        <v>0.23027400000000001</v>
      </c>
      <c r="M18" s="80">
        <v>0.45962900000000001</v>
      </c>
      <c r="N18" s="79">
        <v>0.45845999999999998</v>
      </c>
      <c r="O18" s="78">
        <v>0.42544199999999999</v>
      </c>
    </row>
    <row r="19" spans="1:17" x14ac:dyDescent="0.25">
      <c r="A19" s="80">
        <v>33.336818999999998</v>
      </c>
      <c r="B19" s="79">
        <v>32.646420999999997</v>
      </c>
      <c r="C19" s="79">
        <v>32.348692</v>
      </c>
      <c r="D19" s="80">
        <v>7.9009080000000003</v>
      </c>
      <c r="E19" s="79">
        <v>7.7334449999999997</v>
      </c>
      <c r="F19" s="79">
        <v>7.6761080000000002</v>
      </c>
      <c r="G19" s="175">
        <v>11.956246999999999</v>
      </c>
      <c r="H19" s="146">
        <v>11.711312</v>
      </c>
      <c r="I19" s="132">
        <v>11.595062</v>
      </c>
      <c r="J19" s="146">
        <v>0.23474300000000001</v>
      </c>
      <c r="K19" s="146">
        <v>0.23155999999999999</v>
      </c>
      <c r="L19" s="132">
        <v>0.229541</v>
      </c>
      <c r="M19" s="80">
        <v>0.56923299999999999</v>
      </c>
      <c r="N19" s="79">
        <v>0.55359800000000003</v>
      </c>
      <c r="O19" s="78">
        <v>0.55408400000000002</v>
      </c>
    </row>
    <row r="20" spans="1:17" x14ac:dyDescent="0.25">
      <c r="A20" s="80">
        <v>31.334575999999998</v>
      </c>
      <c r="B20" s="79">
        <v>29.160654999999998</v>
      </c>
      <c r="C20" s="79">
        <v>30.559697</v>
      </c>
      <c r="D20" s="80">
        <v>10.089058</v>
      </c>
      <c r="E20" s="79">
        <v>9.3837700000000002</v>
      </c>
      <c r="F20" s="79">
        <v>9.8666529999999995</v>
      </c>
      <c r="G20" s="175">
        <v>10.831341999999999</v>
      </c>
      <c r="H20" s="146">
        <v>10.083249</v>
      </c>
      <c r="I20" s="132">
        <v>10.566983</v>
      </c>
      <c r="J20" s="146">
        <v>0.22450899999999999</v>
      </c>
      <c r="K20" s="146">
        <v>0.20344599999999999</v>
      </c>
      <c r="L20" s="132">
        <v>0.21676699999999999</v>
      </c>
      <c r="M20" s="80">
        <v>0.705901</v>
      </c>
      <c r="N20" s="79">
        <v>0.64367200000000002</v>
      </c>
      <c r="O20" s="78">
        <v>0.67364599999999997</v>
      </c>
    </row>
    <row r="21" spans="1:17" x14ac:dyDescent="0.25">
      <c r="A21" s="80">
        <v>26.783282</v>
      </c>
      <c r="B21" s="79">
        <v>26.284728000000001</v>
      </c>
      <c r="C21" s="79">
        <v>27.803377000000001</v>
      </c>
      <c r="D21" s="80">
        <v>12.141505</v>
      </c>
      <c r="E21" s="79">
        <v>11.911455999999999</v>
      </c>
      <c r="F21" s="79">
        <v>12.596482999999999</v>
      </c>
      <c r="G21" s="175">
        <v>8.7326239999999995</v>
      </c>
      <c r="H21" s="146">
        <v>8.5741940000000003</v>
      </c>
      <c r="I21" s="132">
        <v>9.0403909999999996</v>
      </c>
      <c r="J21" s="146">
        <v>0.19789899999999999</v>
      </c>
      <c r="K21" s="146">
        <v>0.19050800000000001</v>
      </c>
      <c r="L21" s="132">
        <v>0.20163300000000001</v>
      </c>
      <c r="M21" s="80">
        <v>0.774868</v>
      </c>
      <c r="N21" s="79">
        <v>0.756857</v>
      </c>
      <c r="O21" s="78">
        <v>0.80116500000000002</v>
      </c>
    </row>
    <row r="22" spans="1:17" x14ac:dyDescent="0.25">
      <c r="A22" s="49"/>
      <c r="B22" s="57"/>
      <c r="C22" s="57"/>
      <c r="D22" s="49"/>
      <c r="E22" s="57"/>
      <c r="F22" s="57"/>
      <c r="G22" s="80"/>
      <c r="H22" s="79"/>
      <c r="I22" s="78"/>
      <c r="J22" s="79"/>
      <c r="K22" s="79"/>
      <c r="L22" s="78"/>
      <c r="M22" s="80"/>
      <c r="N22" s="79"/>
      <c r="O22" s="78"/>
    </row>
    <row r="23" spans="1:17" x14ac:dyDescent="0.25">
      <c r="A23" s="49"/>
      <c r="B23" s="57"/>
      <c r="C23" s="57"/>
      <c r="D23" s="49"/>
      <c r="E23" s="57"/>
      <c r="F23" s="57"/>
      <c r="G23" s="80"/>
      <c r="H23" s="79"/>
      <c r="I23" s="78"/>
      <c r="J23" s="79"/>
      <c r="K23" s="79"/>
      <c r="L23" s="78"/>
      <c r="M23" s="80"/>
      <c r="N23" s="79"/>
      <c r="O23" s="78"/>
    </row>
    <row r="24" spans="1:17" x14ac:dyDescent="0.25">
      <c r="A24" s="49"/>
      <c r="B24" s="57"/>
      <c r="C24" s="57"/>
      <c r="D24" s="49"/>
      <c r="E24" s="57"/>
      <c r="F24" s="57"/>
      <c r="G24" s="80"/>
      <c r="H24" s="79"/>
      <c r="I24" s="78"/>
      <c r="J24" s="79"/>
      <c r="K24" s="79"/>
      <c r="L24" s="78"/>
      <c r="M24" s="80"/>
      <c r="N24" s="79"/>
      <c r="O24" s="78"/>
    </row>
    <row r="25" spans="1:17" x14ac:dyDescent="0.25">
      <c r="A25" s="56"/>
      <c r="B25" s="55"/>
      <c r="C25" s="55"/>
      <c r="D25" s="56"/>
      <c r="E25" s="55"/>
      <c r="F25" s="55"/>
      <c r="G25" s="77"/>
      <c r="H25" s="76"/>
      <c r="I25" s="75"/>
      <c r="J25" s="76"/>
      <c r="K25" s="76"/>
      <c r="L25" s="75"/>
      <c r="M25" s="77"/>
      <c r="N25" s="76"/>
      <c r="O25" s="75"/>
    </row>
    <row r="27" spans="1:17" ht="12" customHeight="1" x14ac:dyDescent="0.25">
      <c r="A27" t="s">
        <v>52</v>
      </c>
    </row>
    <row r="28" spans="1:17" x14ac:dyDescent="0.25">
      <c r="A28" s="30"/>
      <c r="B28" s="74" t="s">
        <v>77</v>
      </c>
      <c r="C28" s="28"/>
      <c r="D28" s="73"/>
      <c r="E28" s="72" t="s">
        <v>11</v>
      </c>
      <c r="F28" s="71"/>
      <c r="G28" s="25"/>
      <c r="H28" s="70" t="s">
        <v>10</v>
      </c>
      <c r="I28" s="23"/>
      <c r="J28" s="22"/>
      <c r="K28" s="69" t="s">
        <v>9</v>
      </c>
      <c r="L28" s="20"/>
      <c r="M28" s="135"/>
      <c r="N28" s="136" t="s">
        <v>100</v>
      </c>
      <c r="O28" s="137"/>
    </row>
    <row r="29" spans="1:17" ht="22.5" customHeight="1" x14ac:dyDescent="0.25">
      <c r="A29" s="44" t="s">
        <v>47</v>
      </c>
      <c r="B29" s="43" t="s">
        <v>46</v>
      </c>
      <c r="C29" s="46" t="s">
        <v>51</v>
      </c>
      <c r="D29" s="68" t="s">
        <v>47</v>
      </c>
      <c r="E29" s="67" t="s">
        <v>46</v>
      </c>
      <c r="F29" s="66" t="s">
        <v>51</v>
      </c>
      <c r="G29" s="65" t="s">
        <v>47</v>
      </c>
      <c r="H29" s="64" t="s">
        <v>46</v>
      </c>
      <c r="I29" s="63" t="s">
        <v>51</v>
      </c>
      <c r="J29" s="62" t="s">
        <v>47</v>
      </c>
      <c r="K29" s="61" t="s">
        <v>46</v>
      </c>
      <c r="L29" s="60" t="s">
        <v>51</v>
      </c>
      <c r="M29" s="138" t="s">
        <v>47</v>
      </c>
      <c r="N29" s="139" t="s">
        <v>46</v>
      </c>
      <c r="O29" s="140" t="s">
        <v>51</v>
      </c>
      <c r="P29" s="103" t="s">
        <v>73</v>
      </c>
    </row>
    <row r="30" spans="1:17" x14ac:dyDescent="0.25">
      <c r="A30" s="50">
        <f t="shared" ref="A30:O36" si="0">LOG(A15)</f>
        <v>1.5994820484497509</v>
      </c>
      <c r="B30" s="59">
        <f t="shared" si="0"/>
        <v>1.5936373710580287</v>
      </c>
      <c r="C30" s="59">
        <f t="shared" si="0"/>
        <v>1.5924069391045061</v>
      </c>
      <c r="D30" s="50">
        <f t="shared" si="0"/>
        <v>-9.7141879572667872E-2</v>
      </c>
      <c r="E30" s="59">
        <f t="shared" si="0"/>
        <v>-0.10201956976171569</v>
      </c>
      <c r="F30" s="58">
        <f t="shared" si="0"/>
        <v>-0.10495831925996192</v>
      </c>
      <c r="G30" s="50">
        <f t="shared" si="0"/>
        <v>1.2101660217085211</v>
      </c>
      <c r="H30" s="59">
        <f t="shared" si="0"/>
        <v>1.2040950371502099</v>
      </c>
      <c r="I30" s="58">
        <f t="shared" si="0"/>
        <v>1.203094326085955</v>
      </c>
      <c r="J30" s="59">
        <f t="shared" si="0"/>
        <v>-0.54517037866171025</v>
      </c>
      <c r="K30" s="59">
        <f t="shared" si="0"/>
        <v>-0.5569467765625512</v>
      </c>
      <c r="L30" s="58">
        <f t="shared" si="0"/>
        <v>-0.55456082884947855</v>
      </c>
      <c r="M30" s="59">
        <f t="shared" si="0"/>
        <v>-0.6067319822505528</v>
      </c>
      <c r="N30" s="59">
        <f t="shared" si="0"/>
        <v>-0.65004872166104233</v>
      </c>
      <c r="O30" s="58">
        <f t="shared" si="0"/>
        <v>-0.63987255752124195</v>
      </c>
      <c r="P30" s="1">
        <v>1.3499999999999996</v>
      </c>
    </row>
    <row r="31" spans="1:17" x14ac:dyDescent="0.25">
      <c r="A31" s="49">
        <f t="shared" si="0"/>
        <v>1.5604864815093162</v>
      </c>
      <c r="B31" s="57">
        <f t="shared" si="0"/>
        <v>1.5564021599154343</v>
      </c>
      <c r="C31" s="57">
        <f t="shared" si="0"/>
        <v>1.5590352961896885</v>
      </c>
      <c r="D31" s="49">
        <f t="shared" si="0"/>
        <v>0.52243614746771749</v>
      </c>
      <c r="E31" s="57">
        <f t="shared" si="0"/>
        <v>0.5186515762560836</v>
      </c>
      <c r="F31" s="40">
        <f t="shared" si="0"/>
        <v>0.52063141660032974</v>
      </c>
      <c r="G31" s="49">
        <f t="shared" si="0"/>
        <v>1.1483967170903158</v>
      </c>
      <c r="H31" s="57">
        <f t="shared" si="0"/>
        <v>1.1439235863319186</v>
      </c>
      <c r="I31" s="40">
        <f t="shared" si="0"/>
        <v>1.1470342995988068</v>
      </c>
      <c r="J31" s="57">
        <f t="shared" si="0"/>
        <v>-0.5994274756406861</v>
      </c>
      <c r="K31" s="57">
        <f t="shared" si="0"/>
        <v>-0.60233976707177017</v>
      </c>
      <c r="L31" s="40">
        <f t="shared" si="0"/>
        <v>-0.60147842628382842</v>
      </c>
      <c r="M31" s="57">
        <f t="shared" si="0"/>
        <v>-0.47267305107002322</v>
      </c>
      <c r="N31" s="57">
        <f t="shared" si="0"/>
        <v>-0.45624476029988681</v>
      </c>
      <c r="O31" s="40">
        <f t="shared" si="0"/>
        <v>-0.49472382318362174</v>
      </c>
      <c r="P31" s="1">
        <v>2.8333333333333339</v>
      </c>
    </row>
    <row r="32" spans="1:17" x14ac:dyDescent="0.25">
      <c r="A32" s="100">
        <f t="shared" si="0"/>
        <v>1.5418580638326906</v>
      </c>
      <c r="B32" s="101">
        <f t="shared" si="0"/>
        <v>1.5397809036597279</v>
      </c>
      <c r="C32" s="101">
        <f t="shared" si="0"/>
        <v>1.5411355378022671</v>
      </c>
      <c r="D32" s="100">
        <f t="shared" si="0"/>
        <v>0.69740415906385977</v>
      </c>
      <c r="E32" s="101">
        <f t="shared" si="0"/>
        <v>0.69560257915150681</v>
      </c>
      <c r="F32" s="102">
        <f t="shared" si="0"/>
        <v>0.6966737359087477</v>
      </c>
      <c r="G32" s="100">
        <f t="shared" si="0"/>
        <v>1.1185162992445767</v>
      </c>
      <c r="H32" s="101">
        <f t="shared" si="0"/>
        <v>1.1168761400255007</v>
      </c>
      <c r="I32" s="102">
        <f t="shared" si="0"/>
        <v>1.1178195197789733</v>
      </c>
      <c r="J32" s="101">
        <f t="shared" si="0"/>
        <v>-0.61101476159848123</v>
      </c>
      <c r="K32" s="101">
        <f t="shared" si="0"/>
        <v>-0.61581510258596517</v>
      </c>
      <c r="L32" s="102">
        <f t="shared" si="0"/>
        <v>-0.61095447124301738</v>
      </c>
      <c r="M32" s="101">
        <f t="shared" si="0"/>
        <v>-0.36422280144993202</v>
      </c>
      <c r="N32" s="101">
        <f t="shared" si="0"/>
        <v>-0.38807604969964354</v>
      </c>
      <c r="O32" s="102">
        <f t="shared" si="0"/>
        <v>-0.40625107998377141</v>
      </c>
      <c r="P32" s="104">
        <v>3.1833333333333336</v>
      </c>
      <c r="Q32" s="391" t="s">
        <v>74</v>
      </c>
    </row>
    <row r="33" spans="1:17" x14ac:dyDescent="0.25">
      <c r="A33" s="100">
        <f t="shared" si="0"/>
        <v>1.5375914399308075</v>
      </c>
      <c r="B33" s="101">
        <f t="shared" si="0"/>
        <v>1.5205796171344041</v>
      </c>
      <c r="C33" s="101">
        <f t="shared" si="0"/>
        <v>1.5149817638000551</v>
      </c>
      <c r="D33" s="100">
        <f t="shared" si="0"/>
        <v>0.77388681828422967</v>
      </c>
      <c r="E33" s="101">
        <f t="shared" si="0"/>
        <v>0.75711979952609176</v>
      </c>
      <c r="F33" s="102">
        <f t="shared" si="0"/>
        <v>0.75058976923052267</v>
      </c>
      <c r="G33" s="100">
        <f t="shared" si="0"/>
        <v>1.107824909003865</v>
      </c>
      <c r="H33" s="101">
        <f t="shared" si="0"/>
        <v>1.0907957018424641</v>
      </c>
      <c r="I33" s="102">
        <f t="shared" si="0"/>
        <v>1.0849801448085408</v>
      </c>
      <c r="J33" s="101">
        <f t="shared" si="0"/>
        <v>-0.61863579059881302</v>
      </c>
      <c r="K33" s="101">
        <f t="shared" si="0"/>
        <v>-0.63174287505415516</v>
      </c>
      <c r="L33" s="102">
        <f t="shared" si="0"/>
        <v>-0.63775509501002048</v>
      </c>
      <c r="M33" s="101">
        <f t="shared" si="0"/>
        <v>-0.33759257758461275</v>
      </c>
      <c r="N33" s="101">
        <f t="shared" si="0"/>
        <v>-0.33869854993307885</v>
      </c>
      <c r="O33" s="102">
        <f t="shared" si="0"/>
        <v>-0.37115963839225108</v>
      </c>
      <c r="P33" s="104">
        <v>3.3499999999999996</v>
      </c>
      <c r="Q33" s="391"/>
    </row>
    <row r="34" spans="1:17" x14ac:dyDescent="0.25">
      <c r="A34" s="100">
        <f t="shared" si="0"/>
        <v>1.5229241570799956</v>
      </c>
      <c r="B34" s="101">
        <f t="shared" si="0"/>
        <v>1.5138355768776128</v>
      </c>
      <c r="C34" s="101">
        <f t="shared" si="0"/>
        <v>1.5098567249222863</v>
      </c>
      <c r="D34" s="100">
        <f t="shared" si="0"/>
        <v>0.89767700480047541</v>
      </c>
      <c r="E34" s="101">
        <f t="shared" si="0"/>
        <v>0.88837300118852358</v>
      </c>
      <c r="F34" s="102">
        <f t="shared" si="0"/>
        <v>0.88514107646912499</v>
      </c>
      <c r="G34" s="100">
        <f t="shared" si="0"/>
        <v>1.0775948784004472</v>
      </c>
      <c r="H34" s="101">
        <f t="shared" si="0"/>
        <v>1.0686055511306449</v>
      </c>
      <c r="I34" s="102">
        <f t="shared" si="0"/>
        <v>1.0642730751978862</v>
      </c>
      <c r="J34" s="101">
        <f t="shared" si="0"/>
        <v>-0.62940734946312926</v>
      </c>
      <c r="K34" s="101">
        <f t="shared" si="0"/>
        <v>-0.63533645910523417</v>
      </c>
      <c r="L34" s="102">
        <f t="shared" si="0"/>
        <v>-0.63913973067823771</v>
      </c>
      <c r="M34" s="101">
        <f t="shared" si="0"/>
        <v>-0.24470993061433399</v>
      </c>
      <c r="N34" s="101">
        <f t="shared" si="0"/>
        <v>-0.2568054875370876</v>
      </c>
      <c r="O34" s="102">
        <f t="shared" si="0"/>
        <v>-0.25642439055844424</v>
      </c>
      <c r="P34" s="104">
        <v>3.5999999999999996</v>
      </c>
      <c r="Q34" s="391"/>
    </row>
    <row r="35" spans="1:17" x14ac:dyDescent="0.25">
      <c r="A35" s="100">
        <f t="shared" si="0"/>
        <v>1.4960238224728444</v>
      </c>
      <c r="B35" s="101">
        <f t="shared" si="0"/>
        <v>1.4647972747793681</v>
      </c>
      <c r="C35" s="101">
        <f t="shared" si="0"/>
        <v>1.4851490438866242</v>
      </c>
      <c r="D35" s="100">
        <f t="shared" si="0"/>
        <v>1.0038506187145979</v>
      </c>
      <c r="E35" s="101">
        <f t="shared" si="0"/>
        <v>0.97237735450442808</v>
      </c>
      <c r="F35" s="102">
        <f t="shared" si="0"/>
        <v>0.99416985478231368</v>
      </c>
      <c r="G35" s="100">
        <f t="shared" si="0"/>
        <v>1.0346822689140935</v>
      </c>
      <c r="H35" s="101">
        <f t="shared" si="0"/>
        <v>1.0036004919725143</v>
      </c>
      <c r="I35" s="102">
        <f t="shared" si="0"/>
        <v>1.023951008737656</v>
      </c>
      <c r="J35" s="101">
        <f t="shared" si="0"/>
        <v>-0.64876624454042597</v>
      </c>
      <c r="K35" s="101">
        <f t="shared" si="0"/>
        <v>-0.69155084449344373</v>
      </c>
      <c r="L35" s="102">
        <f t="shared" si="0"/>
        <v>-0.66400683287515305</v>
      </c>
      <c r="M35" s="101">
        <f t="shared" si="0"/>
        <v>-0.15125620286961691</v>
      </c>
      <c r="N35" s="101">
        <f t="shared" si="0"/>
        <v>-0.19133538245092407</v>
      </c>
      <c r="O35" s="102">
        <f t="shared" si="0"/>
        <v>-0.17156826464369876</v>
      </c>
      <c r="P35" s="104">
        <v>3.8833333333333329</v>
      </c>
      <c r="Q35" s="391"/>
    </row>
    <row r="36" spans="1:17" x14ac:dyDescent="0.25">
      <c r="A36" s="100">
        <f t="shared" si="0"/>
        <v>1.4278637940036671</v>
      </c>
      <c r="B36" s="101">
        <f t="shared" si="0"/>
        <v>1.4197034872052987</v>
      </c>
      <c r="C36" s="101">
        <f t="shared" si="0"/>
        <v>1.4440975485581611</v>
      </c>
      <c r="D36" s="100">
        <f t="shared" si="0"/>
        <v>1.084272523039427</v>
      </c>
      <c r="E36" s="101">
        <f t="shared" si="0"/>
        <v>1.075964850829326</v>
      </c>
      <c r="F36" s="102">
        <f t="shared" si="0"/>
        <v>1.1002493048871089</v>
      </c>
      <c r="G36" s="100">
        <f t="shared" si="0"/>
        <v>0.94114476117294354</v>
      </c>
      <c r="H36" s="101">
        <f t="shared" si="0"/>
        <v>0.93319330564724334</v>
      </c>
      <c r="I36" s="102">
        <f t="shared" si="0"/>
        <v>0.95618721426631681</v>
      </c>
      <c r="J36" s="101">
        <f t="shared" si="0"/>
        <v>-0.70355640031396338</v>
      </c>
      <c r="K36" s="101">
        <f t="shared" si="0"/>
        <v>-0.7200867822828243</v>
      </c>
      <c r="L36" s="102">
        <f t="shared" si="0"/>
        <v>-0.69543838817369519</v>
      </c>
      <c r="M36" s="101">
        <f t="shared" si="0"/>
        <v>-0.11077227395071682</v>
      </c>
      <c r="N36" s="101">
        <f t="shared" si="0"/>
        <v>-0.12098616802634074</v>
      </c>
      <c r="O36" s="102">
        <f t="shared" si="0"/>
        <v>-9.627803171855745E-2</v>
      </c>
      <c r="P36" s="104">
        <v>4.1500000000000004</v>
      </c>
      <c r="Q36" s="391"/>
    </row>
    <row r="37" spans="1:17" x14ac:dyDescent="0.25">
      <c r="A37" s="49"/>
      <c r="B37" s="57"/>
      <c r="C37" s="57"/>
      <c r="D37" s="49"/>
      <c r="E37" s="57"/>
      <c r="F37" s="40"/>
      <c r="G37" s="49"/>
      <c r="H37" s="57"/>
      <c r="I37" s="40"/>
      <c r="J37" s="57"/>
      <c r="K37" s="57"/>
      <c r="L37" s="40"/>
      <c r="M37" s="57"/>
      <c r="N37" s="57"/>
      <c r="O37" s="40"/>
    </row>
    <row r="38" spans="1:17" x14ac:dyDescent="0.25">
      <c r="A38" s="49"/>
      <c r="B38" s="57"/>
      <c r="C38" s="57"/>
      <c r="D38" s="49"/>
      <c r="E38" s="57"/>
      <c r="F38" s="40"/>
      <c r="G38" s="49"/>
      <c r="H38" s="57"/>
      <c r="I38" s="40"/>
      <c r="J38" s="57"/>
      <c r="K38" s="57"/>
      <c r="L38" s="40"/>
      <c r="M38" s="57"/>
      <c r="N38" s="57"/>
      <c r="O38" s="40"/>
    </row>
    <row r="39" spans="1:17" x14ac:dyDescent="0.25">
      <c r="A39" s="49"/>
      <c r="B39" s="57"/>
      <c r="C39" s="57"/>
      <c r="D39" s="49"/>
      <c r="E39" s="57"/>
      <c r="F39" s="40"/>
      <c r="G39" s="49"/>
      <c r="H39" s="57"/>
      <c r="I39" s="40"/>
      <c r="J39" s="57"/>
      <c r="K39" s="57"/>
      <c r="L39" s="40"/>
      <c r="M39" s="57"/>
      <c r="N39" s="57"/>
      <c r="O39" s="40"/>
    </row>
    <row r="40" spans="1:17" x14ac:dyDescent="0.25">
      <c r="A40" s="56"/>
      <c r="B40" s="55"/>
      <c r="C40" s="55"/>
      <c r="D40" s="56"/>
      <c r="E40" s="55"/>
      <c r="F40" s="36"/>
      <c r="G40" s="56"/>
      <c r="H40" s="55"/>
      <c r="I40" s="36"/>
      <c r="J40" s="55"/>
      <c r="K40" s="55"/>
      <c r="L40" s="36"/>
      <c r="M40" s="55"/>
      <c r="N40" s="55"/>
      <c r="O40" s="36"/>
    </row>
    <row r="42" spans="1:17" ht="15" customHeight="1" x14ac:dyDescent="0.25"/>
    <row r="62" spans="5:19" x14ac:dyDescent="0.25">
      <c r="N62" t="s">
        <v>50</v>
      </c>
      <c r="R62" t="s">
        <v>101</v>
      </c>
    </row>
    <row r="63" spans="5:19" x14ac:dyDescent="0.25">
      <c r="E63" t="s">
        <v>75</v>
      </c>
      <c r="H63" t="s">
        <v>61</v>
      </c>
      <c r="K63" t="s">
        <v>62</v>
      </c>
    </row>
    <row r="64" spans="5:19" x14ac:dyDescent="0.25">
      <c r="E64" t="s">
        <v>47</v>
      </c>
      <c r="F64">
        <v>-0.108</v>
      </c>
      <c r="H64" t="s">
        <v>48</v>
      </c>
      <c r="I64">
        <v>0.4083</v>
      </c>
      <c r="K64" t="s">
        <v>47</v>
      </c>
      <c r="L64">
        <v>-0.17299999999999999</v>
      </c>
      <c r="N64" t="s">
        <v>47</v>
      </c>
      <c r="O64">
        <v>9.2700000000000005E-2</v>
      </c>
      <c r="R64" t="s">
        <v>47</v>
      </c>
      <c r="S64">
        <v>0.2964</v>
      </c>
    </row>
    <row r="65" spans="1:34" x14ac:dyDescent="0.25">
      <c r="E65" t="s">
        <v>46</v>
      </c>
      <c r="F65">
        <v>1.891</v>
      </c>
      <c r="H65" t="s">
        <v>46</v>
      </c>
      <c r="I65">
        <v>-0.59870000000000001</v>
      </c>
      <c r="K65" t="s">
        <v>46</v>
      </c>
      <c r="L65">
        <v>1.6778999999999999</v>
      </c>
      <c r="N65" t="s">
        <v>46</v>
      </c>
      <c r="O65">
        <v>0.3135</v>
      </c>
      <c r="R65" t="s">
        <v>46</v>
      </c>
      <c r="S65">
        <v>-1.3306</v>
      </c>
    </row>
    <row r="67" spans="1:34" x14ac:dyDescent="0.25">
      <c r="A67" s="387" t="s">
        <v>45</v>
      </c>
      <c r="B67" s="388"/>
      <c r="C67" s="387" t="s">
        <v>44</v>
      </c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O67" s="33"/>
      <c r="P67" s="324"/>
      <c r="Q67" s="324"/>
      <c r="R67" s="324"/>
      <c r="S67" s="31"/>
      <c r="T67" s="30" t="s">
        <v>76</v>
      </c>
      <c r="U67" s="29"/>
      <c r="V67" s="28"/>
      <c r="W67" s="27" t="s">
        <v>11</v>
      </c>
      <c r="X67" s="26"/>
      <c r="Y67" s="26"/>
      <c r="Z67" s="25" t="s">
        <v>10</v>
      </c>
      <c r="AA67" s="24"/>
      <c r="AB67" s="23"/>
      <c r="AC67" s="22" t="s">
        <v>9</v>
      </c>
      <c r="AD67" s="21"/>
      <c r="AE67" s="20"/>
      <c r="AF67" s="135" t="s">
        <v>102</v>
      </c>
      <c r="AG67" s="144"/>
      <c r="AH67" s="137"/>
    </row>
    <row r="68" spans="1:34" ht="77.25" x14ac:dyDescent="0.25">
      <c r="A68" s="389"/>
      <c r="B68" s="390"/>
      <c r="C68" s="389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O68" s="326" t="s">
        <v>8</v>
      </c>
      <c r="P68" s="327" t="s">
        <v>7</v>
      </c>
      <c r="Q68" s="328" t="s">
        <v>6</v>
      </c>
      <c r="R68" s="324" t="s">
        <v>5</v>
      </c>
      <c r="S68" s="329" t="s">
        <v>4</v>
      </c>
      <c r="T68" s="331" t="s">
        <v>2</v>
      </c>
      <c r="U68" s="332" t="s">
        <v>1</v>
      </c>
      <c r="V68" s="333" t="s">
        <v>0</v>
      </c>
      <c r="W68" s="334" t="s">
        <v>2</v>
      </c>
      <c r="X68" s="335" t="s">
        <v>3</v>
      </c>
      <c r="Y68" s="336" t="s">
        <v>0</v>
      </c>
      <c r="Z68" s="337" t="s">
        <v>2</v>
      </c>
      <c r="AA68" s="338" t="s">
        <v>1</v>
      </c>
      <c r="AB68" s="339" t="s">
        <v>0</v>
      </c>
      <c r="AC68" s="340" t="s">
        <v>2</v>
      </c>
      <c r="AD68" s="341" t="s">
        <v>1</v>
      </c>
      <c r="AE68" s="342" t="s">
        <v>0</v>
      </c>
      <c r="AF68" s="343" t="s">
        <v>2</v>
      </c>
      <c r="AG68" s="344" t="s">
        <v>1</v>
      </c>
      <c r="AH68" s="345" t="s">
        <v>0</v>
      </c>
    </row>
    <row r="69" spans="1:34" ht="48.75" customHeight="1" x14ac:dyDescent="0.25">
      <c r="A69" s="155" t="s">
        <v>43</v>
      </c>
      <c r="B69" s="156" t="s">
        <v>42</v>
      </c>
      <c r="C69" s="346" t="s">
        <v>8</v>
      </c>
      <c r="D69" s="298" t="s">
        <v>59</v>
      </c>
      <c r="E69" s="347" t="s">
        <v>60</v>
      </c>
      <c r="F69" s="301" t="s">
        <v>59</v>
      </c>
      <c r="G69" s="348" t="s">
        <v>60</v>
      </c>
      <c r="H69" s="349" t="s">
        <v>59</v>
      </c>
      <c r="I69" s="349" t="s">
        <v>60</v>
      </c>
      <c r="J69" s="350" t="s">
        <v>59</v>
      </c>
      <c r="K69" s="351" t="s">
        <v>60</v>
      </c>
      <c r="L69" s="352" t="s">
        <v>59</v>
      </c>
      <c r="M69" s="352" t="s">
        <v>60</v>
      </c>
      <c r="O69" s="34">
        <f>(C70+C71)/2</f>
        <v>3.1916666666666673</v>
      </c>
      <c r="P69" s="146">
        <f>(0.3567*O69)-0.9873</f>
        <v>0.15116750000000023</v>
      </c>
      <c r="Q69" s="146">
        <f>10^P69</f>
        <v>1.4163399328680506</v>
      </c>
      <c r="R69" s="41">
        <v>1487</v>
      </c>
      <c r="S69" s="330">
        <f>(Q69*R69)/1000</f>
        <v>2.1060974801747911</v>
      </c>
      <c r="T69" s="146">
        <f>((E71-E70)/(C71-C70))/S69</f>
        <v>-4.1539502082353197</v>
      </c>
      <c r="U69" s="146">
        <f>AVERAGE(T69:T77)</f>
        <v>-3.872055633294182</v>
      </c>
      <c r="V69" s="146">
        <f>_xlfn.STDEV.S(T69:T77)</f>
        <v>0.18906416940314441</v>
      </c>
      <c r="W69" s="146">
        <f t="shared" ref="W69:W74" si="1">((G71-G70)/(C71-C70))/S69</f>
        <v>2.2603648384844317</v>
      </c>
      <c r="X69" s="146">
        <f>AVERAGE(W72:W74)</f>
        <v>2.2783430197320373</v>
      </c>
      <c r="Y69" s="146">
        <f>_xlfn.STDEV.S(W72:W74)</f>
        <v>4.5116254481559126E-3</v>
      </c>
      <c r="Z69" s="146">
        <f t="shared" ref="Z69:Z74" si="2">((I71-I70)/(C71-C70))/S69</f>
        <v>-2.5265377267347104</v>
      </c>
      <c r="AA69" s="146">
        <f>AVERAGE(Z72:Z74)</f>
        <v>-2.3295512693391576</v>
      </c>
      <c r="AB69" s="146">
        <f>_xlfn.STDEV.S(Z72:Z74)</f>
        <v>4.735264606907677E-2</v>
      </c>
      <c r="AC69" s="146">
        <f t="shared" ref="AC69:AC74" si="3">((K71-K70)/(C71-C70))/S69</f>
        <v>0.41227280046113091</v>
      </c>
      <c r="AD69" s="146">
        <f>AVERAGE(AC72:AC74)</f>
        <v>0.39591279971304855</v>
      </c>
      <c r="AE69" s="146">
        <f>_xlfn.STDEV.S(AC72:AC74)</f>
        <v>4.0110893428749791E-3</v>
      </c>
      <c r="AF69" s="146">
        <f t="shared" ref="AF69:AF74" si="4">((M71-M70)/(C71-C70))/S69</f>
        <v>0.13366809565734811</v>
      </c>
      <c r="AG69" s="146">
        <f>AVERAGE(AF72:AF74)</f>
        <v>0.13243675652419179</v>
      </c>
      <c r="AH69" s="146">
        <f>_xlfn.STDEV.S(AF72:AF74)</f>
        <v>3.0647143069673896E-4</v>
      </c>
    </row>
    <row r="70" spans="1:34" x14ac:dyDescent="0.25">
      <c r="A70" s="353">
        <v>12</v>
      </c>
      <c r="B70" s="141">
        <v>0</v>
      </c>
      <c r="C70" s="188">
        <f t="shared" ref="C70:C133" si="5">A70+(B70/60)-$F$2</f>
        <v>3.1833333333333336</v>
      </c>
      <c r="D70" s="174">
        <f t="shared" ref="D70:D133" si="6">($F$64*C70)+$F$65</f>
        <v>1.5472000000000001</v>
      </c>
      <c r="E70" s="174">
        <f>10^D70</f>
        <v>35.253318119588634</v>
      </c>
      <c r="F70" s="174">
        <f t="shared" ref="F70:F79" si="7">$I$64*C70+$I$65</f>
        <v>0.70105499999999998</v>
      </c>
      <c r="G70" s="174">
        <f>10^F70</f>
        <v>5.024062113116047</v>
      </c>
      <c r="H70" s="174">
        <f t="shared" ref="H70:H79" si="8">($L$64*C70)+$L$65</f>
        <v>1.1271833333333334</v>
      </c>
      <c r="I70" s="174">
        <f>10^H70</f>
        <v>13.402423387308746</v>
      </c>
      <c r="J70" s="174">
        <f t="shared" ref="J70:J79" si="9">($O$64*C70)+$O$65</f>
        <v>0.608595</v>
      </c>
      <c r="K70" s="174">
        <f>10^J70</f>
        <v>4.0606447834864987</v>
      </c>
      <c r="L70" s="174">
        <f t="shared" ref="L70:L79" si="10">($S$64*C70)+$S$65</f>
        <v>-0.38705999999999996</v>
      </c>
      <c r="M70" s="131">
        <f>10^L70</f>
        <v>0.41014743511001789</v>
      </c>
      <c r="O70" s="34">
        <f t="shared" ref="O70:O130" si="11">(C71+C72)/2</f>
        <v>3.2083333333333339</v>
      </c>
      <c r="P70" s="146">
        <f t="shared" ref="P70:P130" si="12">(0.3567*O70)-0.9873</f>
        <v>0.15711250000000032</v>
      </c>
      <c r="Q70" s="146">
        <f t="shared" ref="Q70:Q131" si="13">10^P70</f>
        <v>1.4358613318841971</v>
      </c>
      <c r="R70" s="41">
        <v>1487</v>
      </c>
      <c r="S70" s="330">
        <f t="shared" ref="S70:S74" si="14">(Q70*R70)/1000</f>
        <v>2.1351258005118012</v>
      </c>
      <c r="T70" s="146">
        <f t="shared" ref="T70:T131" si="15">((E72-E71)/(C72-C71))/S70</f>
        <v>-4.0805272882195673</v>
      </c>
      <c r="U70" s="41"/>
      <c r="V70" s="41"/>
      <c r="W70" s="146">
        <f t="shared" si="1"/>
        <v>2.2648453000256445</v>
      </c>
      <c r="X70" s="41"/>
      <c r="Y70" s="41"/>
      <c r="Z70" s="146">
        <f t="shared" si="2"/>
        <v>-2.4756967939809087</v>
      </c>
      <c r="AA70" s="41"/>
      <c r="AB70" s="41"/>
      <c r="AC70" s="146">
        <f t="shared" si="3"/>
        <v>0.40811699790431866</v>
      </c>
      <c r="AD70" s="41"/>
      <c r="AE70" s="41"/>
      <c r="AF70" s="146">
        <f t="shared" si="4"/>
        <v>0.13335913220578902</v>
      </c>
      <c r="AG70" s="41"/>
      <c r="AH70" s="41"/>
    </row>
    <row r="71" spans="1:34" x14ac:dyDescent="0.25">
      <c r="A71" s="354">
        <v>12</v>
      </c>
      <c r="B71" s="98">
        <v>1</v>
      </c>
      <c r="C71" s="34">
        <f t="shared" si="5"/>
        <v>3.2000000000000011</v>
      </c>
      <c r="D71" s="146">
        <f t="shared" si="6"/>
        <v>1.5453999999999999</v>
      </c>
      <c r="E71" s="146">
        <f>10^D71</f>
        <v>35.107507718483028</v>
      </c>
      <c r="F71" s="146">
        <f t="shared" si="7"/>
        <v>0.70786000000000038</v>
      </c>
      <c r="G71" s="146">
        <f t="shared" ref="G71:G76" si="16">10^F71</f>
        <v>5.103404591292847</v>
      </c>
      <c r="H71" s="146">
        <f t="shared" si="8"/>
        <v>1.1242999999999999</v>
      </c>
      <c r="I71" s="146">
        <f t="shared" ref="I71:I76" si="17">10^H71</f>
        <v>13.313737808311366</v>
      </c>
      <c r="J71" s="146">
        <f t="shared" si="9"/>
        <v>0.61014000000000013</v>
      </c>
      <c r="K71" s="146">
        <f t="shared" ref="K71:K76" si="18">10^J71</f>
        <v>4.0751162285897626</v>
      </c>
      <c r="L71" s="146">
        <f t="shared" si="10"/>
        <v>-0.38211999999999968</v>
      </c>
      <c r="M71" s="132">
        <f t="shared" ref="M71:M76" si="19">10^L71</f>
        <v>0.41483940243407985</v>
      </c>
      <c r="O71" s="34">
        <f t="shared" si="11"/>
        <v>3.2250000000000005</v>
      </c>
      <c r="P71" s="146">
        <f t="shared" si="12"/>
        <v>0.16305750000000019</v>
      </c>
      <c r="Q71" s="146">
        <f t="shared" si="13"/>
        <v>1.4556517941461811</v>
      </c>
      <c r="R71" s="41">
        <v>1487</v>
      </c>
      <c r="S71" s="330">
        <f t="shared" si="14"/>
        <v>2.1645542178953709</v>
      </c>
      <c r="T71" s="146">
        <f t="shared" si="15"/>
        <v>-4.0084021510174859</v>
      </c>
      <c r="U71" s="41"/>
      <c r="V71" t="s">
        <v>113</v>
      </c>
      <c r="W71" s="146">
        <f t="shared" si="1"/>
        <v>2.2693346426708803</v>
      </c>
      <c r="X71" s="41"/>
      <c r="Y71" s="41">
        <f>Y69/X69</f>
        <v>1.9802222093346323E-3</v>
      </c>
      <c r="Z71" s="146">
        <f t="shared" si="2"/>
        <v>-2.4258789215269791</v>
      </c>
      <c r="AA71" s="41"/>
      <c r="AB71" s="41">
        <f>AB69/AA69</f>
        <v>-2.0326938793886119E-2</v>
      </c>
      <c r="AC71" s="146">
        <f t="shared" si="3"/>
        <v>0.40400308677199004</v>
      </c>
      <c r="AD71" s="41"/>
      <c r="AE71" s="41"/>
      <c r="AF71" s="146">
        <f t="shared" si="4"/>
        <v>0.13305088289931902</v>
      </c>
      <c r="AG71" s="41"/>
      <c r="AH71" s="41"/>
    </row>
    <row r="72" spans="1:34" x14ac:dyDescent="0.25">
      <c r="A72" s="354">
        <v>12</v>
      </c>
      <c r="B72" s="98">
        <v>2</v>
      </c>
      <c r="C72" s="34">
        <f t="shared" si="5"/>
        <v>3.2166666666666668</v>
      </c>
      <c r="D72" s="146">
        <f t="shared" si="6"/>
        <v>1.5436000000000001</v>
      </c>
      <c r="E72" s="146">
        <f t="shared" ref="E72:E76" si="20">10^D72</f>
        <v>34.962300400270202</v>
      </c>
      <c r="F72" s="146">
        <f t="shared" si="7"/>
        <v>0.71466500000000011</v>
      </c>
      <c r="G72" s="146">
        <f t="shared" si="16"/>
        <v>5.1840000851970531</v>
      </c>
      <c r="H72" s="146">
        <f t="shared" si="8"/>
        <v>1.1214166666666667</v>
      </c>
      <c r="I72" s="146">
        <f t="shared" si="17"/>
        <v>13.225639073326821</v>
      </c>
      <c r="J72" s="146">
        <f t="shared" si="9"/>
        <v>0.61168500000000003</v>
      </c>
      <c r="K72" s="146">
        <f t="shared" si="18"/>
        <v>4.0896392474539773</v>
      </c>
      <c r="L72" s="146">
        <f t="shared" si="10"/>
        <v>-0.37717999999999996</v>
      </c>
      <c r="M72" s="132">
        <f t="shared" si="19"/>
        <v>0.41958504449918699</v>
      </c>
      <c r="O72" s="34">
        <f t="shared" si="11"/>
        <v>3.2416666666666671</v>
      </c>
      <c r="P72" s="146">
        <f t="shared" si="12"/>
        <v>0.16900250000000028</v>
      </c>
      <c r="Q72" s="146">
        <f t="shared" si="13"/>
        <v>1.4757150281500087</v>
      </c>
      <c r="R72" s="41">
        <v>1487</v>
      </c>
      <c r="S72" s="330">
        <f t="shared" si="14"/>
        <v>2.1943882468590625</v>
      </c>
      <c r="T72" s="146">
        <f t="shared" si="15"/>
        <v>-3.9375518577367568</v>
      </c>
      <c r="U72" s="41"/>
      <c r="V72" s="41">
        <f>(V69/U69)*100</f>
        <v>-4.8827854583870369</v>
      </c>
      <c r="W72" s="146">
        <f t="shared" si="1"/>
        <v>2.273832884024511</v>
      </c>
      <c r="X72" s="41"/>
      <c r="Y72" s="41"/>
      <c r="Z72" s="146">
        <f t="shared" si="2"/>
        <v>-2.3770635225668504</v>
      </c>
      <c r="AA72" s="41"/>
      <c r="AB72" s="41"/>
      <c r="AC72" s="146">
        <f t="shared" si="3"/>
        <v>0.39993064478919693</v>
      </c>
      <c r="AD72" s="41"/>
      <c r="AE72" s="41"/>
      <c r="AF72" s="146">
        <f t="shared" si="4"/>
        <v>0.13274334608724983</v>
      </c>
      <c r="AG72" s="41"/>
      <c r="AH72" s="41"/>
    </row>
    <row r="73" spans="1:34" x14ac:dyDescent="0.25">
      <c r="A73" s="354">
        <v>12</v>
      </c>
      <c r="B73" s="98">
        <v>3</v>
      </c>
      <c r="C73" s="34">
        <f t="shared" si="5"/>
        <v>3.2333333333333343</v>
      </c>
      <c r="D73" s="146">
        <f t="shared" si="6"/>
        <v>1.5417999999999998</v>
      </c>
      <c r="E73" s="146">
        <f t="shared" si="20"/>
        <v>34.817693670553432</v>
      </c>
      <c r="F73" s="146">
        <f t="shared" si="7"/>
        <v>0.72147000000000028</v>
      </c>
      <c r="G73" s="146">
        <f t="shared" si="16"/>
        <v>5.2658683830738795</v>
      </c>
      <c r="H73" s="146">
        <f t="shared" si="8"/>
        <v>1.1185333333333332</v>
      </c>
      <c r="I73" s="146">
        <f t="shared" si="17"/>
        <v>13.138123299131905</v>
      </c>
      <c r="J73" s="146">
        <f t="shared" si="9"/>
        <v>0.61323000000000016</v>
      </c>
      <c r="K73" s="146">
        <f t="shared" si="18"/>
        <v>4.1042140238792291</v>
      </c>
      <c r="L73" s="146">
        <f t="shared" si="10"/>
        <v>-0.37223999999999968</v>
      </c>
      <c r="M73" s="132">
        <f t="shared" si="19"/>
        <v>0.42438497532876096</v>
      </c>
      <c r="O73" s="34">
        <f t="shared" si="11"/>
        <v>3.2583333333333337</v>
      </c>
      <c r="P73" s="146">
        <f t="shared" si="12"/>
        <v>0.17494750000000014</v>
      </c>
      <c r="Q73" s="146">
        <f t="shared" si="13"/>
        <v>1.4960547935058464</v>
      </c>
      <c r="R73" s="41">
        <v>1487</v>
      </c>
      <c r="S73" s="330">
        <f>(Q73*R73)/1000</f>
        <v>2.2246334779431938</v>
      </c>
      <c r="T73" s="146">
        <f t="shared" si="15"/>
        <v>-3.8679538749460916</v>
      </c>
      <c r="U73" s="41"/>
      <c r="V73" s="41"/>
      <c r="W73" s="146">
        <f t="shared" si="1"/>
        <v>2.2783400417250563</v>
      </c>
      <c r="X73" s="41"/>
      <c r="Y73" s="41"/>
      <c r="Z73" s="146">
        <f t="shared" si="2"/>
        <v>-2.3292304245598436</v>
      </c>
      <c r="AA73" s="41"/>
      <c r="AB73" s="41"/>
      <c r="AC73" s="146">
        <f t="shared" si="3"/>
        <v>0.39589925393753778</v>
      </c>
      <c r="AD73" s="41"/>
      <c r="AE73" s="41"/>
      <c r="AF73" s="146">
        <f t="shared" si="4"/>
        <v>0.13243652012270521</v>
      </c>
      <c r="AG73" s="41"/>
      <c r="AH73" s="41"/>
    </row>
    <row r="74" spans="1:34" x14ac:dyDescent="0.25">
      <c r="A74" s="354">
        <v>12</v>
      </c>
      <c r="B74" s="98">
        <v>4</v>
      </c>
      <c r="C74" s="34">
        <f t="shared" si="5"/>
        <v>3.25</v>
      </c>
      <c r="D74" s="146">
        <f t="shared" si="6"/>
        <v>1.54</v>
      </c>
      <c r="E74" s="146">
        <f t="shared" si="20"/>
        <v>34.67368504525318</v>
      </c>
      <c r="F74" s="146">
        <f t="shared" si="7"/>
        <v>0.72827500000000001</v>
      </c>
      <c r="G74" s="146">
        <f t="shared" si="16"/>
        <v>5.349029585674292</v>
      </c>
      <c r="H74" s="146">
        <f t="shared" si="8"/>
        <v>1.11565</v>
      </c>
      <c r="I74" s="146">
        <f t="shared" si="17"/>
        <v>13.051186628199275</v>
      </c>
      <c r="J74" s="146">
        <f t="shared" si="9"/>
        <v>0.61477500000000007</v>
      </c>
      <c r="K74" s="146">
        <f t="shared" si="18"/>
        <v>4.1188407423206312</v>
      </c>
      <c r="L74" s="146">
        <f t="shared" si="10"/>
        <v>-0.36729999999999996</v>
      </c>
      <c r="M74" s="132">
        <f t="shared" si="19"/>
        <v>0.42923981597047078</v>
      </c>
      <c r="O74" s="34">
        <f t="shared" si="11"/>
        <v>3.2750000000000004</v>
      </c>
      <c r="P74" s="146">
        <f t="shared" si="12"/>
        <v>0.18089250000000023</v>
      </c>
      <c r="Q74" s="146">
        <f t="shared" si="13"/>
        <v>1.5166749016425327</v>
      </c>
      <c r="R74" s="41">
        <v>1487</v>
      </c>
      <c r="S74" s="330">
        <f t="shared" si="14"/>
        <v>2.2552955787424462</v>
      </c>
      <c r="T74" s="146">
        <f t="shared" si="15"/>
        <v>-3.7995860674992317</v>
      </c>
      <c r="U74" s="41"/>
      <c r="V74" s="41"/>
      <c r="W74" s="146">
        <f t="shared" si="1"/>
        <v>2.2828561334465438</v>
      </c>
      <c r="X74" s="41"/>
      <c r="Y74" s="41"/>
      <c r="Z74" s="146">
        <f t="shared" si="2"/>
        <v>-2.2823598608907791</v>
      </c>
      <c r="AA74" s="41"/>
      <c r="AB74" s="41"/>
      <c r="AC74" s="146">
        <f t="shared" si="3"/>
        <v>0.39190850041241099</v>
      </c>
      <c r="AD74" s="41"/>
      <c r="AE74" s="41"/>
      <c r="AF74" s="146">
        <f t="shared" si="4"/>
        <v>0.13213040336262033</v>
      </c>
      <c r="AG74" s="41"/>
      <c r="AH74" s="41"/>
    </row>
    <row r="75" spans="1:34" x14ac:dyDescent="0.25">
      <c r="A75" s="354">
        <v>12</v>
      </c>
      <c r="B75" s="98">
        <v>5</v>
      </c>
      <c r="C75" s="34">
        <f t="shared" si="5"/>
        <v>3.2666666666666675</v>
      </c>
      <c r="D75" s="146">
        <f t="shared" si="6"/>
        <v>1.5382</v>
      </c>
      <c r="E75" s="146">
        <f t="shared" si="20"/>
        <v>34.530272050564086</v>
      </c>
      <c r="F75" s="146">
        <f t="shared" si="7"/>
        <v>0.7350800000000004</v>
      </c>
      <c r="G75" s="146">
        <f t="shared" si="16"/>
        <v>5.4335041111902971</v>
      </c>
      <c r="H75" s="146">
        <f t="shared" si="8"/>
        <v>1.1127666666666665</v>
      </c>
      <c r="I75" s="146">
        <f t="shared" si="17"/>
        <v>12.964825228527276</v>
      </c>
      <c r="J75" s="146">
        <f t="shared" si="9"/>
        <v>0.61632000000000009</v>
      </c>
      <c r="K75" s="146">
        <f t="shared" si="18"/>
        <v>4.1335195878906683</v>
      </c>
      <c r="L75" s="146">
        <f t="shared" si="10"/>
        <v>-0.36235999999999979</v>
      </c>
      <c r="M75" s="132">
        <f>10^L75</f>
        <v>0.43415019457659215</v>
      </c>
      <c r="O75" s="34">
        <f t="shared" si="11"/>
        <v>3.291666666666667</v>
      </c>
      <c r="P75" s="146">
        <f t="shared" si="12"/>
        <v>0.1868375000000001</v>
      </c>
      <c r="Q75" s="146">
        <f t="shared" si="13"/>
        <v>1.5375792165217883</v>
      </c>
      <c r="R75" s="41">
        <v>1487</v>
      </c>
      <c r="S75" s="330">
        <f>(Q75*R75)/1000</f>
        <v>2.2863802949678993</v>
      </c>
      <c r="T75" s="146">
        <f t="shared" si="15"/>
        <v>-3.7324266914971771</v>
      </c>
      <c r="W75" s="1"/>
      <c r="X75" s="1"/>
      <c r="Y75" s="1"/>
    </row>
    <row r="76" spans="1:34" x14ac:dyDescent="0.25">
      <c r="A76" s="354" t="s">
        <v>93</v>
      </c>
      <c r="B76" s="98">
        <v>6</v>
      </c>
      <c r="C76" s="34">
        <f t="shared" si="5"/>
        <v>3.2833333333333332</v>
      </c>
      <c r="D76" s="146">
        <f t="shared" si="6"/>
        <v>1.5364</v>
      </c>
      <c r="E76" s="146">
        <f t="shared" si="20"/>
        <v>34.387452222912721</v>
      </c>
      <c r="F76" s="146">
        <f t="shared" si="7"/>
        <v>0.74188499999999991</v>
      </c>
      <c r="G76" s="146">
        <f t="shared" si="16"/>
        <v>5.5193127002680766</v>
      </c>
      <c r="H76" s="146">
        <f t="shared" si="8"/>
        <v>1.1098833333333333</v>
      </c>
      <c r="I76" s="146">
        <f t="shared" si="17"/>
        <v>12.879035293471178</v>
      </c>
      <c r="J76" s="146">
        <f t="shared" si="9"/>
        <v>0.617865</v>
      </c>
      <c r="K76" s="146">
        <f t="shared" si="18"/>
        <v>4.148250746361529</v>
      </c>
      <c r="L76" s="146">
        <f t="shared" si="10"/>
        <v>-0.35742000000000007</v>
      </c>
      <c r="M76" s="132">
        <f t="shared" si="19"/>
        <v>0.4391167464852781</v>
      </c>
      <c r="O76" s="34">
        <f t="shared" si="11"/>
        <v>3.3083333333333336</v>
      </c>
      <c r="P76" s="146">
        <f t="shared" si="12"/>
        <v>0.19278250000000019</v>
      </c>
      <c r="Q76" s="146">
        <f t="shared" si="13"/>
        <v>1.5587716553622826</v>
      </c>
      <c r="R76" s="41">
        <v>1487</v>
      </c>
      <c r="S76" s="330">
        <f>(Q76*R76)/1000</f>
        <v>2.3178934515237142</v>
      </c>
      <c r="T76" s="146">
        <f t="shared" si="15"/>
        <v>-3.666454387378836</v>
      </c>
      <c r="U76" s="146"/>
      <c r="V76" s="146"/>
      <c r="Y76" s="1"/>
      <c r="Z76" s="1"/>
    </row>
    <row r="77" spans="1:34" x14ac:dyDescent="0.25">
      <c r="A77" s="354">
        <v>12</v>
      </c>
      <c r="B77" s="98">
        <v>7</v>
      </c>
      <c r="C77" s="34">
        <f t="shared" si="5"/>
        <v>3.3000000000000007</v>
      </c>
      <c r="D77" s="146">
        <f t="shared" si="6"/>
        <v>1.5346</v>
      </c>
      <c r="E77" s="146">
        <f>10^D77</f>
        <v>34.245223108915191</v>
      </c>
      <c r="F77" s="146">
        <f t="shared" si="7"/>
        <v>0.7486900000000003</v>
      </c>
      <c r="G77" s="146">
        <f>10^F77</f>
        <v>5.6064764211004103</v>
      </c>
      <c r="H77" s="146">
        <f t="shared" si="8"/>
        <v>1.1069999999999998</v>
      </c>
      <c r="I77" s="146">
        <f>10^H77</f>
        <v>12.793813041575243</v>
      </c>
      <c r="J77" s="146">
        <f t="shared" si="9"/>
        <v>0.61941000000000002</v>
      </c>
      <c r="K77" s="146">
        <f>10^J77</f>
        <v>4.1630344041674689</v>
      </c>
      <c r="L77" s="146">
        <f t="shared" si="10"/>
        <v>-0.35247999999999979</v>
      </c>
      <c r="M77" s="132">
        <f>10^L77</f>
        <v>0.44414011430276706</v>
      </c>
      <c r="O77" s="34">
        <f t="shared" si="11"/>
        <v>3.3250000000000002</v>
      </c>
      <c r="P77" s="146">
        <f t="shared" si="12"/>
        <v>0.19872750000000006</v>
      </c>
      <c r="Q77" s="146">
        <f t="shared" si="13"/>
        <v>1.5802561893736666</v>
      </c>
      <c r="R77" s="41">
        <v>1487</v>
      </c>
      <c r="S77" s="330">
        <f>(Q77*R77)/1000</f>
        <v>2.3498409535986426</v>
      </c>
      <c r="T77" s="146">
        <f t="shared" si="15"/>
        <v>-3.6016481731171717</v>
      </c>
      <c r="W77" s="1"/>
      <c r="X77" s="1"/>
      <c r="Y77" s="1"/>
      <c r="Z77" s="1"/>
    </row>
    <row r="78" spans="1:34" x14ac:dyDescent="0.25">
      <c r="A78" s="354">
        <v>12</v>
      </c>
      <c r="B78" s="98">
        <v>8</v>
      </c>
      <c r="C78" s="34">
        <f t="shared" si="5"/>
        <v>3.3166666666666664</v>
      </c>
      <c r="D78" s="146">
        <f t="shared" si="6"/>
        <v>1.5327999999999999</v>
      </c>
      <c r="E78" s="146">
        <f>10^D78</f>
        <v>34.103582265334936</v>
      </c>
      <c r="F78" s="146">
        <f t="shared" si="7"/>
        <v>0.75549499999999981</v>
      </c>
      <c r="G78" s="146">
        <f>10^F78</f>
        <v>5.6950166745993771</v>
      </c>
      <c r="H78" s="146">
        <f t="shared" si="8"/>
        <v>1.1041166666666666</v>
      </c>
      <c r="I78" s="146">
        <f>10^H78</f>
        <v>12.709154716406189</v>
      </c>
      <c r="J78" s="146">
        <f t="shared" si="9"/>
        <v>0.62095499999999992</v>
      </c>
      <c r="K78" s="146">
        <f>10^J78</f>
        <v>4.1778707484071562</v>
      </c>
      <c r="L78" s="146">
        <f t="shared" si="10"/>
        <v>-0.34754000000000007</v>
      </c>
      <c r="M78" s="132">
        <f>10^L78</f>
        <v>0.44922094798652401</v>
      </c>
      <c r="O78" s="34">
        <f t="shared" si="11"/>
        <v>3.3416666666666668</v>
      </c>
      <c r="P78" s="146">
        <f t="shared" si="12"/>
        <v>0.20467250000000015</v>
      </c>
      <c r="Q78" s="146">
        <f t="shared" si="13"/>
        <v>1.602036844500738</v>
      </c>
      <c r="R78" s="41">
        <v>1487</v>
      </c>
      <c r="S78" s="330">
        <f t="shared" ref="S78:S131" si="21">(Q78*R78)/1000</f>
        <v>2.3822287877725974</v>
      </c>
      <c r="T78" s="146">
        <f t="shared" si="15"/>
        <v>-3.5379874375568621</v>
      </c>
      <c r="W78" s="1"/>
      <c r="X78" s="1"/>
      <c r="Y78" s="1"/>
      <c r="Z78" s="1"/>
    </row>
    <row r="79" spans="1:34" x14ac:dyDescent="0.25">
      <c r="A79" s="355">
        <v>12</v>
      </c>
      <c r="B79" s="182">
        <v>9</v>
      </c>
      <c r="C79" s="325">
        <f t="shared" si="5"/>
        <v>3.3333333333333339</v>
      </c>
      <c r="D79" s="177">
        <f t="shared" si="6"/>
        <v>1.5309999999999999</v>
      </c>
      <c r="E79" s="177">
        <f>10^D79</f>
        <v>33.962527259040854</v>
      </c>
      <c r="F79" s="177">
        <f t="shared" si="7"/>
        <v>0.7623000000000002</v>
      </c>
      <c r="G79" s="177">
        <f>10^F79</f>
        <v>5.784955199650903</v>
      </c>
      <c r="H79" s="177">
        <f t="shared" si="8"/>
        <v>1.1012333333333331</v>
      </c>
      <c r="I79" s="177">
        <f>10^H79</f>
        <v>12.625056586387474</v>
      </c>
      <c r="J79" s="177">
        <f t="shared" si="9"/>
        <v>0.62250000000000005</v>
      </c>
      <c r="K79" s="177">
        <f>10^J79</f>
        <v>4.1927599668460553</v>
      </c>
      <c r="L79" s="177">
        <f t="shared" si="10"/>
        <v>-0.34259999999999979</v>
      </c>
      <c r="M79" s="178">
        <f>10^L79</f>
        <v>0.45435990492934031</v>
      </c>
      <c r="O79" s="34">
        <f t="shared" si="11"/>
        <v>3.3583333333333334</v>
      </c>
      <c r="P79" s="146">
        <f t="shared" si="12"/>
        <v>0.21061750000000001</v>
      </c>
      <c r="Q79" s="146">
        <f t="shared" si="13"/>
        <v>1.6241177021778475</v>
      </c>
      <c r="R79" s="1">
        <v>1481</v>
      </c>
      <c r="S79" s="330">
        <f t="shared" si="21"/>
        <v>2.405318316925392</v>
      </c>
      <c r="T79" s="146">
        <f t="shared" si="15"/>
        <v>-3.4895320902337819</v>
      </c>
      <c r="W79" s="1"/>
      <c r="X79" s="1"/>
      <c r="Y79" s="1"/>
      <c r="Z79" s="1"/>
    </row>
    <row r="80" spans="1:34" x14ac:dyDescent="0.25">
      <c r="A80" s="353">
        <v>12</v>
      </c>
      <c r="B80" s="141">
        <v>10</v>
      </c>
      <c r="C80" s="188">
        <f t="shared" si="5"/>
        <v>3.3499999999999996</v>
      </c>
      <c r="D80" s="174">
        <f t="shared" si="6"/>
        <v>1.5292000000000001</v>
      </c>
      <c r="E80" s="174">
        <f t="shared" ref="E80:E133" si="22">10^D80</f>
        <v>33.822055666965433</v>
      </c>
      <c r="F80" s="2"/>
      <c r="G80" s="88"/>
      <c r="H80" s="88"/>
      <c r="I80" s="1"/>
      <c r="J80" s="1"/>
      <c r="K80" s="1"/>
      <c r="L80" s="1"/>
      <c r="M80" s="1"/>
      <c r="N80" s="1"/>
      <c r="O80" s="34">
        <f t="shared" si="11"/>
        <v>3.375</v>
      </c>
      <c r="P80" s="146">
        <f t="shared" si="12"/>
        <v>0.2165625000000001</v>
      </c>
      <c r="Q80" s="146">
        <f t="shared" si="13"/>
        <v>1.646502900093717</v>
      </c>
      <c r="R80" s="1">
        <v>1481</v>
      </c>
      <c r="S80" s="330">
        <f t="shared" si="21"/>
        <v>2.4384707950387949</v>
      </c>
      <c r="T80" s="146">
        <f t="shared" si="15"/>
        <v>-3.4278530563723821</v>
      </c>
      <c r="W80" s="1"/>
      <c r="X80" s="1"/>
      <c r="Y80" s="1"/>
      <c r="Z80" s="1"/>
    </row>
    <row r="81" spans="1:29" x14ac:dyDescent="0.25">
      <c r="A81" s="354">
        <v>12</v>
      </c>
      <c r="B81" s="98">
        <v>11</v>
      </c>
      <c r="C81" s="34">
        <f t="shared" si="5"/>
        <v>3.3666666666666671</v>
      </c>
      <c r="D81" s="146">
        <f t="shared" si="6"/>
        <v>1.5274000000000001</v>
      </c>
      <c r="E81" s="146">
        <f t="shared" si="22"/>
        <v>33.682165076063121</v>
      </c>
      <c r="M81" s="34"/>
      <c r="O81" s="34">
        <f t="shared" si="11"/>
        <v>3.3916666666666666</v>
      </c>
      <c r="P81" s="146">
        <f t="shared" si="12"/>
        <v>0.22250750000000019</v>
      </c>
      <c r="Q81" s="146">
        <f t="shared" si="13"/>
        <v>1.6691966329667887</v>
      </c>
      <c r="R81" s="1">
        <v>1481</v>
      </c>
      <c r="S81" s="330">
        <f t="shared" si="21"/>
        <v>2.4720802134238138</v>
      </c>
      <c r="T81" s="146">
        <f t="shared" si="15"/>
        <v>-3.3672642269048931</v>
      </c>
      <c r="W81" s="1"/>
      <c r="X81" s="1"/>
      <c r="Y81" s="1"/>
      <c r="Z81" s="1"/>
    </row>
    <row r="82" spans="1:29" x14ac:dyDescent="0.25">
      <c r="A82" s="354">
        <v>12</v>
      </c>
      <c r="B82" s="98">
        <v>12</v>
      </c>
      <c r="C82" s="34">
        <f t="shared" si="5"/>
        <v>3.3833333333333329</v>
      </c>
      <c r="D82" s="146">
        <f t="shared" si="6"/>
        <v>1.5256000000000001</v>
      </c>
      <c r="E82" s="146">
        <f t="shared" si="22"/>
        <v>33.542853083268987</v>
      </c>
      <c r="O82" s="34">
        <f t="shared" si="11"/>
        <v>3.4083333333333332</v>
      </c>
      <c r="P82" s="146">
        <f t="shared" si="12"/>
        <v>0.22845250000000006</v>
      </c>
      <c r="Q82" s="146">
        <f t="shared" si="13"/>
        <v>1.6922031533312663</v>
      </c>
      <c r="R82" s="1">
        <v>1481</v>
      </c>
      <c r="S82" s="330">
        <f t="shared" si="21"/>
        <v>2.5061528700836053</v>
      </c>
      <c r="T82" s="146">
        <f t="shared" si="15"/>
        <v>-3.3077463319841338</v>
      </c>
    </row>
    <row r="83" spans="1:29" x14ac:dyDescent="0.25">
      <c r="A83" s="354">
        <v>12</v>
      </c>
      <c r="B83" s="98">
        <v>13</v>
      </c>
      <c r="C83" s="34">
        <f t="shared" si="5"/>
        <v>3.4000000000000004</v>
      </c>
      <c r="D83" s="146">
        <f t="shared" si="6"/>
        <v>1.5238</v>
      </c>
      <c r="E83" s="146">
        <f t="shared" si="22"/>
        <v>33.40411729545729</v>
      </c>
      <c r="O83" s="34">
        <f t="shared" si="11"/>
        <v>3.4249999999999998</v>
      </c>
      <c r="P83" s="146">
        <f t="shared" si="12"/>
        <v>0.23439750000000015</v>
      </c>
      <c r="Q83" s="146">
        <f t="shared" si="13"/>
        <v>1.7155267723339924</v>
      </c>
      <c r="R83" s="1">
        <v>1481</v>
      </c>
      <c r="S83" s="330">
        <f t="shared" si="21"/>
        <v>2.5406951498266426</v>
      </c>
      <c r="T83" s="146">
        <f t="shared" si="15"/>
        <v>-3.2492804423627648</v>
      </c>
    </row>
    <row r="84" spans="1:29" x14ac:dyDescent="0.25">
      <c r="A84" s="354">
        <v>12</v>
      </c>
      <c r="B84" s="98">
        <v>14</v>
      </c>
      <c r="C84" s="34">
        <f t="shared" si="5"/>
        <v>3.4166666666666661</v>
      </c>
      <c r="D84" s="146">
        <f t="shared" si="6"/>
        <v>1.522</v>
      </c>
      <c r="E84" s="146">
        <f t="shared" si="22"/>
        <v>33.265955329400455</v>
      </c>
      <c r="O84" s="34">
        <f t="shared" si="11"/>
        <v>3.9416666666666673</v>
      </c>
      <c r="P84" s="146">
        <f t="shared" si="12"/>
        <v>0.41869250000000025</v>
      </c>
      <c r="Q84" s="146">
        <f t="shared" si="13"/>
        <v>2.6223611364274499</v>
      </c>
      <c r="R84" s="1">
        <v>1481</v>
      </c>
      <c r="S84" s="330">
        <f t="shared" si="21"/>
        <v>3.8837168430490534</v>
      </c>
      <c r="T84" s="146">
        <f t="shared" si="15"/>
        <v>-1.874338125895292</v>
      </c>
    </row>
    <row r="85" spans="1:29" x14ac:dyDescent="0.25">
      <c r="A85" s="354">
        <v>12</v>
      </c>
      <c r="B85" s="98">
        <v>15</v>
      </c>
      <c r="C85" s="34">
        <f t="shared" si="5"/>
        <v>3.4333333333333336</v>
      </c>
      <c r="D85" s="146">
        <f t="shared" si="6"/>
        <v>1.5202</v>
      </c>
      <c r="E85" s="146">
        <f t="shared" si="22"/>
        <v>33.128364811728154</v>
      </c>
      <c r="O85" s="34">
        <f t="shared" si="11"/>
        <v>3.9583333333333339</v>
      </c>
      <c r="P85" s="146">
        <f t="shared" si="12"/>
        <v>0.42463750000000033</v>
      </c>
      <c r="Q85" s="146">
        <f t="shared" si="13"/>
        <v>2.6585051135339719</v>
      </c>
      <c r="R85" s="1">
        <v>1481</v>
      </c>
      <c r="S85" s="330">
        <f t="shared" si="21"/>
        <v>3.9372460731438124</v>
      </c>
      <c r="T85" s="146">
        <f t="shared" si="15"/>
        <v>-1.8408924319070592</v>
      </c>
    </row>
    <row r="86" spans="1:29" x14ac:dyDescent="0.25">
      <c r="A86" s="354" t="s">
        <v>34</v>
      </c>
      <c r="B86" s="98">
        <v>16</v>
      </c>
      <c r="C86" s="34">
        <f t="shared" si="5"/>
        <v>4.4500000000000011</v>
      </c>
      <c r="D86" s="146">
        <f t="shared" si="6"/>
        <v>1.4103999999999999</v>
      </c>
      <c r="E86" s="146">
        <f t="shared" si="22"/>
        <v>25.727642953467797</v>
      </c>
      <c r="O86" s="34">
        <f t="shared" si="11"/>
        <v>3.4750000000000005</v>
      </c>
      <c r="P86" s="146">
        <f t="shared" si="12"/>
        <v>0.25223250000000019</v>
      </c>
      <c r="Q86" s="146">
        <f t="shared" si="13"/>
        <v>1.7874442288727046</v>
      </c>
      <c r="R86" s="1">
        <v>1481</v>
      </c>
      <c r="S86" s="330">
        <f t="shared" si="21"/>
        <v>2.6472049029604756</v>
      </c>
      <c r="T86" s="146">
        <f t="shared" si="15"/>
        <v>-3.080010496219034</v>
      </c>
    </row>
    <row r="87" spans="1:29" x14ac:dyDescent="0.25">
      <c r="A87" s="354">
        <v>12</v>
      </c>
      <c r="B87" s="98">
        <v>17</v>
      </c>
      <c r="C87" s="34">
        <f t="shared" si="5"/>
        <v>3.4666666666666668</v>
      </c>
      <c r="D87" s="146">
        <f t="shared" si="6"/>
        <v>1.5165999999999999</v>
      </c>
      <c r="E87" s="146">
        <f t="shared" si="22"/>
        <v>32.854888677097264</v>
      </c>
      <c r="O87" s="34">
        <f t="shared" si="11"/>
        <v>3.4916666666666671</v>
      </c>
      <c r="P87" s="146">
        <f t="shared" si="12"/>
        <v>0.25817750000000028</v>
      </c>
      <c r="Q87" s="146">
        <f t="shared" si="13"/>
        <v>1.8120805546594627</v>
      </c>
      <c r="R87" s="1">
        <v>1481</v>
      </c>
      <c r="S87" s="330">
        <f t="shared" si="21"/>
        <v>2.6836913014506645</v>
      </c>
      <c r="T87" s="146">
        <f t="shared" si="15"/>
        <v>-3.0255699389244408</v>
      </c>
      <c r="AC87" s="4"/>
    </row>
    <row r="88" spans="1:29" x14ac:dyDescent="0.25">
      <c r="A88" s="354">
        <v>12</v>
      </c>
      <c r="B88" s="98">
        <v>18</v>
      </c>
      <c r="C88" s="34">
        <f t="shared" si="5"/>
        <v>3.4833333333333343</v>
      </c>
      <c r="D88" s="146">
        <f t="shared" si="6"/>
        <v>1.5147999999999999</v>
      </c>
      <c r="E88" s="146">
        <f t="shared" si="22"/>
        <v>32.718998362317912</v>
      </c>
      <c r="O88" s="34">
        <f t="shared" si="11"/>
        <v>3.5083333333333337</v>
      </c>
      <c r="P88" s="146">
        <f t="shared" si="12"/>
        <v>0.26412250000000015</v>
      </c>
      <c r="Q88" s="146">
        <f t="shared" si="13"/>
        <v>1.8370564426761722</v>
      </c>
      <c r="R88" s="1">
        <v>1481</v>
      </c>
      <c r="S88" s="330">
        <f t="shared" si="21"/>
        <v>2.7206805916034109</v>
      </c>
      <c r="T88" s="146">
        <f t="shared" si="15"/>
        <v>-2.9720916427265411</v>
      </c>
    </row>
    <row r="89" spans="1:29" x14ac:dyDescent="0.25">
      <c r="A89" s="355">
        <v>12</v>
      </c>
      <c r="B89" s="182">
        <v>19</v>
      </c>
      <c r="C89" s="325">
        <f t="shared" si="5"/>
        <v>3.5</v>
      </c>
      <c r="D89" s="177">
        <f t="shared" si="6"/>
        <v>1.5129999999999999</v>
      </c>
      <c r="E89" s="177">
        <f t="shared" si="22"/>
        <v>32.583670100200884</v>
      </c>
      <c r="O89" s="34">
        <f t="shared" si="11"/>
        <v>3.5250000000000004</v>
      </c>
      <c r="P89" s="146">
        <f t="shared" si="12"/>
        <v>0.27006750000000024</v>
      </c>
      <c r="Q89" s="146">
        <f t="shared" si="13"/>
        <v>1.8623765731056268</v>
      </c>
      <c r="R89" s="1">
        <v>1481</v>
      </c>
      <c r="S89" s="330">
        <f t="shared" si="21"/>
        <v>2.7581797047694332</v>
      </c>
      <c r="T89" s="146">
        <f t="shared" si="15"/>
        <v>-2.9195585992323112</v>
      </c>
    </row>
    <row r="90" spans="1:29" x14ac:dyDescent="0.25">
      <c r="A90" s="353">
        <v>12</v>
      </c>
      <c r="B90" s="141">
        <v>20</v>
      </c>
      <c r="C90" s="188">
        <f t="shared" si="5"/>
        <v>3.5166666666666675</v>
      </c>
      <c r="D90" s="174">
        <f t="shared" si="6"/>
        <v>1.5111999999999999</v>
      </c>
      <c r="E90" s="174">
        <f t="shared" si="22"/>
        <v>32.448901566053664</v>
      </c>
      <c r="O90" s="34">
        <f t="shared" si="11"/>
        <v>3.541666666666667</v>
      </c>
      <c r="P90" s="146">
        <f t="shared" si="12"/>
        <v>0.2760125000000001</v>
      </c>
      <c r="Q90" s="146">
        <f t="shared" si="13"/>
        <v>1.8880456906375296</v>
      </c>
      <c r="R90" s="1">
        <v>1481</v>
      </c>
      <c r="S90" s="330">
        <f t="shared" si="21"/>
        <v>2.7961956678341813</v>
      </c>
      <c r="T90" s="146">
        <f t="shared" si="15"/>
        <v>-2.8679541006793148</v>
      </c>
    </row>
    <row r="91" spans="1:29" x14ac:dyDescent="0.25">
      <c r="A91" s="354">
        <v>12</v>
      </c>
      <c r="B91" s="98">
        <v>21</v>
      </c>
      <c r="C91" s="34">
        <f t="shared" si="5"/>
        <v>3.5333333333333332</v>
      </c>
      <c r="D91" s="146">
        <f t="shared" si="6"/>
        <v>1.5094000000000001</v>
      </c>
      <c r="E91" s="146">
        <f t="shared" si="22"/>
        <v>32.314690444798877</v>
      </c>
      <c r="O91" s="34">
        <f t="shared" si="11"/>
        <v>3.5583333333333336</v>
      </c>
      <c r="P91" s="146">
        <f t="shared" si="12"/>
        <v>0.28195750000000019</v>
      </c>
      <c r="Q91" s="146">
        <f t="shared" si="13"/>
        <v>1.9140686053575968</v>
      </c>
      <c r="R91" s="1">
        <v>1481</v>
      </c>
      <c r="S91" s="330">
        <f t="shared" si="21"/>
        <v>2.8347356045346008</v>
      </c>
      <c r="T91" s="146">
        <f t="shared" si="15"/>
        <v>-2.8172617346215434</v>
      </c>
    </row>
    <row r="92" spans="1:29" x14ac:dyDescent="0.25">
      <c r="A92" s="354">
        <v>12</v>
      </c>
      <c r="B92" s="98">
        <v>22</v>
      </c>
      <c r="C92" s="34">
        <f t="shared" si="5"/>
        <v>3.5500000000000007</v>
      </c>
      <c r="D92" s="146">
        <f t="shared" si="6"/>
        <v>1.5076000000000001</v>
      </c>
      <c r="E92" s="146">
        <f t="shared" si="22"/>
        <v>32.181034430934425</v>
      </c>
      <c r="O92" s="34">
        <f t="shared" si="11"/>
        <v>3.5750000000000002</v>
      </c>
      <c r="P92" s="146">
        <f t="shared" si="12"/>
        <v>0.28790250000000006</v>
      </c>
      <c r="Q92" s="146">
        <f t="shared" si="13"/>
        <v>1.9404501936489045</v>
      </c>
      <c r="R92" s="1">
        <v>1481</v>
      </c>
      <c r="S92" s="330">
        <f t="shared" si="21"/>
        <v>2.8738067367940276</v>
      </c>
      <c r="T92" s="146">
        <f t="shared" si="15"/>
        <v>-2.7674653787107069</v>
      </c>
    </row>
    <row r="93" spans="1:29" x14ac:dyDescent="0.25">
      <c r="A93" s="354">
        <v>12</v>
      </c>
      <c r="B93" s="98">
        <v>23</v>
      </c>
      <c r="C93" s="34">
        <f t="shared" si="5"/>
        <v>3.5666666666666664</v>
      </c>
      <c r="D93" s="146">
        <f t="shared" si="6"/>
        <v>1.5058</v>
      </c>
      <c r="E93" s="146">
        <f t="shared" si="22"/>
        <v>32.047931228494022</v>
      </c>
      <c r="I93" s="1"/>
      <c r="J93" s="1"/>
      <c r="K93" s="1"/>
      <c r="O93" s="34">
        <f t="shared" si="11"/>
        <v>3.5916666666666668</v>
      </c>
      <c r="P93" s="146">
        <f t="shared" si="12"/>
        <v>0.29384750000000015</v>
      </c>
      <c r="Q93" s="146">
        <f t="shared" si="13"/>
        <v>1.9671953991056712</v>
      </c>
      <c r="R93" s="1">
        <v>1481</v>
      </c>
      <c r="S93" s="330">
        <f t="shared" si="21"/>
        <v>2.9134163860754989</v>
      </c>
      <c r="T93" s="146">
        <f t="shared" si="15"/>
        <v>-2.7185491955700596</v>
      </c>
    </row>
    <row r="94" spans="1:29" x14ac:dyDescent="0.25">
      <c r="A94" s="354">
        <v>12</v>
      </c>
      <c r="B94" s="98">
        <v>24</v>
      </c>
      <c r="C94" s="34">
        <f t="shared" si="5"/>
        <v>3.5833333333333339</v>
      </c>
      <c r="D94" s="146">
        <f t="shared" si="6"/>
        <v>1.504</v>
      </c>
      <c r="E94" s="146">
        <f t="shared" si="22"/>
        <v>31.915378551007631</v>
      </c>
      <c r="I94" s="1"/>
      <c r="J94" s="1"/>
      <c r="K94" s="1"/>
      <c r="O94" s="34">
        <f t="shared" si="11"/>
        <v>3.6083333333333334</v>
      </c>
      <c r="P94" s="146">
        <f t="shared" si="12"/>
        <v>0.29979250000000002</v>
      </c>
      <c r="Q94" s="146">
        <f t="shared" si="13"/>
        <v>1.9943092334596204</v>
      </c>
      <c r="R94" s="1">
        <v>1472</v>
      </c>
      <c r="S94" s="330">
        <f t="shared" si="21"/>
        <v>2.935623191652561</v>
      </c>
      <c r="T94" s="146">
        <f t="shared" si="15"/>
        <v>-2.6868253985731738</v>
      </c>
    </row>
    <row r="95" spans="1:29" x14ac:dyDescent="0.25">
      <c r="A95" s="354">
        <v>12</v>
      </c>
      <c r="B95" s="98">
        <v>25</v>
      </c>
      <c r="C95" s="34">
        <f t="shared" si="5"/>
        <v>3.5999999999999996</v>
      </c>
      <c r="D95" s="146">
        <f t="shared" si="6"/>
        <v>1.5022</v>
      </c>
      <c r="E95" s="146">
        <f t="shared" si="22"/>
        <v>31.783374121462202</v>
      </c>
      <c r="F95" s="146"/>
      <c r="I95" s="1"/>
      <c r="J95" s="1"/>
      <c r="K95" s="1"/>
      <c r="O95" s="34">
        <f t="shared" si="11"/>
        <v>3.625</v>
      </c>
      <c r="P95" s="146">
        <f t="shared" si="12"/>
        <v>0.30573750000000011</v>
      </c>
      <c r="Q95" s="146">
        <f t="shared" si="13"/>
        <v>2.0217967775191279</v>
      </c>
      <c r="R95" s="1">
        <v>1472</v>
      </c>
      <c r="S95" s="330">
        <f t="shared" si="21"/>
        <v>2.9760848565081566</v>
      </c>
      <c r="T95" s="146">
        <f t="shared" si="15"/>
        <v>-2.6393345629960949</v>
      </c>
    </row>
    <row r="96" spans="1:29" x14ac:dyDescent="0.25">
      <c r="A96" s="354">
        <v>12</v>
      </c>
      <c r="B96" s="98">
        <v>26</v>
      </c>
      <c r="C96" s="34">
        <f t="shared" si="5"/>
        <v>3.6166666666666671</v>
      </c>
      <c r="D96" s="146">
        <f t="shared" si="6"/>
        <v>1.5004</v>
      </c>
      <c r="E96" s="146">
        <f>10^D96</f>
        <v>31.651915672262653</v>
      </c>
      <c r="O96" s="34">
        <f t="shared" si="11"/>
        <v>3.6416666666666666</v>
      </c>
      <c r="P96" s="146">
        <f t="shared" si="12"/>
        <v>0.3116825000000002</v>
      </c>
      <c r="Q96" s="146">
        <f t="shared" si="13"/>
        <v>2.0496631821212974</v>
      </c>
      <c r="R96" s="1">
        <v>1472</v>
      </c>
      <c r="S96" s="330">
        <f t="shared" si="21"/>
        <v>3.0171042040825498</v>
      </c>
      <c r="T96" s="146">
        <f t="shared" si="15"/>
        <v>-2.592683149089658</v>
      </c>
    </row>
    <row r="97" spans="1:20" x14ac:dyDescent="0.25">
      <c r="A97" s="354">
        <v>12</v>
      </c>
      <c r="B97" s="98">
        <v>27</v>
      </c>
      <c r="C97" s="34">
        <f t="shared" si="5"/>
        <v>3.6333333333333329</v>
      </c>
      <c r="D97" s="146">
        <f t="shared" si="6"/>
        <v>1.4986000000000002</v>
      </c>
      <c r="E97" s="146">
        <f t="shared" si="22"/>
        <v>31.521000945192807</v>
      </c>
      <c r="O97" s="34">
        <f t="shared" si="11"/>
        <v>3.6583333333333332</v>
      </c>
      <c r="P97" s="146">
        <f t="shared" si="12"/>
        <v>0.31762750000000006</v>
      </c>
      <c r="Q97" s="146">
        <f t="shared" si="13"/>
        <v>2.0779136690971667</v>
      </c>
      <c r="R97" s="1">
        <v>1472</v>
      </c>
      <c r="S97" s="330">
        <f t="shared" si="21"/>
        <v>3.0586889209110297</v>
      </c>
      <c r="T97" s="146">
        <f t="shared" si="15"/>
        <v>-2.5468563197012259</v>
      </c>
    </row>
    <row r="98" spans="1:20" x14ac:dyDescent="0.25">
      <c r="A98" s="354">
        <v>12</v>
      </c>
      <c r="B98" s="98">
        <v>28</v>
      </c>
      <c r="C98" s="34">
        <f t="shared" si="5"/>
        <v>3.6500000000000004</v>
      </c>
      <c r="D98" s="146">
        <f t="shared" si="6"/>
        <v>1.4967999999999999</v>
      </c>
      <c r="E98" s="146">
        <f t="shared" si="22"/>
        <v>31.390627691376594</v>
      </c>
      <c r="O98" s="34">
        <f t="shared" si="11"/>
        <v>3.6749999999999998</v>
      </c>
      <c r="P98" s="146">
        <f t="shared" si="12"/>
        <v>0.32357250000000015</v>
      </c>
      <c r="Q98" s="146">
        <f t="shared" si="13"/>
        <v>2.1065535322502238</v>
      </c>
      <c r="R98" s="1">
        <v>1472</v>
      </c>
      <c r="S98" s="330">
        <f t="shared" si="21"/>
        <v>3.1008467994723294</v>
      </c>
      <c r="T98" s="146">
        <f t="shared" si="15"/>
        <v>-2.5018394999326237</v>
      </c>
    </row>
    <row r="99" spans="1:20" x14ac:dyDescent="0.25">
      <c r="A99" s="355">
        <v>12</v>
      </c>
      <c r="B99" s="182">
        <v>29</v>
      </c>
      <c r="C99" s="325">
        <f t="shared" si="5"/>
        <v>3.6666666666666661</v>
      </c>
      <c r="D99" s="177">
        <f t="shared" si="6"/>
        <v>1.4950000000000001</v>
      </c>
      <c r="E99" s="177">
        <f t="shared" si="22"/>
        <v>31.260793671239561</v>
      </c>
      <c r="O99" s="34">
        <f t="shared" si="11"/>
        <v>3.6916666666666673</v>
      </c>
      <c r="P99" s="146">
        <f t="shared" si="12"/>
        <v>0.32951750000000024</v>
      </c>
      <c r="Q99" s="146">
        <f t="shared" si="13"/>
        <v>2.1355881383483917</v>
      </c>
      <c r="R99" s="1">
        <v>1472</v>
      </c>
      <c r="S99" s="330">
        <f t="shared" si="21"/>
        <v>3.1435857396488327</v>
      </c>
      <c r="T99" s="146">
        <f t="shared" si="15"/>
        <v>-2.4576183725027518</v>
      </c>
    </row>
    <row r="100" spans="1:20" x14ac:dyDescent="0.25">
      <c r="A100" s="353">
        <v>12</v>
      </c>
      <c r="B100" s="141">
        <v>30</v>
      </c>
      <c r="C100" s="188">
        <f t="shared" si="5"/>
        <v>3.6833333333333336</v>
      </c>
      <c r="D100" s="174">
        <f t="shared" si="6"/>
        <v>1.4931999999999999</v>
      </c>
      <c r="E100" s="174">
        <f t="shared" si="22"/>
        <v>31.131496654470229</v>
      </c>
      <c r="O100" s="34">
        <f t="shared" si="11"/>
        <v>3.7083333333333339</v>
      </c>
      <c r="P100" s="146">
        <f t="shared" si="12"/>
        <v>0.33546250000000033</v>
      </c>
      <c r="Q100" s="146">
        <f t="shared" si="13"/>
        <v>2.1650229281297033</v>
      </c>
      <c r="R100" s="1">
        <v>1472</v>
      </c>
      <c r="S100" s="330">
        <f t="shared" si="21"/>
        <v>3.1869137502069234</v>
      </c>
      <c r="T100" s="146">
        <f t="shared" si="15"/>
        <v>-2.414178873195632</v>
      </c>
    </row>
    <row r="101" spans="1:20" x14ac:dyDescent="0.25">
      <c r="A101" s="354">
        <v>12</v>
      </c>
      <c r="B101" s="98">
        <v>31</v>
      </c>
      <c r="C101" s="34">
        <f t="shared" si="5"/>
        <v>3.7000000000000011</v>
      </c>
      <c r="D101" s="146">
        <f t="shared" si="6"/>
        <v>1.4913999999999998</v>
      </c>
      <c r="E101" s="146">
        <f t="shared" si="22"/>
        <v>31.002734419981913</v>
      </c>
      <c r="O101" s="34">
        <f t="shared" si="11"/>
        <v>3.7250000000000005</v>
      </c>
      <c r="P101" s="146">
        <f t="shared" si="12"/>
        <v>0.3414075000000002</v>
      </c>
      <c r="Q101" s="146">
        <f t="shared" si="13"/>
        <v>2.1948634173218284</v>
      </c>
      <c r="R101" s="1">
        <v>1472</v>
      </c>
      <c r="S101" s="330">
        <f t="shared" si="21"/>
        <v>3.2308389502977315</v>
      </c>
      <c r="T101" s="146">
        <f t="shared" si="15"/>
        <v>-2.371507186386117</v>
      </c>
    </row>
    <row r="102" spans="1:20" x14ac:dyDescent="0.25">
      <c r="A102" s="354">
        <v>12</v>
      </c>
      <c r="B102" s="98">
        <v>32</v>
      </c>
      <c r="C102" s="34">
        <f t="shared" si="5"/>
        <v>3.7166666666666668</v>
      </c>
      <c r="D102" s="146">
        <f t="shared" si="6"/>
        <v>1.4896</v>
      </c>
      <c r="E102" s="146">
        <f t="shared" si="22"/>
        <v>30.874504755874483</v>
      </c>
      <c r="O102" s="34">
        <f t="shared" si="11"/>
        <v>3.7416666666666671</v>
      </c>
      <c r="P102" s="146">
        <f t="shared" si="12"/>
        <v>0.34735250000000029</v>
      </c>
      <c r="Q102" s="146">
        <f t="shared" si="13"/>
        <v>2.2251151976756582</v>
      </c>
      <c r="R102" s="1">
        <v>1472</v>
      </c>
      <c r="S102" s="330">
        <f t="shared" si="21"/>
        <v>3.2753695709785688</v>
      </c>
      <c r="T102" s="146">
        <f t="shared" si="15"/>
        <v>-2.3295897406457393</v>
      </c>
    </row>
    <row r="103" spans="1:20" x14ac:dyDescent="0.25">
      <c r="A103" s="354">
        <v>12</v>
      </c>
      <c r="B103" s="98">
        <v>33</v>
      </c>
      <c r="C103" s="34">
        <f t="shared" si="5"/>
        <v>3.7333333333333343</v>
      </c>
      <c r="D103" s="146">
        <f t="shared" si="6"/>
        <v>1.4878</v>
      </c>
      <c r="E103" s="146">
        <f t="shared" si="22"/>
        <v>30.746805459396356</v>
      </c>
      <c r="O103" s="34">
        <f t="shared" si="11"/>
        <v>3.7583333333333337</v>
      </c>
      <c r="P103" s="146">
        <f t="shared" si="12"/>
        <v>0.35329750000000015</v>
      </c>
      <c r="Q103" s="146">
        <f t="shared" si="13"/>
        <v>2.2557839380131259</v>
      </c>
      <c r="R103" s="1">
        <v>1472</v>
      </c>
      <c r="S103" s="330">
        <f t="shared" si="21"/>
        <v>3.3205139567553217</v>
      </c>
      <c r="T103" s="146">
        <f t="shared" si="15"/>
        <v>-2.2884132044277807</v>
      </c>
    </row>
    <row r="104" spans="1:20" x14ac:dyDescent="0.25">
      <c r="A104" s="354">
        <v>12</v>
      </c>
      <c r="B104" s="98">
        <v>34</v>
      </c>
      <c r="C104" s="34">
        <f t="shared" si="5"/>
        <v>3.75</v>
      </c>
      <c r="D104" s="146">
        <f t="shared" si="6"/>
        <v>1.486</v>
      </c>
      <c r="E104" s="146">
        <f t="shared" si="22"/>
        <v>30.619634336906781</v>
      </c>
      <c r="O104" s="34">
        <f t="shared" si="11"/>
        <v>3.7750000000000004</v>
      </c>
      <c r="P104" s="146">
        <f t="shared" si="12"/>
        <v>0.35924250000000024</v>
      </c>
      <c r="Q104" s="146">
        <f t="shared" si="13"/>
        <v>2.2868753852894845</v>
      </c>
      <c r="R104" s="1">
        <v>1472</v>
      </c>
      <c r="S104" s="330">
        <f t="shared" si="21"/>
        <v>3.3662805671461209</v>
      </c>
      <c r="T104" s="146">
        <f t="shared" si="15"/>
        <v>-2.2479644818269628</v>
      </c>
    </row>
    <row r="105" spans="1:20" x14ac:dyDescent="0.25">
      <c r="A105" s="354">
        <v>12</v>
      </c>
      <c r="B105" s="98">
        <v>35</v>
      </c>
      <c r="C105" s="34">
        <f t="shared" si="5"/>
        <v>3.7666666666666675</v>
      </c>
      <c r="D105" s="146">
        <f t="shared" si="6"/>
        <v>1.4842</v>
      </c>
      <c r="E105" s="146">
        <f t="shared" si="22"/>
        <v>30.492989203838015</v>
      </c>
      <c r="O105" s="34">
        <f t="shared" si="11"/>
        <v>3.791666666666667</v>
      </c>
      <c r="P105" s="146">
        <f t="shared" si="12"/>
        <v>0.36518750000000011</v>
      </c>
      <c r="Q105" s="146">
        <f t="shared" si="13"/>
        <v>2.3183953656702099</v>
      </c>
      <c r="R105" s="1">
        <v>1472</v>
      </c>
      <c r="S105" s="330">
        <f t="shared" si="21"/>
        <v>3.4126779782665491</v>
      </c>
      <c r="T105" s="146">
        <f t="shared" si="15"/>
        <v>-2.2082307084135988</v>
      </c>
    </row>
    <row r="106" spans="1:20" x14ac:dyDescent="0.25">
      <c r="A106" s="354">
        <v>12</v>
      </c>
      <c r="B106" s="98">
        <v>36</v>
      </c>
      <c r="C106" s="34">
        <f t="shared" si="5"/>
        <v>3.7833333333333332</v>
      </c>
      <c r="D106" s="146">
        <f t="shared" si="6"/>
        <v>1.4824000000000002</v>
      </c>
      <c r="E106" s="146">
        <f t="shared" si="22"/>
        <v>30.366867884657875</v>
      </c>
      <c r="O106" s="34">
        <f t="shared" si="11"/>
        <v>3.8083333333333336</v>
      </c>
      <c r="P106" s="146">
        <f t="shared" si="12"/>
        <v>0.3711325000000002</v>
      </c>
      <c r="Q106" s="146">
        <f t="shared" si="13"/>
        <v>2.3503497856227606</v>
      </c>
      <c r="R106" s="1">
        <v>1472</v>
      </c>
      <c r="S106" s="330">
        <f t="shared" si="21"/>
        <v>3.4597148844367038</v>
      </c>
      <c r="T106" s="146">
        <f t="shared" si="15"/>
        <v>-2.1691992471409534</v>
      </c>
    </row>
    <row r="107" spans="1:20" x14ac:dyDescent="0.25">
      <c r="A107" s="354">
        <v>12</v>
      </c>
      <c r="B107" s="98">
        <v>37</v>
      </c>
      <c r="C107" s="34">
        <f t="shared" si="5"/>
        <v>3.8000000000000007</v>
      </c>
      <c r="D107" s="146">
        <f t="shared" si="6"/>
        <v>1.4805999999999999</v>
      </c>
      <c r="E107" s="146">
        <f t="shared" si="22"/>
        <v>30.241268212832285</v>
      </c>
      <c r="O107" s="34">
        <f t="shared" si="11"/>
        <v>3.8250000000000002</v>
      </c>
      <c r="P107" s="146">
        <f t="shared" si="12"/>
        <v>0.37707750000000007</v>
      </c>
      <c r="Q107" s="146">
        <f t="shared" si="13"/>
        <v>2.382744633023373</v>
      </c>
      <c r="R107" s="1">
        <v>1472</v>
      </c>
      <c r="S107" s="330">
        <f t="shared" si="21"/>
        <v>3.5074000998104053</v>
      </c>
      <c r="T107" s="146">
        <f t="shared" si="15"/>
        <v>-2.1308576843308464</v>
      </c>
    </row>
    <row r="108" spans="1:20" x14ac:dyDescent="0.25">
      <c r="A108" s="354">
        <v>12</v>
      </c>
      <c r="B108" s="98">
        <v>38</v>
      </c>
      <c r="C108" s="34">
        <f t="shared" si="5"/>
        <v>3.8166666666666664</v>
      </c>
      <c r="D108" s="146">
        <f t="shared" si="6"/>
        <v>1.4788000000000001</v>
      </c>
      <c r="E108" s="146">
        <f t="shared" si="22"/>
        <v>30.116188030788251</v>
      </c>
      <c r="O108" s="34">
        <f t="shared" si="11"/>
        <v>3.8416666666666668</v>
      </c>
      <c r="P108" s="146">
        <f t="shared" si="12"/>
        <v>0.38302250000000015</v>
      </c>
      <c r="Q108" s="146">
        <f t="shared" si="13"/>
        <v>2.4155859782791271</v>
      </c>
      <c r="R108" s="1">
        <v>1472</v>
      </c>
      <c r="S108" s="330">
        <f t="shared" si="21"/>
        <v>3.5557425600268751</v>
      </c>
      <c r="T108" s="146">
        <f t="shared" si="15"/>
        <v>-2.0931938257197307</v>
      </c>
    </row>
    <row r="109" spans="1:20" x14ac:dyDescent="0.25">
      <c r="A109" s="355">
        <v>12</v>
      </c>
      <c r="B109" s="182">
        <v>39</v>
      </c>
      <c r="C109" s="325">
        <f t="shared" si="5"/>
        <v>3.8333333333333339</v>
      </c>
      <c r="D109" s="177">
        <f t="shared" si="6"/>
        <v>1.4769999999999999</v>
      </c>
      <c r="E109" s="177">
        <f t="shared" si="22"/>
        <v>29.991625189876515</v>
      </c>
      <c r="O109" s="34">
        <f t="shared" si="11"/>
        <v>3.8583333333333334</v>
      </c>
      <c r="P109" s="146">
        <f t="shared" si="12"/>
        <v>0.38896750000000002</v>
      </c>
      <c r="Q109" s="146">
        <f t="shared" si="13"/>
        <v>2.4488799754654553</v>
      </c>
      <c r="R109" s="1">
        <v>1472</v>
      </c>
      <c r="S109" s="330">
        <f t="shared" si="21"/>
        <v>3.6047513238851501</v>
      </c>
      <c r="T109" s="146">
        <f t="shared" si="15"/>
        <v>-2.0561956925840192</v>
      </c>
    </row>
    <row r="110" spans="1:20" x14ac:dyDescent="0.25">
      <c r="A110" s="353">
        <v>12</v>
      </c>
      <c r="B110" s="141">
        <v>40</v>
      </c>
      <c r="C110" s="188">
        <f t="shared" si="5"/>
        <v>3.8499999999999996</v>
      </c>
      <c r="D110" s="174">
        <f t="shared" si="6"/>
        <v>1.4752000000000001</v>
      </c>
      <c r="E110" s="174">
        <f t="shared" si="22"/>
        <v>29.867577550334904</v>
      </c>
      <c r="O110" s="34">
        <f t="shared" si="11"/>
        <v>3.875</v>
      </c>
      <c r="P110" s="146">
        <f t="shared" si="12"/>
        <v>0.39491250000000011</v>
      </c>
      <c r="Q110" s="146">
        <f t="shared" si="13"/>
        <v>2.4826328634793571</v>
      </c>
      <c r="R110" s="1">
        <v>1472</v>
      </c>
      <c r="S110" s="330">
        <f t="shared" si="21"/>
        <v>3.6544355750416133</v>
      </c>
      <c r="T110" s="146">
        <f t="shared" si="15"/>
        <v>-2.0198515179301717</v>
      </c>
    </row>
    <row r="111" spans="1:20" x14ac:dyDescent="0.25">
      <c r="A111" s="354">
        <v>12</v>
      </c>
      <c r="B111" s="98">
        <v>41</v>
      </c>
      <c r="C111" s="34">
        <f t="shared" si="5"/>
        <v>3.8666666666666671</v>
      </c>
      <c r="D111" s="146">
        <f t="shared" si="6"/>
        <v>1.4734</v>
      </c>
      <c r="E111" s="146">
        <f t="shared" si="22"/>
        <v>29.744042981251411</v>
      </c>
      <c r="O111" s="34">
        <f t="shared" si="11"/>
        <v>3.8916666666666666</v>
      </c>
      <c r="P111" s="146">
        <f t="shared" si="12"/>
        <v>0.4008575000000002</v>
      </c>
      <c r="Q111" s="146">
        <f t="shared" si="13"/>
        <v>2.5168509672084807</v>
      </c>
      <c r="R111" s="1">
        <v>1465</v>
      </c>
      <c r="S111" s="330">
        <f t="shared" si="21"/>
        <v>3.6871866669604243</v>
      </c>
      <c r="T111" s="146">
        <f t="shared" si="15"/>
        <v>-1.9936303217254354</v>
      </c>
    </row>
    <row r="112" spans="1:20" x14ac:dyDescent="0.25">
      <c r="A112" s="354">
        <v>12</v>
      </c>
      <c r="B112" s="98">
        <v>42</v>
      </c>
      <c r="C112" s="34">
        <f t="shared" si="5"/>
        <v>3.8833333333333329</v>
      </c>
      <c r="D112" s="146">
        <f t="shared" si="6"/>
        <v>1.4716</v>
      </c>
      <c r="E112" s="146">
        <f t="shared" si="22"/>
        <v>29.621019360527654</v>
      </c>
      <c r="O112" s="34">
        <f t="shared" si="11"/>
        <v>3.9083333333333332</v>
      </c>
      <c r="P112" s="146">
        <f t="shared" si="12"/>
        <v>0.40680250000000007</v>
      </c>
      <c r="Q112" s="146">
        <f t="shared" si="13"/>
        <v>2.5515406987163378</v>
      </c>
      <c r="R112" s="1">
        <v>1465</v>
      </c>
      <c r="S112" s="330">
        <f t="shared" si="21"/>
        <v>3.7380071236194348</v>
      </c>
      <c r="T112" s="146">
        <f t="shared" si="15"/>
        <v>-1.9583920178670691</v>
      </c>
    </row>
    <row r="113" spans="1:20" x14ac:dyDescent="0.25">
      <c r="A113" s="354">
        <v>12</v>
      </c>
      <c r="B113" s="98">
        <v>43</v>
      </c>
      <c r="C113" s="34">
        <f t="shared" si="5"/>
        <v>3.9000000000000004</v>
      </c>
      <c r="D113" s="146">
        <f t="shared" si="6"/>
        <v>1.4698</v>
      </c>
      <c r="E113" s="146">
        <f t="shared" si="22"/>
        <v>29.498504574842414</v>
      </c>
      <c r="O113" s="34">
        <f t="shared" si="11"/>
        <v>3.9249999999999998</v>
      </c>
      <c r="P113" s="146">
        <f t="shared" si="12"/>
        <v>0.41274750000000016</v>
      </c>
      <c r="Q113" s="146">
        <f t="shared" si="13"/>
        <v>2.5867085584438509</v>
      </c>
      <c r="R113" s="1">
        <v>1465</v>
      </c>
      <c r="S113" s="330">
        <f t="shared" si="21"/>
        <v>3.7895280381202414</v>
      </c>
      <c r="T113" s="146">
        <f t="shared" si="15"/>
        <v>-1.9237765667229889</v>
      </c>
    </row>
    <row r="114" spans="1:20" x14ac:dyDescent="0.25">
      <c r="A114" s="354">
        <v>12</v>
      </c>
      <c r="B114" s="98">
        <v>44</v>
      </c>
      <c r="C114" s="34">
        <f t="shared" si="5"/>
        <v>3.9166666666666661</v>
      </c>
      <c r="D114" s="146">
        <f t="shared" si="6"/>
        <v>1.468</v>
      </c>
      <c r="E114" s="146">
        <f t="shared" si="22"/>
        <v>29.376496519615312</v>
      </c>
      <c r="O114" s="34">
        <f t="shared" si="11"/>
        <v>3.9416666666666673</v>
      </c>
      <c r="P114" s="146">
        <f t="shared" si="12"/>
        <v>0.41869250000000025</v>
      </c>
      <c r="Q114" s="146">
        <f t="shared" si="13"/>
        <v>2.6223611364274499</v>
      </c>
      <c r="R114" s="1">
        <v>1465</v>
      </c>
      <c r="S114" s="330">
        <f t="shared" si="21"/>
        <v>3.8417590648662139</v>
      </c>
      <c r="T114" s="146">
        <f t="shared" si="15"/>
        <v>-1.8897729590952699</v>
      </c>
    </row>
    <row r="115" spans="1:20" x14ac:dyDescent="0.25">
      <c r="A115" s="354">
        <v>12</v>
      </c>
      <c r="B115" s="98">
        <v>45</v>
      </c>
      <c r="C115" s="34">
        <f t="shared" si="5"/>
        <v>3.9333333333333336</v>
      </c>
      <c r="D115" s="146">
        <f t="shared" si="6"/>
        <v>1.4661999999999999</v>
      </c>
      <c r="E115" s="146">
        <f t="shared" si="22"/>
        <v>29.254993098970715</v>
      </c>
      <c r="O115" s="34">
        <f t="shared" si="11"/>
        <v>3.9583333333333339</v>
      </c>
      <c r="P115" s="146">
        <f t="shared" si="12"/>
        <v>0.42463750000000033</v>
      </c>
      <c r="Q115" s="146">
        <f t="shared" si="13"/>
        <v>2.6585051135339719</v>
      </c>
      <c r="R115" s="1">
        <v>1465</v>
      </c>
      <c r="S115" s="330">
        <f t="shared" si="21"/>
        <v>3.8947099913272685</v>
      </c>
      <c r="T115" s="146">
        <f t="shared" si="15"/>
        <v>-1.8563703803768787</v>
      </c>
    </row>
    <row r="116" spans="1:20" x14ac:dyDescent="0.25">
      <c r="A116" s="354">
        <v>12</v>
      </c>
      <c r="B116" s="98">
        <v>46</v>
      </c>
      <c r="C116" s="34">
        <f t="shared" si="5"/>
        <v>3.9500000000000011</v>
      </c>
      <c r="D116" s="146">
        <f t="shared" si="6"/>
        <v>1.4643999999999999</v>
      </c>
      <c r="E116" s="146">
        <f t="shared" si="22"/>
        <v>29.133992225701654</v>
      </c>
      <c r="O116" s="34">
        <f t="shared" si="11"/>
        <v>3.9750000000000005</v>
      </c>
      <c r="P116" s="146">
        <f t="shared" si="12"/>
        <v>0.4305825000000002</v>
      </c>
      <c r="Q116" s="146">
        <f t="shared" si="13"/>
        <v>2.6951472627125725</v>
      </c>
      <c r="R116" s="1">
        <v>1465</v>
      </c>
      <c r="S116" s="330">
        <f t="shared" si="21"/>
        <v>3.9483907398739189</v>
      </c>
      <c r="T116" s="146">
        <f t="shared" si="15"/>
        <v>-1.8235582071146454</v>
      </c>
    </row>
    <row r="117" spans="1:20" x14ac:dyDescent="0.25">
      <c r="A117" s="354">
        <v>12</v>
      </c>
      <c r="B117" s="98">
        <v>47</v>
      </c>
      <c r="C117" s="34">
        <f t="shared" si="5"/>
        <v>3.9666666666666668</v>
      </c>
      <c r="D117" s="146">
        <f t="shared" si="6"/>
        <v>1.4626000000000001</v>
      </c>
      <c r="E117" s="146">
        <f t="shared" si="22"/>
        <v>29.01349182123403</v>
      </c>
      <c r="O117" s="34">
        <f t="shared" si="11"/>
        <v>3.9916666666666671</v>
      </c>
      <c r="P117" s="146">
        <f t="shared" si="12"/>
        <v>0.43652750000000029</v>
      </c>
      <c r="Q117" s="146">
        <f t="shared" si="13"/>
        <v>2.7322944502639022</v>
      </c>
      <c r="R117" s="1">
        <v>1465</v>
      </c>
      <c r="S117" s="330">
        <f t="shared" si="21"/>
        <v>4.0028113696366168</v>
      </c>
      <c r="T117" s="146">
        <f t="shared" si="15"/>
        <v>-1.7913260036278085</v>
      </c>
    </row>
    <row r="118" spans="1:20" x14ac:dyDescent="0.25">
      <c r="A118" s="354">
        <v>12</v>
      </c>
      <c r="B118" s="98">
        <v>48</v>
      </c>
      <c r="C118" s="34">
        <f t="shared" si="5"/>
        <v>3.9833333333333343</v>
      </c>
      <c r="D118" s="146">
        <f t="shared" si="6"/>
        <v>1.4607999999999999</v>
      </c>
      <c r="E118" s="146">
        <f t="shared" si="22"/>
        <v>28.893489815590815</v>
      </c>
      <c r="O118" s="34">
        <f t="shared" si="11"/>
        <v>4.0083333333333337</v>
      </c>
      <c r="P118" s="146">
        <f t="shared" si="12"/>
        <v>0.44247250000000016</v>
      </c>
      <c r="Q118" s="146">
        <f t="shared" si="13"/>
        <v>2.7699536371267581</v>
      </c>
      <c r="R118" s="1">
        <v>1465</v>
      </c>
      <c r="S118" s="330">
        <f t="shared" si="21"/>
        <v>4.057982078390701</v>
      </c>
      <c r="T118" s="146">
        <f t="shared" si="15"/>
        <v>-1.7596635186937892</v>
      </c>
    </row>
    <row r="119" spans="1:20" x14ac:dyDescent="0.25">
      <c r="A119" s="354">
        <v>12</v>
      </c>
      <c r="B119" s="98">
        <v>49</v>
      </c>
      <c r="C119" s="34">
        <f t="shared" si="5"/>
        <v>4</v>
      </c>
      <c r="D119" s="177">
        <f t="shared" si="6"/>
        <v>1.4590000000000001</v>
      </c>
      <c r="E119" s="177">
        <f t="shared" si="22"/>
        <v>28.773984147356703</v>
      </c>
      <c r="O119" s="34">
        <f t="shared" si="11"/>
        <v>4.0250000000000004</v>
      </c>
      <c r="P119" s="146">
        <f t="shared" si="12"/>
        <v>0.44841750000000025</v>
      </c>
      <c r="Q119" s="146">
        <f t="shared" si="13"/>
        <v>2.8081318801824913</v>
      </c>
      <c r="R119" s="1">
        <v>1465</v>
      </c>
      <c r="S119" s="330">
        <f t="shared" si="21"/>
        <v>4.1139132044673499</v>
      </c>
      <c r="T119" s="146">
        <f t="shared" si="15"/>
        <v>-1.7285606822824158</v>
      </c>
    </row>
    <row r="120" spans="1:20" x14ac:dyDescent="0.25">
      <c r="A120" s="355">
        <v>12</v>
      </c>
      <c r="B120" s="182">
        <v>50</v>
      </c>
      <c r="C120" s="325">
        <f t="shared" si="5"/>
        <v>4.0166666666666675</v>
      </c>
      <c r="D120" s="174">
        <f t="shared" si="6"/>
        <v>1.4571999999999998</v>
      </c>
      <c r="E120" s="174">
        <f t="shared" si="22"/>
        <v>28.654972763642409</v>
      </c>
      <c r="O120" s="34">
        <f t="shared" si="11"/>
        <v>4.041666666666667</v>
      </c>
      <c r="P120" s="146">
        <f t="shared" si="12"/>
        <v>0.45436250000000011</v>
      </c>
      <c r="Q120" s="146">
        <f t="shared" si="13"/>
        <v>2.8468363335773739</v>
      </c>
      <c r="R120" s="1">
        <v>1465</v>
      </c>
      <c r="S120" s="330">
        <f t="shared" si="21"/>
        <v>4.1706152286908527</v>
      </c>
      <c r="T120" s="146">
        <f t="shared" si="15"/>
        <v>-1.6980076023575761</v>
      </c>
    </row>
    <row r="121" spans="1:20" x14ac:dyDescent="0.25">
      <c r="A121" s="353">
        <v>12</v>
      </c>
      <c r="B121" s="141">
        <v>51</v>
      </c>
      <c r="C121" s="188">
        <f t="shared" si="5"/>
        <v>4.0333333333333332</v>
      </c>
      <c r="D121" s="146">
        <f t="shared" si="6"/>
        <v>1.4554</v>
      </c>
      <c r="E121" s="146">
        <f t="shared" si="22"/>
        <v>28.53645362004967</v>
      </c>
      <c r="O121" s="34">
        <f t="shared" si="11"/>
        <v>4.0583333333333336</v>
      </c>
      <c r="P121" s="146">
        <f t="shared" si="12"/>
        <v>0.4603075000000002</v>
      </c>
      <c r="Q121" s="146">
        <f t="shared" si="13"/>
        <v>2.8860742500632073</v>
      </c>
      <c r="R121" s="1">
        <v>1465</v>
      </c>
      <c r="S121" s="330">
        <f t="shared" si="21"/>
        <v>4.2280987763425983</v>
      </c>
      <c r="T121" s="146">
        <f t="shared" si="15"/>
        <v>-1.6679945617279213</v>
      </c>
    </row>
    <row r="122" spans="1:20" x14ac:dyDescent="0.25">
      <c r="A122" s="354">
        <v>12</v>
      </c>
      <c r="B122" s="98">
        <v>52</v>
      </c>
      <c r="C122" s="34">
        <f t="shared" si="5"/>
        <v>4.0500000000000007</v>
      </c>
      <c r="D122" s="146">
        <f t="shared" si="6"/>
        <v>1.4536</v>
      </c>
      <c r="E122" s="146">
        <f t="shared" si="22"/>
        <v>28.418424680635908</v>
      </c>
      <c r="O122" s="34">
        <f t="shared" si="11"/>
        <v>4.0750000000000002</v>
      </c>
      <c r="P122" s="146">
        <f t="shared" si="12"/>
        <v>0.46625250000000007</v>
      </c>
      <c r="Q122" s="146">
        <f t="shared" si="13"/>
        <v>2.9258529823563935</v>
      </c>
      <c r="R122" s="1">
        <v>1465</v>
      </c>
      <c r="S122" s="330">
        <f t="shared" si="21"/>
        <v>4.2863746191521166</v>
      </c>
      <c r="T122" s="146">
        <f t="shared" si="15"/>
        <v>-1.6385120149584644</v>
      </c>
    </row>
    <row r="123" spans="1:20" x14ac:dyDescent="0.25">
      <c r="A123" s="354">
        <v>12</v>
      </c>
      <c r="B123" s="98">
        <v>53</v>
      </c>
      <c r="C123" s="34">
        <f t="shared" si="5"/>
        <v>4.0666666666666664</v>
      </c>
      <c r="D123" s="146">
        <f t="shared" si="6"/>
        <v>1.4518</v>
      </c>
      <c r="E123" s="146">
        <f t="shared" si="22"/>
        <v>28.30088391787945</v>
      </c>
      <c r="O123" s="34">
        <f t="shared" si="11"/>
        <v>4.0916666666666668</v>
      </c>
      <c r="P123" s="146">
        <f t="shared" si="12"/>
        <v>0.47219750000000016</v>
      </c>
      <c r="Q123" s="146">
        <f t="shared" si="13"/>
        <v>2.9661799845157559</v>
      </c>
      <c r="R123" s="1">
        <v>1465</v>
      </c>
      <c r="S123" s="330">
        <f t="shared" si="21"/>
        <v>4.3454536773155823</v>
      </c>
      <c r="T123" s="146">
        <f t="shared" si="15"/>
        <v>-1.6095505853345311</v>
      </c>
    </row>
    <row r="124" spans="1:20" x14ac:dyDescent="0.25">
      <c r="A124" s="354">
        <v>12</v>
      </c>
      <c r="B124" s="98">
        <v>54</v>
      </c>
      <c r="C124" s="34">
        <f t="shared" si="5"/>
        <v>4.0833333333333339</v>
      </c>
      <c r="D124" s="146">
        <f t="shared" si="6"/>
        <v>1.45</v>
      </c>
      <c r="E124" s="146">
        <f t="shared" si="22"/>
        <v>28.183829312644548</v>
      </c>
      <c r="O124" s="34">
        <f t="shared" si="11"/>
        <v>4.1083333333333334</v>
      </c>
      <c r="P124" s="146">
        <f t="shared" si="12"/>
        <v>0.47814250000000003</v>
      </c>
      <c r="Q124" s="146">
        <f t="shared" si="13"/>
        <v>3.0070628133393305</v>
      </c>
      <c r="R124" s="1">
        <v>1465</v>
      </c>
      <c r="S124" s="330">
        <f t="shared" si="21"/>
        <v>4.4053470215421191</v>
      </c>
      <c r="T124" s="146">
        <f t="shared" si="15"/>
        <v>-1.5811010618774048</v>
      </c>
    </row>
    <row r="125" spans="1:20" x14ac:dyDescent="0.25">
      <c r="A125" s="354">
        <v>12</v>
      </c>
      <c r="B125" s="98">
        <v>55</v>
      </c>
      <c r="C125" s="34">
        <f t="shared" si="5"/>
        <v>4.0999999999999996</v>
      </c>
      <c r="D125" s="146">
        <f t="shared" si="6"/>
        <v>1.4481999999999999</v>
      </c>
      <c r="E125" s="146">
        <f t="shared" si="22"/>
        <v>28.067258854146765</v>
      </c>
      <c r="O125" s="34">
        <f t="shared" si="11"/>
        <v>4.125</v>
      </c>
      <c r="P125" s="146">
        <f t="shared" si="12"/>
        <v>0.48408750000000011</v>
      </c>
      <c r="Q125" s="146">
        <f t="shared" si="13"/>
        <v>3.0485091297804288</v>
      </c>
      <c r="R125" s="1">
        <v>1465</v>
      </c>
      <c r="S125" s="330">
        <f t="shared" si="21"/>
        <v>4.4660658751283284</v>
      </c>
      <c r="T125" s="146">
        <f t="shared" si="15"/>
        <v>-1.5531543964184957</v>
      </c>
    </row>
    <row r="126" spans="1:20" x14ac:dyDescent="0.25">
      <c r="A126" s="355">
        <v>12</v>
      </c>
      <c r="B126" s="182">
        <v>56</v>
      </c>
      <c r="C126" s="325">
        <f t="shared" si="5"/>
        <v>4.1166666666666671</v>
      </c>
      <c r="D126" s="146">
        <f t="shared" si="6"/>
        <v>1.4463999999999999</v>
      </c>
      <c r="E126" s="146">
        <f t="shared" si="22"/>
        <v>27.951170539918447</v>
      </c>
      <c r="O126" s="34">
        <f t="shared" si="11"/>
        <v>4.1416666666666666</v>
      </c>
      <c r="P126" s="146">
        <f t="shared" si="12"/>
        <v>0.4900325000000002</v>
      </c>
      <c r="Q126" s="146">
        <f t="shared" si="13"/>
        <v>3.0905267003832018</v>
      </c>
      <c r="R126" s="1">
        <v>1465</v>
      </c>
      <c r="S126" s="330">
        <f t="shared" si="21"/>
        <v>4.5276216160613902</v>
      </c>
      <c r="T126" s="146">
        <f t="shared" si="15"/>
        <v>-1.5257017007185469</v>
      </c>
    </row>
    <row r="127" spans="1:20" x14ac:dyDescent="0.25">
      <c r="A127" s="353">
        <v>12</v>
      </c>
      <c r="B127" s="141">
        <v>57</v>
      </c>
      <c r="C127" s="188">
        <f t="shared" si="5"/>
        <v>4.1333333333333329</v>
      </c>
      <c r="D127" s="146">
        <f t="shared" si="6"/>
        <v>1.4446000000000001</v>
      </c>
      <c r="E127" s="146">
        <f t="shared" si="22"/>
        <v>27.835562375774284</v>
      </c>
      <c r="O127" s="34">
        <f t="shared" si="11"/>
        <v>4.1583333333333332</v>
      </c>
      <c r="P127" s="146">
        <f t="shared" si="12"/>
        <v>0.49597750000000007</v>
      </c>
      <c r="Q127" s="146">
        <f t="shared" si="13"/>
        <v>3.1331233987379972</v>
      </c>
      <c r="R127" s="1">
        <v>1463</v>
      </c>
      <c r="S127" s="330">
        <f t="shared" si="21"/>
        <v>4.5837595323536897</v>
      </c>
      <c r="T127" s="146">
        <f t="shared" si="15"/>
        <v>-1.5007830942828475</v>
      </c>
    </row>
    <row r="128" spans="1:20" x14ac:dyDescent="0.25">
      <c r="A128" s="354">
        <v>12</v>
      </c>
      <c r="B128" s="98">
        <v>58</v>
      </c>
      <c r="C128" s="34">
        <f t="shared" si="5"/>
        <v>4.1500000000000004</v>
      </c>
      <c r="D128" s="146">
        <f t="shared" si="6"/>
        <v>1.4428000000000001</v>
      </c>
      <c r="E128" s="146">
        <f t="shared" si="22"/>
        <v>27.72043237577703</v>
      </c>
      <c r="O128" s="34">
        <f t="shared" si="11"/>
        <v>4.1833333333333336</v>
      </c>
      <c r="P128" s="146">
        <f t="shared" si="12"/>
        <v>0.5048950000000002</v>
      </c>
      <c r="Q128" s="146">
        <f t="shared" si="13"/>
        <v>3.1981218017167254</v>
      </c>
      <c r="R128" s="1">
        <v>1463</v>
      </c>
      <c r="S128" s="330">
        <f t="shared" si="21"/>
        <v>4.6788521959115696</v>
      </c>
      <c r="T128" s="146">
        <f t="shared" si="15"/>
        <v>-1.4611720675969047</v>
      </c>
    </row>
    <row r="129" spans="1:20" x14ac:dyDescent="0.25">
      <c r="A129" s="354">
        <v>12</v>
      </c>
      <c r="B129" s="98">
        <v>59</v>
      </c>
      <c r="C129" s="34">
        <f t="shared" si="5"/>
        <v>4.1666666666666661</v>
      </c>
      <c r="D129" s="177">
        <f t="shared" si="6"/>
        <v>1.4410000000000001</v>
      </c>
      <c r="E129" s="177">
        <f t="shared" si="22"/>
        <v>27.605778562203465</v>
      </c>
      <c r="O129" s="34">
        <f t="shared" si="11"/>
        <v>4.2166666666666677</v>
      </c>
      <c r="P129" s="146">
        <f t="shared" si="12"/>
        <v>0.51678500000000038</v>
      </c>
      <c r="Q129" s="146">
        <f t="shared" si="13"/>
        <v>3.286888712612944</v>
      </c>
      <c r="R129" s="1">
        <v>1463</v>
      </c>
      <c r="S129" s="330">
        <f t="shared" si="21"/>
        <v>4.8087181865527375</v>
      </c>
      <c r="T129" s="146">
        <f t="shared" si="15"/>
        <v>-1.4099748348330987</v>
      </c>
    </row>
    <row r="130" spans="1:20" x14ac:dyDescent="0.25">
      <c r="A130" s="354">
        <v>13</v>
      </c>
      <c r="B130" s="98">
        <v>1</v>
      </c>
      <c r="C130" s="34">
        <f t="shared" si="5"/>
        <v>4.2000000000000011</v>
      </c>
      <c r="D130" s="174">
        <f t="shared" si="6"/>
        <v>1.4373999999999998</v>
      </c>
      <c r="E130" s="174">
        <f t="shared" si="22"/>
        <v>27.377891624300773</v>
      </c>
      <c r="O130" s="34">
        <f t="shared" si="11"/>
        <v>4.2500000000000009</v>
      </c>
      <c r="P130" s="146">
        <f t="shared" si="12"/>
        <v>0.52867500000000034</v>
      </c>
      <c r="Q130" s="146">
        <f t="shared" si="13"/>
        <v>3.3781194335072127</v>
      </c>
      <c r="R130" s="1">
        <v>1463</v>
      </c>
      <c r="S130" s="330">
        <f t="shared" si="21"/>
        <v>4.9421887312210524</v>
      </c>
      <c r="T130" s="146">
        <f t="shared" si="15"/>
        <v>-1.3605714747423101</v>
      </c>
    </row>
    <row r="131" spans="1:20" x14ac:dyDescent="0.25">
      <c r="A131" s="354">
        <v>13</v>
      </c>
      <c r="B131" s="98">
        <v>3</v>
      </c>
      <c r="C131" s="34">
        <f t="shared" si="5"/>
        <v>4.2333333333333343</v>
      </c>
      <c r="D131" s="146">
        <f t="shared" si="6"/>
        <v>1.4338</v>
      </c>
      <c r="E131" s="146">
        <f t="shared" si="22"/>
        <v>27.151885903272653</v>
      </c>
      <c r="O131" s="34">
        <f>(C132+C133)/2</f>
        <v>4.2833333333333341</v>
      </c>
      <c r="P131" s="146">
        <f>(0.3567*O131)-0.9873</f>
        <v>0.5405650000000003</v>
      </c>
      <c r="Q131" s="146">
        <f t="shared" si="13"/>
        <v>3.4718823497882467</v>
      </c>
      <c r="R131" s="1">
        <v>1463</v>
      </c>
      <c r="S131" s="330">
        <f t="shared" si="21"/>
        <v>5.0793638777402048</v>
      </c>
      <c r="T131" s="146">
        <f t="shared" si="15"/>
        <v>-1.3128991327719044</v>
      </c>
    </row>
    <row r="132" spans="1:20" x14ac:dyDescent="0.25">
      <c r="A132" s="355">
        <v>13</v>
      </c>
      <c r="B132" s="182">
        <v>5</v>
      </c>
      <c r="C132" s="325">
        <f t="shared" si="5"/>
        <v>4.2666666666666675</v>
      </c>
      <c r="D132" s="146">
        <f t="shared" si="6"/>
        <v>1.4301999999999999</v>
      </c>
      <c r="E132" s="146">
        <f t="shared" si="22"/>
        <v>26.927745869589579</v>
      </c>
      <c r="O132" s="34"/>
    </row>
    <row r="133" spans="1:20" x14ac:dyDescent="0.25">
      <c r="A133" s="353">
        <v>13</v>
      </c>
      <c r="B133" s="141">
        <v>7</v>
      </c>
      <c r="C133" s="188">
        <f t="shared" si="5"/>
        <v>4.3000000000000007</v>
      </c>
      <c r="D133" s="146">
        <f t="shared" si="6"/>
        <v>1.4265999999999999</v>
      </c>
      <c r="E133" s="146">
        <f t="shared" si="22"/>
        <v>26.705456121918978</v>
      </c>
    </row>
    <row r="134" spans="1:20" x14ac:dyDescent="0.25">
      <c r="A134" s="354"/>
      <c r="B134" s="98"/>
      <c r="C134" s="34"/>
    </row>
    <row r="135" spans="1:20" x14ac:dyDescent="0.25">
      <c r="A135" s="354"/>
      <c r="B135" s="98"/>
      <c r="C135" s="34"/>
    </row>
    <row r="136" spans="1:20" x14ac:dyDescent="0.25">
      <c r="A136" s="354"/>
      <c r="B136" s="98"/>
      <c r="C136" s="34"/>
    </row>
    <row r="137" spans="1:20" x14ac:dyDescent="0.25">
      <c r="A137" s="354"/>
      <c r="B137" s="98"/>
      <c r="C137" s="34"/>
    </row>
    <row r="138" spans="1:20" x14ac:dyDescent="0.25">
      <c r="A138" s="355"/>
      <c r="B138" s="182"/>
      <c r="C138" s="325"/>
    </row>
    <row r="139" spans="1:20" x14ac:dyDescent="0.25">
      <c r="A139" s="353"/>
      <c r="B139" s="141"/>
      <c r="C139" s="188"/>
    </row>
    <row r="140" spans="1:20" x14ac:dyDescent="0.25">
      <c r="A140" s="354"/>
      <c r="B140" s="98"/>
      <c r="C140" s="34"/>
    </row>
  </sheetData>
  <mergeCells count="3">
    <mergeCell ref="Q32:Q36"/>
    <mergeCell ref="A67:B68"/>
    <mergeCell ref="C67:M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Oversikt</vt:lpstr>
      <vt:lpstr>Glucose</vt:lpstr>
      <vt:lpstr>Glycerol</vt:lpstr>
      <vt:lpstr>Xylose</vt:lpstr>
      <vt:lpstr>Mannitol</vt:lpstr>
      <vt:lpstr>Succinate</vt:lpstr>
      <vt:lpstr>Glucose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2023-04-23T11:23:34Z</dcterms:created>
  <dcterms:modified xsi:type="dcterms:W3CDTF">2023-06-08T10:34:53Z</dcterms:modified>
</cp:coreProperties>
</file>