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arinasucic/Desktop/polimi/PCM/"/>
    </mc:Choice>
  </mc:AlternateContent>
  <xr:revisionPtr revIDLastSave="0" documentId="13_ncr:1_{12E00179-2D61-1C4A-BCE7-476C7C395531}" xr6:coauthVersionLast="47" xr6:coauthVersionMax="47" xr10:uidLastSave="{00000000-0000-0000-0000-000000000000}"/>
  <bookViews>
    <workbookView xWindow="0" yWindow="760" windowWidth="30240" windowHeight="17260" xr2:uid="{1DBF2C69-A3E5-4F47-87A2-4F72AAB22613}"/>
  </bookViews>
  <sheets>
    <sheet name="Data Base" sheetId="7" r:id="rId1"/>
  </sheets>
  <definedNames>
    <definedName name="_xlnm._FilterDatabase" localSheetId="0" hidden="1">'Data Base'!$O$2:$O$34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" i="7" l="1"/>
  <c r="AA32" i="7" s="1"/>
  <c r="Z33" i="7"/>
  <c r="AA33" i="7" s="1"/>
  <c r="Z34" i="7"/>
  <c r="AA34" i="7" s="1"/>
  <c r="Z35" i="7"/>
  <c r="AA35" i="7" s="1"/>
  <c r="Z36" i="7"/>
  <c r="AA36" i="7" s="1"/>
  <c r="Z37" i="7"/>
  <c r="AA37" i="7" s="1"/>
  <c r="Z38" i="7"/>
  <c r="Z39" i="7"/>
  <c r="AA39" i="7" s="1"/>
  <c r="Z40" i="7"/>
  <c r="AA40" i="7" s="1"/>
  <c r="Z31" i="7"/>
  <c r="AA31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AA28" i="7" s="1"/>
  <c r="Z20" i="7"/>
  <c r="AA20" i="7" s="1"/>
  <c r="AA38" i="7"/>
  <c r="AA27" i="7"/>
  <c r="W23" i="7"/>
  <c r="S12" i="7"/>
  <c r="Z4" i="7"/>
  <c r="AA4" i="7" s="1"/>
  <c r="Z5" i="7"/>
  <c r="AA5" i="7" s="1"/>
  <c r="Z6" i="7"/>
  <c r="AA6" i="7" s="1"/>
  <c r="Z7" i="7"/>
  <c r="AA7" i="7" s="1"/>
  <c r="Z8" i="7"/>
  <c r="AA8" i="7" s="1"/>
  <c r="Z9" i="7"/>
  <c r="AA9" i="7" s="1"/>
  <c r="Z10" i="7"/>
  <c r="AA10" i="7" s="1"/>
  <c r="Z11" i="7"/>
  <c r="AA11" i="7" s="1"/>
  <c r="Z12" i="7"/>
  <c r="AA12" i="7" s="1"/>
  <c r="Z13" i="7"/>
  <c r="AA13" i="7" s="1"/>
  <c r="Z14" i="7"/>
  <c r="AA14" i="7" s="1"/>
  <c r="Z15" i="7"/>
  <c r="AA15" i="7" s="1"/>
  <c r="Z16" i="7"/>
  <c r="AA16" i="7" s="1"/>
  <c r="Z17" i="7"/>
  <c r="AA17" i="7" s="1"/>
  <c r="Z3" i="7"/>
  <c r="AA3" i="7" s="1"/>
  <c r="V32" i="7"/>
  <c r="W32" i="7" s="1"/>
  <c r="V33" i="7"/>
  <c r="W33" i="7" s="1"/>
  <c r="V34" i="7"/>
  <c r="W34" i="7" s="1"/>
  <c r="V35" i="7"/>
  <c r="W35" i="7" s="1"/>
  <c r="V36" i="7"/>
  <c r="W36" i="7" s="1"/>
  <c r="V37" i="7"/>
  <c r="W37" i="7" s="1"/>
  <c r="V38" i="7"/>
  <c r="W38" i="7" s="1"/>
  <c r="V39" i="7"/>
  <c r="W39" i="7" s="1"/>
  <c r="V40" i="7"/>
  <c r="W40" i="7" s="1"/>
  <c r="V31" i="7"/>
  <c r="W31" i="7" s="1"/>
  <c r="V21" i="7"/>
  <c r="W21" i="7" s="1"/>
  <c r="V22" i="7"/>
  <c r="W22" i="7" s="1"/>
  <c r="V23" i="7"/>
  <c r="V24" i="7"/>
  <c r="W24" i="7" s="1"/>
  <c r="V25" i="7"/>
  <c r="W25" i="7" s="1"/>
  <c r="V26" i="7"/>
  <c r="W26" i="7" s="1"/>
  <c r="V27" i="7"/>
  <c r="W27" i="7" s="1"/>
  <c r="V28" i="7"/>
  <c r="W28" i="7" s="1"/>
  <c r="V20" i="7"/>
  <c r="W20" i="7" s="1"/>
  <c r="V4" i="7"/>
  <c r="W4" i="7" s="1"/>
  <c r="V5" i="7"/>
  <c r="W5" i="7" s="1"/>
  <c r="V6" i="7"/>
  <c r="W6" i="7" s="1"/>
  <c r="V7" i="7"/>
  <c r="W7" i="7" s="1"/>
  <c r="V8" i="7"/>
  <c r="W8" i="7" s="1"/>
  <c r="V9" i="7"/>
  <c r="W9" i="7" s="1"/>
  <c r="V10" i="7"/>
  <c r="W10" i="7" s="1"/>
  <c r="V11" i="7"/>
  <c r="W11" i="7" s="1"/>
  <c r="V12" i="7"/>
  <c r="W12" i="7" s="1"/>
  <c r="V13" i="7"/>
  <c r="W13" i="7" s="1"/>
  <c r="V14" i="7"/>
  <c r="W14" i="7" s="1"/>
  <c r="V15" i="7"/>
  <c r="W15" i="7" s="1"/>
  <c r="V16" i="7"/>
  <c r="W16" i="7" s="1"/>
  <c r="V17" i="7"/>
  <c r="W17" i="7" s="1"/>
  <c r="V3" i="7"/>
  <c r="W3" i="7" s="1"/>
  <c r="R6" i="7"/>
  <c r="S6" i="7" s="1"/>
  <c r="R13" i="7"/>
  <c r="S13" i="7" s="1"/>
  <c r="R5" i="7"/>
  <c r="S5" i="7" s="1"/>
  <c r="R9" i="7"/>
  <c r="S9" i="7" s="1"/>
  <c r="R8" i="7"/>
  <c r="S8" i="7" s="1"/>
  <c r="R16" i="7"/>
  <c r="S16" i="7" s="1"/>
  <c r="R17" i="7"/>
  <c r="S17" i="7" s="1"/>
  <c r="R39" i="7"/>
  <c r="S39" i="7" s="1"/>
  <c r="R21" i="7"/>
  <c r="S21" i="7" s="1"/>
  <c r="R25" i="7"/>
  <c r="S25" i="7" s="1"/>
  <c r="R27" i="7"/>
  <c r="S27" i="7" s="1"/>
  <c r="R40" i="7"/>
  <c r="S40" i="7" s="1"/>
  <c r="R28" i="7"/>
  <c r="S28" i="7" s="1"/>
  <c r="R38" i="7"/>
  <c r="S38" i="7" s="1"/>
  <c r="R24" i="7"/>
  <c r="S24" i="7" s="1"/>
  <c r="R37" i="7"/>
  <c r="S37" i="7" s="1"/>
  <c r="R23" i="7"/>
  <c r="S23" i="7" s="1"/>
  <c r="R20" i="7"/>
  <c r="S20" i="7" s="1"/>
  <c r="R4" i="7"/>
  <c r="S4" i="7" s="1"/>
  <c r="R7" i="7"/>
  <c r="S7" i="7" s="1"/>
  <c r="R10" i="7"/>
  <c r="S10" i="7" s="1"/>
  <c r="R35" i="7"/>
  <c r="S35" i="7" s="1"/>
  <c r="R26" i="7"/>
  <c r="S26" i="7" s="1"/>
  <c r="R11" i="7"/>
  <c r="S11" i="7" s="1"/>
  <c r="R12" i="7"/>
  <c r="R36" i="7"/>
  <c r="S36" i="7" s="1"/>
  <c r="R14" i="7"/>
  <c r="S14" i="7" s="1"/>
  <c r="R15" i="7"/>
  <c r="S15" i="7" s="1"/>
  <c r="R22" i="7"/>
  <c r="S22" i="7" s="1"/>
  <c r="R32" i="7"/>
  <c r="S32" i="7" s="1"/>
  <c r="R31" i="7"/>
  <c r="S31" i="7" s="1"/>
  <c r="R33" i="7"/>
  <c r="S33" i="7" s="1"/>
  <c r="R34" i="7"/>
  <c r="S34" i="7" s="1"/>
  <c r="R3" i="7"/>
  <c r="S3" i="7" s="1"/>
  <c r="AA29" i="7" l="1"/>
  <c r="AA41" i="7"/>
  <c r="AA18" i="7"/>
  <c r="W41" i="7"/>
  <c r="W29" i="7"/>
  <c r="W18" i="7"/>
  <c r="S41" i="7"/>
  <c r="S29" i="7"/>
  <c r="S18" i="7"/>
</calcChain>
</file>

<file path=xl/sharedStrings.xml><?xml version="1.0" encoding="utf-8"?>
<sst xmlns="http://schemas.openxmlformats.org/spreadsheetml/2006/main" count="236" uniqueCount="127">
  <si>
    <t>Simple</t>
  </si>
  <si>
    <t>Medium</t>
  </si>
  <si>
    <t>High</t>
  </si>
  <si>
    <t xml:space="preserve">Name of the building </t>
  </si>
  <si>
    <t>Location</t>
  </si>
  <si>
    <t>Company</t>
  </si>
  <si>
    <t>Type of the building</t>
  </si>
  <si>
    <t>Exceeded</t>
  </si>
  <si>
    <t>Faqra villa</t>
  </si>
  <si>
    <t>Lebanon</t>
  </si>
  <si>
    <t>30/04/2022</t>
  </si>
  <si>
    <t>Yes</t>
  </si>
  <si>
    <t>Mall Pradera Concepción</t>
  </si>
  <si>
    <t>Guatemala</t>
  </si>
  <si>
    <t xml:space="preserve">Corporación Multi Inversiones </t>
  </si>
  <si>
    <t>Commercial</t>
  </si>
  <si>
    <t>Ecuador</t>
  </si>
  <si>
    <t>Other</t>
  </si>
  <si>
    <t>21/12/2023</t>
  </si>
  <si>
    <t>Mountain Lodge</t>
  </si>
  <si>
    <t>Projekat Split</t>
  </si>
  <si>
    <t>Croatia</t>
  </si>
  <si>
    <t>Porta Group d.o.o.</t>
  </si>
  <si>
    <t>No</t>
  </si>
  <si>
    <t>Barcelona New Hospital</t>
  </si>
  <si>
    <t>Spain</t>
  </si>
  <si>
    <t>PMMT</t>
  </si>
  <si>
    <t xml:space="preserve">Kapital, Hamovniki </t>
  </si>
  <si>
    <t>Russia</t>
  </si>
  <si>
    <t xml:space="preserve">Vrtić Kolibri </t>
  </si>
  <si>
    <t>Bosnia and Herzegovina</t>
  </si>
  <si>
    <t xml:space="preserve">Una </t>
  </si>
  <si>
    <t>22/4/2013</t>
  </si>
  <si>
    <t>Designer Outlet Croatia</t>
  </si>
  <si>
    <t>Outline</t>
  </si>
  <si>
    <t>Clinica Girona</t>
  </si>
  <si>
    <t>Residental</t>
  </si>
  <si>
    <r>
      <t>Size [m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]</t>
    </r>
  </si>
  <si>
    <r>
      <t>Rate per m</t>
    </r>
    <r>
      <rPr>
        <vertAlign val="superscript"/>
        <sz val="12"/>
        <color theme="1"/>
        <rFont val="Aptos Narrow (Body)"/>
      </rPr>
      <t xml:space="preserve">2 </t>
    </r>
    <r>
      <rPr>
        <sz val="12"/>
        <color theme="1"/>
        <rFont val="Aptos Narrow"/>
        <family val="2"/>
        <scheme val="minor"/>
      </rPr>
      <t>[€]</t>
    </r>
  </si>
  <si>
    <t>Start date</t>
  </si>
  <si>
    <t>End date</t>
  </si>
  <si>
    <t>Duration [years]</t>
  </si>
  <si>
    <t>No. of Architects</t>
  </si>
  <si>
    <t>No. of Civil Engineers</t>
  </si>
  <si>
    <t>No. of Const. workers</t>
  </si>
  <si>
    <t>Initial budget [€]</t>
  </si>
  <si>
    <t>Nagi Sfeir and Associates</t>
  </si>
  <si>
    <t>16/3/2021</t>
  </si>
  <si>
    <t>18/6/2022</t>
  </si>
  <si>
    <t>15/1/2025</t>
  </si>
  <si>
    <t>16/3/2017</t>
  </si>
  <si>
    <t>CDE Arquitectura</t>
  </si>
  <si>
    <t>CRAI - Centro de Recursos Para el Aprendizaje y la Investigación</t>
  </si>
  <si>
    <t>Freelance company</t>
  </si>
  <si>
    <t>Heart 2020</t>
  </si>
  <si>
    <t>Heart Italy</t>
  </si>
  <si>
    <t>The Eight</t>
  </si>
  <si>
    <t>Le Coeur</t>
  </si>
  <si>
    <t>The Concours Club</t>
  </si>
  <si>
    <t>Pininfarina</t>
  </si>
  <si>
    <t>Italy</t>
  </si>
  <si>
    <t>Heart</t>
  </si>
  <si>
    <t>Paris</t>
  </si>
  <si>
    <t>USA, Washington</t>
  </si>
  <si>
    <t>USA, Tennessee</t>
  </si>
  <si>
    <t>USA, Miami</t>
  </si>
  <si>
    <t>Pickard Chilton</t>
  </si>
  <si>
    <t>Germany</t>
  </si>
  <si>
    <t>Floreasca City Center</t>
  </si>
  <si>
    <t>Octagon Contracting &amp; Engineering</t>
  </si>
  <si>
    <t>Romania</t>
  </si>
  <si>
    <t>Singapore</t>
  </si>
  <si>
    <t>CapitaGreen</t>
  </si>
  <si>
    <t>Toyo Ito</t>
  </si>
  <si>
    <t>Complexity</t>
  </si>
  <si>
    <t>Spectrum</t>
  </si>
  <si>
    <t>Design phase time [hours]</t>
  </si>
  <si>
    <t>Design phase time [months]</t>
  </si>
  <si>
    <t>The Torre Reforma</t>
  </si>
  <si>
    <t>Mexico</t>
  </si>
  <si>
    <t>LBR&amp;A</t>
  </si>
  <si>
    <t>The Vessel</t>
  </si>
  <si>
    <t>Heatherwick studio</t>
  </si>
  <si>
    <t>USA, New York</t>
  </si>
  <si>
    <t>Denmark</t>
  </si>
  <si>
    <t>Residential</t>
  </si>
  <si>
    <t>The Frøsilo</t>
  </si>
  <si>
    <t>MVRDV</t>
  </si>
  <si>
    <t>Netherlands</t>
  </si>
  <si>
    <t>Depot Boijmans Van Beuningen</t>
  </si>
  <si>
    <t>Not specified</t>
  </si>
  <si>
    <t>The sport resort</t>
  </si>
  <si>
    <t>Ura2</t>
  </si>
  <si>
    <t>Nemesi &amp; Partners</t>
  </si>
  <si>
    <t>Expo pavillion 2015</t>
  </si>
  <si>
    <t>The Shard</t>
  </si>
  <si>
    <t>Renzo Piano</t>
  </si>
  <si>
    <t>United Kingdom</t>
  </si>
  <si>
    <t>Neo building</t>
  </si>
  <si>
    <t>UNStudio</t>
  </si>
  <si>
    <t>Museum of Modern Art Expansion</t>
  </si>
  <si>
    <t xml:space="preserve">USA, San Francisco </t>
  </si>
  <si>
    <t>Snøhetta</t>
  </si>
  <si>
    <t>P&amp;T Group</t>
  </si>
  <si>
    <t>Bank of China Tower</t>
  </si>
  <si>
    <t>The Center</t>
  </si>
  <si>
    <t>China</t>
  </si>
  <si>
    <t>ArhiTekstura</t>
  </si>
  <si>
    <t>Residential complex Dubrava</t>
  </si>
  <si>
    <t>Restaurant Laguna</t>
  </si>
  <si>
    <t>Villa H</t>
  </si>
  <si>
    <t>Construction design time [months]</t>
  </si>
  <si>
    <r>
      <t>k (</t>
    </r>
    <r>
      <rPr>
        <sz val="12"/>
        <color theme="1"/>
        <rFont val="Aptos Narrow (Body)"/>
      </rPr>
      <t>arc)</t>
    </r>
    <r>
      <rPr>
        <sz val="12"/>
        <color theme="1"/>
        <rFont val="Aptos Narrow"/>
        <family val="2"/>
        <scheme val="minor"/>
      </rPr>
      <t xml:space="preserve"> - value</t>
    </r>
  </si>
  <si>
    <t>Construction design time [hours]</t>
  </si>
  <si>
    <t>MIK architecture</t>
  </si>
  <si>
    <t>USA, Florida</t>
  </si>
  <si>
    <t>Home base living</t>
  </si>
  <si>
    <t xml:space="preserve"> Lorcan O'Herlihy Architects</t>
  </si>
  <si>
    <t>Mariposa1038</t>
  </si>
  <si>
    <t>USA, Los Angeles</t>
  </si>
  <si>
    <t>Chapman Taylor</t>
  </si>
  <si>
    <t>The Mark</t>
  </si>
  <si>
    <t>13/4/2019</t>
  </si>
  <si>
    <r>
      <t>k (ce</t>
    </r>
    <r>
      <rPr>
        <sz val="12"/>
        <color theme="1"/>
        <rFont val="Aptos Narrow (Body)"/>
      </rPr>
      <t>)</t>
    </r>
    <r>
      <rPr>
        <sz val="12"/>
        <color theme="1"/>
        <rFont val="Aptos Narrow"/>
        <family val="2"/>
        <scheme val="minor"/>
      </rPr>
      <t xml:space="preserve"> - value</t>
    </r>
  </si>
  <si>
    <t>Working hours [months]</t>
  </si>
  <si>
    <t>Working hours [hours]</t>
  </si>
  <si>
    <r>
      <t>m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/hour per one worker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</si>
</sst>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"/>
    <numFmt numFmtId="165" formatCode="dd/mm/yyyy;@"/>
    <numFmt numFmtId="166" formatCode="0.0000"/>
    <numFmt numFmtId="167" formatCode="0.0"/>
  </numFmts>
  <fonts count="4" x14ac:knownFonts="1">
    <font>
      <sz val="12"/>
      <color theme="1"/>
      <name val="Aptos Narrow"/>
      <family val="2"/>
      <scheme val="minor"/>
    </font>
    <font>
      <vertAlign val="superscript"/>
      <sz val="12"/>
      <color theme="1"/>
      <name val="Aptos Narrow (Body)"/>
    </font>
    <font>
      <sz val="12"/>
      <color rgb="FF000000"/>
      <name val="Aptos Narrow"/>
      <family val="2"/>
      <scheme val="minor"/>
    </font>
    <font>
      <sz val="12"/>
      <color theme="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0" fillId="0" borderId="1" xfId="0" applyNumberFormat="1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2" fontId="0" fillId="3" borderId="1" xfId="0" applyNumberFormat="1" applyFill="1" applyBorder="1"/>
    <xf numFmtId="167" fontId="0" fillId="3" borderId="1" xfId="0" applyNumberFormat="1" applyFill="1" applyBorder="1"/>
    <xf numFmtId="166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67" fontId="0" fillId="3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7FE8-587C-9D4E-94F4-E12F1219B0D7}">
  <sheetPr>
    <tabColor theme="9" tint="0.79998168889431442"/>
  </sheetPr>
  <dimension ref="B2:AA41"/>
  <sheetViews>
    <sheetView tabSelected="1" zoomScale="90" zoomScaleNormal="75" workbookViewId="0">
      <selection activeCell="AF4" sqref="AF4"/>
    </sheetView>
  </sheetViews>
  <sheetFormatPr baseColWidth="10" defaultRowHeight="16" x14ac:dyDescent="0.2"/>
  <cols>
    <col min="1" max="1" width="3.33203125" customWidth="1"/>
    <col min="2" max="2" width="28" customWidth="1"/>
    <col min="3" max="3" width="20.5" bestFit="1" customWidth="1"/>
    <col min="4" max="4" width="30.83203125" customWidth="1"/>
    <col min="5" max="5" width="4.33203125" customWidth="1"/>
    <col min="6" max="6" width="13" customWidth="1"/>
    <col min="7" max="7" width="9" customWidth="1"/>
    <col min="8" max="8" width="13.83203125" customWidth="1"/>
    <col min="9" max="9" width="12.6640625" customWidth="1"/>
    <col min="11" max="11" width="9" customWidth="1"/>
    <col min="12" max="12" width="17" bestFit="1" customWidth="1"/>
    <col min="13" max="13" width="12.83203125" customWidth="1"/>
    <col min="14" max="14" width="3.5" customWidth="1"/>
    <col min="15" max="15" width="12.5" customWidth="1"/>
    <col min="17" max="17" width="14.83203125" customWidth="1"/>
    <col min="18" max="18" width="12.5" customWidth="1"/>
    <col min="19" max="19" width="12.6640625" customWidth="1"/>
    <col min="21" max="23" width="12.6640625" customWidth="1"/>
    <col min="24" max="27" width="11.83203125" customWidth="1"/>
    <col min="31" max="31" width="18.83203125" bestFit="1" customWidth="1"/>
  </cols>
  <sheetData>
    <row r="2" spans="2:27" ht="51" x14ac:dyDescent="0.2">
      <c r="B2" s="3" t="s">
        <v>3</v>
      </c>
      <c r="C2" s="3" t="s">
        <v>4</v>
      </c>
      <c r="D2" s="3" t="s">
        <v>5</v>
      </c>
      <c r="F2" s="3" t="s">
        <v>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7" t="s">
        <v>45</v>
      </c>
      <c r="M2" s="3" t="s">
        <v>7</v>
      </c>
      <c r="O2" s="12" t="s">
        <v>74</v>
      </c>
      <c r="P2" s="12" t="s">
        <v>42</v>
      </c>
      <c r="Q2" s="12" t="s">
        <v>77</v>
      </c>
      <c r="R2" s="12" t="s">
        <v>76</v>
      </c>
      <c r="S2" s="12" t="s">
        <v>112</v>
      </c>
      <c r="T2" s="12" t="s">
        <v>43</v>
      </c>
      <c r="U2" s="12" t="s">
        <v>111</v>
      </c>
      <c r="V2" s="12" t="s">
        <v>113</v>
      </c>
      <c r="W2" s="12" t="s">
        <v>123</v>
      </c>
      <c r="X2" s="12" t="s">
        <v>44</v>
      </c>
      <c r="Y2" s="12" t="s">
        <v>124</v>
      </c>
      <c r="Z2" s="12" t="s">
        <v>125</v>
      </c>
      <c r="AA2" s="12" t="s">
        <v>126</v>
      </c>
    </row>
    <row r="3" spans="2:27" x14ac:dyDescent="0.2">
      <c r="B3" s="1" t="s">
        <v>8</v>
      </c>
      <c r="C3" s="2" t="s">
        <v>9</v>
      </c>
      <c r="D3" s="2" t="s">
        <v>46</v>
      </c>
      <c r="F3" s="2" t="s">
        <v>85</v>
      </c>
      <c r="G3" s="2">
        <v>7500</v>
      </c>
      <c r="H3" s="8">
        <v>700</v>
      </c>
      <c r="I3" s="10" t="s">
        <v>10</v>
      </c>
      <c r="J3" s="10">
        <v>44969</v>
      </c>
      <c r="K3" s="2">
        <v>1</v>
      </c>
      <c r="L3" s="9">
        <v>842000</v>
      </c>
      <c r="M3" s="2" t="s">
        <v>11</v>
      </c>
      <c r="O3" s="5" t="s">
        <v>0</v>
      </c>
      <c r="P3" s="2">
        <v>2</v>
      </c>
      <c r="Q3" s="2">
        <v>5</v>
      </c>
      <c r="R3" s="2">
        <f t="shared" ref="R3:R17" si="0">Q3*160</f>
        <v>800</v>
      </c>
      <c r="S3" s="15">
        <f>(R3*(P3*IF(P3=1, 1, IF(P3&lt;=4, 0.75, IF(P3&lt;=8, 0.6, 0.55)))))/$G3</f>
        <v>0.16</v>
      </c>
      <c r="T3" s="2">
        <v>2</v>
      </c>
      <c r="U3" s="2">
        <v>2</v>
      </c>
      <c r="V3" s="2">
        <f>U3*160</f>
        <v>320</v>
      </c>
      <c r="W3" s="15">
        <f>(V3*(T3*IF(T3=1, 1, IF(T3&lt;=4, 0.75, IF(T3&lt;=8, 0.6, 0.55)))))/$G3</f>
        <v>6.4000000000000001E-2</v>
      </c>
      <c r="X3" s="2">
        <v>30</v>
      </c>
      <c r="Y3" s="2">
        <v>6</v>
      </c>
      <c r="Z3" s="2">
        <f>Y3*200</f>
        <v>1200</v>
      </c>
      <c r="AA3" s="18">
        <f>G3/Z3</f>
        <v>6.25</v>
      </c>
    </row>
    <row r="4" spans="2:27" ht="34" x14ac:dyDescent="0.2">
      <c r="B4" s="6" t="s">
        <v>52</v>
      </c>
      <c r="C4" s="2" t="s">
        <v>16</v>
      </c>
      <c r="D4" s="2" t="s">
        <v>51</v>
      </c>
      <c r="F4" s="2" t="s">
        <v>17</v>
      </c>
      <c r="G4" s="2">
        <v>12300</v>
      </c>
      <c r="H4" s="8">
        <v>1050</v>
      </c>
      <c r="I4" s="10" t="s">
        <v>18</v>
      </c>
      <c r="J4" s="10">
        <v>45749</v>
      </c>
      <c r="K4" s="2">
        <v>2</v>
      </c>
      <c r="L4" s="9">
        <v>5000000</v>
      </c>
      <c r="M4" s="2" t="s">
        <v>11</v>
      </c>
      <c r="O4" s="2" t="s">
        <v>0</v>
      </c>
      <c r="P4" s="2">
        <v>3</v>
      </c>
      <c r="Q4" s="2">
        <v>6</v>
      </c>
      <c r="R4" s="2">
        <f t="shared" si="0"/>
        <v>960</v>
      </c>
      <c r="S4" s="15">
        <f t="shared" ref="S4:S17" si="1">(R4*(P4*IF(P4=1, 1, IF(P4&lt;=4, 0.75, IF(P4&lt;=8, 0.6, 0.55)))))/$G4</f>
        <v>0.17560975609756097</v>
      </c>
      <c r="T4" s="2">
        <v>4</v>
      </c>
      <c r="U4" s="2">
        <v>6</v>
      </c>
      <c r="V4" s="2">
        <f t="shared" ref="V4:V17" si="2">U4*160</f>
        <v>960</v>
      </c>
      <c r="W4" s="18">
        <f t="shared" ref="W4:W17" si="3">(V4*(T4*IF(T4=1, 1, IF(T4&lt;=4, 0.75, IF(T4&lt;=8, 0.6, 0.55)))))/$G4</f>
        <v>0.23414634146341465</v>
      </c>
      <c r="X4" s="2">
        <v>50</v>
      </c>
      <c r="Y4" s="2">
        <v>20</v>
      </c>
      <c r="Z4" s="2">
        <f t="shared" ref="Z4:Z17" si="4">Y4*200</f>
        <v>4000</v>
      </c>
      <c r="AA4" s="18">
        <f t="shared" ref="AA4:AA17" si="5">G4/Z4</f>
        <v>3.0750000000000002</v>
      </c>
    </row>
    <row r="5" spans="2:27" ht="17" x14ac:dyDescent="0.2">
      <c r="B5" s="6" t="s">
        <v>121</v>
      </c>
      <c r="C5" s="2" t="s">
        <v>70</v>
      </c>
      <c r="D5" s="2" t="s">
        <v>120</v>
      </c>
      <c r="F5" s="2" t="s">
        <v>15</v>
      </c>
      <c r="G5" s="2">
        <v>42500</v>
      </c>
      <c r="H5" s="8">
        <v>1500</v>
      </c>
      <c r="I5" s="10">
        <v>42615</v>
      </c>
      <c r="J5" s="10" t="s">
        <v>122</v>
      </c>
      <c r="K5" s="2">
        <v>3</v>
      </c>
      <c r="L5" s="9">
        <v>66000000</v>
      </c>
      <c r="M5" s="2" t="s">
        <v>11</v>
      </c>
      <c r="O5" s="2" t="s">
        <v>0</v>
      </c>
      <c r="P5" s="2">
        <v>2</v>
      </c>
      <c r="Q5" s="2">
        <v>6</v>
      </c>
      <c r="R5" s="2">
        <f t="shared" si="0"/>
        <v>960</v>
      </c>
      <c r="S5" s="15">
        <f t="shared" si="1"/>
        <v>3.3882352941176468E-2</v>
      </c>
      <c r="T5" s="2">
        <v>6</v>
      </c>
      <c r="U5" s="2">
        <v>3</v>
      </c>
      <c r="V5" s="2">
        <f t="shared" si="2"/>
        <v>480</v>
      </c>
      <c r="W5" s="15">
        <f t="shared" si="3"/>
        <v>4.0658823529411761E-2</v>
      </c>
      <c r="X5" s="2">
        <v>140</v>
      </c>
      <c r="Y5" s="2">
        <v>30</v>
      </c>
      <c r="Z5" s="2">
        <f t="shared" si="4"/>
        <v>6000</v>
      </c>
      <c r="AA5" s="18">
        <f t="shared" si="5"/>
        <v>7.083333333333333</v>
      </c>
    </row>
    <row r="6" spans="2:27" ht="17" x14ac:dyDescent="0.2">
      <c r="B6" s="6" t="s">
        <v>118</v>
      </c>
      <c r="C6" s="2" t="s">
        <v>119</v>
      </c>
      <c r="D6" s="2" t="s">
        <v>117</v>
      </c>
      <c r="F6" s="2" t="s">
        <v>85</v>
      </c>
      <c r="G6" s="2">
        <v>12000</v>
      </c>
      <c r="H6" s="8">
        <v>2300</v>
      </c>
      <c r="I6" s="10">
        <v>44754</v>
      </c>
      <c r="J6" s="10">
        <v>45689</v>
      </c>
      <c r="K6" s="2">
        <v>3</v>
      </c>
      <c r="L6" s="9">
        <v>30000000</v>
      </c>
      <c r="M6" s="2" t="s">
        <v>11</v>
      </c>
      <c r="O6" s="2" t="s">
        <v>0</v>
      </c>
      <c r="P6" s="2">
        <v>2</v>
      </c>
      <c r="Q6" s="2">
        <v>4</v>
      </c>
      <c r="R6" s="2">
        <f t="shared" si="0"/>
        <v>640</v>
      </c>
      <c r="S6" s="15">
        <f t="shared" si="1"/>
        <v>0.08</v>
      </c>
      <c r="T6" s="2">
        <v>8</v>
      </c>
      <c r="U6" s="2">
        <v>4</v>
      </c>
      <c r="V6" s="2">
        <f t="shared" si="2"/>
        <v>640</v>
      </c>
      <c r="W6" s="15">
        <f t="shared" si="3"/>
        <v>0.25600000000000001</v>
      </c>
      <c r="X6" s="2">
        <v>60</v>
      </c>
      <c r="Y6" s="2">
        <v>20</v>
      </c>
      <c r="Z6" s="2">
        <f t="shared" si="4"/>
        <v>4000</v>
      </c>
      <c r="AA6" s="18">
        <f t="shared" si="5"/>
        <v>3</v>
      </c>
    </row>
    <row r="7" spans="2:27" x14ac:dyDescent="0.2">
      <c r="B7" s="1" t="s">
        <v>19</v>
      </c>
      <c r="C7" s="2" t="s">
        <v>64</v>
      </c>
      <c r="D7" s="2" t="s">
        <v>53</v>
      </c>
      <c r="F7" s="2" t="s">
        <v>85</v>
      </c>
      <c r="G7" s="2">
        <v>4450</v>
      </c>
      <c r="H7" s="8">
        <v>2200</v>
      </c>
      <c r="I7" s="10">
        <v>43862</v>
      </c>
      <c r="J7" s="10" t="s">
        <v>48</v>
      </c>
      <c r="K7" s="2">
        <v>2</v>
      </c>
      <c r="L7" s="9">
        <v>3190000</v>
      </c>
      <c r="M7" s="2" t="s">
        <v>11</v>
      </c>
      <c r="O7" s="5" t="s">
        <v>0</v>
      </c>
      <c r="P7" s="2">
        <v>1</v>
      </c>
      <c r="Q7" s="2">
        <v>4</v>
      </c>
      <c r="R7" s="2">
        <f t="shared" si="0"/>
        <v>640</v>
      </c>
      <c r="S7" s="15">
        <f t="shared" si="1"/>
        <v>0.14382022471910114</v>
      </c>
      <c r="T7" s="2">
        <v>2</v>
      </c>
      <c r="U7" s="2">
        <v>4</v>
      </c>
      <c r="V7" s="2">
        <f t="shared" si="2"/>
        <v>640</v>
      </c>
      <c r="W7" s="15">
        <f t="shared" si="3"/>
        <v>0.21573033707865169</v>
      </c>
      <c r="X7" s="2">
        <v>50</v>
      </c>
      <c r="Y7" s="2">
        <v>11</v>
      </c>
      <c r="Z7" s="2">
        <f t="shared" si="4"/>
        <v>2200</v>
      </c>
      <c r="AA7" s="18">
        <f t="shared" si="5"/>
        <v>2.0227272727272729</v>
      </c>
    </row>
    <row r="8" spans="2:27" x14ac:dyDescent="0.2">
      <c r="B8" s="1" t="s">
        <v>110</v>
      </c>
      <c r="C8" s="2" t="s">
        <v>30</v>
      </c>
      <c r="D8" s="2" t="s">
        <v>107</v>
      </c>
      <c r="F8" s="2" t="s">
        <v>85</v>
      </c>
      <c r="G8" s="2">
        <v>8850</v>
      </c>
      <c r="H8" s="8">
        <v>1250</v>
      </c>
      <c r="I8" s="10">
        <v>43748</v>
      </c>
      <c r="J8" s="10">
        <v>44261</v>
      </c>
      <c r="K8" s="2">
        <v>2</v>
      </c>
      <c r="L8" s="9">
        <v>12000000</v>
      </c>
      <c r="M8" s="2" t="s">
        <v>11</v>
      </c>
      <c r="O8" s="5" t="s">
        <v>0</v>
      </c>
      <c r="P8" s="2">
        <v>2</v>
      </c>
      <c r="Q8" s="2">
        <v>3</v>
      </c>
      <c r="R8" s="2">
        <f t="shared" si="0"/>
        <v>480</v>
      </c>
      <c r="S8" s="15">
        <f t="shared" si="1"/>
        <v>8.1355932203389825E-2</v>
      </c>
      <c r="T8" s="2">
        <v>2</v>
      </c>
      <c r="U8" s="2">
        <v>1</v>
      </c>
      <c r="V8" s="2">
        <f t="shared" si="2"/>
        <v>160</v>
      </c>
      <c r="W8" s="15">
        <f t="shared" si="3"/>
        <v>2.7118644067796609E-2</v>
      </c>
      <c r="X8" s="2">
        <v>45</v>
      </c>
      <c r="Y8" s="2">
        <v>8</v>
      </c>
      <c r="Z8" s="2">
        <f t="shared" si="4"/>
        <v>1600</v>
      </c>
      <c r="AA8" s="18">
        <f t="shared" si="5"/>
        <v>5.53125</v>
      </c>
    </row>
    <row r="9" spans="2:27" x14ac:dyDescent="0.2">
      <c r="B9" s="1" t="s">
        <v>109</v>
      </c>
      <c r="C9" s="2" t="s">
        <v>30</v>
      </c>
      <c r="D9" s="2" t="s">
        <v>107</v>
      </c>
      <c r="F9" s="2" t="s">
        <v>17</v>
      </c>
      <c r="G9" s="2">
        <v>5700</v>
      </c>
      <c r="H9" s="8">
        <v>1050</v>
      </c>
      <c r="I9" s="10">
        <v>43042</v>
      </c>
      <c r="J9" s="10">
        <v>43819</v>
      </c>
      <c r="K9" s="2">
        <v>2</v>
      </c>
      <c r="L9" s="9">
        <v>6200000</v>
      </c>
      <c r="M9" s="2" t="s">
        <v>23</v>
      </c>
      <c r="O9" s="5" t="s">
        <v>0</v>
      </c>
      <c r="P9" s="2">
        <v>1</v>
      </c>
      <c r="Q9" s="2">
        <v>4</v>
      </c>
      <c r="R9" s="2">
        <f t="shared" si="0"/>
        <v>640</v>
      </c>
      <c r="S9" s="15">
        <f t="shared" si="1"/>
        <v>0.11228070175438597</v>
      </c>
      <c r="T9" s="2">
        <v>2</v>
      </c>
      <c r="U9" s="2">
        <v>1</v>
      </c>
      <c r="V9" s="2">
        <f t="shared" si="2"/>
        <v>160</v>
      </c>
      <c r="W9" s="15">
        <f t="shared" si="3"/>
        <v>4.2105263157894736E-2</v>
      </c>
      <c r="X9" s="2">
        <v>45</v>
      </c>
      <c r="Y9" s="2">
        <v>10</v>
      </c>
      <c r="Z9" s="2">
        <f t="shared" si="4"/>
        <v>2000</v>
      </c>
      <c r="AA9" s="18">
        <f t="shared" si="5"/>
        <v>2.85</v>
      </c>
    </row>
    <row r="10" spans="2:27" x14ac:dyDescent="0.2">
      <c r="B10" s="1" t="s">
        <v>20</v>
      </c>
      <c r="C10" s="2" t="s">
        <v>21</v>
      </c>
      <c r="D10" s="2" t="s">
        <v>22</v>
      </c>
      <c r="F10" s="2" t="s">
        <v>85</v>
      </c>
      <c r="G10" s="2">
        <v>9500</v>
      </c>
      <c r="H10" s="8">
        <v>1370</v>
      </c>
      <c r="I10" s="10">
        <v>45300</v>
      </c>
      <c r="J10" s="10">
        <v>46761</v>
      </c>
      <c r="K10" s="2">
        <v>4</v>
      </c>
      <c r="L10" s="9">
        <v>6850000</v>
      </c>
      <c r="M10" s="2" t="s">
        <v>23</v>
      </c>
      <c r="O10" s="5" t="s">
        <v>0</v>
      </c>
      <c r="P10" s="2">
        <v>2</v>
      </c>
      <c r="Q10" s="2">
        <v>6</v>
      </c>
      <c r="R10" s="2">
        <f t="shared" si="0"/>
        <v>960</v>
      </c>
      <c r="S10" s="15">
        <f t="shared" si="1"/>
        <v>0.15157894736842106</v>
      </c>
      <c r="T10" s="2">
        <v>4</v>
      </c>
      <c r="U10" s="2">
        <v>2</v>
      </c>
      <c r="V10" s="2">
        <f t="shared" si="2"/>
        <v>320</v>
      </c>
      <c r="W10" s="15">
        <f t="shared" si="3"/>
        <v>0.10105263157894737</v>
      </c>
      <c r="X10" s="2">
        <v>50</v>
      </c>
      <c r="Y10" s="2">
        <v>24</v>
      </c>
      <c r="Z10" s="2">
        <f t="shared" si="4"/>
        <v>4800</v>
      </c>
      <c r="AA10" s="18">
        <f t="shared" si="5"/>
        <v>1.9791666666666667</v>
      </c>
    </row>
    <row r="11" spans="2:27" x14ac:dyDescent="0.2">
      <c r="B11" s="1" t="s">
        <v>29</v>
      </c>
      <c r="C11" s="2" t="s">
        <v>30</v>
      </c>
      <c r="D11" s="2" t="s">
        <v>31</v>
      </c>
      <c r="F11" s="2" t="s">
        <v>17</v>
      </c>
      <c r="G11" s="2">
        <v>5000</v>
      </c>
      <c r="H11" s="8">
        <v>800</v>
      </c>
      <c r="I11" s="10">
        <v>40369</v>
      </c>
      <c r="J11" s="10" t="s">
        <v>32</v>
      </c>
      <c r="K11" s="2">
        <v>3</v>
      </c>
      <c r="L11" s="9">
        <v>1789595.85</v>
      </c>
      <c r="M11" s="2" t="s">
        <v>23</v>
      </c>
      <c r="O11" s="5" t="s">
        <v>0</v>
      </c>
      <c r="P11" s="4">
        <v>2</v>
      </c>
      <c r="Q11" s="2">
        <v>4</v>
      </c>
      <c r="R11" s="2">
        <f t="shared" si="0"/>
        <v>640</v>
      </c>
      <c r="S11" s="15">
        <f t="shared" si="1"/>
        <v>0.192</v>
      </c>
      <c r="T11" s="4">
        <v>6</v>
      </c>
      <c r="U11" s="4">
        <v>1</v>
      </c>
      <c r="V11" s="2">
        <f t="shared" si="2"/>
        <v>160</v>
      </c>
      <c r="W11" s="15">
        <f t="shared" si="3"/>
        <v>0.1152</v>
      </c>
      <c r="X11" s="4">
        <v>50</v>
      </c>
      <c r="Y11" s="4">
        <v>14</v>
      </c>
      <c r="Z11" s="2">
        <f t="shared" si="4"/>
        <v>2800</v>
      </c>
      <c r="AA11" s="18">
        <f t="shared" si="5"/>
        <v>1.7857142857142858</v>
      </c>
    </row>
    <row r="12" spans="2:27" x14ac:dyDescent="0.2">
      <c r="B12" s="1" t="s">
        <v>33</v>
      </c>
      <c r="C12" s="2" t="s">
        <v>21</v>
      </c>
      <c r="D12" s="2" t="s">
        <v>34</v>
      </c>
      <c r="F12" s="2" t="s">
        <v>15</v>
      </c>
      <c r="G12" s="2">
        <v>15000</v>
      </c>
      <c r="H12" s="8">
        <v>1200</v>
      </c>
      <c r="I12" s="10">
        <v>42856</v>
      </c>
      <c r="J12" s="10" t="s">
        <v>50</v>
      </c>
      <c r="K12" s="2">
        <v>1</v>
      </c>
      <c r="L12" s="9">
        <v>20250000</v>
      </c>
      <c r="M12" s="2" t="s">
        <v>11</v>
      </c>
      <c r="O12" s="5" t="s">
        <v>0</v>
      </c>
      <c r="P12" s="4">
        <v>3</v>
      </c>
      <c r="Q12" s="2">
        <v>4</v>
      </c>
      <c r="R12" s="2">
        <f t="shared" si="0"/>
        <v>640</v>
      </c>
      <c r="S12" s="15">
        <f t="shared" si="1"/>
        <v>9.6000000000000002E-2</v>
      </c>
      <c r="T12" s="4">
        <v>5</v>
      </c>
      <c r="U12" s="4">
        <v>2</v>
      </c>
      <c r="V12" s="2">
        <f t="shared" si="2"/>
        <v>320</v>
      </c>
      <c r="W12" s="15">
        <f t="shared" si="3"/>
        <v>6.4000000000000001E-2</v>
      </c>
      <c r="X12" s="4">
        <v>200</v>
      </c>
      <c r="Y12" s="4">
        <v>6</v>
      </c>
      <c r="Z12" s="2">
        <f t="shared" si="4"/>
        <v>1200</v>
      </c>
      <c r="AA12" s="18">
        <f t="shared" si="5"/>
        <v>12.5</v>
      </c>
    </row>
    <row r="13" spans="2:27" x14ac:dyDescent="0.2">
      <c r="B13" s="1" t="s">
        <v>116</v>
      </c>
      <c r="C13" s="2" t="s">
        <v>115</v>
      </c>
      <c r="D13" s="2" t="s">
        <v>114</v>
      </c>
      <c r="F13" s="2" t="s">
        <v>85</v>
      </c>
      <c r="G13" s="2">
        <v>8200</v>
      </c>
      <c r="H13" s="8">
        <v>2200</v>
      </c>
      <c r="I13" s="10">
        <v>43900</v>
      </c>
      <c r="J13" s="10">
        <v>44866</v>
      </c>
      <c r="K13" s="2">
        <v>2</v>
      </c>
      <c r="L13" s="9">
        <v>22500000</v>
      </c>
      <c r="M13" s="2" t="s">
        <v>11</v>
      </c>
      <c r="O13" s="5" t="s">
        <v>0</v>
      </c>
      <c r="P13" s="4">
        <v>2</v>
      </c>
      <c r="Q13" s="2">
        <v>5</v>
      </c>
      <c r="R13" s="2">
        <f t="shared" si="0"/>
        <v>800</v>
      </c>
      <c r="S13" s="15">
        <f t="shared" si="1"/>
        <v>0.14634146341463414</v>
      </c>
      <c r="T13" s="4">
        <v>3</v>
      </c>
      <c r="U13" s="4">
        <v>2</v>
      </c>
      <c r="V13" s="2">
        <f t="shared" si="2"/>
        <v>320</v>
      </c>
      <c r="W13" s="15">
        <f t="shared" si="3"/>
        <v>8.7804878048780483E-2</v>
      </c>
      <c r="X13" s="4">
        <v>42</v>
      </c>
      <c r="Y13" s="4">
        <v>10</v>
      </c>
      <c r="Z13" s="2">
        <f t="shared" si="4"/>
        <v>2000</v>
      </c>
      <c r="AA13" s="18">
        <f t="shared" si="5"/>
        <v>4.0999999999999996</v>
      </c>
    </row>
    <row r="14" spans="2:27" x14ac:dyDescent="0.2">
      <c r="B14" s="1" t="s">
        <v>54</v>
      </c>
      <c r="C14" s="2" t="s">
        <v>62</v>
      </c>
      <c r="D14" s="2" t="s">
        <v>61</v>
      </c>
      <c r="F14" s="2" t="s">
        <v>85</v>
      </c>
      <c r="G14" s="2">
        <v>6500</v>
      </c>
      <c r="H14" s="8">
        <v>1850</v>
      </c>
      <c r="I14" s="10">
        <v>45017</v>
      </c>
      <c r="J14" s="10">
        <v>45272</v>
      </c>
      <c r="K14" s="2">
        <v>1</v>
      </c>
      <c r="L14" s="9">
        <v>5000000</v>
      </c>
      <c r="M14" s="2" t="s">
        <v>11</v>
      </c>
      <c r="O14" s="5" t="s">
        <v>0</v>
      </c>
      <c r="P14" s="2">
        <v>5</v>
      </c>
      <c r="Q14" s="2">
        <v>6</v>
      </c>
      <c r="R14" s="2">
        <f t="shared" si="0"/>
        <v>960</v>
      </c>
      <c r="S14" s="15">
        <f t="shared" si="1"/>
        <v>0.44307692307692309</v>
      </c>
      <c r="T14" s="2">
        <v>12</v>
      </c>
      <c r="U14" s="2">
        <v>0.5</v>
      </c>
      <c r="V14" s="2">
        <f t="shared" si="2"/>
        <v>80</v>
      </c>
      <c r="W14" s="15">
        <f t="shared" si="3"/>
        <v>8.1230769230769231E-2</v>
      </c>
      <c r="X14" s="2">
        <v>35</v>
      </c>
      <c r="Y14" s="2">
        <v>4</v>
      </c>
      <c r="Z14" s="2">
        <f t="shared" si="4"/>
        <v>800</v>
      </c>
      <c r="AA14" s="18">
        <f t="shared" si="5"/>
        <v>8.125</v>
      </c>
    </row>
    <row r="15" spans="2:27" x14ac:dyDescent="0.2">
      <c r="B15" s="1" t="s">
        <v>55</v>
      </c>
      <c r="C15" s="2" t="s">
        <v>60</v>
      </c>
      <c r="D15" s="2" t="s">
        <v>61</v>
      </c>
      <c r="F15" s="2" t="s">
        <v>85</v>
      </c>
      <c r="G15" s="2">
        <v>6000</v>
      </c>
      <c r="H15" s="8">
        <v>2000</v>
      </c>
      <c r="I15" s="10">
        <v>45078</v>
      </c>
      <c r="J15" s="10">
        <v>45261</v>
      </c>
      <c r="K15" s="2">
        <v>1</v>
      </c>
      <c r="L15" s="9">
        <v>5000000</v>
      </c>
      <c r="M15" s="2" t="s">
        <v>11</v>
      </c>
      <c r="O15" s="5" t="s">
        <v>0</v>
      </c>
      <c r="P15" s="2">
        <v>5</v>
      </c>
      <c r="Q15" s="2">
        <v>4</v>
      </c>
      <c r="R15" s="2">
        <f t="shared" si="0"/>
        <v>640</v>
      </c>
      <c r="S15" s="15">
        <f t="shared" si="1"/>
        <v>0.32</v>
      </c>
      <c r="T15" s="2">
        <v>3</v>
      </c>
      <c r="U15" s="2">
        <v>0.5</v>
      </c>
      <c r="V15" s="2">
        <f t="shared" si="2"/>
        <v>80</v>
      </c>
      <c r="W15" s="15">
        <f t="shared" si="3"/>
        <v>0.03</v>
      </c>
      <c r="X15" s="2">
        <v>45</v>
      </c>
      <c r="Y15" s="2">
        <v>4</v>
      </c>
      <c r="Z15" s="2">
        <f t="shared" si="4"/>
        <v>800</v>
      </c>
      <c r="AA15" s="18">
        <f t="shared" si="5"/>
        <v>7.5</v>
      </c>
    </row>
    <row r="16" spans="2:27" x14ac:dyDescent="0.2">
      <c r="B16" s="1" t="s">
        <v>108</v>
      </c>
      <c r="C16" s="2" t="s">
        <v>21</v>
      </c>
      <c r="D16" s="2" t="s">
        <v>92</v>
      </c>
      <c r="F16" s="2" t="s">
        <v>85</v>
      </c>
      <c r="G16" s="2">
        <v>22500</v>
      </c>
      <c r="H16" s="8">
        <v>1800</v>
      </c>
      <c r="I16" s="10">
        <v>43962</v>
      </c>
      <c r="J16" s="10">
        <v>44837</v>
      </c>
      <c r="K16" s="2">
        <v>2</v>
      </c>
      <c r="L16" s="8">
        <v>430000000</v>
      </c>
      <c r="M16" s="2" t="s">
        <v>11</v>
      </c>
      <c r="O16" s="5" t="s">
        <v>0</v>
      </c>
      <c r="P16" s="2">
        <v>2</v>
      </c>
      <c r="Q16" s="2">
        <v>4</v>
      </c>
      <c r="R16" s="2">
        <f t="shared" si="0"/>
        <v>640</v>
      </c>
      <c r="S16" s="15">
        <f t="shared" si="1"/>
        <v>4.2666666666666665E-2</v>
      </c>
      <c r="T16" s="2">
        <v>2</v>
      </c>
      <c r="U16" s="2">
        <v>4</v>
      </c>
      <c r="V16" s="2">
        <f t="shared" si="2"/>
        <v>640</v>
      </c>
      <c r="W16" s="15">
        <f t="shared" si="3"/>
        <v>4.2666666666666665E-2</v>
      </c>
      <c r="X16" s="2">
        <v>50</v>
      </c>
      <c r="Y16" s="2">
        <v>8</v>
      </c>
      <c r="Z16" s="2">
        <f t="shared" si="4"/>
        <v>1600</v>
      </c>
      <c r="AA16" s="18">
        <f t="shared" si="5"/>
        <v>14.0625</v>
      </c>
    </row>
    <row r="17" spans="2:27" x14ac:dyDescent="0.2">
      <c r="B17" s="1" t="s">
        <v>91</v>
      </c>
      <c r="C17" s="2" t="s">
        <v>21</v>
      </c>
      <c r="D17" s="2" t="s">
        <v>92</v>
      </c>
      <c r="E17" s="13"/>
      <c r="F17" s="2" t="s">
        <v>17</v>
      </c>
      <c r="G17" s="2">
        <v>10700</v>
      </c>
      <c r="H17" s="8">
        <v>1200</v>
      </c>
      <c r="I17" s="10">
        <v>45621</v>
      </c>
      <c r="J17" s="10">
        <v>45901</v>
      </c>
      <c r="K17" s="2">
        <v>1</v>
      </c>
      <c r="L17" s="9">
        <v>170000000</v>
      </c>
      <c r="M17" s="2" t="s">
        <v>23</v>
      </c>
      <c r="N17" s="13"/>
      <c r="O17" s="2" t="s">
        <v>0</v>
      </c>
      <c r="P17" s="2">
        <v>1</v>
      </c>
      <c r="Q17" s="2">
        <v>6</v>
      </c>
      <c r="R17" s="2">
        <f t="shared" si="0"/>
        <v>960</v>
      </c>
      <c r="S17" s="15">
        <f t="shared" si="1"/>
        <v>8.9719626168224292E-2</v>
      </c>
      <c r="T17" s="2">
        <v>2</v>
      </c>
      <c r="U17" s="2">
        <v>2</v>
      </c>
      <c r="V17" s="2">
        <f t="shared" si="2"/>
        <v>320</v>
      </c>
      <c r="W17" s="15">
        <f t="shared" si="3"/>
        <v>4.4859813084112146E-2</v>
      </c>
      <c r="X17" s="2">
        <v>30</v>
      </c>
      <c r="Y17" s="2">
        <v>5</v>
      </c>
      <c r="Z17" s="2">
        <f t="shared" si="4"/>
        <v>1000</v>
      </c>
      <c r="AA17" s="18">
        <f t="shared" si="5"/>
        <v>10.7</v>
      </c>
    </row>
    <row r="18" spans="2:27" x14ac:dyDescent="0.2">
      <c r="S18" s="19">
        <f>AVERAGE(S3:S17)</f>
        <v>0.15122217296069893</v>
      </c>
      <c r="W18" s="19">
        <f>AVERAGE(W3:W17)</f>
        <v>9.6438277860429716E-2</v>
      </c>
      <c r="X18" s="22"/>
      <c r="AA18" s="20">
        <f>AVERAGE(AA3:AA17)</f>
        <v>6.0376461038961047</v>
      </c>
    </row>
    <row r="20" spans="2:27" x14ac:dyDescent="0.2">
      <c r="B20" s="1" t="s">
        <v>12</v>
      </c>
      <c r="C20" s="2" t="s">
        <v>13</v>
      </c>
      <c r="D20" s="2" t="s">
        <v>14</v>
      </c>
      <c r="F20" s="2" t="s">
        <v>15</v>
      </c>
      <c r="G20" s="2">
        <v>160000</v>
      </c>
      <c r="H20" s="8">
        <v>765</v>
      </c>
      <c r="I20" s="10">
        <v>43009</v>
      </c>
      <c r="J20" s="10" t="s">
        <v>47</v>
      </c>
      <c r="K20" s="2">
        <v>4</v>
      </c>
      <c r="L20" s="9">
        <v>20000000</v>
      </c>
      <c r="M20" s="2" t="s">
        <v>11</v>
      </c>
      <c r="O20" s="5" t="s">
        <v>1</v>
      </c>
      <c r="P20" s="2">
        <v>3</v>
      </c>
      <c r="Q20" s="2">
        <v>18</v>
      </c>
      <c r="R20" s="2">
        <f t="shared" ref="R20:R28" si="6">Q20*160</f>
        <v>2880</v>
      </c>
      <c r="S20" s="15">
        <f t="shared" ref="S20:S28" si="7">(R20*(P20*IF(P20=1, 1, IF(P20&lt;=4, 0.75, IF(P20&lt;=8, 0.6, 0.55)))))/G20</f>
        <v>4.0500000000000001E-2</v>
      </c>
      <c r="T20" s="2">
        <v>12</v>
      </c>
      <c r="U20" s="2">
        <v>7</v>
      </c>
      <c r="V20" s="2">
        <f>U20*160</f>
        <v>1120</v>
      </c>
      <c r="W20" s="15">
        <f>(V20*(T20*IF(T20=1, 1, IF(T20&lt;=4, 0.75, IF(T20&lt;=8, 0.6, 0.55)))))/$G20</f>
        <v>4.6200000000000005E-2</v>
      </c>
      <c r="X20" s="2">
        <v>720</v>
      </c>
      <c r="Y20" s="2">
        <v>38</v>
      </c>
      <c r="Z20" s="2">
        <f>Y20*432</f>
        <v>16416</v>
      </c>
      <c r="AA20" s="18">
        <f>G20/Z20</f>
        <v>9.7465886939571149</v>
      </c>
    </row>
    <row r="21" spans="2:27" x14ac:dyDescent="0.2">
      <c r="B21" s="1" t="s">
        <v>95</v>
      </c>
      <c r="C21" s="2" t="s">
        <v>97</v>
      </c>
      <c r="D21" s="2" t="s">
        <v>96</v>
      </c>
      <c r="E21" s="13"/>
      <c r="F21" s="2" t="s">
        <v>15</v>
      </c>
      <c r="G21" s="2">
        <v>110000</v>
      </c>
      <c r="H21" s="8">
        <v>4000</v>
      </c>
      <c r="I21" s="10">
        <v>39523</v>
      </c>
      <c r="J21" s="10">
        <v>41095</v>
      </c>
      <c r="K21" s="2">
        <v>4</v>
      </c>
      <c r="L21" s="8">
        <v>435000000</v>
      </c>
      <c r="M21" s="2" t="s">
        <v>90</v>
      </c>
      <c r="N21" s="13"/>
      <c r="O21" s="2" t="s">
        <v>1</v>
      </c>
      <c r="P21" s="2">
        <v>3</v>
      </c>
      <c r="Q21" s="2">
        <v>18</v>
      </c>
      <c r="R21" s="2">
        <f t="shared" si="6"/>
        <v>2880</v>
      </c>
      <c r="S21" s="15">
        <f t="shared" si="7"/>
        <v>5.8909090909090911E-2</v>
      </c>
      <c r="T21" s="2">
        <v>10</v>
      </c>
      <c r="U21" s="2">
        <v>8</v>
      </c>
      <c r="V21" s="2">
        <f t="shared" ref="V21:V28" si="8">U21*160</f>
        <v>1280</v>
      </c>
      <c r="W21" s="15">
        <f t="shared" ref="W21:W28" si="9">(V21*(T21*IF(T21=1, 1, IF(T21&lt;=4, 0.75, IF(T21&lt;=8, 0.6, 0.55)))))/$G21</f>
        <v>6.4000000000000001E-2</v>
      </c>
      <c r="X21" s="2">
        <v>720</v>
      </c>
      <c r="Y21" s="2">
        <v>42</v>
      </c>
      <c r="Z21" s="2">
        <f t="shared" ref="Z21:Z28" si="10">Y21*432</f>
        <v>18144</v>
      </c>
      <c r="AA21" s="18">
        <f t="shared" ref="AA21:AA28" si="11">G21/Z21</f>
        <v>6.0626102292768955</v>
      </c>
    </row>
    <row r="22" spans="2:27" x14ac:dyDescent="0.2">
      <c r="B22" s="1" t="s">
        <v>56</v>
      </c>
      <c r="C22" s="2" t="s">
        <v>63</v>
      </c>
      <c r="D22" s="2" t="s">
        <v>66</v>
      </c>
      <c r="F22" s="2" t="s">
        <v>15</v>
      </c>
      <c r="G22" s="2">
        <v>50168</v>
      </c>
      <c r="H22" s="8">
        <v>6035</v>
      </c>
      <c r="I22" s="10">
        <v>43466</v>
      </c>
      <c r="J22" s="10">
        <v>45512</v>
      </c>
      <c r="K22" s="2">
        <v>5</v>
      </c>
      <c r="L22" s="9">
        <v>476000000</v>
      </c>
      <c r="M22" s="2" t="s">
        <v>23</v>
      </c>
      <c r="O22" s="5" t="s">
        <v>1</v>
      </c>
      <c r="P22" s="2">
        <v>5</v>
      </c>
      <c r="Q22" s="2">
        <v>36</v>
      </c>
      <c r="R22" s="2">
        <f t="shared" si="6"/>
        <v>5760</v>
      </c>
      <c r="S22" s="15">
        <f t="shared" si="7"/>
        <v>0.34444267261999684</v>
      </c>
      <c r="T22" s="2">
        <v>14</v>
      </c>
      <c r="U22" s="2">
        <v>10</v>
      </c>
      <c r="V22" s="2">
        <f t="shared" si="8"/>
        <v>1600</v>
      </c>
      <c r="W22" s="15">
        <f t="shared" si="9"/>
        <v>0.2455748684420348</v>
      </c>
      <c r="X22" s="2">
        <v>180</v>
      </c>
      <c r="Y22" s="2">
        <v>40</v>
      </c>
      <c r="Z22" s="2">
        <f t="shared" si="10"/>
        <v>17280</v>
      </c>
      <c r="AA22" s="18">
        <f t="shared" si="11"/>
        <v>2.9032407407407406</v>
      </c>
    </row>
    <row r="23" spans="2:27" x14ac:dyDescent="0.2">
      <c r="B23" s="1" t="s">
        <v>78</v>
      </c>
      <c r="C23" s="2" t="s">
        <v>79</v>
      </c>
      <c r="D23" s="2" t="s">
        <v>80</v>
      </c>
      <c r="F23" s="2" t="s">
        <v>15</v>
      </c>
      <c r="G23" s="2">
        <v>56000</v>
      </c>
      <c r="H23" s="8">
        <v>1000</v>
      </c>
      <c r="I23" s="10">
        <v>40945</v>
      </c>
      <c r="J23" s="10">
        <v>42494</v>
      </c>
      <c r="K23" s="2">
        <v>4</v>
      </c>
      <c r="L23" s="8">
        <v>200000000</v>
      </c>
      <c r="M23" s="2" t="s">
        <v>11</v>
      </c>
      <c r="O23" s="2" t="s">
        <v>1</v>
      </c>
      <c r="P23" s="2">
        <v>3</v>
      </c>
      <c r="Q23" s="2">
        <v>12</v>
      </c>
      <c r="R23" s="2">
        <f t="shared" si="6"/>
        <v>1920</v>
      </c>
      <c r="S23" s="15">
        <f t="shared" si="7"/>
        <v>7.7142857142857138E-2</v>
      </c>
      <c r="T23" s="2">
        <v>5</v>
      </c>
      <c r="U23" s="2">
        <v>8</v>
      </c>
      <c r="V23" s="2">
        <f t="shared" si="8"/>
        <v>1280</v>
      </c>
      <c r="W23" s="15">
        <f t="shared" si="9"/>
        <v>6.8571428571428575E-2</v>
      </c>
      <c r="X23" s="2">
        <v>530</v>
      </c>
      <c r="Y23" s="2">
        <v>42</v>
      </c>
      <c r="Z23" s="2">
        <f t="shared" si="10"/>
        <v>18144</v>
      </c>
      <c r="AA23" s="18">
        <f t="shared" si="11"/>
        <v>3.0864197530864197</v>
      </c>
    </row>
    <row r="24" spans="2:27" x14ac:dyDescent="0.2">
      <c r="B24" s="1" t="s">
        <v>86</v>
      </c>
      <c r="C24" s="2" t="s">
        <v>84</v>
      </c>
      <c r="D24" s="2" t="s">
        <v>87</v>
      </c>
      <c r="E24" s="13"/>
      <c r="F24" s="2" t="s">
        <v>85</v>
      </c>
      <c r="G24" s="2">
        <v>10700</v>
      </c>
      <c r="H24" s="8">
        <v>1334</v>
      </c>
      <c r="I24" s="10">
        <v>37534</v>
      </c>
      <c r="J24" s="10">
        <v>38452</v>
      </c>
      <c r="K24" s="2">
        <v>3</v>
      </c>
      <c r="L24" s="8">
        <v>17800000</v>
      </c>
      <c r="M24" s="2" t="s">
        <v>90</v>
      </c>
      <c r="N24" s="13"/>
      <c r="O24" s="2" t="s">
        <v>1</v>
      </c>
      <c r="P24" s="2">
        <v>5</v>
      </c>
      <c r="Q24" s="2">
        <v>8</v>
      </c>
      <c r="R24" s="2">
        <f t="shared" si="6"/>
        <v>1280</v>
      </c>
      <c r="S24" s="15">
        <f t="shared" si="7"/>
        <v>0.35887850467289717</v>
      </c>
      <c r="T24" s="2">
        <v>7</v>
      </c>
      <c r="U24" s="2">
        <v>5</v>
      </c>
      <c r="V24" s="2">
        <f t="shared" si="8"/>
        <v>800</v>
      </c>
      <c r="W24" s="15">
        <f t="shared" si="9"/>
        <v>0.31401869158878504</v>
      </c>
      <c r="X24" s="2">
        <v>160</v>
      </c>
      <c r="Y24" s="2">
        <v>22</v>
      </c>
      <c r="Z24" s="2">
        <f t="shared" si="10"/>
        <v>9504</v>
      </c>
      <c r="AA24" s="18">
        <f t="shared" si="11"/>
        <v>1.1258417508417509</v>
      </c>
    </row>
    <row r="25" spans="2:27" x14ac:dyDescent="0.2">
      <c r="B25" s="1" t="s">
        <v>98</v>
      </c>
      <c r="C25" s="2" t="s">
        <v>67</v>
      </c>
      <c r="D25" s="2" t="s">
        <v>99</v>
      </c>
      <c r="E25" s="13"/>
      <c r="F25" s="2" t="s">
        <v>15</v>
      </c>
      <c r="G25" s="2">
        <v>19300</v>
      </c>
      <c r="H25" s="8">
        <v>1400</v>
      </c>
      <c r="I25" s="10">
        <v>42904</v>
      </c>
      <c r="J25" s="10">
        <v>43873</v>
      </c>
      <c r="K25" s="2">
        <v>3</v>
      </c>
      <c r="L25" s="8">
        <v>92000000</v>
      </c>
      <c r="M25" s="2" t="s">
        <v>11</v>
      </c>
      <c r="N25" s="13"/>
      <c r="O25" s="2" t="s">
        <v>1</v>
      </c>
      <c r="P25" s="2">
        <v>3</v>
      </c>
      <c r="Q25" s="2">
        <v>14</v>
      </c>
      <c r="R25" s="2">
        <f t="shared" si="6"/>
        <v>2240</v>
      </c>
      <c r="S25" s="15">
        <f t="shared" si="7"/>
        <v>0.26113989637305701</v>
      </c>
      <c r="T25" s="2">
        <v>6</v>
      </c>
      <c r="U25" s="2">
        <v>8</v>
      </c>
      <c r="V25" s="2">
        <f t="shared" si="8"/>
        <v>1280</v>
      </c>
      <c r="W25" s="15">
        <f t="shared" si="9"/>
        <v>0.23875647668393782</v>
      </c>
      <c r="X25" s="2">
        <v>60</v>
      </c>
      <c r="Y25" s="2">
        <v>30</v>
      </c>
      <c r="Z25" s="2">
        <f t="shared" si="10"/>
        <v>12960</v>
      </c>
      <c r="AA25" s="18">
        <f t="shared" si="11"/>
        <v>1.4891975308641976</v>
      </c>
    </row>
    <row r="26" spans="2:27" x14ac:dyDescent="0.2">
      <c r="B26" s="1" t="s">
        <v>27</v>
      </c>
      <c r="C26" s="2" t="s">
        <v>28</v>
      </c>
      <c r="D26" s="2" t="s">
        <v>75</v>
      </c>
      <c r="F26" s="2" t="s">
        <v>36</v>
      </c>
      <c r="G26" s="2">
        <v>48860</v>
      </c>
      <c r="H26" s="8">
        <v>1430</v>
      </c>
      <c r="I26" s="10">
        <v>44683</v>
      </c>
      <c r="J26" s="10" t="s">
        <v>49</v>
      </c>
      <c r="K26" s="2">
        <v>3</v>
      </c>
      <c r="L26" s="8">
        <v>100000000</v>
      </c>
      <c r="M26" s="2" t="s">
        <v>11</v>
      </c>
      <c r="O26" s="5" t="s">
        <v>1</v>
      </c>
      <c r="P26" s="4">
        <v>4</v>
      </c>
      <c r="Q26" s="2">
        <v>26</v>
      </c>
      <c r="R26" s="2">
        <f t="shared" si="6"/>
        <v>4160</v>
      </c>
      <c r="S26" s="15">
        <f t="shared" si="7"/>
        <v>0.25542365943512074</v>
      </c>
      <c r="T26" s="4">
        <v>8</v>
      </c>
      <c r="U26" s="4">
        <v>8</v>
      </c>
      <c r="V26" s="2">
        <f t="shared" si="8"/>
        <v>1280</v>
      </c>
      <c r="W26" s="15">
        <f t="shared" si="9"/>
        <v>0.1257470323372902</v>
      </c>
      <c r="X26" s="4">
        <v>135</v>
      </c>
      <c r="Y26" s="4">
        <v>30</v>
      </c>
      <c r="Z26" s="2">
        <f t="shared" si="10"/>
        <v>12960</v>
      </c>
      <c r="AA26" s="18">
        <f t="shared" si="11"/>
        <v>3.7700617283950617</v>
      </c>
    </row>
    <row r="27" spans="2:27" x14ac:dyDescent="0.2">
      <c r="B27" s="1" t="s">
        <v>100</v>
      </c>
      <c r="C27" s="2" t="s">
        <v>101</v>
      </c>
      <c r="D27" s="2" t="s">
        <v>102</v>
      </c>
      <c r="E27" s="13"/>
      <c r="F27" s="2" t="s">
        <v>17</v>
      </c>
      <c r="G27" s="2">
        <v>21000</v>
      </c>
      <c r="H27" s="8">
        <v>3100</v>
      </c>
      <c r="I27" s="10">
        <v>41342</v>
      </c>
      <c r="J27" s="10">
        <v>42562</v>
      </c>
      <c r="K27" s="2">
        <v>3</v>
      </c>
      <c r="L27" s="8">
        <v>305000000</v>
      </c>
      <c r="M27" s="2" t="s">
        <v>23</v>
      </c>
      <c r="N27" s="13"/>
      <c r="O27" s="2" t="s">
        <v>1</v>
      </c>
      <c r="P27" s="2">
        <v>4</v>
      </c>
      <c r="Q27" s="2">
        <v>16</v>
      </c>
      <c r="R27" s="2">
        <f t="shared" si="6"/>
        <v>2560</v>
      </c>
      <c r="S27" s="15">
        <f t="shared" si="7"/>
        <v>0.36571428571428571</v>
      </c>
      <c r="T27" s="2">
        <v>6</v>
      </c>
      <c r="U27" s="2">
        <v>6</v>
      </c>
      <c r="V27" s="2">
        <f t="shared" si="8"/>
        <v>960</v>
      </c>
      <c r="W27" s="15">
        <f t="shared" si="9"/>
        <v>0.16457142857142856</v>
      </c>
      <c r="X27" s="2">
        <v>185</v>
      </c>
      <c r="Y27" s="2">
        <v>30</v>
      </c>
      <c r="Z27" s="2">
        <f t="shared" si="10"/>
        <v>12960</v>
      </c>
      <c r="AA27" s="18">
        <f t="shared" si="11"/>
        <v>1.6203703703703705</v>
      </c>
    </row>
    <row r="28" spans="2:27" x14ac:dyDescent="0.2">
      <c r="B28" s="1" t="s">
        <v>105</v>
      </c>
      <c r="C28" s="2" t="s">
        <v>106</v>
      </c>
      <c r="D28" s="2" t="s">
        <v>103</v>
      </c>
      <c r="E28" s="13"/>
      <c r="F28" s="2" t="s">
        <v>15</v>
      </c>
      <c r="G28" s="2">
        <v>130000</v>
      </c>
      <c r="H28" s="8">
        <v>1100</v>
      </c>
      <c r="I28" s="10">
        <v>34151</v>
      </c>
      <c r="J28" s="10">
        <v>35956</v>
      </c>
      <c r="K28" s="2">
        <v>5</v>
      </c>
      <c r="L28" s="8">
        <v>550000000</v>
      </c>
      <c r="M28" s="2" t="s">
        <v>23</v>
      </c>
      <c r="N28" s="13"/>
      <c r="O28" s="2" t="s">
        <v>1</v>
      </c>
      <c r="P28" s="2">
        <v>4</v>
      </c>
      <c r="Q28" s="2">
        <v>18</v>
      </c>
      <c r="R28" s="2">
        <f t="shared" si="6"/>
        <v>2880</v>
      </c>
      <c r="S28" s="15">
        <f t="shared" si="7"/>
        <v>6.6461538461538461E-2</v>
      </c>
      <c r="T28" s="2">
        <v>11</v>
      </c>
      <c r="U28" s="2">
        <v>8</v>
      </c>
      <c r="V28" s="2">
        <f t="shared" si="8"/>
        <v>1280</v>
      </c>
      <c r="W28" s="15">
        <f t="shared" si="9"/>
        <v>5.9569230769230777E-2</v>
      </c>
      <c r="X28" s="2">
        <v>510</v>
      </c>
      <c r="Y28" s="2">
        <v>46</v>
      </c>
      <c r="Z28" s="2">
        <f t="shared" si="10"/>
        <v>19872</v>
      </c>
      <c r="AA28" s="18">
        <f t="shared" si="11"/>
        <v>6.5418679549114334</v>
      </c>
    </row>
    <row r="29" spans="2:27" x14ac:dyDescent="0.2">
      <c r="C29" s="13"/>
      <c r="D29" s="13"/>
      <c r="E29" s="13"/>
      <c r="F29" s="13"/>
      <c r="G29" s="13"/>
      <c r="H29" s="16"/>
      <c r="I29" s="17"/>
      <c r="J29" s="17"/>
      <c r="K29" s="13"/>
      <c r="L29" s="16"/>
      <c r="M29" s="13"/>
      <c r="N29" s="13"/>
      <c r="P29" s="13"/>
      <c r="Q29" s="13"/>
      <c r="R29" s="13"/>
      <c r="S29" s="19">
        <f>AVERAGE(S20:S28)</f>
        <v>0.20317916725876042</v>
      </c>
      <c r="T29" s="13"/>
      <c r="U29" s="13"/>
      <c r="V29" s="13"/>
      <c r="W29" s="19">
        <f>AVERAGE(W20:W28)</f>
        <v>0.14744546188490398</v>
      </c>
      <c r="X29" s="13"/>
      <c r="Y29" s="13"/>
      <c r="Z29" s="13"/>
      <c r="AA29" s="23">
        <f>AVERAGE(AA20:AA28)</f>
        <v>4.0384665280493319</v>
      </c>
    </row>
    <row r="31" spans="2:27" x14ac:dyDescent="0.2">
      <c r="B31" s="1" t="s">
        <v>58</v>
      </c>
      <c r="C31" s="2" t="s">
        <v>65</v>
      </c>
      <c r="D31" s="2" t="s">
        <v>59</v>
      </c>
      <c r="F31" s="2" t="s">
        <v>15</v>
      </c>
      <c r="G31" s="2">
        <v>1560</v>
      </c>
      <c r="H31" s="8">
        <v>2300</v>
      </c>
      <c r="I31" s="10">
        <v>43922</v>
      </c>
      <c r="J31" s="10">
        <v>45631</v>
      </c>
      <c r="K31" s="2">
        <v>4</v>
      </c>
      <c r="L31" s="9">
        <v>5000000</v>
      </c>
      <c r="M31" s="2" t="s">
        <v>11</v>
      </c>
      <c r="O31" s="5" t="s">
        <v>2</v>
      </c>
      <c r="P31" s="2">
        <v>2</v>
      </c>
      <c r="Q31" s="2">
        <v>8</v>
      </c>
      <c r="R31" s="2">
        <f>Q31*160</f>
        <v>1280</v>
      </c>
      <c r="S31" s="15">
        <f t="shared" ref="S31:S40" si="12">(R31*(P31*IF(P31=1, 1, IF(P31&lt;=4, 0.75, IF(P31&lt;=8, 0.6, 0.55)))))/G31</f>
        <v>1.2307692307692308</v>
      </c>
      <c r="T31" s="2">
        <v>3</v>
      </c>
      <c r="U31" s="2">
        <v>6</v>
      </c>
      <c r="V31" s="2">
        <f>U31*160</f>
        <v>960</v>
      </c>
      <c r="W31" s="15">
        <f>(V31*(T31*IF(T31=1, 1, IF(T31&lt;=4, 0.75, IF(T31&lt;=8, 0.6, 0.55)))))/$G31</f>
        <v>1.3846153846153846</v>
      </c>
      <c r="X31" s="2">
        <v>55</v>
      </c>
      <c r="Y31" s="2">
        <v>32</v>
      </c>
      <c r="Z31" s="2">
        <f>Y31*432</f>
        <v>13824</v>
      </c>
      <c r="AA31" s="21">
        <f>G31/Z31</f>
        <v>0.11284722222222222</v>
      </c>
    </row>
    <row r="32" spans="2:27" x14ac:dyDescent="0.2">
      <c r="B32" s="1" t="s">
        <v>57</v>
      </c>
      <c r="C32" s="2" t="s">
        <v>67</v>
      </c>
      <c r="D32" s="2" t="s">
        <v>66</v>
      </c>
      <c r="F32" s="2" t="s">
        <v>15</v>
      </c>
      <c r="G32" s="2">
        <v>40000</v>
      </c>
      <c r="H32" s="8">
        <v>4200</v>
      </c>
      <c r="I32" s="10">
        <v>44197</v>
      </c>
      <c r="J32" s="10">
        <v>46023</v>
      </c>
      <c r="K32" s="2">
        <v>5</v>
      </c>
      <c r="L32" s="9">
        <v>270000000</v>
      </c>
      <c r="M32" s="2" t="s">
        <v>23</v>
      </c>
      <c r="O32" s="5" t="s">
        <v>2</v>
      </c>
      <c r="P32" s="2">
        <v>4</v>
      </c>
      <c r="Q32" s="2">
        <v>36</v>
      </c>
      <c r="R32" s="2">
        <f t="shared" ref="R32" si="13">Q32*160</f>
        <v>5760</v>
      </c>
      <c r="S32" s="15">
        <f t="shared" si="12"/>
        <v>0.432</v>
      </c>
      <c r="T32" s="2">
        <v>12</v>
      </c>
      <c r="U32" s="2">
        <v>8</v>
      </c>
      <c r="V32" s="2">
        <f t="shared" ref="V32:V40" si="14">U32*160</f>
        <v>1280</v>
      </c>
      <c r="W32" s="15">
        <f t="shared" ref="W32:W40" si="15">(V32*(T32*IF(T32=1, 1, IF(T32&lt;=4, 0.75, IF(T32&lt;=8, 0.6, 0.55)))))/$G32</f>
        <v>0.2112</v>
      </c>
      <c r="X32" s="2">
        <v>165</v>
      </c>
      <c r="Y32" s="2">
        <v>48</v>
      </c>
      <c r="Z32" s="2">
        <f t="shared" ref="Z32:Z40" si="16">Y32*432</f>
        <v>20736</v>
      </c>
      <c r="AA32" s="21">
        <f t="shared" ref="AA32:AA40" si="17">G32/Z32</f>
        <v>1.9290123456790123</v>
      </c>
    </row>
    <row r="33" spans="2:27" x14ac:dyDescent="0.2">
      <c r="B33" s="11" t="s">
        <v>68</v>
      </c>
      <c r="C33" s="2" t="s">
        <v>70</v>
      </c>
      <c r="D33" s="2" t="s">
        <v>69</v>
      </c>
      <c r="F33" s="2" t="s">
        <v>15</v>
      </c>
      <c r="G33" s="2">
        <v>214000</v>
      </c>
      <c r="H33" s="8">
        <v>980</v>
      </c>
      <c r="I33" s="10">
        <v>39722</v>
      </c>
      <c r="J33" s="10">
        <v>41548</v>
      </c>
      <c r="K33" s="2">
        <v>5</v>
      </c>
      <c r="L33" s="8">
        <v>230000000</v>
      </c>
      <c r="M33" s="2" t="s">
        <v>11</v>
      </c>
      <c r="O33" s="5" t="s">
        <v>2</v>
      </c>
      <c r="P33" s="2">
        <v>2</v>
      </c>
      <c r="Q33" s="2">
        <v>40</v>
      </c>
      <c r="R33" s="2">
        <f t="shared" ref="R33:R39" si="18">Q33*160</f>
        <v>6400</v>
      </c>
      <c r="S33" s="15">
        <f t="shared" si="12"/>
        <v>4.4859813084112146E-2</v>
      </c>
      <c r="T33" s="2">
        <v>10</v>
      </c>
      <c r="U33" s="2">
        <v>10</v>
      </c>
      <c r="V33" s="2">
        <f t="shared" si="14"/>
        <v>1600</v>
      </c>
      <c r="W33" s="15">
        <f t="shared" si="15"/>
        <v>4.1121495327102804E-2</v>
      </c>
      <c r="X33" s="2">
        <v>1300</v>
      </c>
      <c r="Y33" s="2">
        <v>66</v>
      </c>
      <c r="Z33" s="2">
        <f t="shared" si="16"/>
        <v>28512</v>
      </c>
      <c r="AA33" s="21">
        <f t="shared" si="17"/>
        <v>7.5056116722783388</v>
      </c>
    </row>
    <row r="34" spans="2:27" x14ac:dyDescent="0.2">
      <c r="B34" s="1" t="s">
        <v>72</v>
      </c>
      <c r="C34" s="2" t="s">
        <v>71</v>
      </c>
      <c r="D34" s="2" t="s">
        <v>73</v>
      </c>
      <c r="F34" s="2" t="s">
        <v>15</v>
      </c>
      <c r="G34" s="2">
        <v>82000</v>
      </c>
      <c r="H34" s="8">
        <v>3050</v>
      </c>
      <c r="I34" s="10">
        <v>41003</v>
      </c>
      <c r="J34" s="10">
        <v>41802</v>
      </c>
      <c r="K34" s="2">
        <v>2</v>
      </c>
      <c r="L34" s="8">
        <v>1400000000</v>
      </c>
      <c r="M34" s="2" t="s">
        <v>23</v>
      </c>
      <c r="O34" s="5" t="s">
        <v>2</v>
      </c>
      <c r="P34" s="2">
        <v>5</v>
      </c>
      <c r="Q34" s="2">
        <v>14</v>
      </c>
      <c r="R34" s="2">
        <f t="shared" si="18"/>
        <v>2240</v>
      </c>
      <c r="S34" s="15">
        <f t="shared" si="12"/>
        <v>8.1951219512195125E-2</v>
      </c>
      <c r="T34" s="2">
        <v>10</v>
      </c>
      <c r="U34" s="2">
        <v>4</v>
      </c>
      <c r="V34" s="2">
        <f t="shared" si="14"/>
        <v>640</v>
      </c>
      <c r="W34" s="15">
        <f t="shared" si="15"/>
        <v>4.2926829268292686E-2</v>
      </c>
      <c r="X34" s="2">
        <v>685</v>
      </c>
      <c r="Y34" s="2">
        <v>34</v>
      </c>
      <c r="Z34" s="2">
        <f t="shared" si="16"/>
        <v>14688</v>
      </c>
      <c r="AA34" s="21">
        <f t="shared" si="17"/>
        <v>5.5827886710239651</v>
      </c>
    </row>
    <row r="35" spans="2:27" x14ac:dyDescent="0.2">
      <c r="B35" s="1" t="s">
        <v>24</v>
      </c>
      <c r="C35" s="2" t="s">
        <v>25</v>
      </c>
      <c r="D35" s="2" t="s">
        <v>26</v>
      </c>
      <c r="F35" s="2" t="s">
        <v>17</v>
      </c>
      <c r="G35" s="2">
        <v>40162</v>
      </c>
      <c r="H35" s="8">
        <v>2300</v>
      </c>
      <c r="I35" s="10">
        <v>44744</v>
      </c>
      <c r="J35" s="10">
        <v>46211</v>
      </c>
      <c r="K35" s="2">
        <v>4.5</v>
      </c>
      <c r="L35" s="9">
        <v>48900600</v>
      </c>
      <c r="M35" s="2" t="s">
        <v>23</v>
      </c>
      <c r="O35" s="5" t="s">
        <v>2</v>
      </c>
      <c r="P35" s="4">
        <v>4</v>
      </c>
      <c r="Q35" s="2">
        <v>28</v>
      </c>
      <c r="R35" s="2">
        <f t="shared" ref="R35" si="19">Q35*160</f>
        <v>4480</v>
      </c>
      <c r="S35" s="15">
        <f t="shared" si="12"/>
        <v>0.3346446890095115</v>
      </c>
      <c r="T35" s="4">
        <v>4</v>
      </c>
      <c r="U35" s="4">
        <v>8</v>
      </c>
      <c r="V35" s="2">
        <f t="shared" si="14"/>
        <v>1280</v>
      </c>
      <c r="W35" s="15">
        <f t="shared" si="15"/>
        <v>9.5612768288431849E-2</v>
      </c>
      <c r="X35" s="4">
        <v>185</v>
      </c>
      <c r="Y35" s="2">
        <v>40</v>
      </c>
      <c r="Z35" s="2">
        <f t="shared" si="16"/>
        <v>17280</v>
      </c>
      <c r="AA35" s="21">
        <f t="shared" si="17"/>
        <v>2.3241898148148148</v>
      </c>
    </row>
    <row r="36" spans="2:27" x14ac:dyDescent="0.2">
      <c r="B36" s="1" t="s">
        <v>35</v>
      </c>
      <c r="C36" s="2" t="s">
        <v>25</v>
      </c>
      <c r="D36" s="2" t="s">
        <v>26</v>
      </c>
      <c r="F36" s="2" t="s">
        <v>17</v>
      </c>
      <c r="G36" s="2">
        <v>41330</v>
      </c>
      <c r="H36" s="8">
        <v>2100</v>
      </c>
      <c r="I36" s="10">
        <v>42559</v>
      </c>
      <c r="J36" s="10">
        <v>44575</v>
      </c>
      <c r="K36" s="2">
        <v>4.5</v>
      </c>
      <c r="L36" s="9">
        <v>48916678</v>
      </c>
      <c r="M36" s="2" t="s">
        <v>23</v>
      </c>
      <c r="O36" s="5" t="s">
        <v>2</v>
      </c>
      <c r="P36" s="4">
        <v>4</v>
      </c>
      <c r="Q36" s="2">
        <v>28</v>
      </c>
      <c r="R36" s="2">
        <f t="shared" ref="R36" si="20">Q36*160</f>
        <v>4480</v>
      </c>
      <c r="S36" s="15">
        <f t="shared" si="12"/>
        <v>0.3251875151221873</v>
      </c>
      <c r="T36" s="4">
        <v>4</v>
      </c>
      <c r="U36" s="4">
        <v>8</v>
      </c>
      <c r="V36" s="2">
        <f t="shared" si="14"/>
        <v>1280</v>
      </c>
      <c r="W36" s="15">
        <f t="shared" si="15"/>
        <v>9.2910718606339218E-2</v>
      </c>
      <c r="X36" s="4">
        <v>187</v>
      </c>
      <c r="Y36" s="2">
        <v>40</v>
      </c>
      <c r="Z36" s="2">
        <f t="shared" si="16"/>
        <v>17280</v>
      </c>
      <c r="AA36" s="21">
        <f t="shared" si="17"/>
        <v>2.3917824074074074</v>
      </c>
    </row>
    <row r="37" spans="2:27" x14ac:dyDescent="0.2">
      <c r="B37" s="1" t="s">
        <v>81</v>
      </c>
      <c r="C37" s="2" t="s">
        <v>83</v>
      </c>
      <c r="D37" s="2" t="s">
        <v>82</v>
      </c>
      <c r="F37" s="2" t="s">
        <v>15</v>
      </c>
      <c r="G37" s="2">
        <v>20000</v>
      </c>
      <c r="H37" s="8">
        <v>4950</v>
      </c>
      <c r="I37" s="10">
        <v>42772</v>
      </c>
      <c r="J37" s="10">
        <v>43502</v>
      </c>
      <c r="K37" s="2">
        <v>2</v>
      </c>
      <c r="L37" s="8">
        <v>200000000</v>
      </c>
      <c r="M37" s="2" t="s">
        <v>23</v>
      </c>
      <c r="O37" s="2" t="s">
        <v>2</v>
      </c>
      <c r="P37" s="2">
        <v>4</v>
      </c>
      <c r="Q37" s="2">
        <v>10</v>
      </c>
      <c r="R37" s="2">
        <f t="shared" si="18"/>
        <v>1600</v>
      </c>
      <c r="S37" s="15">
        <f t="shared" si="12"/>
        <v>0.24</v>
      </c>
      <c r="T37" s="2">
        <v>3</v>
      </c>
      <c r="U37" s="2">
        <v>5</v>
      </c>
      <c r="V37" s="2">
        <f t="shared" si="14"/>
        <v>800</v>
      </c>
      <c r="W37" s="15">
        <f t="shared" si="15"/>
        <v>0.09</v>
      </c>
      <c r="X37" s="2">
        <v>70</v>
      </c>
      <c r="Y37" s="4">
        <v>27</v>
      </c>
      <c r="Z37" s="2">
        <f t="shared" si="16"/>
        <v>11664</v>
      </c>
      <c r="AA37" s="21">
        <f t="shared" si="17"/>
        <v>1.7146776406035664</v>
      </c>
    </row>
    <row r="38" spans="2:27" x14ac:dyDescent="0.2">
      <c r="B38" s="1" t="s">
        <v>89</v>
      </c>
      <c r="C38" s="2" t="s">
        <v>88</v>
      </c>
      <c r="D38" s="2" t="s">
        <v>87</v>
      </c>
      <c r="E38" s="13"/>
      <c r="F38" s="2" t="s">
        <v>17</v>
      </c>
      <c r="G38" s="2">
        <v>15000</v>
      </c>
      <c r="H38" s="8">
        <v>1100</v>
      </c>
      <c r="I38" s="10">
        <v>42811</v>
      </c>
      <c r="J38" s="14">
        <v>44145</v>
      </c>
      <c r="K38" s="2">
        <v>3</v>
      </c>
      <c r="L38" s="8">
        <v>94000000</v>
      </c>
      <c r="M38" s="2" t="s">
        <v>90</v>
      </c>
      <c r="N38" s="13"/>
      <c r="O38" s="2" t="s">
        <v>2</v>
      </c>
      <c r="P38" s="2">
        <v>3</v>
      </c>
      <c r="Q38" s="2">
        <v>8</v>
      </c>
      <c r="R38" s="2">
        <f t="shared" si="18"/>
        <v>1280</v>
      </c>
      <c r="S38" s="15">
        <f t="shared" si="12"/>
        <v>0.192</v>
      </c>
      <c r="T38" s="2">
        <v>5</v>
      </c>
      <c r="U38" s="2">
        <v>8</v>
      </c>
      <c r="V38" s="2">
        <f t="shared" si="14"/>
        <v>1280</v>
      </c>
      <c r="W38" s="15">
        <f t="shared" si="15"/>
        <v>0.25600000000000001</v>
      </c>
      <c r="X38" s="2">
        <v>210</v>
      </c>
      <c r="Y38" s="2">
        <v>38</v>
      </c>
      <c r="Z38" s="2">
        <f t="shared" si="16"/>
        <v>16416</v>
      </c>
      <c r="AA38" s="21">
        <f t="shared" si="17"/>
        <v>0.91374269005847952</v>
      </c>
    </row>
    <row r="39" spans="2:27" x14ac:dyDescent="0.2">
      <c r="B39" s="1" t="s">
        <v>94</v>
      </c>
      <c r="C39" s="2" t="s">
        <v>60</v>
      </c>
      <c r="D39" s="2" t="s">
        <v>93</v>
      </c>
      <c r="E39" s="13"/>
      <c r="F39" s="2" t="s">
        <v>17</v>
      </c>
      <c r="G39" s="2">
        <v>27000</v>
      </c>
      <c r="H39" s="8">
        <v>3500</v>
      </c>
      <c r="I39" s="10">
        <v>41399</v>
      </c>
      <c r="J39" s="10">
        <v>42114</v>
      </c>
      <c r="K39" s="2">
        <v>2</v>
      </c>
      <c r="L39" s="8">
        <v>63000000</v>
      </c>
      <c r="M39" s="2" t="s">
        <v>11</v>
      </c>
      <c r="N39" s="13"/>
      <c r="O39" s="2" t="s">
        <v>2</v>
      </c>
      <c r="P39" s="2">
        <v>4</v>
      </c>
      <c r="Q39" s="2">
        <v>12</v>
      </c>
      <c r="R39" s="2">
        <f t="shared" si="18"/>
        <v>1920</v>
      </c>
      <c r="S39" s="15">
        <f t="shared" si="12"/>
        <v>0.21333333333333335</v>
      </c>
      <c r="T39" s="2">
        <v>7</v>
      </c>
      <c r="U39" s="2">
        <v>5</v>
      </c>
      <c r="V39" s="2">
        <f t="shared" si="14"/>
        <v>800</v>
      </c>
      <c r="W39" s="15">
        <f t="shared" si="15"/>
        <v>0.12444444444444444</v>
      </c>
      <c r="X39" s="2">
        <v>140</v>
      </c>
      <c r="Y39" s="2">
        <v>36</v>
      </c>
      <c r="Z39" s="2">
        <f t="shared" si="16"/>
        <v>15552</v>
      </c>
      <c r="AA39" s="21">
        <f t="shared" si="17"/>
        <v>1.7361111111111112</v>
      </c>
    </row>
    <row r="40" spans="2:27" x14ac:dyDescent="0.2">
      <c r="B40" s="1" t="s">
        <v>104</v>
      </c>
      <c r="C40" s="2" t="s">
        <v>106</v>
      </c>
      <c r="D40" s="2" t="s">
        <v>103</v>
      </c>
      <c r="E40" s="13"/>
      <c r="F40" s="2" t="s">
        <v>15</v>
      </c>
      <c r="G40" s="2">
        <v>135000</v>
      </c>
      <c r="H40" s="8">
        <v>800</v>
      </c>
      <c r="I40" s="10">
        <v>31188</v>
      </c>
      <c r="J40" s="10">
        <v>32944</v>
      </c>
      <c r="K40" s="2">
        <v>5</v>
      </c>
      <c r="L40" s="8">
        <v>110000000</v>
      </c>
      <c r="M40" s="2" t="s">
        <v>23</v>
      </c>
      <c r="N40" s="13"/>
      <c r="O40" s="2" t="s">
        <v>2</v>
      </c>
      <c r="P40" s="2">
        <v>4</v>
      </c>
      <c r="Q40" s="2">
        <v>34</v>
      </c>
      <c r="R40" s="2">
        <f t="shared" ref="R40" si="21">Q40*160</f>
        <v>5440</v>
      </c>
      <c r="S40" s="15">
        <f t="shared" si="12"/>
        <v>0.12088888888888889</v>
      </c>
      <c r="T40" s="2">
        <v>8</v>
      </c>
      <c r="U40" s="2">
        <v>8</v>
      </c>
      <c r="V40" s="2">
        <f t="shared" si="14"/>
        <v>1280</v>
      </c>
      <c r="W40" s="15">
        <f t="shared" si="15"/>
        <v>4.5511111111111113E-2</v>
      </c>
      <c r="X40" s="2">
        <v>470</v>
      </c>
      <c r="Y40" s="2">
        <v>54</v>
      </c>
      <c r="Z40" s="2">
        <f t="shared" si="16"/>
        <v>23328</v>
      </c>
      <c r="AA40" s="21">
        <f t="shared" si="17"/>
        <v>5.7870370370370372</v>
      </c>
    </row>
    <row r="41" spans="2:27" x14ac:dyDescent="0.2">
      <c r="S41" s="20">
        <f>AVERAGE(S31:S40)</f>
        <v>0.32156346897194599</v>
      </c>
      <c r="W41" s="20">
        <f>AVERAGE(W31:W40)</f>
        <v>0.23843427516611068</v>
      </c>
      <c r="X41" s="22"/>
      <c r="AA41" s="19">
        <f>AVERAGE(AA31:AA40)</f>
        <v>2.9997800612235954</v>
      </c>
    </row>
  </sheetData>
  <autoFilter ref="O2:O38" xr:uid="{51457FE8-587C-9D4E-94F4-E12F1219B0D7}"/>
  <dataValidations disablePrompts="1" count="1">
    <dataValidation type="list" allowBlank="1" showInputMessage="1" showErrorMessage="1" sqref="M40 M26:M29 M20 M22 M3:M17 M31:M37" xr:uid="{DD282886-C6E9-6548-81AC-79D9A9076EBD}">
      <formula1>"Yes, No"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sucic</dc:creator>
  <cp:lastModifiedBy>katarina sucic</cp:lastModifiedBy>
  <dcterms:created xsi:type="dcterms:W3CDTF">2025-02-24T18:42:28Z</dcterms:created>
  <dcterms:modified xsi:type="dcterms:W3CDTF">2025-06-04T18:50:43Z</dcterms:modified>
</cp:coreProperties>
</file>