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dwa\Downloads\"/>
    </mc:Choice>
  </mc:AlternateContent>
  <xr:revisionPtr revIDLastSave="0" documentId="13_ncr:1_{0847DE90-E50C-4A6D-9E2E-7E99DCA1B0ED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Models" sheetId="19" r:id="rId1"/>
    <sheet name="Charts" sheetId="18" r:id="rId2"/>
    <sheet name="DeSeas Turnover" sheetId="17" r:id="rId3"/>
    <sheet name="Raw Turnover" sheetId="12" r:id="rId4"/>
    <sheet name="Sales" sheetId="16" r:id="rId5"/>
  </sheets>
  <definedNames>
    <definedName name="A3348582J" localSheetId="2">'DeSeas Turnover'!#REF!,'DeSeas Turnover'!$V$2:$V$460</definedName>
    <definedName name="A3348582J">#REF!,#REF!</definedName>
    <definedName name="A3348582J_Data" localSheetId="2">'DeSeas Turnover'!$V$2:$V$460</definedName>
    <definedName name="A3348582J_Data">#REF!</definedName>
    <definedName name="A3348582J_Latest" localSheetId="2">'DeSeas Turnover'!$V$460</definedName>
    <definedName name="A3348582J_Latest">#REF!</definedName>
    <definedName name="A3348585R" localSheetId="2">'DeSeas Turnover'!#REF!,'DeSeas Turnover'!#REF!</definedName>
    <definedName name="A3348585R">#REF!,#REF!</definedName>
    <definedName name="A3348585R_Data" localSheetId="2">'DeSeas Turnover'!#REF!</definedName>
    <definedName name="A3348585R_Data">#REF!</definedName>
    <definedName name="A3348585R_Latest" localSheetId="2">'DeSeas Turnover'!#REF!</definedName>
    <definedName name="A3348585R_Latest">#REF!</definedName>
    <definedName name="A3348588W" localSheetId="2">'DeSeas Turnover'!$AE$1:$AE$1,'DeSeas Turnover'!$AE$2:$AE$460</definedName>
    <definedName name="A3348588W">#REF!,#REF!</definedName>
    <definedName name="A3348588W_Data" localSheetId="2">'DeSeas Turnover'!$AE$2:$AE$460</definedName>
    <definedName name="A3348588W_Data">#REF!</definedName>
    <definedName name="A3348588W_Latest" localSheetId="2">'DeSeas Turnover'!$AE$460</definedName>
    <definedName name="A3348588W_Latest">#REF!</definedName>
    <definedName name="A3348591K" localSheetId="2">'DeSeas Turnover'!#REF!,'DeSeas Turnover'!#REF!</definedName>
    <definedName name="A3348591K">#REF!,#REF!</definedName>
    <definedName name="A3348591K_Data" localSheetId="2">'DeSeas Turnover'!#REF!</definedName>
    <definedName name="A3348591K_Data">#REF!</definedName>
    <definedName name="A3348591K_Latest" localSheetId="2">'DeSeas Turnover'!#REF!</definedName>
    <definedName name="A3348591K_Latest">#REF!</definedName>
    <definedName name="A3348594T" localSheetId="2">'DeSeas Turnover'!$C$1:$C$1,'DeSeas Turnover'!$C$2:$C$334</definedName>
    <definedName name="A3348594T">#REF!,#REF!</definedName>
    <definedName name="A3348594T_Data" localSheetId="2">'DeSeas Turnover'!$C$2:$C$334</definedName>
    <definedName name="A3348594T_Data">#REF!</definedName>
    <definedName name="A3348594T_Latest" localSheetId="2">'DeSeas Turnover'!$C$127</definedName>
    <definedName name="A3348594T_Latest">#REF!</definedName>
    <definedName name="A3348597X" localSheetId="2">'DeSeas Turnover'!$Y$1:$Y$1,'DeSeas Turnover'!$Y$2:$Y$460</definedName>
    <definedName name="A3348597X">#REF!,#REF!</definedName>
    <definedName name="A3348597X_Data" localSheetId="2">'DeSeas Turnover'!$Y$2:$Y$460</definedName>
    <definedName name="A3348597X_Data">#REF!</definedName>
    <definedName name="A3348597X_Latest" localSheetId="2">'DeSeas Turnover'!$Y$460</definedName>
    <definedName name="A3348597X_Latest">#REF!</definedName>
    <definedName name="A3348600A" localSheetId="2">'DeSeas Turnover'!$D$1:$D$1,'DeSeas Turnover'!$D$2:$D$460</definedName>
    <definedName name="A3348600A">#REF!,#REF!</definedName>
    <definedName name="A3348600A_Data" localSheetId="2">'DeSeas Turnover'!$D$2:$D$460</definedName>
    <definedName name="A3348600A_Data">#REF!</definedName>
    <definedName name="A3348600A_Latest" localSheetId="2">'DeSeas Turnover'!$D$460</definedName>
    <definedName name="A3348600A_Latest">#REF!</definedName>
    <definedName name="A3348603J" localSheetId="2">'DeSeas Turnover'!#REF!,'DeSeas Turnover'!$W$2:$W$460</definedName>
    <definedName name="A3348603J">#REF!,#REF!</definedName>
    <definedName name="A3348603J_Data" localSheetId="2">'DeSeas Turnover'!$W$2:$W$460</definedName>
    <definedName name="A3348603J_Data">#REF!</definedName>
    <definedName name="A3348603J_Latest" localSheetId="2">'DeSeas Turnover'!$W$460</definedName>
    <definedName name="A3348603J_Latest">#REF!</definedName>
    <definedName name="A3348606R" localSheetId="2">'DeSeas Turnover'!$Z$1:$Z$1,'DeSeas Turnover'!$Z$2:$Z$460</definedName>
    <definedName name="A3348606R">#REF!,#REF!</definedName>
    <definedName name="A3348606R_Data" localSheetId="2">'DeSeas Turnover'!$Z$2:$Z$460</definedName>
    <definedName name="A3348606R_Data">#REF!</definedName>
    <definedName name="A3348606R_Latest" localSheetId="2">'DeSeas Turnover'!$Z$460</definedName>
    <definedName name="A3348606R_Latest">#REF!</definedName>
    <definedName name="A3348609W" localSheetId="2">'DeSeas Turnover'!$F$1:$F$1,'DeSeas Turnover'!$F$2:$F$460</definedName>
    <definedName name="A3348609W">#REF!,#REF!</definedName>
    <definedName name="A3348609W_Data" localSheetId="2">'DeSeas Turnover'!$F$2:$F$460</definedName>
    <definedName name="A3348609W_Data">#REF!</definedName>
    <definedName name="A3348609W_Latest" localSheetId="2">'DeSeas Turnover'!$F$460</definedName>
    <definedName name="A3348609W_Latest">#REF!</definedName>
    <definedName name="A3348612K" localSheetId="2">'DeSeas Turnover'!$X$1:$X$1,'DeSeas Turnover'!$X$2:$X$460</definedName>
    <definedName name="A3348612K">#REF!,#REF!</definedName>
    <definedName name="A3348612K_Data" localSheetId="2">'DeSeas Turnover'!$X$2:$X$460</definedName>
    <definedName name="A3348612K_Data">#REF!</definedName>
    <definedName name="A3348612K_Latest" localSheetId="2">'DeSeas Turnover'!$X$460</definedName>
    <definedName name="A3348612K_Latest">#REF!</definedName>
    <definedName name="A3348615T" localSheetId="2">'DeSeas Turnover'!$AA$1:$AA$1,'DeSeas Turnover'!$AA$2:$AA$460</definedName>
    <definedName name="A3348615T">#REF!,#REF!</definedName>
    <definedName name="A3348615T_Data" localSheetId="2">'DeSeas Turnover'!$AA$2:$AA$460</definedName>
    <definedName name="A3348615T_Data">#REF!</definedName>
    <definedName name="A3348615T_Latest" localSheetId="2">'DeSeas Turnover'!$AA$460</definedName>
    <definedName name="A3348615T_Latest">#REF!</definedName>
    <definedName name="A3348618X" localSheetId="2">'DeSeas Turnover'!$Q$1:$Q$1,'DeSeas Turnover'!$Q$2:$Q$460</definedName>
    <definedName name="A3348618X">#REF!,#REF!</definedName>
    <definedName name="A3348618X_Data" localSheetId="2">'DeSeas Turnover'!$Q$2:$Q$460</definedName>
    <definedName name="A3348618X_Data">#REF!</definedName>
    <definedName name="A3348618X_Latest" localSheetId="2">'DeSeas Turnover'!$Q$460</definedName>
    <definedName name="A3348618X_Latest">#REF!</definedName>
    <definedName name="A3348621L" localSheetId="2">'DeSeas Turnover'!#REF!,'DeSeas Turnover'!#REF!</definedName>
    <definedName name="A3348621L">#REF!,#REF!</definedName>
    <definedName name="A3348621L_Data" localSheetId="2">'DeSeas Turnover'!#REF!</definedName>
    <definedName name="A3348621L_Data">#REF!</definedName>
    <definedName name="A3348621L_Latest" localSheetId="2">'DeSeas Turnover'!#REF!</definedName>
    <definedName name="A3348621L_Latest">#REF!</definedName>
    <definedName name="A3348624V" localSheetId="2">'DeSeas Turnover'!$AB$1:$AB$1,'DeSeas Turnover'!$AB$2:$AB$460</definedName>
    <definedName name="A3348624V">#REF!,#REF!</definedName>
    <definedName name="A3348624V_Data" localSheetId="2">'DeSeas Turnover'!$AB$2:$AB$460</definedName>
    <definedName name="A3348624V_Data">#REF!</definedName>
    <definedName name="A3348624V_Latest" localSheetId="2">'DeSeas Turnover'!$AB$460</definedName>
    <definedName name="A3348624V_Latest">#REF!</definedName>
    <definedName name="A3348627A" localSheetId="2">'DeSeas Turnover'!$R$1:$R$1,'DeSeas Turnover'!$R$2:$R$460</definedName>
    <definedName name="A3348627A">#REF!,#REF!</definedName>
    <definedName name="A3348627A_Data" localSheetId="2">'DeSeas Turnover'!$R$2:$R$460</definedName>
    <definedName name="A3348627A_Data">#REF!</definedName>
    <definedName name="A3348627A_Latest" localSheetId="2">'DeSeas Turnover'!$R$460</definedName>
    <definedName name="A3348627A_Latest">#REF!</definedName>
    <definedName name="A3348630R" localSheetId="2">'DeSeas Turnover'!#REF!,'DeSeas Turnover'!#REF!</definedName>
    <definedName name="A3348630R">#REF!,#REF!</definedName>
    <definedName name="A3348630R_Data" localSheetId="2">'DeSeas Turnover'!#REF!</definedName>
    <definedName name="A3348630R_Data">#REF!</definedName>
    <definedName name="A3348630R_Latest" localSheetId="2">'DeSeas Turnover'!#REF!</definedName>
    <definedName name="A3348630R_Latest">#REF!</definedName>
    <definedName name="A3348633W" localSheetId="2">'DeSeas Turnover'!$AC$1:$AC$1,'DeSeas Turnover'!$AC$2:$AC$460</definedName>
    <definedName name="A3348633W">#REF!,#REF!</definedName>
    <definedName name="A3348633W_Data" localSheetId="2">'DeSeas Turnover'!$AC$2:$AC$460</definedName>
    <definedName name="A3348633W_Data">#REF!</definedName>
    <definedName name="A3348633W_Latest" localSheetId="2">'DeSeas Turnover'!$AC$460</definedName>
    <definedName name="A3348633W_Latest">#REF!</definedName>
    <definedName name="A3348636C" localSheetId="2">'DeSeas Turnover'!$S$1:$S$1,'DeSeas Turnover'!$S$2:$S$460</definedName>
    <definedName name="A3348636C">#REF!,#REF!</definedName>
    <definedName name="A3348636C_Data" localSheetId="2">'DeSeas Turnover'!$S$2:$S$460</definedName>
    <definedName name="A3348636C_Data">#REF!</definedName>
    <definedName name="A3348636C_Latest" localSheetId="2">'DeSeas Turnover'!$S$460</definedName>
    <definedName name="A3348636C_Latest">#REF!</definedName>
    <definedName name="A3348639K" localSheetId="2">'DeSeas Turnover'!#REF!,'DeSeas Turnover'!#REF!</definedName>
    <definedName name="A3348639K">#REF!,#REF!</definedName>
    <definedName name="A3348639K_Data" localSheetId="2">'DeSeas Turnover'!#REF!</definedName>
    <definedName name="A3348639K_Data">#REF!</definedName>
    <definedName name="A3348639K_Latest" localSheetId="2">'DeSeas Turnover'!#REF!</definedName>
    <definedName name="A3348639K_Latest">#REF!</definedName>
    <definedName name="A3348642X" localSheetId="2">'DeSeas Turnover'!$AD$1:$AD$1,'DeSeas Turnover'!$AD$2:$AD$460</definedName>
    <definedName name="A3348642X">#REF!,#REF!</definedName>
    <definedName name="A3348642X_Data" localSheetId="2">'DeSeas Turnover'!$AD$2:$AD$460</definedName>
    <definedName name="A3348642X_Data">#REF!</definedName>
    <definedName name="A3348642X_Latest" localSheetId="2">'DeSeas Turnover'!$AD$460</definedName>
    <definedName name="A3348642X_Latest">#REF!</definedName>
    <definedName name="alpha">'DeSeas Turnover'!$K$2</definedName>
    <definedName name="beta">'DeSeas Turnover'!$K$3</definedName>
    <definedName name="Date_Range" localSheetId="2">'DeSeas Turnover'!#REF!,'DeSeas Turnover'!$A$2:$A$310</definedName>
    <definedName name="Date_Range">#REF!,#REF!</definedName>
    <definedName name="Date_Range_Data" localSheetId="2">'DeSeas Turnover'!$A$2:$A$310</definedName>
    <definedName name="Date_Range_Data">#REF!</definedName>
    <definedName name="gamma">'DeSeas Turnover'!$K$4</definedName>
    <definedName name="solver_adj" localSheetId="2" hidden="1">'DeSeas Turnover'!$K$2:$K$3</definedName>
    <definedName name="solver_adj" localSheetId="3" hidden="1">'Raw Turnover'!$K$2:$K$4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3" hidden="1">'Raw Turnover'!$K$2</definedName>
    <definedName name="solver_lhs2" localSheetId="3" hidden="1">'Raw Turnover'!$K$2</definedName>
    <definedName name="solver_lhs3" localSheetId="3" hidden="1">'Raw Turnover'!$K$3</definedName>
    <definedName name="solver_lhs4" localSheetId="3" hidden="1">'Raw Turnover'!$K$3</definedName>
    <definedName name="solver_lhs5" localSheetId="3" hidden="1">'Raw Turnover'!$K$4</definedName>
    <definedName name="solver_lhs6" localSheetId="3" hidden="1">'Raw Turnover'!$K$4</definedName>
    <definedName name="solver_lin" localSheetId="2" hidden="1">2</definedName>
    <definedName name="solver_lin" localSheetId="3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6</definedName>
    <definedName name="solver_nwt" localSheetId="2" hidden="1">1</definedName>
    <definedName name="solver_nwt" localSheetId="3" hidden="1">1</definedName>
    <definedName name="solver_opt" localSheetId="2" hidden="1">'DeSeas Turnover'!$V$125</definedName>
    <definedName name="solver_opt" localSheetId="3" hidden="1">'Raw Turnover'!$N$122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hs1" localSheetId="3" hidden="1">1</definedName>
    <definedName name="solver_rhs2" localSheetId="3" hidden="1">0</definedName>
    <definedName name="solver_rhs3" localSheetId="3" hidden="1">1</definedName>
    <definedName name="solver_rhs4" localSheetId="3" hidden="1">0</definedName>
    <definedName name="solver_rhs5" localSheetId="3" hidden="1">1</definedName>
    <definedName name="solver_rhs6" localSheetId="3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6" l="1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13" i="16"/>
  <c r="K12" i="16"/>
  <c r="K11" i="16"/>
  <c r="K10" i="16"/>
  <c r="K9" i="16"/>
  <c r="K8" i="16"/>
  <c r="K7" i="16"/>
  <c r="K6" i="16"/>
  <c r="K5" i="16"/>
  <c r="K4" i="16"/>
  <c r="K3" i="16"/>
  <c r="K2" i="16"/>
  <c r="H40" i="16"/>
  <c r="F40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G14" i="12"/>
  <c r="D14" i="12"/>
  <c r="F3" i="12"/>
  <c r="F4" i="12"/>
  <c r="F5" i="12"/>
  <c r="F6" i="12"/>
  <c r="F7" i="12"/>
  <c r="F8" i="12"/>
  <c r="F9" i="12"/>
  <c r="F10" i="12"/>
  <c r="F11" i="12"/>
  <c r="F12" i="12"/>
  <c r="F13" i="12"/>
  <c r="F2" i="12"/>
  <c r="E13" i="12"/>
  <c r="D13" i="12"/>
  <c r="L14" i="12"/>
  <c r="N14" i="12" s="1"/>
  <c r="F14" i="12" l="1"/>
  <c r="E14" i="12"/>
  <c r="D15" i="12" s="1"/>
  <c r="M14" i="12"/>
  <c r="S123" i="17"/>
  <c r="S124" i="17"/>
  <c r="S125" i="17"/>
  <c r="S126" i="17"/>
  <c r="S127" i="17"/>
  <c r="S128" i="17"/>
  <c r="S129" i="17"/>
  <c r="S130" i="17"/>
  <c r="S131" i="17"/>
  <c r="S132" i="17"/>
  <c r="S133" i="17"/>
  <c r="S122" i="17"/>
  <c r="S3" i="17"/>
  <c r="R2" i="17"/>
  <c r="Q3" i="17" s="1"/>
  <c r="Q2" i="17"/>
  <c r="E15" i="12" l="1"/>
  <c r="D16" i="12" s="1"/>
  <c r="F15" i="12"/>
  <c r="G15" i="12"/>
  <c r="L15" i="12" s="1"/>
  <c r="R3" i="17"/>
  <c r="Q4" i="17" s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2" i="17"/>
  <c r="M2" i="17"/>
  <c r="M3" i="17" s="1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M84" i="17" s="1"/>
  <c r="M85" i="17" s="1"/>
  <c r="M86" i="17" s="1"/>
  <c r="M87" i="17" s="1"/>
  <c r="M88" i="17" s="1"/>
  <c r="M89" i="17" s="1"/>
  <c r="M90" i="17" s="1"/>
  <c r="M91" i="17" s="1"/>
  <c r="M92" i="17" s="1"/>
  <c r="M93" i="17" s="1"/>
  <c r="M94" i="17" s="1"/>
  <c r="M95" i="17" s="1"/>
  <c r="M96" i="17" s="1"/>
  <c r="M97" i="17" s="1"/>
  <c r="M98" i="17" s="1"/>
  <c r="M99" i="17" s="1"/>
  <c r="M100" i="17" s="1"/>
  <c r="M101" i="17" s="1"/>
  <c r="M102" i="17" s="1"/>
  <c r="M103" i="17" s="1"/>
  <c r="M104" i="17" s="1"/>
  <c r="M105" i="17" s="1"/>
  <c r="M106" i="17" s="1"/>
  <c r="M107" i="17" s="1"/>
  <c r="M108" i="17" s="1"/>
  <c r="M109" i="17" s="1"/>
  <c r="M110" i="17" s="1"/>
  <c r="M111" i="17" s="1"/>
  <c r="M112" i="17" s="1"/>
  <c r="M113" i="17" s="1"/>
  <c r="M114" i="17" s="1"/>
  <c r="M115" i="17" s="1"/>
  <c r="M116" i="17" s="1"/>
  <c r="M117" i="17" s="1"/>
  <c r="M118" i="17" s="1"/>
  <c r="M119" i="17" s="1"/>
  <c r="M120" i="17" s="1"/>
  <c r="M121" i="17" s="1"/>
  <c r="M122" i="17" s="1"/>
  <c r="M123" i="17" s="1"/>
  <c r="M124" i="17" s="1"/>
  <c r="M125" i="17" s="1"/>
  <c r="M126" i="17" s="1"/>
  <c r="M127" i="17" s="1"/>
  <c r="M128" i="17" s="1"/>
  <c r="M129" i="17" s="1"/>
  <c r="M130" i="17" s="1"/>
  <c r="M131" i="17" s="1"/>
  <c r="M132" i="17" s="1"/>
  <c r="M133" i="17" s="1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6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3" i="17"/>
  <c r="D122" i="17"/>
  <c r="D121" i="17" s="1"/>
  <c r="D120" i="17" s="1"/>
  <c r="D119" i="17" s="1"/>
  <c r="D118" i="17" s="1"/>
  <c r="D117" i="17" s="1"/>
  <c r="D116" i="17" s="1"/>
  <c r="D115" i="17" s="1"/>
  <c r="D114" i="17" s="1"/>
  <c r="D113" i="17" s="1"/>
  <c r="D112" i="17" s="1"/>
  <c r="D111" i="17" s="1"/>
  <c r="D110" i="17" s="1"/>
  <c r="D109" i="17" s="1"/>
  <c r="D108" i="17" s="1"/>
  <c r="D107" i="17" s="1"/>
  <c r="D106" i="17" s="1"/>
  <c r="D105" i="17" s="1"/>
  <c r="D104" i="17" s="1"/>
  <c r="D103" i="17" s="1"/>
  <c r="D102" i="17" s="1"/>
  <c r="D101" i="17" s="1"/>
  <c r="D100" i="17" s="1"/>
  <c r="D99" i="17" s="1"/>
  <c r="D98" i="17" s="1"/>
  <c r="D97" i="17" s="1"/>
  <c r="D96" i="17" s="1"/>
  <c r="D95" i="17" s="1"/>
  <c r="D94" i="17" s="1"/>
  <c r="D93" i="17" s="1"/>
  <c r="D92" i="17" s="1"/>
  <c r="D91" i="17" s="1"/>
  <c r="D90" i="17" s="1"/>
  <c r="D89" i="17" s="1"/>
  <c r="D88" i="17" s="1"/>
  <c r="D87" i="17" s="1"/>
  <c r="D86" i="17" s="1"/>
  <c r="D85" i="17" s="1"/>
  <c r="D84" i="17" s="1"/>
  <c r="D83" i="17" s="1"/>
  <c r="D82" i="17" s="1"/>
  <c r="D81" i="17" s="1"/>
  <c r="D80" i="17" s="1"/>
  <c r="D79" i="17" s="1"/>
  <c r="D78" i="17" s="1"/>
  <c r="D77" i="17" s="1"/>
  <c r="D76" i="17" s="1"/>
  <c r="D75" i="17" s="1"/>
  <c r="D74" i="17" s="1"/>
  <c r="D73" i="17" s="1"/>
  <c r="D72" i="17" s="1"/>
  <c r="D71" i="17" s="1"/>
  <c r="D70" i="17" s="1"/>
  <c r="D69" i="17" s="1"/>
  <c r="D68" i="17" s="1"/>
  <c r="D67" i="17" s="1"/>
  <c r="D66" i="17" s="1"/>
  <c r="D65" i="17" s="1"/>
  <c r="D64" i="17" s="1"/>
  <c r="D63" i="17" s="1"/>
  <c r="D62" i="17" s="1"/>
  <c r="D61" i="17" s="1"/>
  <c r="D60" i="17" s="1"/>
  <c r="D59" i="17" s="1"/>
  <c r="D58" i="17" s="1"/>
  <c r="D57" i="17" s="1"/>
  <c r="D56" i="17" s="1"/>
  <c r="D55" i="17" s="1"/>
  <c r="D54" i="17" s="1"/>
  <c r="D53" i="17" s="1"/>
  <c r="D52" i="17" s="1"/>
  <c r="D51" i="17" s="1"/>
  <c r="D50" i="17" s="1"/>
  <c r="D49" i="17" s="1"/>
  <c r="D48" i="17" s="1"/>
  <c r="D47" i="17" s="1"/>
  <c r="D46" i="17" s="1"/>
  <c r="D45" i="17" s="1"/>
  <c r="D44" i="17" s="1"/>
  <c r="D43" i="17" s="1"/>
  <c r="D42" i="17" s="1"/>
  <c r="D41" i="17" s="1"/>
  <c r="D40" i="17" s="1"/>
  <c r="D39" i="17" s="1"/>
  <c r="D38" i="17" s="1"/>
  <c r="D37" i="17" s="1"/>
  <c r="D36" i="17" s="1"/>
  <c r="D35" i="17" s="1"/>
  <c r="D34" i="17" s="1"/>
  <c r="D33" i="17" s="1"/>
  <c r="D32" i="17" s="1"/>
  <c r="D31" i="17" s="1"/>
  <c r="D30" i="17" s="1"/>
  <c r="D29" i="17" s="1"/>
  <c r="D28" i="17" s="1"/>
  <c r="D27" i="17" s="1"/>
  <c r="D26" i="17" s="1"/>
  <c r="D25" i="17" s="1"/>
  <c r="D24" i="17" s="1"/>
  <c r="D23" i="17" s="1"/>
  <c r="D22" i="17" s="1"/>
  <c r="D21" i="17" s="1"/>
  <c r="D20" i="17" s="1"/>
  <c r="D19" i="17" s="1"/>
  <c r="D18" i="17" s="1"/>
  <c r="D17" i="17" s="1"/>
  <c r="D16" i="17" s="1"/>
  <c r="D15" i="17" s="1"/>
  <c r="D14" i="17" s="1"/>
  <c r="D13" i="17" s="1"/>
  <c r="D12" i="17" s="1"/>
  <c r="D11" i="17" s="1"/>
  <c r="D10" i="17" s="1"/>
  <c r="D9" i="17" s="1"/>
  <c r="D8" i="17" s="1"/>
  <c r="D7" i="17" s="1"/>
  <c r="D6" i="17" s="1"/>
  <c r="D5" i="17" s="1"/>
  <c r="D4" i="17" s="1"/>
  <c r="D3" i="17" s="1"/>
  <c r="D2" i="17" s="1"/>
  <c r="G16" i="12" l="1"/>
  <c r="L16" i="12" s="1"/>
  <c r="M16" i="12" s="1"/>
  <c r="N16" i="12"/>
  <c r="N15" i="12"/>
  <c r="M15" i="12"/>
  <c r="E16" i="12"/>
  <c r="F16" i="12"/>
  <c r="R4" i="17"/>
  <c r="Q5" i="17" s="1"/>
  <c r="S5" i="17"/>
  <c r="S4" i="17"/>
  <c r="D123" i="17"/>
  <c r="D124" i="17" s="1"/>
  <c r="D125" i="17" s="1"/>
  <c r="D126" i="17" s="1"/>
  <c r="D127" i="17" s="1"/>
  <c r="D128" i="17" s="1"/>
  <c r="D129" i="17" s="1"/>
  <c r="D130" i="17" s="1"/>
  <c r="D131" i="17" s="1"/>
  <c r="D132" i="17" s="1"/>
  <c r="D133" i="17" s="1"/>
  <c r="G17" i="12" l="1"/>
  <c r="L17" i="12" s="1"/>
  <c r="D17" i="12"/>
  <c r="R5" i="17"/>
  <c r="Q6" i="17" s="1"/>
  <c r="E17" i="12" l="1"/>
  <c r="D18" i="12" s="1"/>
  <c r="F17" i="12"/>
  <c r="N17" i="12"/>
  <c r="M17" i="12"/>
  <c r="R6" i="17"/>
  <c r="Q7" i="17" s="1"/>
  <c r="S6" i="17"/>
  <c r="G18" i="12" l="1"/>
  <c r="L18" i="12" s="1"/>
  <c r="N18" i="12"/>
  <c r="M18" i="12"/>
  <c r="F18" i="12"/>
  <c r="E18" i="12"/>
  <c r="R7" i="17"/>
  <c r="Q8" i="17" s="1"/>
  <c r="S7" i="17"/>
  <c r="D19" i="12" l="1"/>
  <c r="G19" i="12"/>
  <c r="L19" i="12" s="1"/>
  <c r="R8" i="17"/>
  <c r="Q9" i="17" s="1"/>
  <c r="S8" i="17"/>
  <c r="N19" i="12" l="1"/>
  <c r="M19" i="12"/>
  <c r="E19" i="12"/>
  <c r="D20" i="12" s="1"/>
  <c r="F19" i="12"/>
  <c r="R9" i="17"/>
  <c r="Q10" i="17" s="1"/>
  <c r="S9" i="17"/>
  <c r="E20" i="12" l="1"/>
  <c r="D21" i="12" s="1"/>
  <c r="F20" i="12"/>
  <c r="G20" i="12"/>
  <c r="L20" i="12" s="1"/>
  <c r="R10" i="17"/>
  <c r="Q11" i="17" s="1"/>
  <c r="S10" i="17"/>
  <c r="G21" i="12" l="1"/>
  <c r="L21" i="12" s="1"/>
  <c r="F21" i="12"/>
  <c r="E21" i="12"/>
  <c r="G22" i="12" s="1"/>
  <c r="L22" i="12" s="1"/>
  <c r="N21" i="12"/>
  <c r="M21" i="12"/>
  <c r="M20" i="12"/>
  <c r="N20" i="12"/>
  <c r="R11" i="17"/>
  <c r="Q12" i="17" s="1"/>
  <c r="S11" i="17"/>
  <c r="N22" i="12" l="1"/>
  <c r="M22" i="12"/>
  <c r="D22" i="12"/>
  <c r="R12" i="17"/>
  <c r="S13" i="17" s="1"/>
  <c r="Q13" i="17"/>
  <c r="S12" i="17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2" i="16"/>
  <c r="E22" i="12" l="1"/>
  <c r="G23" i="12" s="1"/>
  <c r="L23" i="12" s="1"/>
  <c r="F22" i="12"/>
  <c r="R13" i="17"/>
  <c r="Q14" i="17" s="1"/>
  <c r="D43" i="16"/>
  <c r="D42" i="16"/>
  <c r="E43" i="16" s="1"/>
  <c r="F43" i="16" s="1"/>
  <c r="D41" i="16"/>
  <c r="D40" i="16"/>
  <c r="E41" i="16" s="1"/>
  <c r="F41" i="16" s="1"/>
  <c r="E39" i="16"/>
  <c r="D39" i="16"/>
  <c r="E40" i="16" s="1"/>
  <c r="E38" i="16"/>
  <c r="D38" i="16"/>
  <c r="D37" i="16"/>
  <c r="D36" i="16"/>
  <c r="E37" i="16" s="1"/>
  <c r="D35" i="16"/>
  <c r="E36" i="16" s="1"/>
  <c r="D34" i="16"/>
  <c r="E35" i="16" s="1"/>
  <c r="D33" i="16"/>
  <c r="D32" i="16"/>
  <c r="E33" i="16" s="1"/>
  <c r="E31" i="16"/>
  <c r="D31" i="16"/>
  <c r="E32" i="16" s="1"/>
  <c r="E30" i="16"/>
  <c r="D30" i="16"/>
  <c r="D29" i="16"/>
  <c r="D28" i="16"/>
  <c r="E29" i="16" s="1"/>
  <c r="D27" i="16"/>
  <c r="E28" i="16" s="1"/>
  <c r="D26" i="16"/>
  <c r="E27" i="16" s="1"/>
  <c r="D25" i="16"/>
  <c r="D24" i="16"/>
  <c r="E25" i="16" s="1"/>
  <c r="E23" i="16"/>
  <c r="D23" i="16"/>
  <c r="E24" i="16" s="1"/>
  <c r="E22" i="16"/>
  <c r="D22" i="16"/>
  <c r="D21" i="16"/>
  <c r="D20" i="16"/>
  <c r="E21" i="16" s="1"/>
  <c r="D19" i="16"/>
  <c r="E20" i="16" s="1"/>
  <c r="D18" i="16"/>
  <c r="E19" i="16" s="1"/>
  <c r="D17" i="16"/>
  <c r="E18" i="16" s="1"/>
  <c r="D16" i="16"/>
  <c r="E17" i="16" s="1"/>
  <c r="D15" i="16"/>
  <c r="E16" i="16" s="1"/>
  <c r="G16" i="16" s="1"/>
  <c r="D14" i="16"/>
  <c r="E15" i="16" s="1"/>
  <c r="D13" i="16"/>
  <c r="E14" i="16" s="1"/>
  <c r="D12" i="16"/>
  <c r="E13" i="16" s="1"/>
  <c r="G13" i="16" s="1"/>
  <c r="D11" i="16"/>
  <c r="E12" i="16" s="1"/>
  <c r="G12" i="16" s="1"/>
  <c r="D10" i="16"/>
  <c r="E11" i="16" s="1"/>
  <c r="G11" i="16" s="1"/>
  <c r="D9" i="16"/>
  <c r="E10" i="16" s="1"/>
  <c r="D8" i="16"/>
  <c r="E9" i="16" s="1"/>
  <c r="D7" i="16"/>
  <c r="E8" i="16" s="1"/>
  <c r="F8" i="16" s="1"/>
  <c r="N23" i="12" l="1"/>
  <c r="M23" i="12"/>
  <c r="D23" i="12"/>
  <c r="R14" i="17"/>
  <c r="Q15" i="17" s="1"/>
  <c r="S14" i="17"/>
  <c r="L40" i="16"/>
  <c r="M40" i="16" s="1"/>
  <c r="G14" i="16"/>
  <c r="G15" i="16"/>
  <c r="H28" i="16"/>
  <c r="L28" i="16"/>
  <c r="M28" i="16" s="1"/>
  <c r="L4" i="16"/>
  <c r="M4" i="16" s="1"/>
  <c r="H16" i="16"/>
  <c r="H4" i="16"/>
  <c r="K52" i="16"/>
  <c r="L16" i="16"/>
  <c r="M16" i="16" s="1"/>
  <c r="G9" i="16"/>
  <c r="G17" i="16"/>
  <c r="K61" i="16"/>
  <c r="L25" i="16"/>
  <c r="M25" i="16" s="1"/>
  <c r="H25" i="16"/>
  <c r="H49" i="16"/>
  <c r="H13" i="16"/>
  <c r="L49" i="16"/>
  <c r="M49" i="16" s="1"/>
  <c r="L13" i="16"/>
  <c r="M13" i="16" s="1"/>
  <c r="L37" i="16"/>
  <c r="M37" i="16" s="1"/>
  <c r="H37" i="16"/>
  <c r="G18" i="16"/>
  <c r="G8" i="16"/>
  <c r="L47" i="16"/>
  <c r="M47" i="16" s="1"/>
  <c r="L35" i="16"/>
  <c r="M35" i="16" s="1"/>
  <c r="L11" i="16"/>
  <c r="M11" i="16" s="1"/>
  <c r="H47" i="16"/>
  <c r="H35" i="16"/>
  <c r="H11" i="16"/>
  <c r="H23" i="16"/>
  <c r="K59" i="16"/>
  <c r="L23" i="16"/>
  <c r="M23" i="16" s="1"/>
  <c r="G19" i="16"/>
  <c r="H36" i="16"/>
  <c r="K60" i="16"/>
  <c r="H12" i="16"/>
  <c r="L48" i="16"/>
  <c r="M48" i="16" s="1"/>
  <c r="H48" i="16"/>
  <c r="L24" i="16"/>
  <c r="M24" i="16" s="1"/>
  <c r="H24" i="16"/>
  <c r="L12" i="16"/>
  <c r="M12" i="16" s="1"/>
  <c r="L36" i="16"/>
  <c r="M36" i="16" s="1"/>
  <c r="E26" i="16"/>
  <c r="E34" i="16"/>
  <c r="G10" i="16" s="1"/>
  <c r="E42" i="16"/>
  <c r="F42" i="16" s="1"/>
  <c r="F23" i="12" l="1"/>
  <c r="E23" i="12"/>
  <c r="G24" i="12" s="1"/>
  <c r="L24" i="12" s="1"/>
  <c r="D24" i="12"/>
  <c r="R15" i="17"/>
  <c r="Q16" i="17" s="1"/>
  <c r="S15" i="17"/>
  <c r="L34" i="16"/>
  <c r="M34" i="16" s="1"/>
  <c r="H34" i="16"/>
  <c r="L10" i="16"/>
  <c r="M10" i="16" s="1"/>
  <c r="K58" i="16"/>
  <c r="H10" i="16"/>
  <c r="L22" i="16"/>
  <c r="M22" i="16" s="1"/>
  <c r="L46" i="16"/>
  <c r="M46" i="16" s="1"/>
  <c r="H22" i="16"/>
  <c r="H46" i="16"/>
  <c r="K54" i="16"/>
  <c r="H6" i="16"/>
  <c r="L42" i="16"/>
  <c r="M42" i="16" s="1"/>
  <c r="H42" i="16"/>
  <c r="L18" i="16"/>
  <c r="M18" i="16" s="1"/>
  <c r="H18" i="16"/>
  <c r="L30" i="16"/>
  <c r="M30" i="16" s="1"/>
  <c r="L6" i="16"/>
  <c r="M6" i="16" s="1"/>
  <c r="H30" i="16"/>
  <c r="N48" i="16"/>
  <c r="N25" i="16"/>
  <c r="H20" i="16"/>
  <c r="H8" i="16"/>
  <c r="L44" i="16"/>
  <c r="M44" i="16" s="1"/>
  <c r="H44" i="16"/>
  <c r="L32" i="16"/>
  <c r="M32" i="16" s="1"/>
  <c r="L20" i="16"/>
  <c r="M20" i="16" s="1"/>
  <c r="H32" i="16"/>
  <c r="K56" i="16"/>
  <c r="L8" i="16"/>
  <c r="M8" i="16" s="1"/>
  <c r="N37" i="16"/>
  <c r="H17" i="16"/>
  <c r="H29" i="16"/>
  <c r="L41" i="16"/>
  <c r="M41" i="16" s="1"/>
  <c r="H41" i="16"/>
  <c r="L5" i="16"/>
  <c r="M5" i="16" s="1"/>
  <c r="K53" i="16"/>
  <c r="L17" i="16"/>
  <c r="M17" i="16" s="1"/>
  <c r="L29" i="16"/>
  <c r="M29" i="16" s="1"/>
  <c r="H5" i="16"/>
  <c r="N4" i="16"/>
  <c r="N24" i="16"/>
  <c r="N36" i="16"/>
  <c r="N11" i="16"/>
  <c r="N13" i="16"/>
  <c r="L33" i="16"/>
  <c r="M33" i="16" s="1"/>
  <c r="H45" i="16"/>
  <c r="H9" i="16"/>
  <c r="H33" i="16"/>
  <c r="K57" i="16"/>
  <c r="L45" i="16"/>
  <c r="M45" i="16" s="1"/>
  <c r="L9" i="16"/>
  <c r="M9" i="16" s="1"/>
  <c r="H21" i="16"/>
  <c r="L21" i="16"/>
  <c r="M21" i="16" s="1"/>
  <c r="N28" i="16"/>
  <c r="N23" i="16"/>
  <c r="N40" i="16"/>
  <c r="N12" i="16"/>
  <c r="L43" i="16"/>
  <c r="M43" i="16" s="1"/>
  <c r="L19" i="16"/>
  <c r="M19" i="16" s="1"/>
  <c r="L7" i="16"/>
  <c r="M7" i="16" s="1"/>
  <c r="H43" i="16"/>
  <c r="H19" i="16"/>
  <c r="H7" i="16"/>
  <c r="H31" i="16"/>
  <c r="L31" i="16"/>
  <c r="M31" i="16" s="1"/>
  <c r="K55" i="16"/>
  <c r="N35" i="16"/>
  <c r="N49" i="16"/>
  <c r="N16" i="16"/>
  <c r="N47" i="16"/>
  <c r="L27" i="16"/>
  <c r="M27" i="16" s="1"/>
  <c r="L15" i="16"/>
  <c r="M15" i="16" s="1"/>
  <c r="H27" i="16"/>
  <c r="H15" i="16"/>
  <c r="L3" i="16"/>
  <c r="M3" i="16" s="1"/>
  <c r="H3" i="16"/>
  <c r="H39" i="16"/>
  <c r="L39" i="16"/>
  <c r="M39" i="16" s="1"/>
  <c r="K51" i="16"/>
  <c r="H2" i="16"/>
  <c r="L26" i="16"/>
  <c r="M26" i="16" s="1"/>
  <c r="H26" i="16"/>
  <c r="L14" i="16"/>
  <c r="M14" i="16" s="1"/>
  <c r="H14" i="16"/>
  <c r="L38" i="16"/>
  <c r="M38" i="16" s="1"/>
  <c r="L2" i="16"/>
  <c r="M2" i="16" s="1"/>
  <c r="H38" i="16"/>
  <c r="F24" i="12" l="1"/>
  <c r="E24" i="12"/>
  <c r="G25" i="12" s="1"/>
  <c r="L25" i="12" s="1"/>
  <c r="D25" i="12"/>
  <c r="N24" i="12"/>
  <c r="M24" i="12"/>
  <c r="R16" i="17"/>
  <c r="Q17" i="17" s="1"/>
  <c r="S16" i="17"/>
  <c r="N17" i="16"/>
  <c r="N27" i="16"/>
  <c r="N19" i="16"/>
  <c r="N8" i="16"/>
  <c r="N46" i="16"/>
  <c r="N7" i="16"/>
  <c r="N43" i="16"/>
  <c r="N5" i="16"/>
  <c r="N18" i="16"/>
  <c r="N22" i="16"/>
  <c r="N38" i="16"/>
  <c r="N31" i="16"/>
  <c r="N21" i="16"/>
  <c r="N33" i="16"/>
  <c r="N41" i="16"/>
  <c r="N20" i="16"/>
  <c r="N42" i="16"/>
  <c r="N30" i="16"/>
  <c r="N3" i="16"/>
  <c r="N9" i="16"/>
  <c r="N32" i="16"/>
  <c r="N10" i="16"/>
  <c r="N15" i="16"/>
  <c r="N2" i="16"/>
  <c r="M53" i="16"/>
  <c r="N14" i="16"/>
  <c r="N45" i="16"/>
  <c r="N39" i="16"/>
  <c r="N26" i="16"/>
  <c r="N29" i="16"/>
  <c r="N44" i="16"/>
  <c r="N6" i="16"/>
  <c r="N34" i="16"/>
  <c r="F25" i="12" l="1"/>
  <c r="E25" i="12"/>
  <c r="D26" i="12" s="1"/>
  <c r="N25" i="12"/>
  <c r="M25" i="12"/>
  <c r="R17" i="17"/>
  <c r="Q18" i="17" s="1"/>
  <c r="S17" i="17"/>
  <c r="N53" i="16"/>
  <c r="N56" i="16" s="1"/>
  <c r="F26" i="12" l="1"/>
  <c r="E26" i="12"/>
  <c r="G27" i="12" s="1"/>
  <c r="L27" i="12" s="1"/>
  <c r="D27" i="12"/>
  <c r="G26" i="12"/>
  <c r="L26" i="12" s="1"/>
  <c r="R18" i="17"/>
  <c r="Q19" i="17" s="1"/>
  <c r="S18" i="17"/>
  <c r="R15" i="12"/>
  <c r="S15" i="12" s="1"/>
  <c r="R14" i="12"/>
  <c r="S14" i="12" s="1"/>
  <c r="R13" i="12"/>
  <c r="S13" i="12" s="1"/>
  <c r="R12" i="12"/>
  <c r="S12" i="12" s="1"/>
  <c r="R11" i="12"/>
  <c r="S11" i="12" s="1"/>
  <c r="R10" i="12"/>
  <c r="S10" i="12"/>
  <c r="R9" i="12"/>
  <c r="S9" i="12" s="1"/>
  <c r="R8" i="12"/>
  <c r="S8" i="12"/>
  <c r="R7" i="12"/>
  <c r="S7" i="12"/>
  <c r="R6" i="12"/>
  <c r="S6" i="12" s="1"/>
  <c r="R5" i="12"/>
  <c r="S5" i="12" s="1"/>
  <c r="R4" i="12"/>
  <c r="S4" i="12" s="1"/>
  <c r="E27" i="12" l="1"/>
  <c r="G28" i="12" s="1"/>
  <c r="L28" i="12" s="1"/>
  <c r="F27" i="12"/>
  <c r="N26" i="12"/>
  <c r="M26" i="12"/>
  <c r="D28" i="12"/>
  <c r="N27" i="12"/>
  <c r="M27" i="12"/>
  <c r="E28" i="12"/>
  <c r="D29" i="12" s="1"/>
  <c r="F28" i="12"/>
  <c r="R19" i="17"/>
  <c r="Q20" i="17" s="1"/>
  <c r="S19" i="17"/>
  <c r="S17" i="12"/>
  <c r="G29" i="12" l="1"/>
  <c r="L29" i="12" s="1"/>
  <c r="N29" i="12" s="1"/>
  <c r="N28" i="12"/>
  <c r="M28" i="12"/>
  <c r="E29" i="12"/>
  <c r="D30" i="12" s="1"/>
  <c r="F29" i="12"/>
  <c r="R20" i="17"/>
  <c r="Q21" i="17" s="1"/>
  <c r="S20" i="17"/>
  <c r="M29" i="12" l="1"/>
  <c r="G30" i="12"/>
  <c r="L30" i="12" s="1"/>
  <c r="M30" i="12" s="1"/>
  <c r="E30" i="12"/>
  <c r="D31" i="12" s="1"/>
  <c r="F30" i="12"/>
  <c r="R21" i="17"/>
  <c r="Q22" i="17" s="1"/>
  <c r="S21" i="17"/>
  <c r="N30" i="12" l="1"/>
  <c r="G31" i="12"/>
  <c r="L31" i="12" s="1"/>
  <c r="N31" i="12" s="1"/>
  <c r="E31" i="12"/>
  <c r="G32" i="12" s="1"/>
  <c r="L32" i="12" s="1"/>
  <c r="F31" i="12"/>
  <c r="R22" i="17"/>
  <c r="Q23" i="17" s="1"/>
  <c r="S22" i="17"/>
  <c r="M31" i="12" l="1"/>
  <c r="N32" i="12"/>
  <c r="M32" i="12"/>
  <c r="D32" i="12"/>
  <c r="R23" i="17"/>
  <c r="Q24" i="17" s="1"/>
  <c r="S23" i="17"/>
  <c r="E32" i="12" l="1"/>
  <c r="G33" i="12" s="1"/>
  <c r="L33" i="12" s="1"/>
  <c r="F32" i="12"/>
  <c r="R24" i="17"/>
  <c r="Q25" i="17" s="1"/>
  <c r="S24" i="17"/>
  <c r="N33" i="12" l="1"/>
  <c r="M33" i="12"/>
  <c r="D33" i="12"/>
  <c r="R25" i="17"/>
  <c r="Q26" i="17" s="1"/>
  <c r="S25" i="17"/>
  <c r="E33" i="12" l="1"/>
  <c r="F33" i="12"/>
  <c r="G34" i="12"/>
  <c r="L34" i="12" s="1"/>
  <c r="D34" i="12"/>
  <c r="R26" i="17"/>
  <c r="Q27" i="17" s="1"/>
  <c r="S26" i="17"/>
  <c r="E34" i="12" l="1"/>
  <c r="G35" i="12" s="1"/>
  <c r="L35" i="12" s="1"/>
  <c r="F34" i="12"/>
  <c r="N34" i="12"/>
  <c r="M34" i="12"/>
  <c r="R27" i="17"/>
  <c r="Q28" i="17" s="1"/>
  <c r="S27" i="17"/>
  <c r="N35" i="12" l="1"/>
  <c r="M35" i="12"/>
  <c r="D35" i="12"/>
  <c r="R28" i="17"/>
  <c r="Q29" i="17" s="1"/>
  <c r="S28" i="17"/>
  <c r="E35" i="12" l="1"/>
  <c r="G36" i="12" s="1"/>
  <c r="L36" i="12" s="1"/>
  <c r="F35" i="12"/>
  <c r="R29" i="17"/>
  <c r="Q30" i="17" s="1"/>
  <c r="S29" i="17"/>
  <c r="N36" i="12" l="1"/>
  <c r="M36" i="12"/>
  <c r="D36" i="12"/>
  <c r="S31" i="17"/>
  <c r="R30" i="17"/>
  <c r="Q31" i="17" s="1"/>
  <c r="S30" i="17"/>
  <c r="E36" i="12" l="1"/>
  <c r="G37" i="12" s="1"/>
  <c r="L37" i="12" s="1"/>
  <c r="F36" i="12"/>
  <c r="R31" i="17"/>
  <c r="Q32" i="17" s="1"/>
  <c r="D37" i="12" l="1"/>
  <c r="E37" i="12" s="1"/>
  <c r="G38" i="12" s="1"/>
  <c r="L38" i="12" s="1"/>
  <c r="N37" i="12"/>
  <c r="M37" i="12"/>
  <c r="R32" i="17"/>
  <c r="Q33" i="17" s="1"/>
  <c r="S32" i="17"/>
  <c r="F37" i="12" l="1"/>
  <c r="N38" i="12"/>
  <c r="M38" i="12"/>
  <c r="D38" i="12"/>
  <c r="R33" i="17"/>
  <c r="Q34" i="17" s="1"/>
  <c r="S33" i="17"/>
  <c r="E38" i="12" l="1"/>
  <c r="F38" i="12"/>
  <c r="G39" i="12"/>
  <c r="L39" i="12" s="1"/>
  <c r="D39" i="12"/>
  <c r="S35" i="17"/>
  <c r="R34" i="17"/>
  <c r="Q35" i="17" s="1"/>
  <c r="S34" i="17"/>
  <c r="E39" i="12" l="1"/>
  <c r="F39" i="12"/>
  <c r="G40" i="12"/>
  <c r="L40" i="12" s="1"/>
  <c r="D40" i="12"/>
  <c r="N39" i="12"/>
  <c r="M39" i="12"/>
  <c r="R35" i="17"/>
  <c r="Q36" i="17" s="1"/>
  <c r="E40" i="12" l="1"/>
  <c r="F40" i="12"/>
  <c r="G41" i="12"/>
  <c r="L41" i="12" s="1"/>
  <c r="D41" i="12"/>
  <c r="M40" i="12"/>
  <c r="N40" i="12"/>
  <c r="S37" i="17"/>
  <c r="R36" i="17"/>
  <c r="Q37" i="17" s="1"/>
  <c r="S36" i="17"/>
  <c r="E41" i="12" l="1"/>
  <c r="F41" i="12"/>
  <c r="G42" i="12"/>
  <c r="L42" i="12" s="1"/>
  <c r="D42" i="12"/>
  <c r="N41" i="12"/>
  <c r="M41" i="12"/>
  <c r="R37" i="17"/>
  <c r="Q38" i="17" s="1"/>
  <c r="E42" i="12" l="1"/>
  <c r="F42" i="12"/>
  <c r="G43" i="12"/>
  <c r="L43" i="12" s="1"/>
  <c r="D43" i="12"/>
  <c r="N42" i="12"/>
  <c r="M42" i="12"/>
  <c r="R38" i="17"/>
  <c r="S39" i="17" s="1"/>
  <c r="Q39" i="17"/>
  <c r="S38" i="17"/>
  <c r="E43" i="12" l="1"/>
  <c r="F43" i="12"/>
  <c r="G44" i="12"/>
  <c r="L44" i="12" s="1"/>
  <c r="D44" i="12"/>
  <c r="N43" i="12"/>
  <c r="M43" i="12"/>
  <c r="R39" i="17"/>
  <c r="Q40" i="17" s="1"/>
  <c r="E44" i="12" l="1"/>
  <c r="F44" i="12"/>
  <c r="G45" i="12"/>
  <c r="L45" i="12" s="1"/>
  <c r="D45" i="12"/>
  <c r="N44" i="12"/>
  <c r="M44" i="12"/>
  <c r="R40" i="17"/>
  <c r="Q41" i="17" s="1"/>
  <c r="S40" i="17"/>
  <c r="E45" i="12" l="1"/>
  <c r="G46" i="12" s="1"/>
  <c r="L46" i="12" s="1"/>
  <c r="F45" i="12"/>
  <c r="N45" i="12"/>
  <c r="M45" i="12"/>
  <c r="R41" i="17"/>
  <c r="Q42" i="17" s="1"/>
  <c r="S41" i="17"/>
  <c r="D46" i="12" l="1"/>
  <c r="E46" i="12" s="1"/>
  <c r="G47" i="12" s="1"/>
  <c r="L47" i="12" s="1"/>
  <c r="N46" i="12"/>
  <c r="M46" i="12"/>
  <c r="R42" i="17"/>
  <c r="Q43" i="17" s="1"/>
  <c r="S42" i="17"/>
  <c r="F46" i="12" l="1"/>
  <c r="N47" i="12"/>
  <c r="M47" i="12"/>
  <c r="D47" i="12"/>
  <c r="R43" i="17"/>
  <c r="S44" i="17" s="1"/>
  <c r="S43" i="17"/>
  <c r="E47" i="12" l="1"/>
  <c r="F47" i="12"/>
  <c r="G48" i="12"/>
  <c r="L48" i="12" s="1"/>
  <c r="D48" i="12"/>
  <c r="Q44" i="17"/>
  <c r="E48" i="12" l="1"/>
  <c r="G49" i="12" s="1"/>
  <c r="L49" i="12" s="1"/>
  <c r="F48" i="12"/>
  <c r="M48" i="12"/>
  <c r="N48" i="12"/>
  <c r="S45" i="17"/>
  <c r="R44" i="17"/>
  <c r="Q45" i="17" s="1"/>
  <c r="N49" i="12" l="1"/>
  <c r="M49" i="12"/>
  <c r="D49" i="12"/>
  <c r="R45" i="17"/>
  <c r="Q46" i="17" s="1"/>
  <c r="E49" i="12" l="1"/>
  <c r="G50" i="12" s="1"/>
  <c r="L50" i="12" s="1"/>
  <c r="F49" i="12"/>
  <c r="S47" i="17"/>
  <c r="R46" i="17"/>
  <c r="Q47" i="17" s="1"/>
  <c r="S46" i="17"/>
  <c r="N50" i="12" l="1"/>
  <c r="M50" i="12"/>
  <c r="D50" i="12"/>
  <c r="S48" i="17"/>
  <c r="R47" i="17"/>
  <c r="Q48" i="17" s="1"/>
  <c r="E50" i="12" l="1"/>
  <c r="G51" i="12" s="1"/>
  <c r="L51" i="12" s="1"/>
  <c r="F50" i="12"/>
  <c r="S49" i="17"/>
  <c r="R48" i="17"/>
  <c r="Q49" i="17" s="1"/>
  <c r="N51" i="12" l="1"/>
  <c r="M51" i="12"/>
  <c r="D51" i="12"/>
  <c r="S50" i="17"/>
  <c r="R49" i="17"/>
  <c r="Q50" i="17" s="1"/>
  <c r="E51" i="12" l="1"/>
  <c r="G52" i="12" s="1"/>
  <c r="L52" i="12" s="1"/>
  <c r="F51" i="12"/>
  <c r="S51" i="17"/>
  <c r="R50" i="17"/>
  <c r="Q51" i="17" s="1"/>
  <c r="M52" i="12" l="1"/>
  <c r="N52" i="12"/>
  <c r="D52" i="12"/>
  <c r="R51" i="17"/>
  <c r="S52" i="17" s="1"/>
  <c r="E52" i="12" l="1"/>
  <c r="G53" i="12" s="1"/>
  <c r="L53" i="12" s="1"/>
  <c r="F52" i="12"/>
  <c r="Q52" i="17"/>
  <c r="D53" i="12" l="1"/>
  <c r="E53" i="12" s="1"/>
  <c r="F53" i="12"/>
  <c r="N53" i="12"/>
  <c r="M53" i="12"/>
  <c r="R52" i="17"/>
  <c r="Q53" i="17" s="1"/>
  <c r="D54" i="12" l="1"/>
  <c r="F54" i="12" s="1"/>
  <c r="G54" i="12"/>
  <c r="L54" i="12" s="1"/>
  <c r="N54" i="12"/>
  <c r="M54" i="12"/>
  <c r="R53" i="17"/>
  <c r="Q54" i="17" s="1"/>
  <c r="S53" i="17"/>
  <c r="E54" i="12" l="1"/>
  <c r="D55" i="12" s="1"/>
  <c r="G55" i="12"/>
  <c r="L55" i="12" s="1"/>
  <c r="N55" i="12" s="1"/>
  <c r="E55" i="12"/>
  <c r="G56" i="12" s="1"/>
  <c r="L56" i="12" s="1"/>
  <c r="F55" i="12"/>
  <c r="S55" i="17"/>
  <c r="R54" i="17"/>
  <c r="Q55" i="17" s="1"/>
  <c r="S54" i="17"/>
  <c r="M55" i="12" l="1"/>
  <c r="M56" i="12"/>
  <c r="N56" i="12"/>
  <c r="D56" i="12"/>
  <c r="R55" i="17"/>
  <c r="Q56" i="17" s="1"/>
  <c r="E56" i="12" l="1"/>
  <c r="G57" i="12" s="1"/>
  <c r="L57" i="12" s="1"/>
  <c r="F56" i="12"/>
  <c r="S57" i="17"/>
  <c r="R56" i="17"/>
  <c r="Q57" i="17" s="1"/>
  <c r="S56" i="17"/>
  <c r="N57" i="12" l="1"/>
  <c r="M57" i="12"/>
  <c r="D57" i="12"/>
  <c r="S58" i="17"/>
  <c r="R57" i="17"/>
  <c r="Q58" i="17" s="1"/>
  <c r="E57" i="12" l="1"/>
  <c r="G58" i="12" s="1"/>
  <c r="L58" i="12" s="1"/>
  <c r="F57" i="12"/>
  <c r="R58" i="17"/>
  <c r="Q59" i="17" s="1"/>
  <c r="D58" i="12" l="1"/>
  <c r="N58" i="12"/>
  <c r="M58" i="12"/>
  <c r="E58" i="12"/>
  <c r="G59" i="12" s="1"/>
  <c r="L59" i="12" s="1"/>
  <c r="F58" i="12"/>
  <c r="R59" i="17"/>
  <c r="Q60" i="17" s="1"/>
  <c r="S59" i="17"/>
  <c r="N59" i="12" l="1"/>
  <c r="M59" i="12"/>
  <c r="D59" i="12"/>
  <c r="R60" i="17"/>
  <c r="Q61" i="17" s="1"/>
  <c r="S60" i="17"/>
  <c r="E59" i="12" l="1"/>
  <c r="F59" i="12"/>
  <c r="G60" i="12"/>
  <c r="L60" i="12" s="1"/>
  <c r="D60" i="12"/>
  <c r="R61" i="17"/>
  <c r="Q62" i="17" s="1"/>
  <c r="S61" i="17"/>
  <c r="E60" i="12" l="1"/>
  <c r="F60" i="12"/>
  <c r="G61" i="12"/>
  <c r="L61" i="12" s="1"/>
  <c r="D61" i="12"/>
  <c r="N60" i="12"/>
  <c r="M60" i="12"/>
  <c r="R62" i="17"/>
  <c r="Q63" i="17" s="1"/>
  <c r="S62" i="17"/>
  <c r="E61" i="12" l="1"/>
  <c r="F61" i="12"/>
  <c r="G62" i="12"/>
  <c r="L62" i="12" s="1"/>
  <c r="D62" i="12"/>
  <c r="N61" i="12"/>
  <c r="M61" i="12"/>
  <c r="R63" i="17"/>
  <c r="Q64" i="17" s="1"/>
  <c r="S63" i="17"/>
  <c r="E62" i="12" l="1"/>
  <c r="G63" i="12"/>
  <c r="L63" i="12" s="1"/>
  <c r="F62" i="12"/>
  <c r="D63" i="12"/>
  <c r="N62" i="12"/>
  <c r="M62" i="12"/>
  <c r="R64" i="17"/>
  <c r="Q65" i="17" s="1"/>
  <c r="S64" i="17"/>
  <c r="E63" i="12" l="1"/>
  <c r="G64" i="12"/>
  <c r="L64" i="12" s="1"/>
  <c r="F63" i="12"/>
  <c r="D64" i="12"/>
  <c r="N63" i="12"/>
  <c r="M63" i="12"/>
  <c r="R65" i="17"/>
  <c r="Q66" i="17" s="1"/>
  <c r="S65" i="17"/>
  <c r="E64" i="12" l="1"/>
  <c r="G65" i="12"/>
  <c r="L65" i="12" s="1"/>
  <c r="F64" i="12"/>
  <c r="D65" i="12"/>
  <c r="M64" i="12"/>
  <c r="N64" i="12"/>
  <c r="R66" i="17"/>
  <c r="Q67" i="17" s="1"/>
  <c r="S66" i="17"/>
  <c r="E65" i="12" l="1"/>
  <c r="D66" i="12" s="1"/>
  <c r="G66" i="12"/>
  <c r="L66" i="12" s="1"/>
  <c r="F65" i="12"/>
  <c r="N65" i="12"/>
  <c r="M65" i="12"/>
  <c r="R67" i="17"/>
  <c r="Q68" i="17" s="1"/>
  <c r="S67" i="17"/>
  <c r="E66" i="12" l="1"/>
  <c r="G67" i="12"/>
  <c r="L67" i="12" s="1"/>
  <c r="F66" i="12"/>
  <c r="D67" i="12"/>
  <c r="N66" i="12"/>
  <c r="M66" i="12"/>
  <c r="R68" i="17"/>
  <c r="Q69" i="17" s="1"/>
  <c r="S68" i="17"/>
  <c r="E67" i="12" l="1"/>
  <c r="G68" i="12"/>
  <c r="L68" i="12" s="1"/>
  <c r="F67" i="12"/>
  <c r="D68" i="12"/>
  <c r="N67" i="12"/>
  <c r="M67" i="12"/>
  <c r="R69" i="17"/>
  <c r="Q70" i="17" s="1"/>
  <c r="S69" i="17"/>
  <c r="M68" i="12" l="1"/>
  <c r="N68" i="12"/>
  <c r="E68" i="12"/>
  <c r="D69" i="12" s="1"/>
  <c r="F68" i="12"/>
  <c r="R70" i="17"/>
  <c r="Q71" i="17" s="1"/>
  <c r="S70" i="17"/>
  <c r="G69" i="12" l="1"/>
  <c r="L69" i="12" s="1"/>
  <c r="E69" i="12"/>
  <c r="G70" i="12" s="1"/>
  <c r="L70" i="12" s="1"/>
  <c r="F69" i="12"/>
  <c r="N69" i="12"/>
  <c r="M69" i="12"/>
  <c r="R71" i="17"/>
  <c r="Q72" i="17" s="1"/>
  <c r="S71" i="17"/>
  <c r="D70" i="12" l="1"/>
  <c r="E70" i="12" s="1"/>
  <c r="G71" i="12" s="1"/>
  <c r="L71" i="12" s="1"/>
  <c r="N70" i="12"/>
  <c r="M70" i="12"/>
  <c r="F70" i="12"/>
  <c r="R72" i="17"/>
  <c r="Q73" i="17" s="1"/>
  <c r="S72" i="17"/>
  <c r="N71" i="12" l="1"/>
  <c r="M71" i="12"/>
  <c r="D71" i="12"/>
  <c r="R73" i="17"/>
  <c r="Q74" i="17" s="1"/>
  <c r="S73" i="17"/>
  <c r="E71" i="12" l="1"/>
  <c r="G72" i="12"/>
  <c r="L72" i="12" s="1"/>
  <c r="F71" i="12"/>
  <c r="D72" i="12"/>
  <c r="R74" i="17"/>
  <c r="Q75" i="17" s="1"/>
  <c r="S74" i="17"/>
  <c r="E72" i="12" l="1"/>
  <c r="G73" i="12" s="1"/>
  <c r="L73" i="12" s="1"/>
  <c r="F72" i="12"/>
  <c r="D73" i="12"/>
  <c r="M72" i="12"/>
  <c r="N72" i="12"/>
  <c r="R75" i="17"/>
  <c r="Q76" i="17" s="1"/>
  <c r="S75" i="17"/>
  <c r="E73" i="12" l="1"/>
  <c r="G74" i="12"/>
  <c r="L74" i="12" s="1"/>
  <c r="F73" i="12"/>
  <c r="D74" i="12"/>
  <c r="N73" i="12"/>
  <c r="M73" i="12"/>
  <c r="R76" i="17"/>
  <c r="S77" i="17" s="1"/>
  <c r="Q77" i="17"/>
  <c r="S76" i="17"/>
  <c r="E74" i="12" l="1"/>
  <c r="G75" i="12" s="1"/>
  <c r="L75" i="12" s="1"/>
  <c r="F74" i="12"/>
  <c r="N74" i="12"/>
  <c r="M74" i="12"/>
  <c r="R77" i="17"/>
  <c r="S78" i="17" s="1"/>
  <c r="Q78" i="17"/>
  <c r="N75" i="12" l="1"/>
  <c r="M75" i="12"/>
  <c r="D75" i="12"/>
  <c r="R78" i="17"/>
  <c r="Q79" i="17" s="1"/>
  <c r="E75" i="12" l="1"/>
  <c r="G76" i="12"/>
  <c r="L76" i="12" s="1"/>
  <c r="F75" i="12"/>
  <c r="D76" i="12"/>
  <c r="R79" i="17"/>
  <c r="Q80" i="17" s="1"/>
  <c r="S79" i="17"/>
  <c r="E76" i="12" l="1"/>
  <c r="G77" i="12"/>
  <c r="L77" i="12" s="1"/>
  <c r="F76" i="12"/>
  <c r="D77" i="12"/>
  <c r="N76" i="12"/>
  <c r="M76" i="12"/>
  <c r="R80" i="17"/>
  <c r="S81" i="17" s="1"/>
  <c r="S80" i="17"/>
  <c r="E77" i="12" l="1"/>
  <c r="G78" i="12" s="1"/>
  <c r="L78" i="12" s="1"/>
  <c r="F77" i="12"/>
  <c r="N77" i="12"/>
  <c r="M77" i="12"/>
  <c r="Q81" i="17"/>
  <c r="D78" i="12" l="1"/>
  <c r="E78" i="12"/>
  <c r="D79" i="12" s="1"/>
  <c r="G79" i="12"/>
  <c r="L79" i="12" s="1"/>
  <c r="F78" i="12"/>
  <c r="M78" i="12"/>
  <c r="N78" i="12"/>
  <c r="R81" i="17"/>
  <c r="S82" i="17" s="1"/>
  <c r="Q82" i="17"/>
  <c r="E79" i="12" l="1"/>
  <c r="G80" i="12" s="1"/>
  <c r="L80" i="12" s="1"/>
  <c r="F79" i="12"/>
  <c r="N79" i="12"/>
  <c r="M79" i="12"/>
  <c r="R82" i="17"/>
  <c r="S83" i="17" s="1"/>
  <c r="Q83" i="17"/>
  <c r="D80" i="12" l="1"/>
  <c r="E80" i="12"/>
  <c r="G81" i="12" s="1"/>
  <c r="L81" i="12" s="1"/>
  <c r="F80" i="12"/>
  <c r="M80" i="12"/>
  <c r="N80" i="12"/>
  <c r="R83" i="17"/>
  <c r="S84" i="17" s="1"/>
  <c r="Q84" i="17"/>
  <c r="D81" i="12" l="1"/>
  <c r="E81" i="12" s="1"/>
  <c r="D82" i="12" s="1"/>
  <c r="N81" i="12"/>
  <c r="M81" i="12"/>
  <c r="R84" i="17"/>
  <c r="S85" i="17" s="1"/>
  <c r="F81" i="12" l="1"/>
  <c r="G82" i="12"/>
  <c r="L82" i="12" s="1"/>
  <c r="M82" i="12" s="1"/>
  <c r="E82" i="12"/>
  <c r="D83" i="12" s="1"/>
  <c r="F82" i="12"/>
  <c r="Q85" i="17"/>
  <c r="N82" i="12" l="1"/>
  <c r="G83" i="12"/>
  <c r="L83" i="12" s="1"/>
  <c r="N83" i="12" s="1"/>
  <c r="E83" i="12"/>
  <c r="G84" i="12" s="1"/>
  <c r="L84" i="12" s="1"/>
  <c r="F83" i="12"/>
  <c r="R85" i="17"/>
  <c r="S86" i="17" s="1"/>
  <c r="M83" i="12" l="1"/>
  <c r="D84" i="12"/>
  <c r="E84" i="12"/>
  <c r="D85" i="12" s="1"/>
  <c r="F84" i="12"/>
  <c r="M84" i="12"/>
  <c r="N84" i="12"/>
  <c r="Q86" i="17"/>
  <c r="G85" i="12" l="1"/>
  <c r="L85" i="12" s="1"/>
  <c r="N85" i="12"/>
  <c r="M85" i="12"/>
  <c r="E85" i="12"/>
  <c r="G86" i="12" s="1"/>
  <c r="L86" i="12" s="1"/>
  <c r="F85" i="12"/>
  <c r="R86" i="17"/>
  <c r="Q87" i="17" s="1"/>
  <c r="N86" i="12" l="1"/>
  <c r="M86" i="12"/>
  <c r="D86" i="12"/>
  <c r="R87" i="17"/>
  <c r="Q88" i="17" s="1"/>
  <c r="S87" i="17"/>
  <c r="E86" i="12" l="1"/>
  <c r="F86" i="12"/>
  <c r="G87" i="12"/>
  <c r="L87" i="12" s="1"/>
  <c r="D87" i="12"/>
  <c r="R88" i="17"/>
  <c r="S89" i="17" s="1"/>
  <c r="Q89" i="17"/>
  <c r="S88" i="17"/>
  <c r="E87" i="12" l="1"/>
  <c r="G88" i="12" s="1"/>
  <c r="L88" i="12" s="1"/>
  <c r="F87" i="12"/>
  <c r="N87" i="12"/>
  <c r="M87" i="12"/>
  <c r="R89" i="17"/>
  <c r="S90" i="17" s="1"/>
  <c r="Q90" i="17"/>
  <c r="D88" i="12" l="1"/>
  <c r="F88" i="12" s="1"/>
  <c r="E88" i="12"/>
  <c r="D89" i="12" s="1"/>
  <c r="M88" i="12"/>
  <c r="N88" i="12"/>
  <c r="R90" i="17"/>
  <c r="S91" i="17" s="1"/>
  <c r="G89" i="12" l="1"/>
  <c r="L89" i="12" s="1"/>
  <c r="M89" i="12" s="1"/>
  <c r="E89" i="12"/>
  <c r="G90" i="12" s="1"/>
  <c r="L90" i="12" s="1"/>
  <c r="F89" i="12"/>
  <c r="N89" i="12"/>
  <c r="Q91" i="17"/>
  <c r="D90" i="12" l="1"/>
  <c r="E90" i="12" s="1"/>
  <c r="D91" i="12" s="1"/>
  <c r="M90" i="12"/>
  <c r="N90" i="12"/>
  <c r="R91" i="17"/>
  <c r="S92" i="17" s="1"/>
  <c r="Q92" i="17"/>
  <c r="G91" i="12" l="1"/>
  <c r="L91" i="12" s="1"/>
  <c r="F90" i="12"/>
  <c r="E91" i="12"/>
  <c r="G92" i="12" s="1"/>
  <c r="L92" i="12" s="1"/>
  <c r="F91" i="12"/>
  <c r="N91" i="12"/>
  <c r="M91" i="12"/>
  <c r="R92" i="17"/>
  <c r="Q93" i="17" s="1"/>
  <c r="D92" i="12" l="1"/>
  <c r="E92" i="12" s="1"/>
  <c r="G93" i="12" s="1"/>
  <c r="L93" i="12" s="1"/>
  <c r="N92" i="12"/>
  <c r="M92" i="12"/>
  <c r="R93" i="17"/>
  <c r="Q94" i="17" s="1"/>
  <c r="S93" i="17"/>
  <c r="F92" i="12" l="1"/>
  <c r="N93" i="12"/>
  <c r="M93" i="12"/>
  <c r="D93" i="12"/>
  <c r="R94" i="17"/>
  <c r="Q95" i="17" s="1"/>
  <c r="S94" i="17"/>
  <c r="E93" i="12" l="1"/>
  <c r="F93" i="12"/>
  <c r="G94" i="12"/>
  <c r="L94" i="12" s="1"/>
  <c r="D94" i="12"/>
  <c r="R95" i="17"/>
  <c r="Q96" i="17" s="1"/>
  <c r="S95" i="17"/>
  <c r="E94" i="12" l="1"/>
  <c r="D95" i="12" s="1"/>
  <c r="F94" i="12"/>
  <c r="M94" i="12"/>
  <c r="N94" i="12"/>
  <c r="R96" i="17"/>
  <c r="Q97" i="17" s="1"/>
  <c r="S96" i="17"/>
  <c r="G95" i="12" l="1"/>
  <c r="L95" i="12" s="1"/>
  <c r="E95" i="12"/>
  <c r="D96" i="12" s="1"/>
  <c r="F95" i="12"/>
  <c r="G96" i="12"/>
  <c r="L96" i="12" s="1"/>
  <c r="N95" i="12"/>
  <c r="M95" i="12"/>
  <c r="R97" i="17"/>
  <c r="Q98" i="17" s="1"/>
  <c r="S97" i="17"/>
  <c r="M96" i="12" l="1"/>
  <c r="N96" i="12"/>
  <c r="E96" i="12"/>
  <c r="D97" i="12" s="1"/>
  <c r="F96" i="12"/>
  <c r="R98" i="17"/>
  <c r="Q99" i="17" s="1"/>
  <c r="S98" i="17"/>
  <c r="E97" i="12" l="1"/>
  <c r="F97" i="12"/>
  <c r="G98" i="12"/>
  <c r="L98" i="12" s="1"/>
  <c r="D98" i="12"/>
  <c r="G97" i="12"/>
  <c r="L97" i="12" s="1"/>
  <c r="R99" i="17"/>
  <c r="Q100" i="17" s="1"/>
  <c r="S99" i="17"/>
  <c r="E98" i="12" l="1"/>
  <c r="D99" i="12" s="1"/>
  <c r="F98" i="12"/>
  <c r="M98" i="12"/>
  <c r="N98" i="12"/>
  <c r="N97" i="12"/>
  <c r="M97" i="12"/>
  <c r="R100" i="17"/>
  <c r="Q101" i="17" s="1"/>
  <c r="S100" i="17"/>
  <c r="G99" i="12" l="1"/>
  <c r="L99" i="12" s="1"/>
  <c r="E99" i="12"/>
  <c r="G100" i="12" s="1"/>
  <c r="L100" i="12" s="1"/>
  <c r="F99" i="12"/>
  <c r="D100" i="12"/>
  <c r="N99" i="12"/>
  <c r="M99" i="12"/>
  <c r="R101" i="17"/>
  <c r="Q102" i="17" s="1"/>
  <c r="S101" i="17"/>
  <c r="E100" i="12" l="1"/>
  <c r="G101" i="12" s="1"/>
  <c r="L101" i="12" s="1"/>
  <c r="F100" i="12"/>
  <c r="M100" i="12"/>
  <c r="N100" i="12"/>
  <c r="R102" i="17"/>
  <c r="Q103" i="17" s="1"/>
  <c r="S102" i="17"/>
  <c r="D101" i="12" l="1"/>
  <c r="N101" i="12"/>
  <c r="M101" i="12"/>
  <c r="E101" i="12"/>
  <c r="D102" i="12" s="1"/>
  <c r="F101" i="12"/>
  <c r="R103" i="17"/>
  <c r="Q104" i="17" s="1"/>
  <c r="S103" i="17"/>
  <c r="E102" i="12" l="1"/>
  <c r="G103" i="12" s="1"/>
  <c r="L103" i="12" s="1"/>
  <c r="F102" i="12"/>
  <c r="D103" i="12"/>
  <c r="G102" i="12"/>
  <c r="L102" i="12" s="1"/>
  <c r="R104" i="17"/>
  <c r="Q105" i="17" s="1"/>
  <c r="S104" i="17"/>
  <c r="N103" i="12" l="1"/>
  <c r="M103" i="12"/>
  <c r="E103" i="12"/>
  <c r="D104" i="12" s="1"/>
  <c r="F103" i="12"/>
  <c r="N102" i="12"/>
  <c r="M102" i="12"/>
  <c r="R105" i="17"/>
  <c r="Q106" i="17" s="1"/>
  <c r="S105" i="17"/>
  <c r="E104" i="12" l="1"/>
  <c r="G105" i="12" s="1"/>
  <c r="L105" i="12" s="1"/>
  <c r="F104" i="12"/>
  <c r="D105" i="12"/>
  <c r="G104" i="12"/>
  <c r="L104" i="12" s="1"/>
  <c r="R106" i="17"/>
  <c r="Q107" i="17" s="1"/>
  <c r="S106" i="17"/>
  <c r="N105" i="12" l="1"/>
  <c r="M105" i="12"/>
  <c r="E105" i="12"/>
  <c r="D106" i="12" s="1"/>
  <c r="F105" i="12"/>
  <c r="N104" i="12"/>
  <c r="M104" i="12"/>
  <c r="R107" i="17"/>
  <c r="Q108" i="17" s="1"/>
  <c r="S107" i="17"/>
  <c r="E106" i="12" l="1"/>
  <c r="G107" i="12" s="1"/>
  <c r="L107" i="12" s="1"/>
  <c r="F106" i="12"/>
  <c r="D107" i="12"/>
  <c r="G106" i="12"/>
  <c r="L106" i="12" s="1"/>
  <c r="R108" i="17"/>
  <c r="Q109" i="17" s="1"/>
  <c r="S108" i="17"/>
  <c r="N107" i="12" l="1"/>
  <c r="M107" i="12"/>
  <c r="E107" i="12"/>
  <c r="D108" i="12" s="1"/>
  <c r="F107" i="12"/>
  <c r="M106" i="12"/>
  <c r="N106" i="12"/>
  <c r="R109" i="17"/>
  <c r="S110" i="17" s="1"/>
  <c r="Q110" i="17"/>
  <c r="S109" i="17"/>
  <c r="E108" i="12" l="1"/>
  <c r="G109" i="12" s="1"/>
  <c r="L109" i="12" s="1"/>
  <c r="F108" i="12"/>
  <c r="D109" i="12"/>
  <c r="G108" i="12"/>
  <c r="L108" i="12" s="1"/>
  <c r="R110" i="17"/>
  <c r="S111" i="17" s="1"/>
  <c r="Q111" i="17"/>
  <c r="N109" i="12" l="1"/>
  <c r="M109" i="12"/>
  <c r="E109" i="12"/>
  <c r="D110" i="12" s="1"/>
  <c r="F109" i="12"/>
  <c r="N108" i="12"/>
  <c r="M108" i="12"/>
  <c r="R111" i="17"/>
  <c r="S112" i="17" s="1"/>
  <c r="Q112" i="17"/>
  <c r="E110" i="12" l="1"/>
  <c r="G111" i="12" s="1"/>
  <c r="L111" i="12" s="1"/>
  <c r="F110" i="12"/>
  <c r="G110" i="12"/>
  <c r="L110" i="12" s="1"/>
  <c r="R112" i="17"/>
  <c r="S113" i="17" s="1"/>
  <c r="Q113" i="17"/>
  <c r="D111" i="12" l="1"/>
  <c r="N111" i="12"/>
  <c r="M111" i="12"/>
  <c r="E111" i="12"/>
  <c r="D112" i="12" s="1"/>
  <c r="F111" i="12"/>
  <c r="M110" i="12"/>
  <c r="N110" i="12"/>
  <c r="R113" i="17"/>
  <c r="S114" i="17" s="1"/>
  <c r="Q114" i="17"/>
  <c r="E112" i="12" l="1"/>
  <c r="G113" i="12" s="1"/>
  <c r="L113" i="12" s="1"/>
  <c r="F112" i="12"/>
  <c r="D113" i="12"/>
  <c r="G112" i="12"/>
  <c r="L112" i="12" s="1"/>
  <c r="R114" i="17"/>
  <c r="S115" i="17" s="1"/>
  <c r="Q115" i="17"/>
  <c r="M112" i="12" l="1"/>
  <c r="N112" i="12"/>
  <c r="N113" i="12"/>
  <c r="M113" i="12"/>
  <c r="E113" i="12"/>
  <c r="G114" i="12" s="1"/>
  <c r="L114" i="12" s="1"/>
  <c r="F113" i="12"/>
  <c r="D114" i="12"/>
  <c r="R115" i="17"/>
  <c r="S116" i="17" s="1"/>
  <c r="Q116" i="17"/>
  <c r="M114" i="12" l="1"/>
  <c r="N114" i="12"/>
  <c r="E114" i="12"/>
  <c r="D115" i="12" s="1"/>
  <c r="F114" i="12"/>
  <c r="R116" i="17"/>
  <c r="Q117" i="17" s="1"/>
  <c r="E115" i="12" l="1"/>
  <c r="G116" i="12" s="1"/>
  <c r="L116" i="12" s="1"/>
  <c r="F115" i="12"/>
  <c r="D116" i="12"/>
  <c r="G115" i="12"/>
  <c r="L115" i="12" s="1"/>
  <c r="R117" i="17"/>
  <c r="Q118" i="17" s="1"/>
  <c r="S117" i="17"/>
  <c r="M116" i="12" l="1"/>
  <c r="N116" i="12"/>
  <c r="E116" i="12"/>
  <c r="D117" i="12" s="1"/>
  <c r="F116" i="12"/>
  <c r="N115" i="12"/>
  <c r="M115" i="12"/>
  <c r="R118" i="17"/>
  <c r="Q119" i="17" s="1"/>
  <c r="S118" i="17"/>
  <c r="E117" i="12" l="1"/>
  <c r="D118" i="12" s="1"/>
  <c r="F117" i="12"/>
  <c r="G117" i="12"/>
  <c r="L117" i="12" s="1"/>
  <c r="R119" i="17"/>
  <c r="Q120" i="17" s="1"/>
  <c r="S119" i="17"/>
  <c r="E118" i="12" l="1"/>
  <c r="D119" i="12" s="1"/>
  <c r="F118" i="12"/>
  <c r="N117" i="12"/>
  <c r="M117" i="12"/>
  <c r="G118" i="12"/>
  <c r="L118" i="12" s="1"/>
  <c r="R120" i="17"/>
  <c r="Q121" i="17" s="1"/>
  <c r="S120" i="17"/>
  <c r="E119" i="12" l="1"/>
  <c r="D120" i="12" s="1"/>
  <c r="F119" i="12"/>
  <c r="G119" i="12"/>
  <c r="L119" i="12" s="1"/>
  <c r="N118" i="12"/>
  <c r="M118" i="12"/>
  <c r="R121" i="17"/>
  <c r="S121" i="17"/>
  <c r="E120" i="12" l="1"/>
  <c r="G121" i="12" s="1"/>
  <c r="L121" i="12" s="1"/>
  <c r="F120" i="12"/>
  <c r="D121" i="12"/>
  <c r="N119" i="12"/>
  <c r="M119" i="12"/>
  <c r="G120" i="12"/>
  <c r="L120" i="12" s="1"/>
  <c r="N121" i="12" l="1"/>
  <c r="M121" i="12"/>
  <c r="N120" i="12"/>
  <c r="M120" i="12"/>
  <c r="E121" i="12"/>
  <c r="G123" i="12" s="1"/>
  <c r="F121" i="12"/>
  <c r="G133" i="12" s="1"/>
  <c r="G124" i="12" l="1"/>
  <c r="G126" i="12"/>
  <c r="G132" i="12"/>
  <c r="G125" i="12"/>
  <c r="G128" i="12"/>
  <c r="G131" i="12"/>
  <c r="G130" i="12"/>
  <c r="G127" i="12"/>
  <c r="G122" i="12"/>
  <c r="G129" i="12"/>
  <c r="M122" i="12"/>
  <c r="N122" i="12"/>
  <c r="N12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D149" authorId="0" shapeId="0" xr:uid="{3DC62059-6953-4C96-BFB6-A91CD7B6451F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Y185" authorId="0" shapeId="0" xr:uid="{1FD34BEC-7408-4FF9-BE56-204B2B25C771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Y191" authorId="0" shapeId="0" xr:uid="{E2DEC1C7-F68C-48AA-B29A-05E34295AF29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Z191" authorId="0" shapeId="0" xr:uid="{F0EC586A-0F97-4924-922F-71E24473C38E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D194" authorId="0" shapeId="0" xr:uid="{D5301DCF-5156-4D51-A388-B8102DE46FDC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Y215" authorId="0" shapeId="0" xr:uid="{D33233C5-92EE-4B9F-B99E-14DAAD6E0913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A215" authorId="0" shapeId="0" xr:uid="{7285190F-32F3-41DE-A22A-3E09F0266BF7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C215" authorId="0" shapeId="0" xr:uid="{C9FBA1B9-9674-4B5F-AF2F-05790DB3C49E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Y221" authorId="0" shapeId="0" xr:uid="{0CBEBDD1-1A1F-464E-AD74-BFA4B95ECE10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Z221" authorId="0" shapeId="0" xr:uid="{F4544717-7D9B-4458-881B-798E2C215FCD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A221" authorId="0" shapeId="0" xr:uid="{9B79AD3D-E3E1-4F94-9525-E0662FFBF19D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B221" authorId="0" shapeId="0" xr:uid="{6D81FD98-E16A-42D2-93AD-61967A425F0B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C221" authorId="0" shapeId="0" xr:uid="{B30C4EB0-CB69-4B18-AB23-2A30B43B71AE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D221" authorId="0" shapeId="0" xr:uid="{728AE30A-DE52-46DA-A6FB-AC9F70F198E2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E221" authorId="0" shapeId="0" xr:uid="{312B246F-6196-4EF7-B4C4-ADD8DB30B722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C260" authorId="0" shapeId="0" xr:uid="{E93A6D85-B1F1-487E-8C07-2445BFEF8C9C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C308" authorId="0" shapeId="0" xr:uid="{DAE839D8-8724-4371-A5DF-698653AC8CF9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Y320" authorId="0" shapeId="0" xr:uid="{D1F7E44C-0420-4467-9BFC-94E009A9DB2F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Y382" authorId="0" shapeId="0" xr:uid="{A5205A28-9F48-4F31-B1B6-0FBE5982D399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E382" authorId="0" shapeId="0" xr:uid="{2E704ACC-39B8-4713-96C9-8E160818AFAC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Z391" authorId="0" shapeId="0" xr:uid="{36796E02-0A1B-44B5-A6BD-3E59B714F071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AE391" authorId="0" shapeId="0" xr:uid="{3BD03E97-FE21-46A3-A248-1BD8A1A31774}">
      <text>
        <r>
          <rPr>
            <sz val="9"/>
            <color indexed="81"/>
            <rFont val="Tahoma"/>
            <family val="2"/>
          </rPr>
          <t>Possible break in series. See the 'Trend Estimates' section of the Explanatory Notes.</t>
        </r>
      </text>
    </comment>
    <comment ref="Y456" authorId="0" shapeId="0" xr:uid="{410297A9-48C5-4704-B005-5DF93FAE274D}">
      <text>
        <r>
          <rPr>
            <sz val="9"/>
            <color indexed="81"/>
            <rFont val="Tahoma"/>
            <family val="2"/>
          </rPr>
          <t>not available</t>
        </r>
      </text>
    </comment>
    <comment ref="Z456" authorId="0" shapeId="0" xr:uid="{F1E38FEA-5645-450E-A591-B822207ED22B}">
      <text>
        <r>
          <rPr>
            <sz val="9"/>
            <color indexed="81"/>
            <rFont val="Tahoma"/>
            <family val="2"/>
          </rPr>
          <t>not available</t>
        </r>
      </text>
    </comment>
    <comment ref="AA456" authorId="0" shapeId="0" xr:uid="{CA42A643-2FBE-47DF-A577-FD64CD6A169F}">
      <text>
        <r>
          <rPr>
            <sz val="9"/>
            <color indexed="81"/>
            <rFont val="Tahoma"/>
            <family val="2"/>
          </rPr>
          <t>not available</t>
        </r>
      </text>
    </comment>
    <comment ref="AB456" authorId="0" shapeId="0" xr:uid="{A5996991-CE6A-475D-B8BB-7700958098F4}">
      <text>
        <r>
          <rPr>
            <sz val="9"/>
            <color indexed="81"/>
            <rFont val="Tahoma"/>
            <family val="2"/>
          </rPr>
          <t>not available</t>
        </r>
      </text>
    </comment>
    <comment ref="AC456" authorId="0" shapeId="0" xr:uid="{0F142AE6-AB44-48E0-9E82-31A2A68E9EF9}">
      <text>
        <r>
          <rPr>
            <sz val="9"/>
            <color indexed="81"/>
            <rFont val="Tahoma"/>
            <family val="2"/>
          </rPr>
          <t>not available</t>
        </r>
      </text>
    </comment>
    <comment ref="AD456" authorId="0" shapeId="0" xr:uid="{DAEA6176-BBD0-434E-86A2-3C5436D22454}">
      <text>
        <r>
          <rPr>
            <sz val="9"/>
            <color indexed="81"/>
            <rFont val="Tahoma"/>
            <family val="2"/>
          </rPr>
          <t>not available</t>
        </r>
      </text>
    </comment>
    <comment ref="AE456" authorId="0" shapeId="0" xr:uid="{098EE2BE-FB78-45A3-9E7B-88AC9D51CB5D}">
      <text>
        <r>
          <rPr>
            <sz val="9"/>
            <color indexed="81"/>
            <rFont val="Tahoma"/>
            <family val="2"/>
          </rPr>
          <t>not available</t>
        </r>
      </text>
    </comment>
    <comment ref="Y457" authorId="0" shapeId="0" xr:uid="{6433FE47-F0EE-4D6E-87B9-695DE9738BAC}">
      <text>
        <r>
          <rPr>
            <sz val="9"/>
            <color indexed="81"/>
            <rFont val="Tahoma"/>
            <family val="2"/>
          </rPr>
          <t>not available</t>
        </r>
      </text>
    </comment>
    <comment ref="Z457" authorId="0" shapeId="0" xr:uid="{534395AF-193C-4A16-A69D-3589A51074D2}">
      <text>
        <r>
          <rPr>
            <sz val="9"/>
            <color indexed="81"/>
            <rFont val="Tahoma"/>
            <family val="2"/>
          </rPr>
          <t>not available</t>
        </r>
      </text>
    </comment>
    <comment ref="AA457" authorId="0" shapeId="0" xr:uid="{9456C0CD-EF74-481D-A04C-EC2CE1DBA641}">
      <text>
        <r>
          <rPr>
            <sz val="9"/>
            <color indexed="81"/>
            <rFont val="Tahoma"/>
            <family val="2"/>
          </rPr>
          <t>not available</t>
        </r>
      </text>
    </comment>
    <comment ref="AB457" authorId="0" shapeId="0" xr:uid="{92F89A97-F3B5-4D3F-AE8B-77109BC9EF7A}">
      <text>
        <r>
          <rPr>
            <sz val="9"/>
            <color indexed="81"/>
            <rFont val="Tahoma"/>
            <family val="2"/>
          </rPr>
          <t>not available</t>
        </r>
      </text>
    </comment>
    <comment ref="AC457" authorId="0" shapeId="0" xr:uid="{AC50D0EA-FBFE-4F1F-B490-22A527583737}">
      <text>
        <r>
          <rPr>
            <sz val="9"/>
            <color indexed="81"/>
            <rFont val="Tahoma"/>
            <family val="2"/>
          </rPr>
          <t>not available</t>
        </r>
      </text>
    </comment>
    <comment ref="AD457" authorId="0" shapeId="0" xr:uid="{9412ACBB-15AE-4B16-B865-EFF6CEC1EF16}">
      <text>
        <r>
          <rPr>
            <sz val="9"/>
            <color indexed="81"/>
            <rFont val="Tahoma"/>
            <family val="2"/>
          </rPr>
          <t>not available</t>
        </r>
      </text>
    </comment>
    <comment ref="AE457" authorId="0" shapeId="0" xr:uid="{89DA1EC8-A422-499F-8166-9D30C2F8ADC6}">
      <text>
        <r>
          <rPr>
            <sz val="9"/>
            <color indexed="81"/>
            <rFont val="Tahoma"/>
            <family val="2"/>
          </rPr>
          <t>not available</t>
        </r>
      </text>
    </comment>
    <comment ref="Y458" authorId="0" shapeId="0" xr:uid="{3155EBED-6D48-497A-9760-471193FD4C61}">
      <text>
        <r>
          <rPr>
            <sz val="9"/>
            <color indexed="81"/>
            <rFont val="Tahoma"/>
            <family val="2"/>
          </rPr>
          <t>not available</t>
        </r>
      </text>
    </comment>
    <comment ref="Z458" authorId="0" shapeId="0" xr:uid="{F5D1B527-840C-4CCC-97EE-68FD76A0493A}">
      <text>
        <r>
          <rPr>
            <sz val="9"/>
            <color indexed="81"/>
            <rFont val="Tahoma"/>
            <family val="2"/>
          </rPr>
          <t>not available</t>
        </r>
      </text>
    </comment>
    <comment ref="AA458" authorId="0" shapeId="0" xr:uid="{72F412F2-AE12-4733-B4D6-5F3DC6C01459}">
      <text>
        <r>
          <rPr>
            <sz val="9"/>
            <color indexed="81"/>
            <rFont val="Tahoma"/>
            <family val="2"/>
          </rPr>
          <t>not available</t>
        </r>
      </text>
    </comment>
    <comment ref="AB458" authorId="0" shapeId="0" xr:uid="{43DBBFE6-6CB6-49F7-8044-D5840081C666}">
      <text>
        <r>
          <rPr>
            <sz val="9"/>
            <color indexed="81"/>
            <rFont val="Tahoma"/>
            <family val="2"/>
          </rPr>
          <t>not available</t>
        </r>
      </text>
    </comment>
    <comment ref="AC458" authorId="0" shapeId="0" xr:uid="{1DDC1776-D903-4695-BA42-DDF7EE5B1161}">
      <text>
        <r>
          <rPr>
            <sz val="9"/>
            <color indexed="81"/>
            <rFont val="Tahoma"/>
            <family val="2"/>
          </rPr>
          <t>not available</t>
        </r>
      </text>
    </comment>
    <comment ref="AD458" authorId="0" shapeId="0" xr:uid="{D748F084-A96F-43FE-933A-C810F2C5D2FC}">
      <text>
        <r>
          <rPr>
            <sz val="9"/>
            <color indexed="81"/>
            <rFont val="Tahoma"/>
            <family val="2"/>
          </rPr>
          <t>not available</t>
        </r>
      </text>
    </comment>
    <comment ref="AE458" authorId="0" shapeId="0" xr:uid="{6BEEFA2B-791C-4972-A07D-A4F60F2019C1}">
      <text>
        <r>
          <rPr>
            <sz val="9"/>
            <color indexed="81"/>
            <rFont val="Tahoma"/>
            <family val="2"/>
          </rPr>
          <t>not available</t>
        </r>
      </text>
    </comment>
    <comment ref="Y459" authorId="0" shapeId="0" xr:uid="{DB0DCCD8-AB3C-4DE0-B373-E0F93AA937A5}">
      <text>
        <r>
          <rPr>
            <sz val="9"/>
            <color indexed="81"/>
            <rFont val="Tahoma"/>
            <family val="2"/>
          </rPr>
          <t>not available</t>
        </r>
      </text>
    </comment>
    <comment ref="Z459" authorId="0" shapeId="0" xr:uid="{49708678-6638-40AD-ACA4-13DCDF828E4F}">
      <text>
        <r>
          <rPr>
            <sz val="9"/>
            <color indexed="81"/>
            <rFont val="Tahoma"/>
            <family val="2"/>
          </rPr>
          <t>not available</t>
        </r>
      </text>
    </comment>
    <comment ref="AA459" authorId="0" shapeId="0" xr:uid="{EC6D9259-3914-4C3A-90C6-1971C2FB2FB5}">
      <text>
        <r>
          <rPr>
            <sz val="9"/>
            <color indexed="81"/>
            <rFont val="Tahoma"/>
            <family val="2"/>
          </rPr>
          <t>not available</t>
        </r>
      </text>
    </comment>
    <comment ref="AB459" authorId="0" shapeId="0" xr:uid="{8D6526A1-4DC8-40BB-A0C9-C13C683B6365}">
      <text>
        <r>
          <rPr>
            <sz val="9"/>
            <color indexed="81"/>
            <rFont val="Tahoma"/>
            <family val="2"/>
          </rPr>
          <t>not available</t>
        </r>
      </text>
    </comment>
    <comment ref="AC459" authorId="0" shapeId="0" xr:uid="{FC278E2B-E730-4707-B3A8-BDA0B723E6D7}">
      <text>
        <r>
          <rPr>
            <sz val="9"/>
            <color indexed="81"/>
            <rFont val="Tahoma"/>
            <family val="2"/>
          </rPr>
          <t>not available</t>
        </r>
      </text>
    </comment>
    <comment ref="AD459" authorId="0" shapeId="0" xr:uid="{9C25287D-78B6-4BA5-B02B-A0CB7AE870AE}">
      <text>
        <r>
          <rPr>
            <sz val="9"/>
            <color indexed="81"/>
            <rFont val="Tahoma"/>
            <family val="2"/>
          </rPr>
          <t>not available</t>
        </r>
      </text>
    </comment>
    <comment ref="AE459" authorId="0" shapeId="0" xr:uid="{ED2DB6F9-CE93-4C19-9C1C-E3AA16AD9EBF}">
      <text>
        <r>
          <rPr>
            <sz val="9"/>
            <color indexed="81"/>
            <rFont val="Tahoma"/>
            <family val="2"/>
          </rPr>
          <t>not available</t>
        </r>
      </text>
    </comment>
    <comment ref="Y460" authorId="0" shapeId="0" xr:uid="{64C3EF4A-C40D-44DF-85EE-350001AC3A35}">
      <text>
        <r>
          <rPr>
            <sz val="9"/>
            <color indexed="81"/>
            <rFont val="Tahoma"/>
            <family val="2"/>
          </rPr>
          <t>not available</t>
        </r>
      </text>
    </comment>
    <comment ref="Z460" authorId="0" shapeId="0" xr:uid="{D09A8FCA-B267-4BD7-8D60-FADFD8905A3B}">
      <text>
        <r>
          <rPr>
            <sz val="9"/>
            <color indexed="81"/>
            <rFont val="Tahoma"/>
            <family val="2"/>
          </rPr>
          <t>not available</t>
        </r>
      </text>
    </comment>
    <comment ref="AA460" authorId="0" shapeId="0" xr:uid="{BA5BEC89-E1B0-43ED-AC32-35B1AE652CA4}">
      <text>
        <r>
          <rPr>
            <sz val="9"/>
            <color indexed="81"/>
            <rFont val="Tahoma"/>
            <family val="2"/>
          </rPr>
          <t>not available</t>
        </r>
      </text>
    </comment>
    <comment ref="AB460" authorId="0" shapeId="0" xr:uid="{82AD34E4-2A4C-4B3D-93CC-D97B0AEF6520}">
      <text>
        <r>
          <rPr>
            <sz val="9"/>
            <color indexed="81"/>
            <rFont val="Tahoma"/>
            <family val="2"/>
          </rPr>
          <t>not available</t>
        </r>
      </text>
    </comment>
    <comment ref="AC460" authorId="0" shapeId="0" xr:uid="{DCF48B41-2052-475F-BFBA-62BAC9871E58}">
      <text>
        <r>
          <rPr>
            <sz val="9"/>
            <color indexed="81"/>
            <rFont val="Tahoma"/>
            <family val="2"/>
          </rPr>
          <t>not available</t>
        </r>
      </text>
    </comment>
    <comment ref="AD460" authorId="0" shapeId="0" xr:uid="{CDD88DA1-68A0-41FE-A38A-0E7CE73FA686}">
      <text>
        <r>
          <rPr>
            <sz val="9"/>
            <color indexed="81"/>
            <rFont val="Tahoma"/>
            <family val="2"/>
          </rPr>
          <t>not available</t>
        </r>
      </text>
    </comment>
    <comment ref="AE460" authorId="0" shapeId="0" xr:uid="{0389D115-3847-4355-9064-352AD2350007}">
      <text>
        <r>
          <rPr>
            <sz val="9"/>
            <color indexed="81"/>
            <rFont val="Tahoma"/>
            <family val="2"/>
          </rPr>
          <t>not available</t>
        </r>
      </text>
    </comment>
  </commentList>
</comments>
</file>

<file path=xl/sharedStrings.xml><?xml version="1.0" encoding="utf-8"?>
<sst xmlns="http://schemas.openxmlformats.org/spreadsheetml/2006/main" count="75" uniqueCount="63">
  <si>
    <t>Trend</t>
  </si>
  <si>
    <t>Forecast</t>
  </si>
  <si>
    <t>Level</t>
  </si>
  <si>
    <t>Date</t>
  </si>
  <si>
    <t>MAE</t>
  </si>
  <si>
    <t>MSE</t>
  </si>
  <si>
    <t>RMSE</t>
  </si>
  <si>
    <t>Time</t>
  </si>
  <si>
    <t>alpha</t>
  </si>
  <si>
    <t>beta</t>
  </si>
  <si>
    <t>gamma</t>
  </si>
  <si>
    <t>error</t>
  </si>
  <si>
    <t>Abserr</t>
  </si>
  <si>
    <t>SqErr</t>
  </si>
  <si>
    <t>Year 2</t>
  </si>
  <si>
    <t>Y2-Y1</t>
  </si>
  <si>
    <t>(Y2-Y1)/12</t>
  </si>
  <si>
    <t>Year 1</t>
  </si>
  <si>
    <t>Initial trend</t>
  </si>
  <si>
    <t xml:space="preserve">Turnover </t>
  </si>
  <si>
    <t>m</t>
  </si>
  <si>
    <t>Turnover</t>
  </si>
  <si>
    <t>Initital trend calculation</t>
  </si>
  <si>
    <t>Seasonal</t>
  </si>
  <si>
    <t>Sales</t>
  </si>
  <si>
    <t>12MA</t>
  </si>
  <si>
    <t>centred MA</t>
  </si>
  <si>
    <t>seas relatives</t>
  </si>
  <si>
    <t>seas index</t>
  </si>
  <si>
    <t>deseas</t>
  </si>
  <si>
    <t>trend line values</t>
  </si>
  <si>
    <t>predictions</t>
  </si>
  <si>
    <t>Error</t>
  </si>
  <si>
    <t>AbsErr</t>
  </si>
  <si>
    <t>drag trend projection values</t>
  </si>
  <si>
    <t>up to fill column</t>
  </si>
  <si>
    <t>trend projection</t>
  </si>
  <si>
    <t>NOTE</t>
  </si>
  <si>
    <t>The trend column is created by:</t>
  </si>
  <si>
    <t>. Running a regression of the deseasonalised data vs t</t>
  </si>
  <si>
    <t>. Using the equation to generate the trend</t>
  </si>
  <si>
    <t>. The column is inserted here without the working</t>
  </si>
  <si>
    <t>. We are doing this step in the live lecture</t>
  </si>
  <si>
    <t>. Then you can drag the formula down</t>
  </si>
  <si>
    <t>forecasts</t>
  </si>
  <si>
    <t>Average Forecast</t>
  </si>
  <si>
    <t>Naïve Forecast</t>
  </si>
  <si>
    <t>SES Forecast</t>
  </si>
  <si>
    <t>MA Forecast</t>
  </si>
  <si>
    <t>Models</t>
  </si>
  <si>
    <t>Average</t>
  </si>
  <si>
    <t>Naïve</t>
  </si>
  <si>
    <t>Moving Average (MA)</t>
  </si>
  <si>
    <t>Simple Exponential Smoothing (SES)</t>
  </si>
  <si>
    <t>Level (L)</t>
  </si>
  <si>
    <t>Trend (T)</t>
  </si>
  <si>
    <t>HES Forecast</t>
  </si>
  <si>
    <t>Holt's Exponential Smoothing (HES)</t>
  </si>
  <si>
    <t>Time (T)</t>
  </si>
  <si>
    <t>Trend Forecast</t>
  </si>
  <si>
    <t>Trend Fitting</t>
  </si>
  <si>
    <t>Winter's Exponential Smoothing (WES)</t>
  </si>
  <si>
    <t>WES - Decomposition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</si>
</sst>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0.0;\-0.0;0.0;@"/>
    <numFmt numFmtId="166" formatCode="0.00;\-0.00;0.00;@"/>
    <numFmt numFmtId="167" formatCode="0.00000"/>
    <numFmt numFmtId="168" formatCode="0.0000"/>
    <numFmt numFmtId="169" formatCode="0.0000;\-0.0000;0.0000;@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theme="9" tint="-0.499984740745262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68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4" borderId="0" xfId="0" applyFont="1" applyFill="1"/>
    <xf numFmtId="0" fontId="4" fillId="5" borderId="0" xfId="0" applyFont="1" applyFill="1"/>
    <xf numFmtId="17" fontId="4" fillId="6" borderId="0" xfId="0" applyNumberFormat="1" applyFont="1" applyFill="1"/>
    <xf numFmtId="0" fontId="4" fillId="6" borderId="0" xfId="0" applyFont="1" applyFill="1"/>
    <xf numFmtId="2" fontId="0" fillId="7" borderId="0" xfId="0" applyNumberFormat="1" applyFill="1"/>
    <xf numFmtId="167" fontId="0" fillId="0" borderId="0" xfId="0" applyNumberFormat="1"/>
    <xf numFmtId="168" fontId="4" fillId="8" borderId="0" xfId="0" applyNumberFormat="1" applyFont="1" applyFill="1"/>
    <xf numFmtId="0" fontId="3" fillId="0" borderId="0" xfId="0" applyFont="1"/>
    <xf numFmtId="0" fontId="0" fillId="9" borderId="0" xfId="0" applyFill="1"/>
    <xf numFmtId="1" fontId="5" fillId="9" borderId="0" xfId="0" applyNumberFormat="1" applyFont="1" applyFill="1"/>
    <xf numFmtId="0" fontId="0" fillId="6" borderId="0" xfId="0" applyFill="1"/>
    <xf numFmtId="0" fontId="0" fillId="7" borderId="0" xfId="0" applyFill="1"/>
    <xf numFmtId="2" fontId="6" fillId="0" borderId="0" xfId="0" applyNumberFormat="1" applyFont="1"/>
    <xf numFmtId="2" fontId="5" fillId="9" borderId="0" xfId="0" applyNumberFormat="1" applyFont="1" applyFill="1"/>
    <xf numFmtId="0" fontId="0" fillId="10" borderId="0" xfId="0" applyFill="1"/>
    <xf numFmtId="0" fontId="4" fillId="9" borderId="0" xfId="0" applyFont="1" applyFill="1"/>
    <xf numFmtId="2" fontId="5" fillId="6" borderId="0" xfId="0" applyNumberFormat="1" applyFont="1" applyFill="1"/>
    <xf numFmtId="2" fontId="0" fillId="11" borderId="0" xfId="0" applyNumberFormat="1" applyFill="1"/>
    <xf numFmtId="0" fontId="0" fillId="12" borderId="0" xfId="0" applyFill="1"/>
    <xf numFmtId="164" fontId="7" fillId="0" borderId="0" xfId="0" applyNumberFormat="1" applyFont="1" applyAlignment="1">
      <alignment horizontal="left"/>
    </xf>
    <xf numFmtId="166" fontId="7" fillId="0" borderId="0" xfId="0" applyNumberFormat="1" applyFont="1" applyAlignment="1"/>
    <xf numFmtId="165" fontId="7" fillId="0" borderId="0" xfId="0" applyNumberFormat="1" applyFont="1" applyAlignment="1"/>
    <xf numFmtId="0" fontId="7" fillId="0" borderId="0" xfId="0" applyFont="1" applyAlignment="1"/>
    <xf numFmtId="165" fontId="8" fillId="0" borderId="0" xfId="0" applyNumberFormat="1" applyFont="1" applyAlignment="1"/>
    <xf numFmtId="0" fontId="7" fillId="0" borderId="0" xfId="0" applyFont="1"/>
    <xf numFmtId="0" fontId="7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vertical="center" wrapText="1"/>
    </xf>
    <xf numFmtId="166" fontId="7" fillId="8" borderId="0" xfId="0" applyNumberFormat="1" applyFont="1" applyFill="1" applyAlignment="1"/>
    <xf numFmtId="0" fontId="7" fillId="8" borderId="0" xfId="0" applyFont="1" applyFill="1"/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/>
    <xf numFmtId="166" fontId="7" fillId="0" borderId="0" xfId="0" applyNumberFormat="1" applyFont="1" applyFill="1" applyAlignment="1"/>
    <xf numFmtId="166" fontId="7" fillId="4" borderId="0" xfId="0" applyNumberFormat="1" applyFont="1" applyFill="1" applyAlignment="1"/>
    <xf numFmtId="165" fontId="7" fillId="4" borderId="0" xfId="0" applyNumberFormat="1" applyFont="1" applyFill="1" applyAlignment="1"/>
    <xf numFmtId="165" fontId="7" fillId="5" borderId="0" xfId="0" applyNumberFormat="1" applyFont="1" applyFill="1" applyAlignment="1"/>
    <xf numFmtId="169" fontId="7" fillId="5" borderId="0" xfId="0" applyNumberFormat="1" applyFont="1" applyFill="1" applyAlignment="1"/>
    <xf numFmtId="166" fontId="7" fillId="0" borderId="0" xfId="0" applyNumberFormat="1" applyFont="1" applyFill="1"/>
    <xf numFmtId="0" fontId="8" fillId="2" borderId="0" xfId="0" applyNumberFormat="1" applyFont="1" applyFill="1" applyAlignment="1">
      <alignment horizontal="left" vertical="center" wrapText="1"/>
    </xf>
    <xf numFmtId="0" fontId="7" fillId="0" borderId="0" xfId="0" applyNumberFormat="1" applyFont="1" applyAlignment="1">
      <alignment horizontal="left"/>
    </xf>
    <xf numFmtId="0" fontId="7" fillId="0" borderId="0" xfId="0" applyNumberFormat="1" applyFont="1" applyAlignment="1"/>
    <xf numFmtId="0" fontId="7" fillId="0" borderId="0" xfId="0" applyNumberFormat="1" applyFont="1" applyFill="1" applyAlignment="1"/>
    <xf numFmtId="0" fontId="7" fillId="0" borderId="0" xfId="0" applyNumberFormat="1" applyFont="1" applyAlignment="1">
      <alignment horizontal="center"/>
    </xf>
    <xf numFmtId="0" fontId="7" fillId="3" borderId="0" xfId="0" applyFont="1" applyFill="1" applyAlignment="1">
      <alignment wrapText="1"/>
    </xf>
    <xf numFmtId="168" fontId="7" fillId="3" borderId="0" xfId="0" applyNumberFormat="1" applyFont="1" applyFill="1" applyAlignment="1">
      <alignment horizontal="right" wrapText="1"/>
    </xf>
    <xf numFmtId="2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6" fontId="7" fillId="0" borderId="0" xfId="0" applyNumberFormat="1" applyFont="1"/>
    <xf numFmtId="0" fontId="7" fillId="13" borderId="0" xfId="0" applyFont="1" applyFill="1"/>
    <xf numFmtId="0" fontId="9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 Turnover'!$C$1</c:f>
              <c:strCache>
                <c:ptCount val="1"/>
                <c:pt idx="0">
                  <c:v>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Turnover'!$C$2:$C$133</c:f>
              <c:numCache>
                <c:formatCode>0.00;\-0.00;0.00;@</c:formatCode>
                <c:ptCount val="132"/>
                <c:pt idx="0">
                  <c:v>7956.2</c:v>
                </c:pt>
                <c:pt idx="1">
                  <c:v>7858</c:v>
                </c:pt>
                <c:pt idx="2">
                  <c:v>7919.2</c:v>
                </c:pt>
                <c:pt idx="3">
                  <c:v>8052.1</c:v>
                </c:pt>
                <c:pt idx="4">
                  <c:v>8066.3</c:v>
                </c:pt>
                <c:pt idx="5">
                  <c:v>8066.7</c:v>
                </c:pt>
                <c:pt idx="6">
                  <c:v>8086.2</c:v>
                </c:pt>
                <c:pt idx="7">
                  <c:v>8052.4</c:v>
                </c:pt>
                <c:pt idx="8">
                  <c:v>8044.4</c:v>
                </c:pt>
                <c:pt idx="9">
                  <c:v>8077.6</c:v>
                </c:pt>
                <c:pt idx="10">
                  <c:v>8113.3</c:v>
                </c:pt>
                <c:pt idx="11">
                  <c:v>8123.7</c:v>
                </c:pt>
                <c:pt idx="12">
                  <c:v>8275.1</c:v>
                </c:pt>
                <c:pt idx="13">
                  <c:v>8297.1</c:v>
                </c:pt>
                <c:pt idx="14">
                  <c:v>8255.2000000000007</c:v>
                </c:pt>
                <c:pt idx="15">
                  <c:v>8292.6</c:v>
                </c:pt>
                <c:pt idx="16">
                  <c:v>8311</c:v>
                </c:pt>
                <c:pt idx="17">
                  <c:v>8334.5</c:v>
                </c:pt>
                <c:pt idx="18">
                  <c:v>8430</c:v>
                </c:pt>
                <c:pt idx="19">
                  <c:v>8463.2999999999993</c:v>
                </c:pt>
                <c:pt idx="20">
                  <c:v>8438.5</c:v>
                </c:pt>
                <c:pt idx="21">
                  <c:v>8452.2000000000007</c:v>
                </c:pt>
                <c:pt idx="22">
                  <c:v>8510.5</c:v>
                </c:pt>
                <c:pt idx="23">
                  <c:v>8477.6</c:v>
                </c:pt>
                <c:pt idx="24">
                  <c:v>8477.7000000000007</c:v>
                </c:pt>
                <c:pt idx="25">
                  <c:v>8513.9</c:v>
                </c:pt>
                <c:pt idx="26">
                  <c:v>8582.2000000000007</c:v>
                </c:pt>
                <c:pt idx="27">
                  <c:v>8610.2000000000007</c:v>
                </c:pt>
                <c:pt idx="28">
                  <c:v>8637.7000000000007</c:v>
                </c:pt>
                <c:pt idx="29">
                  <c:v>8731.7000000000007</c:v>
                </c:pt>
                <c:pt idx="30">
                  <c:v>8746.5</c:v>
                </c:pt>
                <c:pt idx="31">
                  <c:v>8765.1</c:v>
                </c:pt>
                <c:pt idx="32">
                  <c:v>8812.7999999999993</c:v>
                </c:pt>
                <c:pt idx="33">
                  <c:v>8874.4</c:v>
                </c:pt>
                <c:pt idx="34">
                  <c:v>8859.5</c:v>
                </c:pt>
                <c:pt idx="35">
                  <c:v>8842.7000000000007</c:v>
                </c:pt>
                <c:pt idx="36">
                  <c:v>8933.2000000000007</c:v>
                </c:pt>
                <c:pt idx="37">
                  <c:v>8972.1</c:v>
                </c:pt>
                <c:pt idx="38">
                  <c:v>9022.5</c:v>
                </c:pt>
                <c:pt idx="39">
                  <c:v>9008.4</c:v>
                </c:pt>
                <c:pt idx="40">
                  <c:v>9009.7000000000007</c:v>
                </c:pt>
                <c:pt idx="41">
                  <c:v>9028.2999999999993</c:v>
                </c:pt>
                <c:pt idx="42">
                  <c:v>9099.2000000000007</c:v>
                </c:pt>
                <c:pt idx="43">
                  <c:v>9130.9</c:v>
                </c:pt>
                <c:pt idx="44">
                  <c:v>9143.7000000000007</c:v>
                </c:pt>
                <c:pt idx="45">
                  <c:v>9156.4</c:v>
                </c:pt>
                <c:pt idx="46">
                  <c:v>9158.7999999999993</c:v>
                </c:pt>
                <c:pt idx="47">
                  <c:v>9412</c:v>
                </c:pt>
                <c:pt idx="48">
                  <c:v>9506.4</c:v>
                </c:pt>
                <c:pt idx="49">
                  <c:v>9413.9</c:v>
                </c:pt>
                <c:pt idx="50">
                  <c:v>9453.9</c:v>
                </c:pt>
                <c:pt idx="51">
                  <c:v>9458.2999999999993</c:v>
                </c:pt>
                <c:pt idx="52">
                  <c:v>9495.9</c:v>
                </c:pt>
                <c:pt idx="53">
                  <c:v>9569.2000000000007</c:v>
                </c:pt>
                <c:pt idx="54">
                  <c:v>9604.9</c:v>
                </c:pt>
                <c:pt idx="55">
                  <c:v>9645.7000000000007</c:v>
                </c:pt>
                <c:pt idx="56">
                  <c:v>9674.7999999999993</c:v>
                </c:pt>
                <c:pt idx="57">
                  <c:v>9705.2000000000007</c:v>
                </c:pt>
                <c:pt idx="58">
                  <c:v>9742.9</c:v>
                </c:pt>
                <c:pt idx="59">
                  <c:v>9733.1</c:v>
                </c:pt>
                <c:pt idx="60">
                  <c:v>9724.7000000000007</c:v>
                </c:pt>
                <c:pt idx="61">
                  <c:v>9801.1</c:v>
                </c:pt>
                <c:pt idx="62">
                  <c:v>9798.2999999999993</c:v>
                </c:pt>
                <c:pt idx="63">
                  <c:v>9813.7000000000007</c:v>
                </c:pt>
                <c:pt idx="64">
                  <c:v>9867.7000000000007</c:v>
                </c:pt>
                <c:pt idx="65">
                  <c:v>9894.4</c:v>
                </c:pt>
                <c:pt idx="66">
                  <c:v>9886.4</c:v>
                </c:pt>
                <c:pt idx="67">
                  <c:v>9923</c:v>
                </c:pt>
                <c:pt idx="68">
                  <c:v>9942.5</c:v>
                </c:pt>
                <c:pt idx="69">
                  <c:v>10013.5</c:v>
                </c:pt>
                <c:pt idx="70">
                  <c:v>10038.299999999999</c:v>
                </c:pt>
                <c:pt idx="71">
                  <c:v>10057.9</c:v>
                </c:pt>
                <c:pt idx="72">
                  <c:v>10054.9</c:v>
                </c:pt>
                <c:pt idx="73">
                  <c:v>10041.5</c:v>
                </c:pt>
                <c:pt idx="74">
                  <c:v>10082</c:v>
                </c:pt>
                <c:pt idx="75">
                  <c:v>10035.9</c:v>
                </c:pt>
                <c:pt idx="76">
                  <c:v>10091.6</c:v>
                </c:pt>
                <c:pt idx="77">
                  <c:v>10101.200000000001</c:v>
                </c:pt>
                <c:pt idx="78">
                  <c:v>10114</c:v>
                </c:pt>
                <c:pt idx="79">
                  <c:v>10213.9</c:v>
                </c:pt>
                <c:pt idx="80">
                  <c:v>10264.4</c:v>
                </c:pt>
                <c:pt idx="81">
                  <c:v>10265.9</c:v>
                </c:pt>
                <c:pt idx="82">
                  <c:v>10342.700000000001</c:v>
                </c:pt>
                <c:pt idx="83">
                  <c:v>10351.799999999999</c:v>
                </c:pt>
                <c:pt idx="84">
                  <c:v>10394.4</c:v>
                </c:pt>
                <c:pt idx="85">
                  <c:v>10402.200000000001</c:v>
                </c:pt>
                <c:pt idx="86">
                  <c:v>10371.299999999999</c:v>
                </c:pt>
                <c:pt idx="87">
                  <c:v>10434.200000000001</c:v>
                </c:pt>
                <c:pt idx="88">
                  <c:v>10458.799999999999</c:v>
                </c:pt>
                <c:pt idx="89">
                  <c:v>10477.9</c:v>
                </c:pt>
                <c:pt idx="90">
                  <c:v>10493.5</c:v>
                </c:pt>
                <c:pt idx="91">
                  <c:v>10462.799999999999</c:v>
                </c:pt>
                <c:pt idx="92">
                  <c:v>10548.3</c:v>
                </c:pt>
                <c:pt idx="93">
                  <c:v>10574.4</c:v>
                </c:pt>
                <c:pt idx="94">
                  <c:v>10573</c:v>
                </c:pt>
                <c:pt idx="95">
                  <c:v>10662.2</c:v>
                </c:pt>
                <c:pt idx="96">
                  <c:v>10658</c:v>
                </c:pt>
                <c:pt idx="97">
                  <c:v>10674.7</c:v>
                </c:pt>
                <c:pt idx="98">
                  <c:v>10771.8</c:v>
                </c:pt>
                <c:pt idx="99">
                  <c:v>10821.2</c:v>
                </c:pt>
                <c:pt idx="100">
                  <c:v>10851.5</c:v>
                </c:pt>
                <c:pt idx="101">
                  <c:v>10896.4</c:v>
                </c:pt>
                <c:pt idx="102">
                  <c:v>10926.6</c:v>
                </c:pt>
                <c:pt idx="103">
                  <c:v>10937.9</c:v>
                </c:pt>
                <c:pt idx="104">
                  <c:v>10976.2</c:v>
                </c:pt>
                <c:pt idx="105">
                  <c:v>10990</c:v>
                </c:pt>
                <c:pt idx="106">
                  <c:v>11019</c:v>
                </c:pt>
                <c:pt idx="107">
                  <c:v>11073.2</c:v>
                </c:pt>
                <c:pt idx="108">
                  <c:v>11112.5</c:v>
                </c:pt>
                <c:pt idx="109">
                  <c:v>11197.5</c:v>
                </c:pt>
                <c:pt idx="110">
                  <c:v>11257.5</c:v>
                </c:pt>
                <c:pt idx="111">
                  <c:v>11252.6</c:v>
                </c:pt>
                <c:pt idx="112">
                  <c:v>11230.1</c:v>
                </c:pt>
                <c:pt idx="113">
                  <c:v>11224.3</c:v>
                </c:pt>
                <c:pt idx="114">
                  <c:v>11269.3</c:v>
                </c:pt>
                <c:pt idx="115">
                  <c:v>11305.5</c:v>
                </c:pt>
                <c:pt idx="116">
                  <c:v>11331.9</c:v>
                </c:pt>
                <c:pt idx="117">
                  <c:v>11348.6</c:v>
                </c:pt>
                <c:pt idx="118">
                  <c:v>11418.2</c:v>
                </c:pt>
                <c:pt idx="119">
                  <c:v>11377.4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E-49FE-B58B-0DB748C2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70832"/>
        <c:axId val="1988678608"/>
      </c:lineChart>
      <c:dateAx>
        <c:axId val="207887083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78608"/>
        <c:crosses val="autoZero"/>
        <c:auto val="1"/>
        <c:lblOffset val="100"/>
        <c:baseTimeUnit val="months"/>
      </c:dateAx>
      <c:valAx>
        <c:axId val="1988678608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0.17171296296296296"/>
          <c:w val="0.83570997375328082"/>
          <c:h val="0.61398950131233598"/>
        </c:manualLayout>
      </c:layout>
      <c:lineChart>
        <c:grouping val="standard"/>
        <c:varyColors val="0"/>
        <c:ser>
          <c:idx val="0"/>
          <c:order val="0"/>
          <c:tx>
            <c:strRef>
              <c:f>'DeSeas Turnover'!$C$1</c:f>
              <c:strCache>
                <c:ptCount val="1"/>
                <c:pt idx="0">
                  <c:v>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Turnover'!$C$2:$C$133</c:f>
              <c:numCache>
                <c:formatCode>0.00;\-0.00;0.00;@</c:formatCode>
                <c:ptCount val="132"/>
                <c:pt idx="0">
                  <c:v>7956.2</c:v>
                </c:pt>
                <c:pt idx="1">
                  <c:v>7858</c:v>
                </c:pt>
                <c:pt idx="2">
                  <c:v>7919.2</c:v>
                </c:pt>
                <c:pt idx="3">
                  <c:v>8052.1</c:v>
                </c:pt>
                <c:pt idx="4">
                  <c:v>8066.3</c:v>
                </c:pt>
                <c:pt idx="5">
                  <c:v>8066.7</c:v>
                </c:pt>
                <c:pt idx="6">
                  <c:v>8086.2</c:v>
                </c:pt>
                <c:pt idx="7">
                  <c:v>8052.4</c:v>
                </c:pt>
                <c:pt idx="8">
                  <c:v>8044.4</c:v>
                </c:pt>
                <c:pt idx="9">
                  <c:v>8077.6</c:v>
                </c:pt>
                <c:pt idx="10">
                  <c:v>8113.3</c:v>
                </c:pt>
                <c:pt idx="11">
                  <c:v>8123.7</c:v>
                </c:pt>
                <c:pt idx="12">
                  <c:v>8275.1</c:v>
                </c:pt>
                <c:pt idx="13">
                  <c:v>8297.1</c:v>
                </c:pt>
                <c:pt idx="14">
                  <c:v>8255.2000000000007</c:v>
                </c:pt>
                <c:pt idx="15">
                  <c:v>8292.6</c:v>
                </c:pt>
                <c:pt idx="16">
                  <c:v>8311</c:v>
                </c:pt>
                <c:pt idx="17">
                  <c:v>8334.5</c:v>
                </c:pt>
                <c:pt idx="18">
                  <c:v>8430</c:v>
                </c:pt>
                <c:pt idx="19">
                  <c:v>8463.2999999999993</c:v>
                </c:pt>
                <c:pt idx="20">
                  <c:v>8438.5</c:v>
                </c:pt>
                <c:pt idx="21">
                  <c:v>8452.2000000000007</c:v>
                </c:pt>
                <c:pt idx="22">
                  <c:v>8510.5</c:v>
                </c:pt>
                <c:pt idx="23">
                  <c:v>8477.6</c:v>
                </c:pt>
                <c:pt idx="24">
                  <c:v>8477.7000000000007</c:v>
                </c:pt>
                <c:pt idx="25">
                  <c:v>8513.9</c:v>
                </c:pt>
                <c:pt idx="26">
                  <c:v>8582.2000000000007</c:v>
                </c:pt>
                <c:pt idx="27">
                  <c:v>8610.2000000000007</c:v>
                </c:pt>
                <c:pt idx="28">
                  <c:v>8637.7000000000007</c:v>
                </c:pt>
                <c:pt idx="29">
                  <c:v>8731.7000000000007</c:v>
                </c:pt>
                <c:pt idx="30">
                  <c:v>8746.5</c:v>
                </c:pt>
                <c:pt idx="31">
                  <c:v>8765.1</c:v>
                </c:pt>
                <c:pt idx="32">
                  <c:v>8812.7999999999993</c:v>
                </c:pt>
                <c:pt idx="33">
                  <c:v>8874.4</c:v>
                </c:pt>
                <c:pt idx="34">
                  <c:v>8859.5</c:v>
                </c:pt>
                <c:pt idx="35">
                  <c:v>8842.7000000000007</c:v>
                </c:pt>
                <c:pt idx="36">
                  <c:v>8933.2000000000007</c:v>
                </c:pt>
                <c:pt idx="37">
                  <c:v>8972.1</c:v>
                </c:pt>
                <c:pt idx="38">
                  <c:v>9022.5</c:v>
                </c:pt>
                <c:pt idx="39">
                  <c:v>9008.4</c:v>
                </c:pt>
                <c:pt idx="40">
                  <c:v>9009.7000000000007</c:v>
                </c:pt>
                <c:pt idx="41">
                  <c:v>9028.2999999999993</c:v>
                </c:pt>
                <c:pt idx="42">
                  <c:v>9099.2000000000007</c:v>
                </c:pt>
                <c:pt idx="43">
                  <c:v>9130.9</c:v>
                </c:pt>
                <c:pt idx="44">
                  <c:v>9143.7000000000007</c:v>
                </c:pt>
                <c:pt idx="45">
                  <c:v>9156.4</c:v>
                </c:pt>
                <c:pt idx="46">
                  <c:v>9158.7999999999993</c:v>
                </c:pt>
                <c:pt idx="47">
                  <c:v>9412</c:v>
                </c:pt>
                <c:pt idx="48">
                  <c:v>9506.4</c:v>
                </c:pt>
                <c:pt idx="49">
                  <c:v>9413.9</c:v>
                </c:pt>
                <c:pt idx="50">
                  <c:v>9453.9</c:v>
                </c:pt>
                <c:pt idx="51">
                  <c:v>9458.2999999999993</c:v>
                </c:pt>
                <c:pt idx="52">
                  <c:v>9495.9</c:v>
                </c:pt>
                <c:pt idx="53">
                  <c:v>9569.2000000000007</c:v>
                </c:pt>
                <c:pt idx="54">
                  <c:v>9604.9</c:v>
                </c:pt>
                <c:pt idx="55">
                  <c:v>9645.7000000000007</c:v>
                </c:pt>
                <c:pt idx="56">
                  <c:v>9674.7999999999993</c:v>
                </c:pt>
                <c:pt idx="57">
                  <c:v>9705.2000000000007</c:v>
                </c:pt>
                <c:pt idx="58">
                  <c:v>9742.9</c:v>
                </c:pt>
                <c:pt idx="59">
                  <c:v>9733.1</c:v>
                </c:pt>
                <c:pt idx="60">
                  <c:v>9724.7000000000007</c:v>
                </c:pt>
                <c:pt idx="61">
                  <c:v>9801.1</c:v>
                </c:pt>
                <c:pt idx="62">
                  <c:v>9798.2999999999993</c:v>
                </c:pt>
                <c:pt idx="63">
                  <c:v>9813.7000000000007</c:v>
                </c:pt>
                <c:pt idx="64">
                  <c:v>9867.7000000000007</c:v>
                </c:pt>
                <c:pt idx="65">
                  <c:v>9894.4</c:v>
                </c:pt>
                <c:pt idx="66">
                  <c:v>9886.4</c:v>
                </c:pt>
                <c:pt idx="67">
                  <c:v>9923</c:v>
                </c:pt>
                <c:pt idx="68">
                  <c:v>9942.5</c:v>
                </c:pt>
                <c:pt idx="69">
                  <c:v>10013.5</c:v>
                </c:pt>
                <c:pt idx="70">
                  <c:v>10038.299999999999</c:v>
                </c:pt>
                <c:pt idx="71">
                  <c:v>10057.9</c:v>
                </c:pt>
                <c:pt idx="72">
                  <c:v>10054.9</c:v>
                </c:pt>
                <c:pt idx="73">
                  <c:v>10041.5</c:v>
                </c:pt>
                <c:pt idx="74">
                  <c:v>10082</c:v>
                </c:pt>
                <c:pt idx="75">
                  <c:v>10035.9</c:v>
                </c:pt>
                <c:pt idx="76">
                  <c:v>10091.6</c:v>
                </c:pt>
                <c:pt idx="77">
                  <c:v>10101.200000000001</c:v>
                </c:pt>
                <c:pt idx="78">
                  <c:v>10114</c:v>
                </c:pt>
                <c:pt idx="79">
                  <c:v>10213.9</c:v>
                </c:pt>
                <c:pt idx="80">
                  <c:v>10264.4</c:v>
                </c:pt>
                <c:pt idx="81">
                  <c:v>10265.9</c:v>
                </c:pt>
                <c:pt idx="82">
                  <c:v>10342.700000000001</c:v>
                </c:pt>
                <c:pt idx="83">
                  <c:v>10351.799999999999</c:v>
                </c:pt>
                <c:pt idx="84">
                  <c:v>10394.4</c:v>
                </c:pt>
                <c:pt idx="85">
                  <c:v>10402.200000000001</c:v>
                </c:pt>
                <c:pt idx="86">
                  <c:v>10371.299999999999</c:v>
                </c:pt>
                <c:pt idx="87">
                  <c:v>10434.200000000001</c:v>
                </c:pt>
                <c:pt idx="88">
                  <c:v>10458.799999999999</c:v>
                </c:pt>
                <c:pt idx="89">
                  <c:v>10477.9</c:v>
                </c:pt>
                <c:pt idx="90">
                  <c:v>10493.5</c:v>
                </c:pt>
                <c:pt idx="91">
                  <c:v>10462.799999999999</c:v>
                </c:pt>
                <c:pt idx="92">
                  <c:v>10548.3</c:v>
                </c:pt>
                <c:pt idx="93">
                  <c:v>10574.4</c:v>
                </c:pt>
                <c:pt idx="94">
                  <c:v>10573</c:v>
                </c:pt>
                <c:pt idx="95">
                  <c:v>10662.2</c:v>
                </c:pt>
                <c:pt idx="96">
                  <c:v>10658</c:v>
                </c:pt>
                <c:pt idx="97">
                  <c:v>10674.7</c:v>
                </c:pt>
                <c:pt idx="98">
                  <c:v>10771.8</c:v>
                </c:pt>
                <c:pt idx="99">
                  <c:v>10821.2</c:v>
                </c:pt>
                <c:pt idx="100">
                  <c:v>10851.5</c:v>
                </c:pt>
                <c:pt idx="101">
                  <c:v>10896.4</c:v>
                </c:pt>
                <c:pt idx="102">
                  <c:v>10926.6</c:v>
                </c:pt>
                <c:pt idx="103">
                  <c:v>10937.9</c:v>
                </c:pt>
                <c:pt idx="104">
                  <c:v>10976.2</c:v>
                </c:pt>
                <c:pt idx="105">
                  <c:v>10990</c:v>
                </c:pt>
                <c:pt idx="106">
                  <c:v>11019</c:v>
                </c:pt>
                <c:pt idx="107">
                  <c:v>11073.2</c:v>
                </c:pt>
                <c:pt idx="108">
                  <c:v>11112.5</c:v>
                </c:pt>
                <c:pt idx="109">
                  <c:v>11197.5</c:v>
                </c:pt>
                <c:pt idx="110">
                  <c:v>11257.5</c:v>
                </c:pt>
                <c:pt idx="111">
                  <c:v>11252.6</c:v>
                </c:pt>
                <c:pt idx="112">
                  <c:v>11230.1</c:v>
                </c:pt>
                <c:pt idx="113">
                  <c:v>11224.3</c:v>
                </c:pt>
                <c:pt idx="114">
                  <c:v>11269.3</c:v>
                </c:pt>
                <c:pt idx="115">
                  <c:v>11305.5</c:v>
                </c:pt>
                <c:pt idx="116">
                  <c:v>11331.9</c:v>
                </c:pt>
                <c:pt idx="117">
                  <c:v>11348.6</c:v>
                </c:pt>
                <c:pt idx="118">
                  <c:v>11418.2</c:v>
                </c:pt>
                <c:pt idx="119">
                  <c:v>11377.4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8-42E8-954C-2BA259CF31C9}"/>
            </c:ext>
          </c:extLst>
        </c:ser>
        <c:ser>
          <c:idx val="1"/>
          <c:order val="1"/>
          <c:tx>
            <c:strRef>
              <c:f>'DeSeas Turnover'!$D$1</c:f>
              <c:strCache>
                <c:ptCount val="1"/>
                <c:pt idx="0">
                  <c:v>Average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Turnover'!$D$2:$D$133</c:f>
              <c:numCache>
                <c:formatCode>0.00;\-0.00;0.00;@</c:formatCode>
                <c:ptCount val="132"/>
                <c:pt idx="0">
                  <c:v>9649.8641666666699</c:v>
                </c:pt>
                <c:pt idx="1">
                  <c:v>9649.8641666666699</c:v>
                </c:pt>
                <c:pt idx="2">
                  <c:v>9649.8641666666699</c:v>
                </c:pt>
                <c:pt idx="3">
                  <c:v>9649.8641666666699</c:v>
                </c:pt>
                <c:pt idx="4">
                  <c:v>9649.8641666666699</c:v>
                </c:pt>
                <c:pt idx="5">
                  <c:v>9649.8641666666699</c:v>
                </c:pt>
                <c:pt idx="6">
                  <c:v>9649.8641666666699</c:v>
                </c:pt>
                <c:pt idx="7">
                  <c:v>9649.8641666666699</c:v>
                </c:pt>
                <c:pt idx="8">
                  <c:v>9649.8641666666699</c:v>
                </c:pt>
                <c:pt idx="9">
                  <c:v>9649.8641666666699</c:v>
                </c:pt>
                <c:pt idx="10">
                  <c:v>9649.8641666666699</c:v>
                </c:pt>
                <c:pt idx="11">
                  <c:v>9649.8641666666699</c:v>
                </c:pt>
                <c:pt idx="12">
                  <c:v>9649.8641666666699</c:v>
                </c:pt>
                <c:pt idx="13">
                  <c:v>9649.8641666666699</c:v>
                </c:pt>
                <c:pt idx="14">
                  <c:v>9649.8641666666699</c:v>
                </c:pt>
                <c:pt idx="15">
                  <c:v>9649.8641666666699</c:v>
                </c:pt>
                <c:pt idx="16">
                  <c:v>9649.8641666666699</c:v>
                </c:pt>
                <c:pt idx="17">
                  <c:v>9649.8641666666699</c:v>
                </c:pt>
                <c:pt idx="18">
                  <c:v>9649.8641666666699</c:v>
                </c:pt>
                <c:pt idx="19">
                  <c:v>9649.8641666666699</c:v>
                </c:pt>
                <c:pt idx="20">
                  <c:v>9649.8641666666699</c:v>
                </c:pt>
                <c:pt idx="21">
                  <c:v>9649.8641666666699</c:v>
                </c:pt>
                <c:pt idx="22">
                  <c:v>9649.8641666666699</c:v>
                </c:pt>
                <c:pt idx="23">
                  <c:v>9649.8641666666699</c:v>
                </c:pt>
                <c:pt idx="24">
                  <c:v>9649.8641666666699</c:v>
                </c:pt>
                <c:pt idx="25">
                  <c:v>9649.8641666666699</c:v>
                </c:pt>
                <c:pt idx="26">
                  <c:v>9649.8641666666699</c:v>
                </c:pt>
                <c:pt idx="27">
                  <c:v>9649.8641666666699</c:v>
                </c:pt>
                <c:pt idx="28">
                  <c:v>9649.8641666666699</c:v>
                </c:pt>
                <c:pt idx="29">
                  <c:v>9649.8641666666699</c:v>
                </c:pt>
                <c:pt idx="30">
                  <c:v>9649.8641666666699</c:v>
                </c:pt>
                <c:pt idx="31">
                  <c:v>9649.8641666666699</c:v>
                </c:pt>
                <c:pt idx="32">
                  <c:v>9649.8641666666699</c:v>
                </c:pt>
                <c:pt idx="33">
                  <c:v>9649.8641666666699</c:v>
                </c:pt>
                <c:pt idx="34">
                  <c:v>9649.8641666666699</c:v>
                </c:pt>
                <c:pt idx="35">
                  <c:v>9649.8641666666699</c:v>
                </c:pt>
                <c:pt idx="36">
                  <c:v>9649.8641666666699</c:v>
                </c:pt>
                <c:pt idx="37">
                  <c:v>9649.8641666666699</c:v>
                </c:pt>
                <c:pt idx="38">
                  <c:v>9649.8641666666699</c:v>
                </c:pt>
                <c:pt idx="39">
                  <c:v>9649.8641666666699</c:v>
                </c:pt>
                <c:pt idx="40">
                  <c:v>9649.8641666666699</c:v>
                </c:pt>
                <c:pt idx="41">
                  <c:v>9649.8641666666699</c:v>
                </c:pt>
                <c:pt idx="42">
                  <c:v>9649.8641666666699</c:v>
                </c:pt>
                <c:pt idx="43">
                  <c:v>9649.8641666666699</c:v>
                </c:pt>
                <c:pt idx="44">
                  <c:v>9649.8641666666699</c:v>
                </c:pt>
                <c:pt idx="45">
                  <c:v>9649.8641666666699</c:v>
                </c:pt>
                <c:pt idx="46">
                  <c:v>9649.8641666666699</c:v>
                </c:pt>
                <c:pt idx="47">
                  <c:v>9649.8641666666699</c:v>
                </c:pt>
                <c:pt idx="48">
                  <c:v>9649.8641666666699</c:v>
                </c:pt>
                <c:pt idx="49">
                  <c:v>9649.8641666666699</c:v>
                </c:pt>
                <c:pt idx="50">
                  <c:v>9649.8641666666699</c:v>
                </c:pt>
                <c:pt idx="51">
                  <c:v>9649.8641666666699</c:v>
                </c:pt>
                <c:pt idx="52">
                  <c:v>9649.8641666666699</c:v>
                </c:pt>
                <c:pt idx="53">
                  <c:v>9649.8641666666699</c:v>
                </c:pt>
                <c:pt idx="54">
                  <c:v>9649.8641666666699</c:v>
                </c:pt>
                <c:pt idx="55">
                  <c:v>9649.8641666666699</c:v>
                </c:pt>
                <c:pt idx="56">
                  <c:v>9649.8641666666699</c:v>
                </c:pt>
                <c:pt idx="57">
                  <c:v>9649.8641666666699</c:v>
                </c:pt>
                <c:pt idx="58">
                  <c:v>9649.8641666666699</c:v>
                </c:pt>
                <c:pt idx="59">
                  <c:v>9649.8641666666699</c:v>
                </c:pt>
                <c:pt idx="60">
                  <c:v>9649.8641666666699</c:v>
                </c:pt>
                <c:pt idx="61">
                  <c:v>9649.8641666666699</c:v>
                </c:pt>
                <c:pt idx="62">
                  <c:v>9649.8641666666699</c:v>
                </c:pt>
                <c:pt idx="63">
                  <c:v>9649.8641666666699</c:v>
                </c:pt>
                <c:pt idx="64">
                  <c:v>9649.8641666666699</c:v>
                </c:pt>
                <c:pt idx="65">
                  <c:v>9649.8641666666699</c:v>
                </c:pt>
                <c:pt idx="66">
                  <c:v>9649.8641666666699</c:v>
                </c:pt>
                <c:pt idx="67">
                  <c:v>9649.8641666666699</c:v>
                </c:pt>
                <c:pt idx="68">
                  <c:v>9649.8641666666699</c:v>
                </c:pt>
                <c:pt idx="69">
                  <c:v>9649.8641666666699</c:v>
                </c:pt>
                <c:pt idx="70">
                  <c:v>9649.8641666666699</c:v>
                </c:pt>
                <c:pt idx="71">
                  <c:v>9649.8641666666699</c:v>
                </c:pt>
                <c:pt idx="72">
                  <c:v>9649.8641666666699</c:v>
                </c:pt>
                <c:pt idx="73">
                  <c:v>9649.8641666666699</c:v>
                </c:pt>
                <c:pt idx="74">
                  <c:v>9649.8641666666699</c:v>
                </c:pt>
                <c:pt idx="75">
                  <c:v>9649.8641666666699</c:v>
                </c:pt>
                <c:pt idx="76">
                  <c:v>9649.8641666666699</c:v>
                </c:pt>
                <c:pt idx="77">
                  <c:v>9649.8641666666699</c:v>
                </c:pt>
                <c:pt idx="78">
                  <c:v>9649.8641666666699</c:v>
                </c:pt>
                <c:pt idx="79">
                  <c:v>9649.8641666666699</c:v>
                </c:pt>
                <c:pt idx="80">
                  <c:v>9649.8641666666699</c:v>
                </c:pt>
                <c:pt idx="81">
                  <c:v>9649.8641666666699</c:v>
                </c:pt>
                <c:pt idx="82">
                  <c:v>9649.8641666666699</c:v>
                </c:pt>
                <c:pt idx="83">
                  <c:v>9649.8641666666699</c:v>
                </c:pt>
                <c:pt idx="84">
                  <c:v>9649.8641666666699</c:v>
                </c:pt>
                <c:pt idx="85">
                  <c:v>9649.8641666666699</c:v>
                </c:pt>
                <c:pt idx="86">
                  <c:v>9649.8641666666699</c:v>
                </c:pt>
                <c:pt idx="87">
                  <c:v>9649.8641666666699</c:v>
                </c:pt>
                <c:pt idx="88">
                  <c:v>9649.8641666666699</c:v>
                </c:pt>
                <c:pt idx="89">
                  <c:v>9649.8641666666699</c:v>
                </c:pt>
                <c:pt idx="90">
                  <c:v>9649.8641666666699</c:v>
                </c:pt>
                <c:pt idx="91">
                  <c:v>9649.8641666666699</c:v>
                </c:pt>
                <c:pt idx="92">
                  <c:v>9649.8641666666699</c:v>
                </c:pt>
                <c:pt idx="93">
                  <c:v>9649.8641666666699</c:v>
                </c:pt>
                <c:pt idx="94">
                  <c:v>9649.8641666666699</c:v>
                </c:pt>
                <c:pt idx="95">
                  <c:v>9649.8641666666699</c:v>
                </c:pt>
                <c:pt idx="96">
                  <c:v>9649.8641666666699</c:v>
                </c:pt>
                <c:pt idx="97">
                  <c:v>9649.8641666666699</c:v>
                </c:pt>
                <c:pt idx="98">
                  <c:v>9649.8641666666699</c:v>
                </c:pt>
                <c:pt idx="99">
                  <c:v>9649.8641666666699</c:v>
                </c:pt>
                <c:pt idx="100">
                  <c:v>9649.8641666666699</c:v>
                </c:pt>
                <c:pt idx="101">
                  <c:v>9649.8641666666699</c:v>
                </c:pt>
                <c:pt idx="102">
                  <c:v>9649.8641666666699</c:v>
                </c:pt>
                <c:pt idx="103">
                  <c:v>9649.8641666666699</c:v>
                </c:pt>
                <c:pt idx="104">
                  <c:v>9649.8641666666699</c:v>
                </c:pt>
                <c:pt idx="105">
                  <c:v>9649.8641666666699</c:v>
                </c:pt>
                <c:pt idx="106">
                  <c:v>9649.8641666666699</c:v>
                </c:pt>
                <c:pt idx="107">
                  <c:v>9649.8641666666699</c:v>
                </c:pt>
                <c:pt idx="108">
                  <c:v>9649.8641666666699</c:v>
                </c:pt>
                <c:pt idx="109">
                  <c:v>9649.8641666666699</c:v>
                </c:pt>
                <c:pt idx="110">
                  <c:v>9649.8641666666699</c:v>
                </c:pt>
                <c:pt idx="111">
                  <c:v>9649.8641666666699</c:v>
                </c:pt>
                <c:pt idx="112">
                  <c:v>9649.8641666666699</c:v>
                </c:pt>
                <c:pt idx="113">
                  <c:v>9649.8641666666699</c:v>
                </c:pt>
                <c:pt idx="114">
                  <c:v>9649.8641666666699</c:v>
                </c:pt>
                <c:pt idx="115">
                  <c:v>9649.8641666666699</c:v>
                </c:pt>
                <c:pt idx="116">
                  <c:v>9649.8641666666699</c:v>
                </c:pt>
                <c:pt idx="117">
                  <c:v>9649.8641666666699</c:v>
                </c:pt>
                <c:pt idx="118">
                  <c:v>9649.8641666666699</c:v>
                </c:pt>
                <c:pt idx="119">
                  <c:v>9649.8641666666699</c:v>
                </c:pt>
                <c:pt idx="120">
                  <c:v>9649.8641666666699</c:v>
                </c:pt>
                <c:pt idx="121">
                  <c:v>9649.8641666666699</c:v>
                </c:pt>
                <c:pt idx="122">
                  <c:v>9649.8641666666699</c:v>
                </c:pt>
                <c:pt idx="123">
                  <c:v>9649.8641666666699</c:v>
                </c:pt>
                <c:pt idx="124">
                  <c:v>9649.8641666666699</c:v>
                </c:pt>
                <c:pt idx="125">
                  <c:v>9649.8641666666699</c:v>
                </c:pt>
                <c:pt idx="126">
                  <c:v>9649.8641666666699</c:v>
                </c:pt>
                <c:pt idx="127">
                  <c:v>9649.8641666666699</c:v>
                </c:pt>
                <c:pt idx="128">
                  <c:v>9649.8641666666699</c:v>
                </c:pt>
                <c:pt idx="129">
                  <c:v>9649.8641666666699</c:v>
                </c:pt>
                <c:pt idx="130">
                  <c:v>9649.8641666666699</c:v>
                </c:pt>
                <c:pt idx="131">
                  <c:v>9649.8641666666699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8-42E8-954C-2BA259CF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70832"/>
        <c:axId val="1988678608"/>
      </c:lineChart>
      <c:dateAx>
        <c:axId val="207887083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78608"/>
        <c:crosses val="autoZero"/>
        <c:auto val="1"/>
        <c:lblOffset val="100"/>
        <c:baseTimeUnit val="months"/>
      </c:dateAx>
      <c:valAx>
        <c:axId val="1988678608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37423447069119"/>
          <c:y val="0.24152704870224556"/>
          <c:w val="0.25862576552930883"/>
          <c:h val="0.1377325750947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0.17171296296296296"/>
          <c:w val="0.83345997375328096"/>
          <c:h val="0.61398950131233598"/>
        </c:manualLayout>
      </c:layout>
      <c:lineChart>
        <c:grouping val="standard"/>
        <c:varyColors val="0"/>
        <c:ser>
          <c:idx val="0"/>
          <c:order val="0"/>
          <c:tx>
            <c:strRef>
              <c:f>'DeSeas Turnover'!$C$1</c:f>
              <c:strCache>
                <c:ptCount val="1"/>
                <c:pt idx="0">
                  <c:v>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Turnover'!$C$2:$C$133</c:f>
              <c:numCache>
                <c:formatCode>0.00;\-0.00;0.00;@</c:formatCode>
                <c:ptCount val="132"/>
                <c:pt idx="0">
                  <c:v>7956.2</c:v>
                </c:pt>
                <c:pt idx="1">
                  <c:v>7858</c:v>
                </c:pt>
                <c:pt idx="2">
                  <c:v>7919.2</c:v>
                </c:pt>
                <c:pt idx="3">
                  <c:v>8052.1</c:v>
                </c:pt>
                <c:pt idx="4">
                  <c:v>8066.3</c:v>
                </c:pt>
                <c:pt idx="5">
                  <c:v>8066.7</c:v>
                </c:pt>
                <c:pt idx="6">
                  <c:v>8086.2</c:v>
                </c:pt>
                <c:pt idx="7">
                  <c:v>8052.4</c:v>
                </c:pt>
                <c:pt idx="8">
                  <c:v>8044.4</c:v>
                </c:pt>
                <c:pt idx="9">
                  <c:v>8077.6</c:v>
                </c:pt>
                <c:pt idx="10">
                  <c:v>8113.3</c:v>
                </c:pt>
                <c:pt idx="11">
                  <c:v>8123.7</c:v>
                </c:pt>
                <c:pt idx="12">
                  <c:v>8275.1</c:v>
                </c:pt>
                <c:pt idx="13">
                  <c:v>8297.1</c:v>
                </c:pt>
                <c:pt idx="14">
                  <c:v>8255.2000000000007</c:v>
                </c:pt>
                <c:pt idx="15">
                  <c:v>8292.6</c:v>
                </c:pt>
                <c:pt idx="16">
                  <c:v>8311</c:v>
                </c:pt>
                <c:pt idx="17">
                  <c:v>8334.5</c:v>
                </c:pt>
                <c:pt idx="18">
                  <c:v>8430</c:v>
                </c:pt>
                <c:pt idx="19">
                  <c:v>8463.2999999999993</c:v>
                </c:pt>
                <c:pt idx="20">
                  <c:v>8438.5</c:v>
                </c:pt>
                <c:pt idx="21">
                  <c:v>8452.2000000000007</c:v>
                </c:pt>
                <c:pt idx="22">
                  <c:v>8510.5</c:v>
                </c:pt>
                <c:pt idx="23">
                  <c:v>8477.6</c:v>
                </c:pt>
                <c:pt idx="24">
                  <c:v>8477.7000000000007</c:v>
                </c:pt>
                <c:pt idx="25">
                  <c:v>8513.9</c:v>
                </c:pt>
                <c:pt idx="26">
                  <c:v>8582.2000000000007</c:v>
                </c:pt>
                <c:pt idx="27">
                  <c:v>8610.2000000000007</c:v>
                </c:pt>
                <c:pt idx="28">
                  <c:v>8637.7000000000007</c:v>
                </c:pt>
                <c:pt idx="29">
                  <c:v>8731.7000000000007</c:v>
                </c:pt>
                <c:pt idx="30">
                  <c:v>8746.5</c:v>
                </c:pt>
                <c:pt idx="31">
                  <c:v>8765.1</c:v>
                </c:pt>
                <c:pt idx="32">
                  <c:v>8812.7999999999993</c:v>
                </c:pt>
                <c:pt idx="33">
                  <c:v>8874.4</c:v>
                </c:pt>
                <c:pt idx="34">
                  <c:v>8859.5</c:v>
                </c:pt>
                <c:pt idx="35">
                  <c:v>8842.7000000000007</c:v>
                </c:pt>
                <c:pt idx="36">
                  <c:v>8933.2000000000007</c:v>
                </c:pt>
                <c:pt idx="37">
                  <c:v>8972.1</c:v>
                </c:pt>
                <c:pt idx="38">
                  <c:v>9022.5</c:v>
                </c:pt>
                <c:pt idx="39">
                  <c:v>9008.4</c:v>
                </c:pt>
                <c:pt idx="40">
                  <c:v>9009.7000000000007</c:v>
                </c:pt>
                <c:pt idx="41">
                  <c:v>9028.2999999999993</c:v>
                </c:pt>
                <c:pt idx="42">
                  <c:v>9099.2000000000007</c:v>
                </c:pt>
                <c:pt idx="43">
                  <c:v>9130.9</c:v>
                </c:pt>
                <c:pt idx="44">
                  <c:v>9143.7000000000007</c:v>
                </c:pt>
                <c:pt idx="45">
                  <c:v>9156.4</c:v>
                </c:pt>
                <c:pt idx="46">
                  <c:v>9158.7999999999993</c:v>
                </c:pt>
                <c:pt idx="47">
                  <c:v>9412</c:v>
                </c:pt>
                <c:pt idx="48">
                  <c:v>9506.4</c:v>
                </c:pt>
                <c:pt idx="49">
                  <c:v>9413.9</c:v>
                </c:pt>
                <c:pt idx="50">
                  <c:v>9453.9</c:v>
                </c:pt>
                <c:pt idx="51">
                  <c:v>9458.2999999999993</c:v>
                </c:pt>
                <c:pt idx="52">
                  <c:v>9495.9</c:v>
                </c:pt>
                <c:pt idx="53">
                  <c:v>9569.2000000000007</c:v>
                </c:pt>
                <c:pt idx="54">
                  <c:v>9604.9</c:v>
                </c:pt>
                <c:pt idx="55">
                  <c:v>9645.7000000000007</c:v>
                </c:pt>
                <c:pt idx="56">
                  <c:v>9674.7999999999993</c:v>
                </c:pt>
                <c:pt idx="57">
                  <c:v>9705.2000000000007</c:v>
                </c:pt>
                <c:pt idx="58">
                  <c:v>9742.9</c:v>
                </c:pt>
                <c:pt idx="59">
                  <c:v>9733.1</c:v>
                </c:pt>
                <c:pt idx="60">
                  <c:v>9724.7000000000007</c:v>
                </c:pt>
                <c:pt idx="61">
                  <c:v>9801.1</c:v>
                </c:pt>
                <c:pt idx="62">
                  <c:v>9798.2999999999993</c:v>
                </c:pt>
                <c:pt idx="63">
                  <c:v>9813.7000000000007</c:v>
                </c:pt>
                <c:pt idx="64">
                  <c:v>9867.7000000000007</c:v>
                </c:pt>
                <c:pt idx="65">
                  <c:v>9894.4</c:v>
                </c:pt>
                <c:pt idx="66">
                  <c:v>9886.4</c:v>
                </c:pt>
                <c:pt idx="67">
                  <c:v>9923</c:v>
                </c:pt>
                <c:pt idx="68">
                  <c:v>9942.5</c:v>
                </c:pt>
                <c:pt idx="69">
                  <c:v>10013.5</c:v>
                </c:pt>
                <c:pt idx="70">
                  <c:v>10038.299999999999</c:v>
                </c:pt>
                <c:pt idx="71">
                  <c:v>10057.9</c:v>
                </c:pt>
                <c:pt idx="72">
                  <c:v>10054.9</c:v>
                </c:pt>
                <c:pt idx="73">
                  <c:v>10041.5</c:v>
                </c:pt>
                <c:pt idx="74">
                  <c:v>10082</c:v>
                </c:pt>
                <c:pt idx="75">
                  <c:v>10035.9</c:v>
                </c:pt>
                <c:pt idx="76">
                  <c:v>10091.6</c:v>
                </c:pt>
                <c:pt idx="77">
                  <c:v>10101.200000000001</c:v>
                </c:pt>
                <c:pt idx="78">
                  <c:v>10114</c:v>
                </c:pt>
                <c:pt idx="79">
                  <c:v>10213.9</c:v>
                </c:pt>
                <c:pt idx="80">
                  <c:v>10264.4</c:v>
                </c:pt>
                <c:pt idx="81">
                  <c:v>10265.9</c:v>
                </c:pt>
                <c:pt idx="82">
                  <c:v>10342.700000000001</c:v>
                </c:pt>
                <c:pt idx="83">
                  <c:v>10351.799999999999</c:v>
                </c:pt>
                <c:pt idx="84">
                  <c:v>10394.4</c:v>
                </c:pt>
                <c:pt idx="85">
                  <c:v>10402.200000000001</c:v>
                </c:pt>
                <c:pt idx="86">
                  <c:v>10371.299999999999</c:v>
                </c:pt>
                <c:pt idx="87">
                  <c:v>10434.200000000001</c:v>
                </c:pt>
                <c:pt idx="88">
                  <c:v>10458.799999999999</c:v>
                </c:pt>
                <c:pt idx="89">
                  <c:v>10477.9</c:v>
                </c:pt>
                <c:pt idx="90">
                  <c:v>10493.5</c:v>
                </c:pt>
                <c:pt idx="91">
                  <c:v>10462.799999999999</c:v>
                </c:pt>
                <c:pt idx="92">
                  <c:v>10548.3</c:v>
                </c:pt>
                <c:pt idx="93">
                  <c:v>10574.4</c:v>
                </c:pt>
                <c:pt idx="94">
                  <c:v>10573</c:v>
                </c:pt>
                <c:pt idx="95">
                  <c:v>10662.2</c:v>
                </c:pt>
                <c:pt idx="96">
                  <c:v>10658</c:v>
                </c:pt>
                <c:pt idx="97">
                  <c:v>10674.7</c:v>
                </c:pt>
                <c:pt idx="98">
                  <c:v>10771.8</c:v>
                </c:pt>
                <c:pt idx="99">
                  <c:v>10821.2</c:v>
                </c:pt>
                <c:pt idx="100">
                  <c:v>10851.5</c:v>
                </c:pt>
                <c:pt idx="101">
                  <c:v>10896.4</c:v>
                </c:pt>
                <c:pt idx="102">
                  <c:v>10926.6</c:v>
                </c:pt>
                <c:pt idx="103">
                  <c:v>10937.9</c:v>
                </c:pt>
                <c:pt idx="104">
                  <c:v>10976.2</c:v>
                </c:pt>
                <c:pt idx="105">
                  <c:v>10990</c:v>
                </c:pt>
                <c:pt idx="106">
                  <c:v>11019</c:v>
                </c:pt>
                <c:pt idx="107">
                  <c:v>11073.2</c:v>
                </c:pt>
                <c:pt idx="108">
                  <c:v>11112.5</c:v>
                </c:pt>
                <c:pt idx="109">
                  <c:v>11197.5</c:v>
                </c:pt>
                <c:pt idx="110">
                  <c:v>11257.5</c:v>
                </c:pt>
                <c:pt idx="111">
                  <c:v>11252.6</c:v>
                </c:pt>
                <c:pt idx="112">
                  <c:v>11230.1</c:v>
                </c:pt>
                <c:pt idx="113">
                  <c:v>11224.3</c:v>
                </c:pt>
                <c:pt idx="114">
                  <c:v>11269.3</c:v>
                </c:pt>
                <c:pt idx="115">
                  <c:v>11305.5</c:v>
                </c:pt>
                <c:pt idx="116">
                  <c:v>11331.9</c:v>
                </c:pt>
                <c:pt idx="117">
                  <c:v>11348.6</c:v>
                </c:pt>
                <c:pt idx="118">
                  <c:v>11418.2</c:v>
                </c:pt>
                <c:pt idx="119">
                  <c:v>11377.4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9-4533-8082-01F289A2F7C3}"/>
            </c:ext>
          </c:extLst>
        </c:ser>
        <c:ser>
          <c:idx val="1"/>
          <c:order val="1"/>
          <c:tx>
            <c:strRef>
              <c:f>'DeSeas Turnover'!$F$1</c:f>
              <c:strCache>
                <c:ptCount val="1"/>
                <c:pt idx="0">
                  <c:v>Naïve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Turnover'!$F$2:$F$122</c:f>
              <c:numCache>
                <c:formatCode>0.00;\-0.00;0.00;@</c:formatCode>
                <c:ptCount val="121"/>
                <c:pt idx="1">
                  <c:v>7956.2</c:v>
                </c:pt>
                <c:pt idx="2">
                  <c:v>7858</c:v>
                </c:pt>
                <c:pt idx="3">
                  <c:v>7919.2</c:v>
                </c:pt>
                <c:pt idx="4">
                  <c:v>8052.1</c:v>
                </c:pt>
                <c:pt idx="5">
                  <c:v>8066.3</c:v>
                </c:pt>
                <c:pt idx="6">
                  <c:v>8066.7</c:v>
                </c:pt>
                <c:pt idx="7">
                  <c:v>8086.2</c:v>
                </c:pt>
                <c:pt idx="8">
                  <c:v>8052.4</c:v>
                </c:pt>
                <c:pt idx="9">
                  <c:v>8044.4</c:v>
                </c:pt>
                <c:pt idx="10">
                  <c:v>8077.6</c:v>
                </c:pt>
                <c:pt idx="11">
                  <c:v>8113.3</c:v>
                </c:pt>
                <c:pt idx="12">
                  <c:v>8123.7</c:v>
                </c:pt>
                <c:pt idx="13">
                  <c:v>8275.1</c:v>
                </c:pt>
                <c:pt idx="14">
                  <c:v>8297.1</c:v>
                </c:pt>
                <c:pt idx="15">
                  <c:v>8255.2000000000007</c:v>
                </c:pt>
                <c:pt idx="16">
                  <c:v>8292.6</c:v>
                </c:pt>
                <c:pt idx="17">
                  <c:v>8311</c:v>
                </c:pt>
                <c:pt idx="18">
                  <c:v>8334.5</c:v>
                </c:pt>
                <c:pt idx="19">
                  <c:v>8430</c:v>
                </c:pt>
                <c:pt idx="20">
                  <c:v>8463.2999999999993</c:v>
                </c:pt>
                <c:pt idx="21">
                  <c:v>8438.5</c:v>
                </c:pt>
                <c:pt idx="22">
                  <c:v>8452.2000000000007</c:v>
                </c:pt>
                <c:pt idx="23">
                  <c:v>8510.5</c:v>
                </c:pt>
                <c:pt idx="24">
                  <c:v>8477.6</c:v>
                </c:pt>
                <c:pt idx="25">
                  <c:v>8477.7000000000007</c:v>
                </c:pt>
                <c:pt idx="26">
                  <c:v>8513.9</c:v>
                </c:pt>
                <c:pt idx="27">
                  <c:v>8582.2000000000007</c:v>
                </c:pt>
                <c:pt idx="28">
                  <c:v>8610.2000000000007</c:v>
                </c:pt>
                <c:pt idx="29">
                  <c:v>8637.7000000000007</c:v>
                </c:pt>
                <c:pt idx="30">
                  <c:v>8731.7000000000007</c:v>
                </c:pt>
                <c:pt idx="31">
                  <c:v>8746.5</c:v>
                </c:pt>
                <c:pt idx="32">
                  <c:v>8765.1</c:v>
                </c:pt>
                <c:pt idx="33">
                  <c:v>8812.7999999999993</c:v>
                </c:pt>
                <c:pt idx="34">
                  <c:v>8874.4</c:v>
                </c:pt>
                <c:pt idx="35">
                  <c:v>8859.5</c:v>
                </c:pt>
                <c:pt idx="36">
                  <c:v>8842.7000000000007</c:v>
                </c:pt>
                <c:pt idx="37">
                  <c:v>8933.2000000000007</c:v>
                </c:pt>
                <c:pt idx="38">
                  <c:v>8972.1</c:v>
                </c:pt>
                <c:pt idx="39">
                  <c:v>9022.5</c:v>
                </c:pt>
                <c:pt idx="40">
                  <c:v>9008.4</c:v>
                </c:pt>
                <c:pt idx="41">
                  <c:v>9009.7000000000007</c:v>
                </c:pt>
                <c:pt idx="42">
                  <c:v>9028.2999999999993</c:v>
                </c:pt>
                <c:pt idx="43">
                  <c:v>9099.2000000000007</c:v>
                </c:pt>
                <c:pt idx="44">
                  <c:v>9130.9</c:v>
                </c:pt>
                <c:pt idx="45">
                  <c:v>9143.7000000000007</c:v>
                </c:pt>
                <c:pt idx="46">
                  <c:v>9156.4</c:v>
                </c:pt>
                <c:pt idx="47">
                  <c:v>9158.7999999999993</c:v>
                </c:pt>
                <c:pt idx="48">
                  <c:v>9412</c:v>
                </c:pt>
                <c:pt idx="49">
                  <c:v>9506.4</c:v>
                </c:pt>
                <c:pt idx="50">
                  <c:v>9413.9</c:v>
                </c:pt>
                <c:pt idx="51">
                  <c:v>9453.9</c:v>
                </c:pt>
                <c:pt idx="52">
                  <c:v>9458.2999999999993</c:v>
                </c:pt>
                <c:pt idx="53">
                  <c:v>9495.9</c:v>
                </c:pt>
                <c:pt idx="54">
                  <c:v>9569.2000000000007</c:v>
                </c:pt>
                <c:pt idx="55">
                  <c:v>9604.9</c:v>
                </c:pt>
                <c:pt idx="56">
                  <c:v>9645.7000000000007</c:v>
                </c:pt>
                <c:pt idx="57">
                  <c:v>9674.7999999999993</c:v>
                </c:pt>
                <c:pt idx="58">
                  <c:v>9705.2000000000007</c:v>
                </c:pt>
                <c:pt idx="59">
                  <c:v>9742.9</c:v>
                </c:pt>
                <c:pt idx="60">
                  <c:v>9733.1</c:v>
                </c:pt>
                <c:pt idx="61">
                  <c:v>9724.7000000000007</c:v>
                </c:pt>
                <c:pt idx="62">
                  <c:v>9801.1</c:v>
                </c:pt>
                <c:pt idx="63">
                  <c:v>9798.2999999999993</c:v>
                </c:pt>
                <c:pt idx="64">
                  <c:v>9813.7000000000007</c:v>
                </c:pt>
                <c:pt idx="65">
                  <c:v>9867.7000000000007</c:v>
                </c:pt>
                <c:pt idx="66">
                  <c:v>9894.4</c:v>
                </c:pt>
                <c:pt idx="67">
                  <c:v>9886.4</c:v>
                </c:pt>
                <c:pt idx="68">
                  <c:v>9923</c:v>
                </c:pt>
                <c:pt idx="69">
                  <c:v>9942.5</c:v>
                </c:pt>
                <c:pt idx="70">
                  <c:v>10013.5</c:v>
                </c:pt>
                <c:pt idx="71">
                  <c:v>10038.299999999999</c:v>
                </c:pt>
                <c:pt idx="72">
                  <c:v>10057.9</c:v>
                </c:pt>
                <c:pt idx="73">
                  <c:v>10054.9</c:v>
                </c:pt>
                <c:pt idx="74">
                  <c:v>10041.5</c:v>
                </c:pt>
                <c:pt idx="75">
                  <c:v>10082</c:v>
                </c:pt>
                <c:pt idx="76">
                  <c:v>10035.9</c:v>
                </c:pt>
                <c:pt idx="77">
                  <c:v>10091.6</c:v>
                </c:pt>
                <c:pt idx="78">
                  <c:v>10101.200000000001</c:v>
                </c:pt>
                <c:pt idx="79">
                  <c:v>10114</c:v>
                </c:pt>
                <c:pt idx="80">
                  <c:v>10213.9</c:v>
                </c:pt>
                <c:pt idx="81">
                  <c:v>10264.4</c:v>
                </c:pt>
                <c:pt idx="82">
                  <c:v>10265.9</c:v>
                </c:pt>
                <c:pt idx="83">
                  <c:v>10342.700000000001</c:v>
                </c:pt>
                <c:pt idx="84">
                  <c:v>10351.799999999999</c:v>
                </c:pt>
                <c:pt idx="85">
                  <c:v>10394.4</c:v>
                </c:pt>
                <c:pt idx="86">
                  <c:v>10402.200000000001</c:v>
                </c:pt>
                <c:pt idx="87">
                  <c:v>10371.299999999999</c:v>
                </c:pt>
                <c:pt idx="88">
                  <c:v>10434.200000000001</c:v>
                </c:pt>
                <c:pt idx="89">
                  <c:v>10458.799999999999</c:v>
                </c:pt>
                <c:pt idx="90">
                  <c:v>10477.9</c:v>
                </c:pt>
                <c:pt idx="91">
                  <c:v>10493.5</c:v>
                </c:pt>
                <c:pt idx="92">
                  <c:v>10462.799999999999</c:v>
                </c:pt>
                <c:pt idx="93">
                  <c:v>10548.3</c:v>
                </c:pt>
                <c:pt idx="94">
                  <c:v>10574.4</c:v>
                </c:pt>
                <c:pt idx="95">
                  <c:v>10573</c:v>
                </c:pt>
                <c:pt idx="96">
                  <c:v>10662.2</c:v>
                </c:pt>
                <c:pt idx="97">
                  <c:v>10658</c:v>
                </c:pt>
                <c:pt idx="98">
                  <c:v>10674.7</c:v>
                </c:pt>
                <c:pt idx="99">
                  <c:v>10771.8</c:v>
                </c:pt>
                <c:pt idx="100">
                  <c:v>10821.2</c:v>
                </c:pt>
                <c:pt idx="101">
                  <c:v>10851.5</c:v>
                </c:pt>
                <c:pt idx="102">
                  <c:v>10896.4</c:v>
                </c:pt>
                <c:pt idx="103">
                  <c:v>10926.6</c:v>
                </c:pt>
                <c:pt idx="104">
                  <c:v>10937.9</c:v>
                </c:pt>
                <c:pt idx="105">
                  <c:v>10976.2</c:v>
                </c:pt>
                <c:pt idx="106">
                  <c:v>10990</c:v>
                </c:pt>
                <c:pt idx="107">
                  <c:v>11019</c:v>
                </c:pt>
                <c:pt idx="108">
                  <c:v>11073.2</c:v>
                </c:pt>
                <c:pt idx="109">
                  <c:v>11112.5</c:v>
                </c:pt>
                <c:pt idx="110">
                  <c:v>11197.5</c:v>
                </c:pt>
                <c:pt idx="111">
                  <c:v>11257.5</c:v>
                </c:pt>
                <c:pt idx="112">
                  <c:v>11252.6</c:v>
                </c:pt>
                <c:pt idx="113">
                  <c:v>11230.1</c:v>
                </c:pt>
                <c:pt idx="114">
                  <c:v>11224.3</c:v>
                </c:pt>
                <c:pt idx="115">
                  <c:v>11269.3</c:v>
                </c:pt>
                <c:pt idx="116">
                  <c:v>11305.5</c:v>
                </c:pt>
                <c:pt idx="117">
                  <c:v>11331.9</c:v>
                </c:pt>
                <c:pt idx="118">
                  <c:v>11348.6</c:v>
                </c:pt>
                <c:pt idx="119">
                  <c:v>11418.2</c:v>
                </c:pt>
                <c:pt idx="120">
                  <c:v>11377.4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9-4533-8082-01F289A2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70832"/>
        <c:axId val="1988678608"/>
      </c:lineChart>
      <c:dateAx>
        <c:axId val="207887083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78608"/>
        <c:crosses val="autoZero"/>
        <c:auto val="1"/>
        <c:lblOffset val="100"/>
        <c:baseTimeUnit val="months"/>
      </c:dateAx>
      <c:valAx>
        <c:axId val="1988678608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79090113735783"/>
          <c:y val="0.24152704870224556"/>
          <c:w val="0.23309798775153107"/>
          <c:h val="0.1377325750947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0.17171296296296296"/>
          <c:w val="0.84245931758530168"/>
          <c:h val="0.60010024788568095"/>
        </c:manualLayout>
      </c:layout>
      <c:lineChart>
        <c:grouping val="standard"/>
        <c:varyColors val="0"/>
        <c:ser>
          <c:idx val="0"/>
          <c:order val="0"/>
          <c:tx>
            <c:strRef>
              <c:f>'DeSeas Turnover'!$C$1</c:f>
              <c:strCache>
                <c:ptCount val="1"/>
                <c:pt idx="0">
                  <c:v>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Turnover'!$C$2:$C$133</c:f>
              <c:numCache>
                <c:formatCode>0.00;\-0.00;0.00;@</c:formatCode>
                <c:ptCount val="132"/>
                <c:pt idx="0">
                  <c:v>7956.2</c:v>
                </c:pt>
                <c:pt idx="1">
                  <c:v>7858</c:v>
                </c:pt>
                <c:pt idx="2">
                  <c:v>7919.2</c:v>
                </c:pt>
                <c:pt idx="3">
                  <c:v>8052.1</c:v>
                </c:pt>
                <c:pt idx="4">
                  <c:v>8066.3</c:v>
                </c:pt>
                <c:pt idx="5">
                  <c:v>8066.7</c:v>
                </c:pt>
                <c:pt idx="6">
                  <c:v>8086.2</c:v>
                </c:pt>
                <c:pt idx="7">
                  <c:v>8052.4</c:v>
                </c:pt>
                <c:pt idx="8">
                  <c:v>8044.4</c:v>
                </c:pt>
                <c:pt idx="9">
                  <c:v>8077.6</c:v>
                </c:pt>
                <c:pt idx="10">
                  <c:v>8113.3</c:v>
                </c:pt>
                <c:pt idx="11">
                  <c:v>8123.7</c:v>
                </c:pt>
                <c:pt idx="12">
                  <c:v>8275.1</c:v>
                </c:pt>
                <c:pt idx="13">
                  <c:v>8297.1</c:v>
                </c:pt>
                <c:pt idx="14">
                  <c:v>8255.2000000000007</c:v>
                </c:pt>
                <c:pt idx="15">
                  <c:v>8292.6</c:v>
                </c:pt>
                <c:pt idx="16">
                  <c:v>8311</c:v>
                </c:pt>
                <c:pt idx="17">
                  <c:v>8334.5</c:v>
                </c:pt>
                <c:pt idx="18">
                  <c:v>8430</c:v>
                </c:pt>
                <c:pt idx="19">
                  <c:v>8463.2999999999993</c:v>
                </c:pt>
                <c:pt idx="20">
                  <c:v>8438.5</c:v>
                </c:pt>
                <c:pt idx="21">
                  <c:v>8452.2000000000007</c:v>
                </c:pt>
                <c:pt idx="22">
                  <c:v>8510.5</c:v>
                </c:pt>
                <c:pt idx="23">
                  <c:v>8477.6</c:v>
                </c:pt>
                <c:pt idx="24">
                  <c:v>8477.7000000000007</c:v>
                </c:pt>
                <c:pt idx="25">
                  <c:v>8513.9</c:v>
                </c:pt>
                <c:pt idx="26">
                  <c:v>8582.2000000000007</c:v>
                </c:pt>
                <c:pt idx="27">
                  <c:v>8610.2000000000007</c:v>
                </c:pt>
                <c:pt idx="28">
                  <c:v>8637.7000000000007</c:v>
                </c:pt>
                <c:pt idx="29">
                  <c:v>8731.7000000000007</c:v>
                </c:pt>
                <c:pt idx="30">
                  <c:v>8746.5</c:v>
                </c:pt>
                <c:pt idx="31">
                  <c:v>8765.1</c:v>
                </c:pt>
                <c:pt idx="32">
                  <c:v>8812.7999999999993</c:v>
                </c:pt>
                <c:pt idx="33">
                  <c:v>8874.4</c:v>
                </c:pt>
                <c:pt idx="34">
                  <c:v>8859.5</c:v>
                </c:pt>
                <c:pt idx="35">
                  <c:v>8842.7000000000007</c:v>
                </c:pt>
                <c:pt idx="36">
                  <c:v>8933.2000000000007</c:v>
                </c:pt>
                <c:pt idx="37">
                  <c:v>8972.1</c:v>
                </c:pt>
                <c:pt idx="38">
                  <c:v>9022.5</c:v>
                </c:pt>
                <c:pt idx="39">
                  <c:v>9008.4</c:v>
                </c:pt>
                <c:pt idx="40">
                  <c:v>9009.7000000000007</c:v>
                </c:pt>
                <c:pt idx="41">
                  <c:v>9028.2999999999993</c:v>
                </c:pt>
                <c:pt idx="42">
                  <c:v>9099.2000000000007</c:v>
                </c:pt>
                <c:pt idx="43">
                  <c:v>9130.9</c:v>
                </c:pt>
                <c:pt idx="44">
                  <c:v>9143.7000000000007</c:v>
                </c:pt>
                <c:pt idx="45">
                  <c:v>9156.4</c:v>
                </c:pt>
                <c:pt idx="46">
                  <c:v>9158.7999999999993</c:v>
                </c:pt>
                <c:pt idx="47">
                  <c:v>9412</c:v>
                </c:pt>
                <c:pt idx="48">
                  <c:v>9506.4</c:v>
                </c:pt>
                <c:pt idx="49">
                  <c:v>9413.9</c:v>
                </c:pt>
                <c:pt idx="50">
                  <c:v>9453.9</c:v>
                </c:pt>
                <c:pt idx="51">
                  <c:v>9458.2999999999993</c:v>
                </c:pt>
                <c:pt idx="52">
                  <c:v>9495.9</c:v>
                </c:pt>
                <c:pt idx="53">
                  <c:v>9569.2000000000007</c:v>
                </c:pt>
                <c:pt idx="54">
                  <c:v>9604.9</c:v>
                </c:pt>
                <c:pt idx="55">
                  <c:v>9645.7000000000007</c:v>
                </c:pt>
                <c:pt idx="56">
                  <c:v>9674.7999999999993</c:v>
                </c:pt>
                <c:pt idx="57">
                  <c:v>9705.2000000000007</c:v>
                </c:pt>
                <c:pt idx="58">
                  <c:v>9742.9</c:v>
                </c:pt>
                <c:pt idx="59">
                  <c:v>9733.1</c:v>
                </c:pt>
                <c:pt idx="60">
                  <c:v>9724.7000000000007</c:v>
                </c:pt>
                <c:pt idx="61">
                  <c:v>9801.1</c:v>
                </c:pt>
                <c:pt idx="62">
                  <c:v>9798.2999999999993</c:v>
                </c:pt>
                <c:pt idx="63">
                  <c:v>9813.7000000000007</c:v>
                </c:pt>
                <c:pt idx="64">
                  <c:v>9867.7000000000007</c:v>
                </c:pt>
                <c:pt idx="65">
                  <c:v>9894.4</c:v>
                </c:pt>
                <c:pt idx="66">
                  <c:v>9886.4</c:v>
                </c:pt>
                <c:pt idx="67">
                  <c:v>9923</c:v>
                </c:pt>
                <c:pt idx="68">
                  <c:v>9942.5</c:v>
                </c:pt>
                <c:pt idx="69">
                  <c:v>10013.5</c:v>
                </c:pt>
                <c:pt idx="70">
                  <c:v>10038.299999999999</c:v>
                </c:pt>
                <c:pt idx="71">
                  <c:v>10057.9</c:v>
                </c:pt>
                <c:pt idx="72">
                  <c:v>10054.9</c:v>
                </c:pt>
                <c:pt idx="73">
                  <c:v>10041.5</c:v>
                </c:pt>
                <c:pt idx="74">
                  <c:v>10082</c:v>
                </c:pt>
                <c:pt idx="75">
                  <c:v>10035.9</c:v>
                </c:pt>
                <c:pt idx="76">
                  <c:v>10091.6</c:v>
                </c:pt>
                <c:pt idx="77">
                  <c:v>10101.200000000001</c:v>
                </c:pt>
                <c:pt idx="78">
                  <c:v>10114</c:v>
                </c:pt>
                <c:pt idx="79">
                  <c:v>10213.9</c:v>
                </c:pt>
                <c:pt idx="80">
                  <c:v>10264.4</c:v>
                </c:pt>
                <c:pt idx="81">
                  <c:v>10265.9</c:v>
                </c:pt>
                <c:pt idx="82">
                  <c:v>10342.700000000001</c:v>
                </c:pt>
                <c:pt idx="83">
                  <c:v>10351.799999999999</c:v>
                </c:pt>
                <c:pt idx="84">
                  <c:v>10394.4</c:v>
                </c:pt>
                <c:pt idx="85">
                  <c:v>10402.200000000001</c:v>
                </c:pt>
                <c:pt idx="86">
                  <c:v>10371.299999999999</c:v>
                </c:pt>
                <c:pt idx="87">
                  <c:v>10434.200000000001</c:v>
                </c:pt>
                <c:pt idx="88">
                  <c:v>10458.799999999999</c:v>
                </c:pt>
                <c:pt idx="89">
                  <c:v>10477.9</c:v>
                </c:pt>
                <c:pt idx="90">
                  <c:v>10493.5</c:v>
                </c:pt>
                <c:pt idx="91">
                  <c:v>10462.799999999999</c:v>
                </c:pt>
                <c:pt idx="92">
                  <c:v>10548.3</c:v>
                </c:pt>
                <c:pt idx="93">
                  <c:v>10574.4</c:v>
                </c:pt>
                <c:pt idx="94">
                  <c:v>10573</c:v>
                </c:pt>
                <c:pt idx="95">
                  <c:v>10662.2</c:v>
                </c:pt>
                <c:pt idx="96">
                  <c:v>10658</c:v>
                </c:pt>
                <c:pt idx="97">
                  <c:v>10674.7</c:v>
                </c:pt>
                <c:pt idx="98">
                  <c:v>10771.8</c:v>
                </c:pt>
                <c:pt idx="99">
                  <c:v>10821.2</c:v>
                </c:pt>
                <c:pt idx="100">
                  <c:v>10851.5</c:v>
                </c:pt>
                <c:pt idx="101">
                  <c:v>10896.4</c:v>
                </c:pt>
                <c:pt idx="102">
                  <c:v>10926.6</c:v>
                </c:pt>
                <c:pt idx="103">
                  <c:v>10937.9</c:v>
                </c:pt>
                <c:pt idx="104">
                  <c:v>10976.2</c:v>
                </c:pt>
                <c:pt idx="105">
                  <c:v>10990</c:v>
                </c:pt>
                <c:pt idx="106">
                  <c:v>11019</c:v>
                </c:pt>
                <c:pt idx="107">
                  <c:v>11073.2</c:v>
                </c:pt>
                <c:pt idx="108">
                  <c:v>11112.5</c:v>
                </c:pt>
                <c:pt idx="109">
                  <c:v>11197.5</c:v>
                </c:pt>
                <c:pt idx="110">
                  <c:v>11257.5</c:v>
                </c:pt>
                <c:pt idx="111">
                  <c:v>11252.6</c:v>
                </c:pt>
                <c:pt idx="112">
                  <c:v>11230.1</c:v>
                </c:pt>
                <c:pt idx="113">
                  <c:v>11224.3</c:v>
                </c:pt>
                <c:pt idx="114">
                  <c:v>11269.3</c:v>
                </c:pt>
                <c:pt idx="115">
                  <c:v>11305.5</c:v>
                </c:pt>
                <c:pt idx="116">
                  <c:v>11331.9</c:v>
                </c:pt>
                <c:pt idx="117">
                  <c:v>11348.6</c:v>
                </c:pt>
                <c:pt idx="118">
                  <c:v>11418.2</c:v>
                </c:pt>
                <c:pt idx="119">
                  <c:v>11377.4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7-46D2-9C7C-C3BBCA83E9E9}"/>
            </c:ext>
          </c:extLst>
        </c:ser>
        <c:ser>
          <c:idx val="1"/>
          <c:order val="1"/>
          <c:tx>
            <c:strRef>
              <c:f>'DeSeas Turnover'!$H$1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Turnover'!$H$2:$H$133</c:f>
              <c:numCache>
                <c:formatCode>0.00;\-0.00;0.00;@</c:formatCode>
                <c:ptCount val="132"/>
                <c:pt idx="4">
                  <c:v>7946.375</c:v>
                </c:pt>
                <c:pt idx="5">
                  <c:v>7973.9000000000005</c:v>
                </c:pt>
                <c:pt idx="6">
                  <c:v>8026.0749999999998</c:v>
                </c:pt>
                <c:pt idx="7">
                  <c:v>8067.8250000000007</c:v>
                </c:pt>
                <c:pt idx="8">
                  <c:v>8067.9</c:v>
                </c:pt>
                <c:pt idx="9">
                  <c:v>8062.4249999999993</c:v>
                </c:pt>
                <c:pt idx="10">
                  <c:v>8065.15</c:v>
                </c:pt>
                <c:pt idx="11">
                  <c:v>8071.9250000000002</c:v>
                </c:pt>
                <c:pt idx="12">
                  <c:v>8089.75</c:v>
                </c:pt>
                <c:pt idx="13">
                  <c:v>8147.4250000000011</c:v>
                </c:pt>
                <c:pt idx="14">
                  <c:v>8202.2999999999993</c:v>
                </c:pt>
                <c:pt idx="15">
                  <c:v>8237.7750000000015</c:v>
                </c:pt>
                <c:pt idx="16">
                  <c:v>8280</c:v>
                </c:pt>
                <c:pt idx="17">
                  <c:v>8288.9750000000004</c:v>
                </c:pt>
                <c:pt idx="18">
                  <c:v>8298.3250000000007</c:v>
                </c:pt>
                <c:pt idx="19">
                  <c:v>8342.0249999999996</c:v>
                </c:pt>
                <c:pt idx="20">
                  <c:v>8384.7000000000007</c:v>
                </c:pt>
                <c:pt idx="21">
                  <c:v>8416.5750000000007</c:v>
                </c:pt>
                <c:pt idx="22">
                  <c:v>8446</c:v>
                </c:pt>
                <c:pt idx="23">
                  <c:v>8466.125</c:v>
                </c:pt>
                <c:pt idx="24">
                  <c:v>8469.7000000000007</c:v>
                </c:pt>
                <c:pt idx="25">
                  <c:v>8479.5</c:v>
                </c:pt>
                <c:pt idx="26">
                  <c:v>8494.9249999999993</c:v>
                </c:pt>
                <c:pt idx="27">
                  <c:v>8512.8500000000022</c:v>
                </c:pt>
                <c:pt idx="28">
                  <c:v>8546</c:v>
                </c:pt>
                <c:pt idx="29">
                  <c:v>8586</c:v>
                </c:pt>
                <c:pt idx="30">
                  <c:v>8640.4500000000007</c:v>
                </c:pt>
                <c:pt idx="31">
                  <c:v>8681.5250000000015</c:v>
                </c:pt>
                <c:pt idx="32">
                  <c:v>8720.25</c:v>
                </c:pt>
                <c:pt idx="33">
                  <c:v>8764.0250000000015</c:v>
                </c:pt>
                <c:pt idx="34">
                  <c:v>8799.6999999999989</c:v>
                </c:pt>
                <c:pt idx="35">
                  <c:v>8827.9500000000007</c:v>
                </c:pt>
                <c:pt idx="36">
                  <c:v>8847.3499999999985</c:v>
                </c:pt>
                <c:pt idx="37">
                  <c:v>8877.4500000000007</c:v>
                </c:pt>
                <c:pt idx="38">
                  <c:v>8901.875</c:v>
                </c:pt>
                <c:pt idx="39">
                  <c:v>8942.625</c:v>
                </c:pt>
                <c:pt idx="40">
                  <c:v>8984.0500000000011</c:v>
                </c:pt>
                <c:pt idx="41">
                  <c:v>9003.1749999999993</c:v>
                </c:pt>
                <c:pt idx="42">
                  <c:v>9017.2250000000004</c:v>
                </c:pt>
                <c:pt idx="43">
                  <c:v>9036.4</c:v>
                </c:pt>
                <c:pt idx="44">
                  <c:v>9067.0249999999996</c:v>
                </c:pt>
                <c:pt idx="45">
                  <c:v>9100.5250000000015</c:v>
                </c:pt>
                <c:pt idx="46">
                  <c:v>9132.5499999999993</c:v>
                </c:pt>
                <c:pt idx="47">
                  <c:v>9147.4500000000007</c:v>
                </c:pt>
                <c:pt idx="48">
                  <c:v>9217.7249999999985</c:v>
                </c:pt>
                <c:pt idx="49">
                  <c:v>9308.4</c:v>
                </c:pt>
                <c:pt idx="50">
                  <c:v>9372.7749999999996</c:v>
                </c:pt>
                <c:pt idx="51">
                  <c:v>9446.5500000000011</c:v>
                </c:pt>
                <c:pt idx="52">
                  <c:v>9458.125</c:v>
                </c:pt>
                <c:pt idx="53">
                  <c:v>9455.5</c:v>
                </c:pt>
                <c:pt idx="54">
                  <c:v>9494.3250000000007</c:v>
                </c:pt>
                <c:pt idx="55">
                  <c:v>9532.0749999999989</c:v>
                </c:pt>
                <c:pt idx="56">
                  <c:v>9578.9249999999993</c:v>
                </c:pt>
                <c:pt idx="57">
                  <c:v>9623.65</c:v>
                </c:pt>
                <c:pt idx="58">
                  <c:v>9657.65</c:v>
                </c:pt>
                <c:pt idx="59">
                  <c:v>9692.15</c:v>
                </c:pt>
                <c:pt idx="60">
                  <c:v>9714</c:v>
                </c:pt>
                <c:pt idx="61">
                  <c:v>9726.4749999999985</c:v>
                </c:pt>
                <c:pt idx="62">
                  <c:v>9750.4500000000007</c:v>
                </c:pt>
                <c:pt idx="63">
                  <c:v>9764.2999999999993</c:v>
                </c:pt>
                <c:pt idx="64">
                  <c:v>9784.4500000000007</c:v>
                </c:pt>
                <c:pt idx="65">
                  <c:v>9820.2000000000007</c:v>
                </c:pt>
                <c:pt idx="66">
                  <c:v>9843.5249999999996</c:v>
                </c:pt>
                <c:pt idx="67">
                  <c:v>9865.5500000000011</c:v>
                </c:pt>
                <c:pt idx="68">
                  <c:v>9892.875</c:v>
                </c:pt>
                <c:pt idx="69">
                  <c:v>9911.5750000000007</c:v>
                </c:pt>
                <c:pt idx="70">
                  <c:v>9941.35</c:v>
                </c:pt>
                <c:pt idx="71">
                  <c:v>9979.3250000000007</c:v>
                </c:pt>
                <c:pt idx="72">
                  <c:v>10013.049999999999</c:v>
                </c:pt>
                <c:pt idx="73">
                  <c:v>10041.15</c:v>
                </c:pt>
                <c:pt idx="74">
                  <c:v>10048.15</c:v>
                </c:pt>
                <c:pt idx="75">
                  <c:v>10059.075000000001</c:v>
                </c:pt>
                <c:pt idx="76">
                  <c:v>10053.575000000001</c:v>
                </c:pt>
                <c:pt idx="77">
                  <c:v>10062.75</c:v>
                </c:pt>
                <c:pt idx="78">
                  <c:v>10077.674999999999</c:v>
                </c:pt>
                <c:pt idx="79">
                  <c:v>10085.674999999999</c:v>
                </c:pt>
                <c:pt idx="80">
                  <c:v>10130.175000000001</c:v>
                </c:pt>
                <c:pt idx="81">
                  <c:v>10173.375</c:v>
                </c:pt>
                <c:pt idx="82">
                  <c:v>10214.550000000001</c:v>
                </c:pt>
                <c:pt idx="83">
                  <c:v>10271.724999999999</c:v>
                </c:pt>
                <c:pt idx="84">
                  <c:v>10306.200000000001</c:v>
                </c:pt>
                <c:pt idx="85">
                  <c:v>10338.699999999999</c:v>
                </c:pt>
                <c:pt idx="86">
                  <c:v>10372.775000000001</c:v>
                </c:pt>
                <c:pt idx="87">
                  <c:v>10379.924999999999</c:v>
                </c:pt>
                <c:pt idx="88">
                  <c:v>10400.525</c:v>
                </c:pt>
                <c:pt idx="89">
                  <c:v>10416.625</c:v>
                </c:pt>
                <c:pt idx="90">
                  <c:v>10435.549999999999</c:v>
                </c:pt>
                <c:pt idx="91">
                  <c:v>10466.1</c:v>
                </c:pt>
                <c:pt idx="92">
                  <c:v>10473.25</c:v>
                </c:pt>
                <c:pt idx="93">
                  <c:v>10495.625</c:v>
                </c:pt>
                <c:pt idx="94">
                  <c:v>10519.75</c:v>
                </c:pt>
                <c:pt idx="95">
                  <c:v>10539.625</c:v>
                </c:pt>
                <c:pt idx="96">
                  <c:v>10589.474999999999</c:v>
                </c:pt>
                <c:pt idx="97">
                  <c:v>10616.900000000001</c:v>
                </c:pt>
                <c:pt idx="98">
                  <c:v>10641.975</c:v>
                </c:pt>
                <c:pt idx="99">
                  <c:v>10691.674999999999</c:v>
                </c:pt>
                <c:pt idx="100">
                  <c:v>10731.424999999999</c:v>
                </c:pt>
                <c:pt idx="101">
                  <c:v>10779.8</c:v>
                </c:pt>
                <c:pt idx="102">
                  <c:v>10835.225</c:v>
                </c:pt>
                <c:pt idx="103">
                  <c:v>10873.924999999999</c:v>
                </c:pt>
                <c:pt idx="104">
                  <c:v>10903.1</c:v>
                </c:pt>
                <c:pt idx="105">
                  <c:v>10934.275000000001</c:v>
                </c:pt>
                <c:pt idx="106">
                  <c:v>10957.674999999999</c:v>
                </c:pt>
                <c:pt idx="107">
                  <c:v>10980.775</c:v>
                </c:pt>
                <c:pt idx="108">
                  <c:v>11014.599999999999</c:v>
                </c:pt>
                <c:pt idx="109">
                  <c:v>11048.674999999999</c:v>
                </c:pt>
                <c:pt idx="110">
                  <c:v>11100.55</c:v>
                </c:pt>
                <c:pt idx="111">
                  <c:v>11160.174999999999</c:v>
                </c:pt>
                <c:pt idx="112">
                  <c:v>11205.025</c:v>
                </c:pt>
                <c:pt idx="113">
                  <c:v>11234.424999999999</c:v>
                </c:pt>
                <c:pt idx="114">
                  <c:v>11241.125</c:v>
                </c:pt>
                <c:pt idx="115">
                  <c:v>11244.075000000001</c:v>
                </c:pt>
                <c:pt idx="116">
                  <c:v>11257.3</c:v>
                </c:pt>
                <c:pt idx="117">
                  <c:v>11282.75</c:v>
                </c:pt>
                <c:pt idx="118">
                  <c:v>11313.824999999999</c:v>
                </c:pt>
                <c:pt idx="119">
                  <c:v>11351.05</c:v>
                </c:pt>
                <c:pt idx="120">
                  <c:v>11369.025</c:v>
                </c:pt>
                <c:pt idx="121">
                  <c:v>11369.025</c:v>
                </c:pt>
                <c:pt idx="122">
                  <c:v>11369.025</c:v>
                </c:pt>
                <c:pt idx="123">
                  <c:v>11369.025</c:v>
                </c:pt>
                <c:pt idx="124">
                  <c:v>11369.025</c:v>
                </c:pt>
                <c:pt idx="125">
                  <c:v>11369.025</c:v>
                </c:pt>
                <c:pt idx="126">
                  <c:v>11369.025</c:v>
                </c:pt>
                <c:pt idx="127">
                  <c:v>11369.025</c:v>
                </c:pt>
                <c:pt idx="128">
                  <c:v>11369.025</c:v>
                </c:pt>
                <c:pt idx="129">
                  <c:v>11369.025</c:v>
                </c:pt>
                <c:pt idx="130">
                  <c:v>11369.025</c:v>
                </c:pt>
                <c:pt idx="131">
                  <c:v>11369.025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7-46D2-9C7C-C3BBCA8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70832"/>
        <c:axId val="1988678608"/>
      </c:lineChart>
      <c:dateAx>
        <c:axId val="207887083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78608"/>
        <c:crosses val="autoZero"/>
        <c:auto val="1"/>
        <c:lblOffset val="100"/>
        <c:baseTimeUnit val="months"/>
      </c:dateAx>
      <c:valAx>
        <c:axId val="1988678608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56802274715658"/>
          <c:y val="0.23226778944298634"/>
          <c:w val="0.34076531058617671"/>
          <c:h val="0.1377325750947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0.17171296296296296"/>
          <c:w val="0.84752930883639532"/>
          <c:h val="0.61398950131233598"/>
        </c:manualLayout>
      </c:layout>
      <c:lineChart>
        <c:grouping val="standard"/>
        <c:varyColors val="0"/>
        <c:ser>
          <c:idx val="0"/>
          <c:order val="0"/>
          <c:tx>
            <c:strRef>
              <c:f>'DeSeas Turnover'!$C$1</c:f>
              <c:strCache>
                <c:ptCount val="1"/>
                <c:pt idx="0">
                  <c:v>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Turnover'!$C$2:$C$133</c:f>
              <c:numCache>
                <c:formatCode>0.00;\-0.00;0.00;@</c:formatCode>
                <c:ptCount val="132"/>
                <c:pt idx="0">
                  <c:v>7956.2</c:v>
                </c:pt>
                <c:pt idx="1">
                  <c:v>7858</c:v>
                </c:pt>
                <c:pt idx="2">
                  <c:v>7919.2</c:v>
                </c:pt>
                <c:pt idx="3">
                  <c:v>8052.1</c:v>
                </c:pt>
                <c:pt idx="4">
                  <c:v>8066.3</c:v>
                </c:pt>
                <c:pt idx="5">
                  <c:v>8066.7</c:v>
                </c:pt>
                <c:pt idx="6">
                  <c:v>8086.2</c:v>
                </c:pt>
                <c:pt idx="7">
                  <c:v>8052.4</c:v>
                </c:pt>
                <c:pt idx="8">
                  <c:v>8044.4</c:v>
                </c:pt>
                <c:pt idx="9">
                  <c:v>8077.6</c:v>
                </c:pt>
                <c:pt idx="10">
                  <c:v>8113.3</c:v>
                </c:pt>
                <c:pt idx="11">
                  <c:v>8123.7</c:v>
                </c:pt>
                <c:pt idx="12">
                  <c:v>8275.1</c:v>
                </c:pt>
                <c:pt idx="13">
                  <c:v>8297.1</c:v>
                </c:pt>
                <c:pt idx="14">
                  <c:v>8255.2000000000007</c:v>
                </c:pt>
                <c:pt idx="15">
                  <c:v>8292.6</c:v>
                </c:pt>
                <c:pt idx="16">
                  <c:v>8311</c:v>
                </c:pt>
                <c:pt idx="17">
                  <c:v>8334.5</c:v>
                </c:pt>
                <c:pt idx="18">
                  <c:v>8430</c:v>
                </c:pt>
                <c:pt idx="19">
                  <c:v>8463.2999999999993</c:v>
                </c:pt>
                <c:pt idx="20">
                  <c:v>8438.5</c:v>
                </c:pt>
                <c:pt idx="21">
                  <c:v>8452.2000000000007</c:v>
                </c:pt>
                <c:pt idx="22">
                  <c:v>8510.5</c:v>
                </c:pt>
                <c:pt idx="23">
                  <c:v>8477.6</c:v>
                </c:pt>
                <c:pt idx="24">
                  <c:v>8477.7000000000007</c:v>
                </c:pt>
                <c:pt idx="25">
                  <c:v>8513.9</c:v>
                </c:pt>
                <c:pt idx="26">
                  <c:v>8582.2000000000007</c:v>
                </c:pt>
                <c:pt idx="27">
                  <c:v>8610.2000000000007</c:v>
                </c:pt>
                <c:pt idx="28">
                  <c:v>8637.7000000000007</c:v>
                </c:pt>
                <c:pt idx="29">
                  <c:v>8731.7000000000007</c:v>
                </c:pt>
                <c:pt idx="30">
                  <c:v>8746.5</c:v>
                </c:pt>
                <c:pt idx="31">
                  <c:v>8765.1</c:v>
                </c:pt>
                <c:pt idx="32">
                  <c:v>8812.7999999999993</c:v>
                </c:pt>
                <c:pt idx="33">
                  <c:v>8874.4</c:v>
                </c:pt>
                <c:pt idx="34">
                  <c:v>8859.5</c:v>
                </c:pt>
                <c:pt idx="35">
                  <c:v>8842.7000000000007</c:v>
                </c:pt>
                <c:pt idx="36">
                  <c:v>8933.2000000000007</c:v>
                </c:pt>
                <c:pt idx="37">
                  <c:v>8972.1</c:v>
                </c:pt>
                <c:pt idx="38">
                  <c:v>9022.5</c:v>
                </c:pt>
                <c:pt idx="39">
                  <c:v>9008.4</c:v>
                </c:pt>
                <c:pt idx="40">
                  <c:v>9009.7000000000007</c:v>
                </c:pt>
                <c:pt idx="41">
                  <c:v>9028.2999999999993</c:v>
                </c:pt>
                <c:pt idx="42">
                  <c:v>9099.2000000000007</c:v>
                </c:pt>
                <c:pt idx="43">
                  <c:v>9130.9</c:v>
                </c:pt>
                <c:pt idx="44">
                  <c:v>9143.7000000000007</c:v>
                </c:pt>
                <c:pt idx="45">
                  <c:v>9156.4</c:v>
                </c:pt>
                <c:pt idx="46">
                  <c:v>9158.7999999999993</c:v>
                </c:pt>
                <c:pt idx="47">
                  <c:v>9412</c:v>
                </c:pt>
                <c:pt idx="48">
                  <c:v>9506.4</c:v>
                </c:pt>
                <c:pt idx="49">
                  <c:v>9413.9</c:v>
                </c:pt>
                <c:pt idx="50">
                  <c:v>9453.9</c:v>
                </c:pt>
                <c:pt idx="51">
                  <c:v>9458.2999999999993</c:v>
                </c:pt>
                <c:pt idx="52">
                  <c:v>9495.9</c:v>
                </c:pt>
                <c:pt idx="53">
                  <c:v>9569.2000000000007</c:v>
                </c:pt>
                <c:pt idx="54">
                  <c:v>9604.9</c:v>
                </c:pt>
                <c:pt idx="55">
                  <c:v>9645.7000000000007</c:v>
                </c:pt>
                <c:pt idx="56">
                  <c:v>9674.7999999999993</c:v>
                </c:pt>
                <c:pt idx="57">
                  <c:v>9705.2000000000007</c:v>
                </c:pt>
                <c:pt idx="58">
                  <c:v>9742.9</c:v>
                </c:pt>
                <c:pt idx="59">
                  <c:v>9733.1</c:v>
                </c:pt>
                <c:pt idx="60">
                  <c:v>9724.7000000000007</c:v>
                </c:pt>
                <c:pt idx="61">
                  <c:v>9801.1</c:v>
                </c:pt>
                <c:pt idx="62">
                  <c:v>9798.2999999999993</c:v>
                </c:pt>
                <c:pt idx="63">
                  <c:v>9813.7000000000007</c:v>
                </c:pt>
                <c:pt idx="64">
                  <c:v>9867.7000000000007</c:v>
                </c:pt>
                <c:pt idx="65">
                  <c:v>9894.4</c:v>
                </c:pt>
                <c:pt idx="66">
                  <c:v>9886.4</c:v>
                </c:pt>
                <c:pt idx="67">
                  <c:v>9923</c:v>
                </c:pt>
                <c:pt idx="68">
                  <c:v>9942.5</c:v>
                </c:pt>
                <c:pt idx="69">
                  <c:v>10013.5</c:v>
                </c:pt>
                <c:pt idx="70">
                  <c:v>10038.299999999999</c:v>
                </c:pt>
                <c:pt idx="71">
                  <c:v>10057.9</c:v>
                </c:pt>
                <c:pt idx="72">
                  <c:v>10054.9</c:v>
                </c:pt>
                <c:pt idx="73">
                  <c:v>10041.5</c:v>
                </c:pt>
                <c:pt idx="74">
                  <c:v>10082</c:v>
                </c:pt>
                <c:pt idx="75">
                  <c:v>10035.9</c:v>
                </c:pt>
                <c:pt idx="76">
                  <c:v>10091.6</c:v>
                </c:pt>
                <c:pt idx="77">
                  <c:v>10101.200000000001</c:v>
                </c:pt>
                <c:pt idx="78">
                  <c:v>10114</c:v>
                </c:pt>
                <c:pt idx="79">
                  <c:v>10213.9</c:v>
                </c:pt>
                <c:pt idx="80">
                  <c:v>10264.4</c:v>
                </c:pt>
                <c:pt idx="81">
                  <c:v>10265.9</c:v>
                </c:pt>
                <c:pt idx="82">
                  <c:v>10342.700000000001</c:v>
                </c:pt>
                <c:pt idx="83">
                  <c:v>10351.799999999999</c:v>
                </c:pt>
                <c:pt idx="84">
                  <c:v>10394.4</c:v>
                </c:pt>
                <c:pt idx="85">
                  <c:v>10402.200000000001</c:v>
                </c:pt>
                <c:pt idx="86">
                  <c:v>10371.299999999999</c:v>
                </c:pt>
                <c:pt idx="87">
                  <c:v>10434.200000000001</c:v>
                </c:pt>
                <c:pt idx="88">
                  <c:v>10458.799999999999</c:v>
                </c:pt>
                <c:pt idx="89">
                  <c:v>10477.9</c:v>
                </c:pt>
                <c:pt idx="90">
                  <c:v>10493.5</c:v>
                </c:pt>
                <c:pt idx="91">
                  <c:v>10462.799999999999</c:v>
                </c:pt>
                <c:pt idx="92">
                  <c:v>10548.3</c:v>
                </c:pt>
                <c:pt idx="93">
                  <c:v>10574.4</c:v>
                </c:pt>
                <c:pt idx="94">
                  <c:v>10573</c:v>
                </c:pt>
                <c:pt idx="95">
                  <c:v>10662.2</c:v>
                </c:pt>
                <c:pt idx="96">
                  <c:v>10658</c:v>
                </c:pt>
                <c:pt idx="97">
                  <c:v>10674.7</c:v>
                </c:pt>
                <c:pt idx="98">
                  <c:v>10771.8</c:v>
                </c:pt>
                <c:pt idx="99">
                  <c:v>10821.2</c:v>
                </c:pt>
                <c:pt idx="100">
                  <c:v>10851.5</c:v>
                </c:pt>
                <c:pt idx="101">
                  <c:v>10896.4</c:v>
                </c:pt>
                <c:pt idx="102">
                  <c:v>10926.6</c:v>
                </c:pt>
                <c:pt idx="103">
                  <c:v>10937.9</c:v>
                </c:pt>
                <c:pt idx="104">
                  <c:v>10976.2</c:v>
                </c:pt>
                <c:pt idx="105">
                  <c:v>10990</c:v>
                </c:pt>
                <c:pt idx="106">
                  <c:v>11019</c:v>
                </c:pt>
                <c:pt idx="107">
                  <c:v>11073.2</c:v>
                </c:pt>
                <c:pt idx="108">
                  <c:v>11112.5</c:v>
                </c:pt>
                <c:pt idx="109">
                  <c:v>11197.5</c:v>
                </c:pt>
                <c:pt idx="110">
                  <c:v>11257.5</c:v>
                </c:pt>
                <c:pt idx="111">
                  <c:v>11252.6</c:v>
                </c:pt>
                <c:pt idx="112">
                  <c:v>11230.1</c:v>
                </c:pt>
                <c:pt idx="113">
                  <c:v>11224.3</c:v>
                </c:pt>
                <c:pt idx="114">
                  <c:v>11269.3</c:v>
                </c:pt>
                <c:pt idx="115">
                  <c:v>11305.5</c:v>
                </c:pt>
                <c:pt idx="116">
                  <c:v>11331.9</c:v>
                </c:pt>
                <c:pt idx="117">
                  <c:v>11348.6</c:v>
                </c:pt>
                <c:pt idx="118">
                  <c:v>11418.2</c:v>
                </c:pt>
                <c:pt idx="119">
                  <c:v>11377.4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1-4C38-984E-AFE065082EB0}"/>
            </c:ext>
          </c:extLst>
        </c:ser>
        <c:ser>
          <c:idx val="1"/>
          <c:order val="1"/>
          <c:tx>
            <c:strRef>
              <c:f>'DeSeas Turnover'!$M$1</c:f>
              <c:strCache>
                <c:ptCount val="1"/>
                <c:pt idx="0">
                  <c:v>SES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Turnover'!$M$2:$M$133</c:f>
              <c:numCache>
                <c:formatCode>0.00;\-0.00;0.00;@</c:formatCode>
                <c:ptCount val="132"/>
                <c:pt idx="0">
                  <c:v>7956.2</c:v>
                </c:pt>
                <c:pt idx="1">
                  <c:v>7956.2</c:v>
                </c:pt>
                <c:pt idx="2">
                  <c:v>7936.56</c:v>
                </c:pt>
                <c:pt idx="3">
                  <c:v>7933.0880000000006</c:v>
                </c:pt>
                <c:pt idx="4">
                  <c:v>7956.8904000000011</c:v>
                </c:pt>
                <c:pt idx="5">
                  <c:v>7978.7723200000019</c:v>
                </c:pt>
                <c:pt idx="6">
                  <c:v>7996.3578560000024</c:v>
                </c:pt>
                <c:pt idx="7">
                  <c:v>8014.3262848000022</c:v>
                </c:pt>
                <c:pt idx="8">
                  <c:v>8021.9410278400028</c:v>
                </c:pt>
                <c:pt idx="9">
                  <c:v>8026.4328222720023</c:v>
                </c:pt>
                <c:pt idx="10">
                  <c:v>8036.6662578176029</c:v>
                </c:pt>
                <c:pt idx="11">
                  <c:v>8051.9930062540825</c:v>
                </c:pt>
                <c:pt idx="12">
                  <c:v>8066.3344050032665</c:v>
                </c:pt>
                <c:pt idx="13">
                  <c:v>8108.0875240026144</c:v>
                </c:pt>
                <c:pt idx="14">
                  <c:v>8145.8900192020919</c:v>
                </c:pt>
                <c:pt idx="15">
                  <c:v>8167.7520153616742</c:v>
                </c:pt>
                <c:pt idx="16">
                  <c:v>8192.7216122893406</c:v>
                </c:pt>
                <c:pt idx="17">
                  <c:v>8216.3772898314728</c:v>
                </c:pt>
                <c:pt idx="18">
                  <c:v>8240.0018318651782</c:v>
                </c:pt>
                <c:pt idx="19">
                  <c:v>8278.0014654921433</c:v>
                </c:pt>
                <c:pt idx="20">
                  <c:v>8315.0611723937145</c:v>
                </c:pt>
                <c:pt idx="21">
                  <c:v>8339.748937914972</c:v>
                </c:pt>
                <c:pt idx="22">
                  <c:v>8362.2391503319777</c:v>
                </c:pt>
                <c:pt idx="23">
                  <c:v>8391.8913202655822</c:v>
                </c:pt>
                <c:pt idx="24">
                  <c:v>8409.0330562124655</c:v>
                </c:pt>
                <c:pt idx="25">
                  <c:v>8422.7664449699732</c:v>
                </c:pt>
                <c:pt idx="26">
                  <c:v>8440.9931559759789</c:v>
                </c:pt>
                <c:pt idx="27">
                  <c:v>8469.2345247807843</c:v>
                </c:pt>
                <c:pt idx="28">
                  <c:v>8497.427619824628</c:v>
                </c:pt>
                <c:pt idx="29">
                  <c:v>8525.4820958597029</c:v>
                </c:pt>
                <c:pt idx="30">
                  <c:v>8566.7256766877617</c:v>
                </c:pt>
                <c:pt idx="31">
                  <c:v>8602.6805413502098</c:v>
                </c:pt>
                <c:pt idx="32">
                  <c:v>8635.1644330801682</c:v>
                </c:pt>
                <c:pt idx="33">
                  <c:v>8670.6915464641352</c:v>
                </c:pt>
                <c:pt idx="34">
                  <c:v>8711.4332371713099</c:v>
                </c:pt>
                <c:pt idx="35">
                  <c:v>8741.0465897370486</c:v>
                </c:pt>
                <c:pt idx="36">
                  <c:v>8761.3772717896391</c:v>
                </c:pt>
                <c:pt idx="37">
                  <c:v>8795.7418174317118</c:v>
                </c:pt>
                <c:pt idx="38">
                  <c:v>8831.0134539453702</c:v>
                </c:pt>
                <c:pt idx="39">
                  <c:v>8869.3107631562962</c:v>
                </c:pt>
                <c:pt idx="40">
                  <c:v>8897.1286105250365</c:v>
                </c:pt>
                <c:pt idx="41">
                  <c:v>8919.6428884200304</c:v>
                </c:pt>
                <c:pt idx="42">
                  <c:v>8941.3743107360242</c:v>
                </c:pt>
                <c:pt idx="43">
                  <c:v>8972.9394485888188</c:v>
                </c:pt>
                <c:pt idx="44">
                  <c:v>9004.5315588710546</c:v>
                </c:pt>
                <c:pt idx="45">
                  <c:v>9032.3652470968445</c:v>
                </c:pt>
                <c:pt idx="46">
                  <c:v>9057.172197677477</c:v>
                </c:pt>
                <c:pt idx="47">
                  <c:v>9077.4977581419826</c:v>
                </c:pt>
                <c:pt idx="48">
                  <c:v>9144.398206513586</c:v>
                </c:pt>
                <c:pt idx="49">
                  <c:v>9216.7985652108691</c:v>
                </c:pt>
                <c:pt idx="50">
                  <c:v>9256.2188521686967</c:v>
                </c:pt>
                <c:pt idx="51">
                  <c:v>9295.7550817349584</c:v>
                </c:pt>
                <c:pt idx="52">
                  <c:v>9328.264065387968</c:v>
                </c:pt>
                <c:pt idx="53">
                  <c:v>9361.7912523103751</c:v>
                </c:pt>
                <c:pt idx="54">
                  <c:v>9403.2730018483016</c:v>
                </c:pt>
                <c:pt idx="55">
                  <c:v>9443.5984014786409</c:v>
                </c:pt>
                <c:pt idx="56">
                  <c:v>9484.0187211829143</c:v>
                </c:pt>
                <c:pt idx="57">
                  <c:v>9522.1749769463313</c:v>
                </c:pt>
                <c:pt idx="58">
                  <c:v>9558.7799815570652</c:v>
                </c:pt>
                <c:pt idx="59">
                  <c:v>9595.6039852456524</c:v>
                </c:pt>
                <c:pt idx="60">
                  <c:v>9623.1031881965228</c:v>
                </c:pt>
                <c:pt idx="61">
                  <c:v>9643.4225505572194</c:v>
                </c:pt>
                <c:pt idx="62">
                  <c:v>9674.9580404457774</c:v>
                </c:pt>
                <c:pt idx="63">
                  <c:v>9699.6264323566211</c:v>
                </c:pt>
                <c:pt idx="64">
                  <c:v>9722.4411458852974</c:v>
                </c:pt>
                <c:pt idx="65">
                  <c:v>9751.4929167082391</c:v>
                </c:pt>
                <c:pt idx="66">
                  <c:v>9780.0743333665923</c:v>
                </c:pt>
                <c:pt idx="67">
                  <c:v>9801.3394666932745</c:v>
                </c:pt>
                <c:pt idx="68">
                  <c:v>9825.6715733546207</c:v>
                </c:pt>
                <c:pt idx="69">
                  <c:v>9849.0372586836966</c:v>
                </c:pt>
                <c:pt idx="70">
                  <c:v>9881.9298069469587</c:v>
                </c:pt>
                <c:pt idx="71">
                  <c:v>9913.2038455575675</c:v>
                </c:pt>
                <c:pt idx="72">
                  <c:v>9942.1430764460547</c:v>
                </c:pt>
                <c:pt idx="73">
                  <c:v>9964.6944611568433</c:v>
                </c:pt>
                <c:pt idx="74">
                  <c:v>9980.0555689254761</c:v>
                </c:pt>
                <c:pt idx="75">
                  <c:v>10000.444455140381</c:v>
                </c:pt>
                <c:pt idx="76">
                  <c:v>10007.535564112306</c:v>
                </c:pt>
                <c:pt idx="77">
                  <c:v>10024.348451289845</c:v>
                </c:pt>
                <c:pt idx="78">
                  <c:v>10039.718761031876</c:v>
                </c:pt>
                <c:pt idx="79">
                  <c:v>10054.575008825501</c:v>
                </c:pt>
                <c:pt idx="80">
                  <c:v>10086.440007060401</c:v>
                </c:pt>
                <c:pt idx="81">
                  <c:v>10122.032005648322</c:v>
                </c:pt>
                <c:pt idx="82">
                  <c:v>10150.805604518657</c:v>
                </c:pt>
                <c:pt idx="83">
                  <c:v>10189.184483614927</c:v>
                </c:pt>
                <c:pt idx="84">
                  <c:v>10221.707586891942</c:v>
                </c:pt>
                <c:pt idx="85">
                  <c:v>10256.246069513554</c:v>
                </c:pt>
                <c:pt idx="86">
                  <c:v>10285.436855610844</c:v>
                </c:pt>
                <c:pt idx="87">
                  <c:v>10302.609484488676</c:v>
                </c:pt>
                <c:pt idx="88">
                  <c:v>10328.927587590941</c:v>
                </c:pt>
                <c:pt idx="89">
                  <c:v>10354.902070072752</c:v>
                </c:pt>
                <c:pt idx="90">
                  <c:v>10379.501656058203</c:v>
                </c:pt>
                <c:pt idx="91">
                  <c:v>10402.301324846563</c:v>
                </c:pt>
                <c:pt idx="92">
                  <c:v>10414.401059877251</c:v>
                </c:pt>
                <c:pt idx="93">
                  <c:v>10441.180847901802</c:v>
                </c:pt>
                <c:pt idx="94">
                  <c:v>10467.824678321442</c:v>
                </c:pt>
                <c:pt idx="95">
                  <c:v>10488.859742657154</c:v>
                </c:pt>
                <c:pt idx="96">
                  <c:v>10523.527794125725</c:v>
                </c:pt>
                <c:pt idx="97">
                  <c:v>10550.422235300581</c:v>
                </c:pt>
                <c:pt idx="98">
                  <c:v>10575.277788240466</c:v>
                </c:pt>
                <c:pt idx="99">
                  <c:v>10614.582230592374</c:v>
                </c:pt>
                <c:pt idx="100">
                  <c:v>10655.9057844739</c:v>
                </c:pt>
                <c:pt idx="101">
                  <c:v>10695.024627579121</c:v>
                </c:pt>
                <c:pt idx="102">
                  <c:v>10735.299702063297</c:v>
                </c:pt>
                <c:pt idx="103">
                  <c:v>10773.559761650638</c:v>
                </c:pt>
                <c:pt idx="104">
                  <c:v>10806.42780932051</c:v>
                </c:pt>
                <c:pt idx="105">
                  <c:v>10840.382247456408</c:v>
                </c:pt>
                <c:pt idx="106">
                  <c:v>10870.305797965126</c:v>
                </c:pt>
                <c:pt idx="107">
                  <c:v>10900.044638372103</c:v>
                </c:pt>
                <c:pt idx="108">
                  <c:v>10934.675710697684</c:v>
                </c:pt>
                <c:pt idx="109">
                  <c:v>10970.240568558147</c:v>
                </c:pt>
                <c:pt idx="110">
                  <c:v>11015.692454846518</c:v>
                </c:pt>
                <c:pt idx="111">
                  <c:v>11064.053963877215</c:v>
                </c:pt>
                <c:pt idx="112">
                  <c:v>11101.763171101773</c:v>
                </c:pt>
                <c:pt idx="113">
                  <c:v>11127.430536881418</c:v>
                </c:pt>
                <c:pt idx="114">
                  <c:v>11146.804429505135</c:v>
                </c:pt>
                <c:pt idx="115">
                  <c:v>11171.303543604108</c:v>
                </c:pt>
                <c:pt idx="116">
                  <c:v>11198.142834883287</c:v>
                </c:pt>
                <c:pt idx="117">
                  <c:v>11224.894267906631</c:v>
                </c:pt>
                <c:pt idx="118">
                  <c:v>11249.635414325305</c:v>
                </c:pt>
                <c:pt idx="119">
                  <c:v>11283.348331460245</c:v>
                </c:pt>
                <c:pt idx="120">
                  <c:v>11302.158665168196</c:v>
                </c:pt>
                <c:pt idx="121">
                  <c:v>11302.158665168196</c:v>
                </c:pt>
                <c:pt idx="122">
                  <c:v>11302.158665168196</c:v>
                </c:pt>
                <c:pt idx="123">
                  <c:v>11302.158665168196</c:v>
                </c:pt>
                <c:pt idx="124">
                  <c:v>11302.158665168196</c:v>
                </c:pt>
                <c:pt idx="125">
                  <c:v>11302.158665168196</c:v>
                </c:pt>
                <c:pt idx="126">
                  <c:v>11302.158665168196</c:v>
                </c:pt>
                <c:pt idx="127">
                  <c:v>11302.158665168196</c:v>
                </c:pt>
                <c:pt idx="128">
                  <c:v>11302.158665168196</c:v>
                </c:pt>
                <c:pt idx="129">
                  <c:v>11302.158665168196</c:v>
                </c:pt>
                <c:pt idx="130">
                  <c:v>11302.158665168196</c:v>
                </c:pt>
                <c:pt idx="131">
                  <c:v>11302.158665168196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1-4C38-984E-AFE06508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70832"/>
        <c:axId val="1988678608"/>
      </c:lineChart>
      <c:dateAx>
        <c:axId val="207887083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78608"/>
        <c:crosses val="autoZero"/>
        <c:auto val="1"/>
        <c:lblOffset val="100"/>
        <c:baseTimeUnit val="months"/>
      </c:dateAx>
      <c:valAx>
        <c:axId val="1988678608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97134733158352"/>
          <c:y val="0.24152704870224556"/>
          <c:w val="0.21069531933508312"/>
          <c:h val="0.1377325750947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0.17171296296296296"/>
          <c:w val="0.83975174978127742"/>
          <c:h val="0.61398950131233598"/>
        </c:manualLayout>
      </c:layout>
      <c:lineChart>
        <c:grouping val="standard"/>
        <c:varyColors val="0"/>
        <c:ser>
          <c:idx val="0"/>
          <c:order val="0"/>
          <c:tx>
            <c:strRef>
              <c:f>'DeSeas Turnover'!$C$1</c:f>
              <c:strCache>
                <c:ptCount val="1"/>
                <c:pt idx="0">
                  <c:v>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Turnover'!$C$2:$C$133</c:f>
              <c:numCache>
                <c:formatCode>0.00;\-0.00;0.00;@</c:formatCode>
                <c:ptCount val="132"/>
                <c:pt idx="0">
                  <c:v>7956.2</c:v>
                </c:pt>
                <c:pt idx="1">
                  <c:v>7858</c:v>
                </c:pt>
                <c:pt idx="2">
                  <c:v>7919.2</c:v>
                </c:pt>
                <c:pt idx="3">
                  <c:v>8052.1</c:v>
                </c:pt>
                <c:pt idx="4">
                  <c:v>8066.3</c:v>
                </c:pt>
                <c:pt idx="5">
                  <c:v>8066.7</c:v>
                </c:pt>
                <c:pt idx="6">
                  <c:v>8086.2</c:v>
                </c:pt>
                <c:pt idx="7">
                  <c:v>8052.4</c:v>
                </c:pt>
                <c:pt idx="8">
                  <c:v>8044.4</c:v>
                </c:pt>
                <c:pt idx="9">
                  <c:v>8077.6</c:v>
                </c:pt>
                <c:pt idx="10">
                  <c:v>8113.3</c:v>
                </c:pt>
                <c:pt idx="11">
                  <c:v>8123.7</c:v>
                </c:pt>
                <c:pt idx="12">
                  <c:v>8275.1</c:v>
                </c:pt>
                <c:pt idx="13">
                  <c:v>8297.1</c:v>
                </c:pt>
                <c:pt idx="14">
                  <c:v>8255.2000000000007</c:v>
                </c:pt>
                <c:pt idx="15">
                  <c:v>8292.6</c:v>
                </c:pt>
                <c:pt idx="16">
                  <c:v>8311</c:v>
                </c:pt>
                <c:pt idx="17">
                  <c:v>8334.5</c:v>
                </c:pt>
                <c:pt idx="18">
                  <c:v>8430</c:v>
                </c:pt>
                <c:pt idx="19">
                  <c:v>8463.2999999999993</c:v>
                </c:pt>
                <c:pt idx="20">
                  <c:v>8438.5</c:v>
                </c:pt>
                <c:pt idx="21">
                  <c:v>8452.2000000000007</c:v>
                </c:pt>
                <c:pt idx="22">
                  <c:v>8510.5</c:v>
                </c:pt>
                <c:pt idx="23">
                  <c:v>8477.6</c:v>
                </c:pt>
                <c:pt idx="24">
                  <c:v>8477.7000000000007</c:v>
                </c:pt>
                <c:pt idx="25">
                  <c:v>8513.9</c:v>
                </c:pt>
                <c:pt idx="26">
                  <c:v>8582.2000000000007</c:v>
                </c:pt>
                <c:pt idx="27">
                  <c:v>8610.2000000000007</c:v>
                </c:pt>
                <c:pt idx="28">
                  <c:v>8637.7000000000007</c:v>
                </c:pt>
                <c:pt idx="29">
                  <c:v>8731.7000000000007</c:v>
                </c:pt>
                <c:pt idx="30">
                  <c:v>8746.5</c:v>
                </c:pt>
                <c:pt idx="31">
                  <c:v>8765.1</c:v>
                </c:pt>
                <c:pt idx="32">
                  <c:v>8812.7999999999993</c:v>
                </c:pt>
                <c:pt idx="33">
                  <c:v>8874.4</c:v>
                </c:pt>
                <c:pt idx="34">
                  <c:v>8859.5</c:v>
                </c:pt>
                <c:pt idx="35">
                  <c:v>8842.7000000000007</c:v>
                </c:pt>
                <c:pt idx="36">
                  <c:v>8933.2000000000007</c:v>
                </c:pt>
                <c:pt idx="37">
                  <c:v>8972.1</c:v>
                </c:pt>
                <c:pt idx="38">
                  <c:v>9022.5</c:v>
                </c:pt>
                <c:pt idx="39">
                  <c:v>9008.4</c:v>
                </c:pt>
                <c:pt idx="40">
                  <c:v>9009.7000000000007</c:v>
                </c:pt>
                <c:pt idx="41">
                  <c:v>9028.2999999999993</c:v>
                </c:pt>
                <c:pt idx="42">
                  <c:v>9099.2000000000007</c:v>
                </c:pt>
                <c:pt idx="43">
                  <c:v>9130.9</c:v>
                </c:pt>
                <c:pt idx="44">
                  <c:v>9143.7000000000007</c:v>
                </c:pt>
                <c:pt idx="45">
                  <c:v>9156.4</c:v>
                </c:pt>
                <c:pt idx="46">
                  <c:v>9158.7999999999993</c:v>
                </c:pt>
                <c:pt idx="47">
                  <c:v>9412</c:v>
                </c:pt>
                <c:pt idx="48">
                  <c:v>9506.4</c:v>
                </c:pt>
                <c:pt idx="49">
                  <c:v>9413.9</c:v>
                </c:pt>
                <c:pt idx="50">
                  <c:v>9453.9</c:v>
                </c:pt>
                <c:pt idx="51">
                  <c:v>9458.2999999999993</c:v>
                </c:pt>
                <c:pt idx="52">
                  <c:v>9495.9</c:v>
                </c:pt>
                <c:pt idx="53">
                  <c:v>9569.2000000000007</c:v>
                </c:pt>
                <c:pt idx="54">
                  <c:v>9604.9</c:v>
                </c:pt>
                <c:pt idx="55">
                  <c:v>9645.7000000000007</c:v>
                </c:pt>
                <c:pt idx="56">
                  <c:v>9674.7999999999993</c:v>
                </c:pt>
                <c:pt idx="57">
                  <c:v>9705.2000000000007</c:v>
                </c:pt>
                <c:pt idx="58">
                  <c:v>9742.9</c:v>
                </c:pt>
                <c:pt idx="59">
                  <c:v>9733.1</c:v>
                </c:pt>
                <c:pt idx="60">
                  <c:v>9724.7000000000007</c:v>
                </c:pt>
                <c:pt idx="61">
                  <c:v>9801.1</c:v>
                </c:pt>
                <c:pt idx="62">
                  <c:v>9798.2999999999993</c:v>
                </c:pt>
                <c:pt idx="63">
                  <c:v>9813.7000000000007</c:v>
                </c:pt>
                <c:pt idx="64">
                  <c:v>9867.7000000000007</c:v>
                </c:pt>
                <c:pt idx="65">
                  <c:v>9894.4</c:v>
                </c:pt>
                <c:pt idx="66">
                  <c:v>9886.4</c:v>
                </c:pt>
                <c:pt idx="67">
                  <c:v>9923</c:v>
                </c:pt>
                <c:pt idx="68">
                  <c:v>9942.5</c:v>
                </c:pt>
                <c:pt idx="69">
                  <c:v>10013.5</c:v>
                </c:pt>
                <c:pt idx="70">
                  <c:v>10038.299999999999</c:v>
                </c:pt>
                <c:pt idx="71">
                  <c:v>10057.9</c:v>
                </c:pt>
                <c:pt idx="72">
                  <c:v>10054.9</c:v>
                </c:pt>
                <c:pt idx="73">
                  <c:v>10041.5</c:v>
                </c:pt>
                <c:pt idx="74">
                  <c:v>10082</c:v>
                </c:pt>
                <c:pt idx="75">
                  <c:v>10035.9</c:v>
                </c:pt>
                <c:pt idx="76">
                  <c:v>10091.6</c:v>
                </c:pt>
                <c:pt idx="77">
                  <c:v>10101.200000000001</c:v>
                </c:pt>
                <c:pt idx="78">
                  <c:v>10114</c:v>
                </c:pt>
                <c:pt idx="79">
                  <c:v>10213.9</c:v>
                </c:pt>
                <c:pt idx="80">
                  <c:v>10264.4</c:v>
                </c:pt>
                <c:pt idx="81">
                  <c:v>10265.9</c:v>
                </c:pt>
                <c:pt idx="82">
                  <c:v>10342.700000000001</c:v>
                </c:pt>
                <c:pt idx="83">
                  <c:v>10351.799999999999</c:v>
                </c:pt>
                <c:pt idx="84">
                  <c:v>10394.4</c:v>
                </c:pt>
                <c:pt idx="85">
                  <c:v>10402.200000000001</c:v>
                </c:pt>
                <c:pt idx="86">
                  <c:v>10371.299999999999</c:v>
                </c:pt>
                <c:pt idx="87">
                  <c:v>10434.200000000001</c:v>
                </c:pt>
                <c:pt idx="88">
                  <c:v>10458.799999999999</c:v>
                </c:pt>
                <c:pt idx="89">
                  <c:v>10477.9</c:v>
                </c:pt>
                <c:pt idx="90">
                  <c:v>10493.5</c:v>
                </c:pt>
                <c:pt idx="91">
                  <c:v>10462.799999999999</c:v>
                </c:pt>
                <c:pt idx="92">
                  <c:v>10548.3</c:v>
                </c:pt>
                <c:pt idx="93">
                  <c:v>10574.4</c:v>
                </c:pt>
                <c:pt idx="94">
                  <c:v>10573</c:v>
                </c:pt>
                <c:pt idx="95">
                  <c:v>10662.2</c:v>
                </c:pt>
                <c:pt idx="96">
                  <c:v>10658</c:v>
                </c:pt>
                <c:pt idx="97">
                  <c:v>10674.7</c:v>
                </c:pt>
                <c:pt idx="98">
                  <c:v>10771.8</c:v>
                </c:pt>
                <c:pt idx="99">
                  <c:v>10821.2</c:v>
                </c:pt>
                <c:pt idx="100">
                  <c:v>10851.5</c:v>
                </c:pt>
                <c:pt idx="101">
                  <c:v>10896.4</c:v>
                </c:pt>
                <c:pt idx="102">
                  <c:v>10926.6</c:v>
                </c:pt>
                <c:pt idx="103">
                  <c:v>10937.9</c:v>
                </c:pt>
                <c:pt idx="104">
                  <c:v>10976.2</c:v>
                </c:pt>
                <c:pt idx="105">
                  <c:v>10990</c:v>
                </c:pt>
                <c:pt idx="106">
                  <c:v>11019</c:v>
                </c:pt>
                <c:pt idx="107">
                  <c:v>11073.2</c:v>
                </c:pt>
                <c:pt idx="108">
                  <c:v>11112.5</c:v>
                </c:pt>
                <c:pt idx="109">
                  <c:v>11197.5</c:v>
                </c:pt>
                <c:pt idx="110">
                  <c:v>11257.5</c:v>
                </c:pt>
                <c:pt idx="111">
                  <c:v>11252.6</c:v>
                </c:pt>
                <c:pt idx="112">
                  <c:v>11230.1</c:v>
                </c:pt>
                <c:pt idx="113">
                  <c:v>11224.3</c:v>
                </c:pt>
                <c:pt idx="114">
                  <c:v>11269.3</c:v>
                </c:pt>
                <c:pt idx="115">
                  <c:v>11305.5</c:v>
                </c:pt>
                <c:pt idx="116">
                  <c:v>11331.9</c:v>
                </c:pt>
                <c:pt idx="117">
                  <c:v>11348.6</c:v>
                </c:pt>
                <c:pt idx="118">
                  <c:v>11418.2</c:v>
                </c:pt>
                <c:pt idx="119">
                  <c:v>11377.4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4-43D4-99EF-CB35DE674D0A}"/>
            </c:ext>
          </c:extLst>
        </c:ser>
        <c:ser>
          <c:idx val="1"/>
          <c:order val="1"/>
          <c:tx>
            <c:strRef>
              <c:f>'DeSeas Turnover'!$O$1</c:f>
              <c:strCache>
                <c:ptCount val="1"/>
                <c:pt idx="0">
                  <c:v>Trend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Turnover'!$O$2:$O$133</c:f>
              <c:numCache>
                <c:formatCode>0.00;\-0.00;0.00;@</c:formatCode>
                <c:ptCount val="132"/>
                <c:pt idx="0">
                  <c:v>7872.9639999999999</c:v>
                </c:pt>
                <c:pt idx="1">
                  <c:v>7902.8280000000004</c:v>
                </c:pt>
                <c:pt idx="2">
                  <c:v>7932.692</c:v>
                </c:pt>
                <c:pt idx="3">
                  <c:v>7962.5560000000005</c:v>
                </c:pt>
                <c:pt idx="4">
                  <c:v>7992.42</c:v>
                </c:pt>
                <c:pt idx="5">
                  <c:v>8022.2840000000006</c:v>
                </c:pt>
                <c:pt idx="6">
                  <c:v>8052.1480000000001</c:v>
                </c:pt>
                <c:pt idx="7">
                  <c:v>8082.0120000000006</c:v>
                </c:pt>
                <c:pt idx="8">
                  <c:v>8111.8760000000002</c:v>
                </c:pt>
                <c:pt idx="9">
                  <c:v>8141.7400000000007</c:v>
                </c:pt>
                <c:pt idx="10">
                  <c:v>8171.6040000000003</c:v>
                </c:pt>
                <c:pt idx="11">
                  <c:v>8201.4680000000008</c:v>
                </c:pt>
                <c:pt idx="12">
                  <c:v>8231.3320000000003</c:v>
                </c:pt>
                <c:pt idx="13">
                  <c:v>8261.1959999999999</c:v>
                </c:pt>
                <c:pt idx="14">
                  <c:v>8291.0600000000013</c:v>
                </c:pt>
                <c:pt idx="15">
                  <c:v>8320.9240000000009</c:v>
                </c:pt>
                <c:pt idx="16">
                  <c:v>8350.7880000000005</c:v>
                </c:pt>
                <c:pt idx="17">
                  <c:v>8380.652</c:v>
                </c:pt>
                <c:pt idx="18">
                  <c:v>8410.5159999999996</c:v>
                </c:pt>
                <c:pt idx="19">
                  <c:v>8440.380000000001</c:v>
                </c:pt>
                <c:pt idx="20">
                  <c:v>8470.2440000000006</c:v>
                </c:pt>
                <c:pt idx="21">
                  <c:v>8500.1080000000002</c:v>
                </c:pt>
                <c:pt idx="22">
                  <c:v>8529.9719999999998</c:v>
                </c:pt>
                <c:pt idx="23">
                  <c:v>8559.8360000000011</c:v>
                </c:pt>
                <c:pt idx="24">
                  <c:v>8589.7000000000007</c:v>
                </c:pt>
                <c:pt idx="25">
                  <c:v>8619.5640000000003</c:v>
                </c:pt>
                <c:pt idx="26">
                  <c:v>8649.4279999999999</c:v>
                </c:pt>
                <c:pt idx="27">
                  <c:v>8679.2920000000013</c:v>
                </c:pt>
                <c:pt idx="28">
                  <c:v>8709.1560000000009</c:v>
                </c:pt>
                <c:pt idx="29">
                  <c:v>8739.02</c:v>
                </c:pt>
                <c:pt idx="30">
                  <c:v>8768.884</c:v>
                </c:pt>
                <c:pt idx="31">
                  <c:v>8798.7479999999996</c:v>
                </c:pt>
                <c:pt idx="32">
                  <c:v>8828.612000000001</c:v>
                </c:pt>
                <c:pt idx="33">
                  <c:v>8858.4760000000006</c:v>
                </c:pt>
                <c:pt idx="34">
                  <c:v>8888.34</c:v>
                </c:pt>
                <c:pt idx="35">
                  <c:v>8918.2039999999997</c:v>
                </c:pt>
                <c:pt idx="36">
                  <c:v>8948.0680000000011</c:v>
                </c:pt>
                <c:pt idx="37">
                  <c:v>8977.9320000000007</c:v>
                </c:pt>
                <c:pt idx="38">
                  <c:v>9007.7960000000003</c:v>
                </c:pt>
                <c:pt idx="39">
                  <c:v>9037.66</c:v>
                </c:pt>
                <c:pt idx="40">
                  <c:v>9067.5240000000013</c:v>
                </c:pt>
                <c:pt idx="41">
                  <c:v>9097.3880000000008</c:v>
                </c:pt>
                <c:pt idx="42">
                  <c:v>9127.2520000000004</c:v>
                </c:pt>
                <c:pt idx="43">
                  <c:v>9157.116</c:v>
                </c:pt>
                <c:pt idx="44">
                  <c:v>9186.98</c:v>
                </c:pt>
                <c:pt idx="45">
                  <c:v>9216.844000000001</c:v>
                </c:pt>
                <c:pt idx="46">
                  <c:v>9246.7080000000005</c:v>
                </c:pt>
                <c:pt idx="47">
                  <c:v>9276.5720000000001</c:v>
                </c:pt>
                <c:pt idx="48">
                  <c:v>9306.4359999999997</c:v>
                </c:pt>
                <c:pt idx="49">
                  <c:v>9336.3000000000011</c:v>
                </c:pt>
                <c:pt idx="50">
                  <c:v>9366.1640000000007</c:v>
                </c:pt>
                <c:pt idx="51">
                  <c:v>9396.0280000000002</c:v>
                </c:pt>
                <c:pt idx="52">
                  <c:v>9425.8919999999998</c:v>
                </c:pt>
                <c:pt idx="53">
                  <c:v>9455.7560000000012</c:v>
                </c:pt>
                <c:pt idx="54">
                  <c:v>9485.6200000000008</c:v>
                </c:pt>
                <c:pt idx="55">
                  <c:v>9515.4840000000004</c:v>
                </c:pt>
                <c:pt idx="56">
                  <c:v>9545.348</c:v>
                </c:pt>
                <c:pt idx="57">
                  <c:v>9575.2119999999995</c:v>
                </c:pt>
                <c:pt idx="58">
                  <c:v>9605.0760000000009</c:v>
                </c:pt>
                <c:pt idx="59">
                  <c:v>9634.94</c:v>
                </c:pt>
                <c:pt idx="60">
                  <c:v>9664.8040000000001</c:v>
                </c:pt>
                <c:pt idx="61">
                  <c:v>9694.6679999999997</c:v>
                </c:pt>
                <c:pt idx="62">
                  <c:v>9724.5320000000011</c:v>
                </c:pt>
                <c:pt idx="63">
                  <c:v>9754.3960000000006</c:v>
                </c:pt>
                <c:pt idx="64">
                  <c:v>9784.26</c:v>
                </c:pt>
                <c:pt idx="65">
                  <c:v>9814.1239999999998</c:v>
                </c:pt>
                <c:pt idx="66">
                  <c:v>9843.9880000000012</c:v>
                </c:pt>
                <c:pt idx="67">
                  <c:v>9873.8520000000008</c:v>
                </c:pt>
                <c:pt idx="68">
                  <c:v>9903.7160000000003</c:v>
                </c:pt>
                <c:pt idx="69">
                  <c:v>9933.58</c:v>
                </c:pt>
                <c:pt idx="70">
                  <c:v>9963.4439999999995</c:v>
                </c:pt>
                <c:pt idx="71">
                  <c:v>9993.3080000000009</c:v>
                </c:pt>
                <c:pt idx="72">
                  <c:v>10023.172</c:v>
                </c:pt>
                <c:pt idx="73">
                  <c:v>10053.036</c:v>
                </c:pt>
                <c:pt idx="74">
                  <c:v>10082.900000000001</c:v>
                </c:pt>
                <c:pt idx="75">
                  <c:v>10112.764000000001</c:v>
                </c:pt>
                <c:pt idx="76">
                  <c:v>10142.628000000001</c:v>
                </c:pt>
                <c:pt idx="77">
                  <c:v>10172.492</c:v>
                </c:pt>
                <c:pt idx="78">
                  <c:v>10202.356</c:v>
                </c:pt>
                <c:pt idx="79">
                  <c:v>10232.220000000001</c:v>
                </c:pt>
                <c:pt idx="80">
                  <c:v>10262.084000000001</c:v>
                </c:pt>
                <c:pt idx="81">
                  <c:v>10291.948</c:v>
                </c:pt>
                <c:pt idx="82">
                  <c:v>10321.812</c:v>
                </c:pt>
                <c:pt idx="83">
                  <c:v>10351.675999999999</c:v>
                </c:pt>
                <c:pt idx="84">
                  <c:v>10381.540000000001</c:v>
                </c:pt>
                <c:pt idx="85">
                  <c:v>10411.404</c:v>
                </c:pt>
                <c:pt idx="86">
                  <c:v>10441.268</c:v>
                </c:pt>
                <c:pt idx="87">
                  <c:v>10471.132000000001</c:v>
                </c:pt>
                <c:pt idx="88">
                  <c:v>10500.996000000001</c:v>
                </c:pt>
                <c:pt idx="89">
                  <c:v>10530.86</c:v>
                </c:pt>
                <c:pt idx="90">
                  <c:v>10560.724</c:v>
                </c:pt>
                <c:pt idx="91">
                  <c:v>10590.588</c:v>
                </c:pt>
                <c:pt idx="92">
                  <c:v>10620.452000000001</c:v>
                </c:pt>
                <c:pt idx="93">
                  <c:v>10650.316000000001</c:v>
                </c:pt>
                <c:pt idx="94">
                  <c:v>10680.18</c:v>
                </c:pt>
                <c:pt idx="95">
                  <c:v>10710.044</c:v>
                </c:pt>
                <c:pt idx="96">
                  <c:v>10739.907999999999</c:v>
                </c:pt>
                <c:pt idx="97">
                  <c:v>10769.772000000001</c:v>
                </c:pt>
                <c:pt idx="98">
                  <c:v>10799.636</c:v>
                </c:pt>
                <c:pt idx="99">
                  <c:v>10829.5</c:v>
                </c:pt>
                <c:pt idx="100">
                  <c:v>10859.364000000001</c:v>
                </c:pt>
                <c:pt idx="101">
                  <c:v>10889.228000000001</c:v>
                </c:pt>
                <c:pt idx="102">
                  <c:v>10919.092000000001</c:v>
                </c:pt>
                <c:pt idx="103">
                  <c:v>10948.956</c:v>
                </c:pt>
                <c:pt idx="104">
                  <c:v>10978.82</c:v>
                </c:pt>
                <c:pt idx="105">
                  <c:v>11008.684000000001</c:v>
                </c:pt>
                <c:pt idx="106">
                  <c:v>11038.548000000001</c:v>
                </c:pt>
                <c:pt idx="107">
                  <c:v>11068.412</c:v>
                </c:pt>
                <c:pt idx="108">
                  <c:v>11098.276</c:v>
                </c:pt>
                <c:pt idx="109">
                  <c:v>11128.14</c:v>
                </c:pt>
                <c:pt idx="110">
                  <c:v>11158.004000000001</c:v>
                </c:pt>
                <c:pt idx="111">
                  <c:v>11187.868</c:v>
                </c:pt>
                <c:pt idx="112">
                  <c:v>11217.732</c:v>
                </c:pt>
                <c:pt idx="113">
                  <c:v>11247.596000000001</c:v>
                </c:pt>
                <c:pt idx="114">
                  <c:v>11277.460000000001</c:v>
                </c:pt>
                <c:pt idx="115">
                  <c:v>11307.324000000001</c:v>
                </c:pt>
                <c:pt idx="116">
                  <c:v>11337.188</c:v>
                </c:pt>
                <c:pt idx="117">
                  <c:v>11367.052</c:v>
                </c:pt>
                <c:pt idx="118">
                  <c:v>11396.916000000001</c:v>
                </c:pt>
                <c:pt idx="119">
                  <c:v>11426.78</c:v>
                </c:pt>
                <c:pt idx="120">
                  <c:v>11456.644</c:v>
                </c:pt>
                <c:pt idx="121">
                  <c:v>11486.508</c:v>
                </c:pt>
                <c:pt idx="122">
                  <c:v>11516.371999999999</c:v>
                </c:pt>
                <c:pt idx="123">
                  <c:v>11546.236000000001</c:v>
                </c:pt>
                <c:pt idx="124">
                  <c:v>11576.1</c:v>
                </c:pt>
                <c:pt idx="125">
                  <c:v>11605.964</c:v>
                </c:pt>
                <c:pt idx="126">
                  <c:v>11635.828000000001</c:v>
                </c:pt>
                <c:pt idx="127">
                  <c:v>11665.692000000001</c:v>
                </c:pt>
                <c:pt idx="128">
                  <c:v>11695.556</c:v>
                </c:pt>
                <c:pt idx="129">
                  <c:v>11725.42</c:v>
                </c:pt>
                <c:pt idx="130">
                  <c:v>11755.284</c:v>
                </c:pt>
                <c:pt idx="131">
                  <c:v>11785.148000000001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4-43D4-99EF-CB35DE67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70832"/>
        <c:axId val="1988678608"/>
      </c:lineChart>
      <c:dateAx>
        <c:axId val="207887083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78608"/>
        <c:crosses val="autoZero"/>
        <c:auto val="1"/>
        <c:lblOffset val="100"/>
        <c:baseTimeUnit val="months"/>
      </c:dateAx>
      <c:valAx>
        <c:axId val="1988678608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63823272090989"/>
          <c:y val="0.24152704870224556"/>
          <c:w val="0.2351395450568679"/>
          <c:h val="0.1377325750947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0.17171296296296296"/>
          <c:w val="0.83789041994750668"/>
          <c:h val="0.61398950131233598"/>
        </c:manualLayout>
      </c:layout>
      <c:lineChart>
        <c:grouping val="standard"/>
        <c:varyColors val="0"/>
        <c:ser>
          <c:idx val="0"/>
          <c:order val="0"/>
          <c:tx>
            <c:strRef>
              <c:f>'DeSeas Turnover'!$C$1</c:f>
              <c:strCache>
                <c:ptCount val="1"/>
                <c:pt idx="0">
                  <c:v>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Turnover'!$C$2:$C$133</c:f>
              <c:numCache>
                <c:formatCode>0.00;\-0.00;0.00;@</c:formatCode>
                <c:ptCount val="132"/>
                <c:pt idx="0">
                  <c:v>7956.2</c:v>
                </c:pt>
                <c:pt idx="1">
                  <c:v>7858</c:v>
                </c:pt>
                <c:pt idx="2">
                  <c:v>7919.2</c:v>
                </c:pt>
                <c:pt idx="3">
                  <c:v>8052.1</c:v>
                </c:pt>
                <c:pt idx="4">
                  <c:v>8066.3</c:v>
                </c:pt>
                <c:pt idx="5">
                  <c:v>8066.7</c:v>
                </c:pt>
                <c:pt idx="6">
                  <c:v>8086.2</c:v>
                </c:pt>
                <c:pt idx="7">
                  <c:v>8052.4</c:v>
                </c:pt>
                <c:pt idx="8">
                  <c:v>8044.4</c:v>
                </c:pt>
                <c:pt idx="9">
                  <c:v>8077.6</c:v>
                </c:pt>
                <c:pt idx="10">
                  <c:v>8113.3</c:v>
                </c:pt>
                <c:pt idx="11">
                  <c:v>8123.7</c:v>
                </c:pt>
                <c:pt idx="12">
                  <c:v>8275.1</c:v>
                </c:pt>
                <c:pt idx="13">
                  <c:v>8297.1</c:v>
                </c:pt>
                <c:pt idx="14">
                  <c:v>8255.2000000000007</c:v>
                </c:pt>
                <c:pt idx="15">
                  <c:v>8292.6</c:v>
                </c:pt>
                <c:pt idx="16">
                  <c:v>8311</c:v>
                </c:pt>
                <c:pt idx="17">
                  <c:v>8334.5</c:v>
                </c:pt>
                <c:pt idx="18">
                  <c:v>8430</c:v>
                </c:pt>
                <c:pt idx="19">
                  <c:v>8463.2999999999993</c:v>
                </c:pt>
                <c:pt idx="20">
                  <c:v>8438.5</c:v>
                </c:pt>
                <c:pt idx="21">
                  <c:v>8452.2000000000007</c:v>
                </c:pt>
                <c:pt idx="22">
                  <c:v>8510.5</c:v>
                </c:pt>
                <c:pt idx="23">
                  <c:v>8477.6</c:v>
                </c:pt>
                <c:pt idx="24">
                  <c:v>8477.7000000000007</c:v>
                </c:pt>
                <c:pt idx="25">
                  <c:v>8513.9</c:v>
                </c:pt>
                <c:pt idx="26">
                  <c:v>8582.2000000000007</c:v>
                </c:pt>
                <c:pt idx="27">
                  <c:v>8610.2000000000007</c:v>
                </c:pt>
                <c:pt idx="28">
                  <c:v>8637.7000000000007</c:v>
                </c:pt>
                <c:pt idx="29">
                  <c:v>8731.7000000000007</c:v>
                </c:pt>
                <c:pt idx="30">
                  <c:v>8746.5</c:v>
                </c:pt>
                <c:pt idx="31">
                  <c:v>8765.1</c:v>
                </c:pt>
                <c:pt idx="32">
                  <c:v>8812.7999999999993</c:v>
                </c:pt>
                <c:pt idx="33">
                  <c:v>8874.4</c:v>
                </c:pt>
                <c:pt idx="34">
                  <c:v>8859.5</c:v>
                </c:pt>
                <c:pt idx="35">
                  <c:v>8842.7000000000007</c:v>
                </c:pt>
                <c:pt idx="36">
                  <c:v>8933.2000000000007</c:v>
                </c:pt>
                <c:pt idx="37">
                  <c:v>8972.1</c:v>
                </c:pt>
                <c:pt idx="38">
                  <c:v>9022.5</c:v>
                </c:pt>
                <c:pt idx="39">
                  <c:v>9008.4</c:v>
                </c:pt>
                <c:pt idx="40">
                  <c:v>9009.7000000000007</c:v>
                </c:pt>
                <c:pt idx="41">
                  <c:v>9028.2999999999993</c:v>
                </c:pt>
                <c:pt idx="42">
                  <c:v>9099.2000000000007</c:v>
                </c:pt>
                <c:pt idx="43">
                  <c:v>9130.9</c:v>
                </c:pt>
                <c:pt idx="44">
                  <c:v>9143.7000000000007</c:v>
                </c:pt>
                <c:pt idx="45">
                  <c:v>9156.4</c:v>
                </c:pt>
                <c:pt idx="46">
                  <c:v>9158.7999999999993</c:v>
                </c:pt>
                <c:pt idx="47">
                  <c:v>9412</c:v>
                </c:pt>
                <c:pt idx="48">
                  <c:v>9506.4</c:v>
                </c:pt>
                <c:pt idx="49">
                  <c:v>9413.9</c:v>
                </c:pt>
                <c:pt idx="50">
                  <c:v>9453.9</c:v>
                </c:pt>
                <c:pt idx="51">
                  <c:v>9458.2999999999993</c:v>
                </c:pt>
                <c:pt idx="52">
                  <c:v>9495.9</c:v>
                </c:pt>
                <c:pt idx="53">
                  <c:v>9569.2000000000007</c:v>
                </c:pt>
                <c:pt idx="54">
                  <c:v>9604.9</c:v>
                </c:pt>
                <c:pt idx="55">
                  <c:v>9645.7000000000007</c:v>
                </c:pt>
                <c:pt idx="56">
                  <c:v>9674.7999999999993</c:v>
                </c:pt>
                <c:pt idx="57">
                  <c:v>9705.2000000000007</c:v>
                </c:pt>
                <c:pt idx="58">
                  <c:v>9742.9</c:v>
                </c:pt>
                <c:pt idx="59">
                  <c:v>9733.1</c:v>
                </c:pt>
                <c:pt idx="60">
                  <c:v>9724.7000000000007</c:v>
                </c:pt>
                <c:pt idx="61">
                  <c:v>9801.1</c:v>
                </c:pt>
                <c:pt idx="62">
                  <c:v>9798.2999999999993</c:v>
                </c:pt>
                <c:pt idx="63">
                  <c:v>9813.7000000000007</c:v>
                </c:pt>
                <c:pt idx="64">
                  <c:v>9867.7000000000007</c:v>
                </c:pt>
                <c:pt idx="65">
                  <c:v>9894.4</c:v>
                </c:pt>
                <c:pt idx="66">
                  <c:v>9886.4</c:v>
                </c:pt>
                <c:pt idx="67">
                  <c:v>9923</c:v>
                </c:pt>
                <c:pt idx="68">
                  <c:v>9942.5</c:v>
                </c:pt>
                <c:pt idx="69">
                  <c:v>10013.5</c:v>
                </c:pt>
                <c:pt idx="70">
                  <c:v>10038.299999999999</c:v>
                </c:pt>
                <c:pt idx="71">
                  <c:v>10057.9</c:v>
                </c:pt>
                <c:pt idx="72">
                  <c:v>10054.9</c:v>
                </c:pt>
                <c:pt idx="73">
                  <c:v>10041.5</c:v>
                </c:pt>
                <c:pt idx="74">
                  <c:v>10082</c:v>
                </c:pt>
                <c:pt idx="75">
                  <c:v>10035.9</c:v>
                </c:pt>
                <c:pt idx="76">
                  <c:v>10091.6</c:v>
                </c:pt>
                <c:pt idx="77">
                  <c:v>10101.200000000001</c:v>
                </c:pt>
                <c:pt idx="78">
                  <c:v>10114</c:v>
                </c:pt>
                <c:pt idx="79">
                  <c:v>10213.9</c:v>
                </c:pt>
                <c:pt idx="80">
                  <c:v>10264.4</c:v>
                </c:pt>
                <c:pt idx="81">
                  <c:v>10265.9</c:v>
                </c:pt>
                <c:pt idx="82">
                  <c:v>10342.700000000001</c:v>
                </c:pt>
                <c:pt idx="83">
                  <c:v>10351.799999999999</c:v>
                </c:pt>
                <c:pt idx="84">
                  <c:v>10394.4</c:v>
                </c:pt>
                <c:pt idx="85">
                  <c:v>10402.200000000001</c:v>
                </c:pt>
                <c:pt idx="86">
                  <c:v>10371.299999999999</c:v>
                </c:pt>
                <c:pt idx="87">
                  <c:v>10434.200000000001</c:v>
                </c:pt>
                <c:pt idx="88">
                  <c:v>10458.799999999999</c:v>
                </c:pt>
                <c:pt idx="89">
                  <c:v>10477.9</c:v>
                </c:pt>
                <c:pt idx="90">
                  <c:v>10493.5</c:v>
                </c:pt>
                <c:pt idx="91">
                  <c:v>10462.799999999999</c:v>
                </c:pt>
                <c:pt idx="92">
                  <c:v>10548.3</c:v>
                </c:pt>
                <c:pt idx="93">
                  <c:v>10574.4</c:v>
                </c:pt>
                <c:pt idx="94">
                  <c:v>10573</c:v>
                </c:pt>
                <c:pt idx="95">
                  <c:v>10662.2</c:v>
                </c:pt>
                <c:pt idx="96">
                  <c:v>10658</c:v>
                </c:pt>
                <c:pt idx="97">
                  <c:v>10674.7</c:v>
                </c:pt>
                <c:pt idx="98">
                  <c:v>10771.8</c:v>
                </c:pt>
                <c:pt idx="99">
                  <c:v>10821.2</c:v>
                </c:pt>
                <c:pt idx="100">
                  <c:v>10851.5</c:v>
                </c:pt>
                <c:pt idx="101">
                  <c:v>10896.4</c:v>
                </c:pt>
                <c:pt idx="102">
                  <c:v>10926.6</c:v>
                </c:pt>
                <c:pt idx="103">
                  <c:v>10937.9</c:v>
                </c:pt>
                <c:pt idx="104">
                  <c:v>10976.2</c:v>
                </c:pt>
                <c:pt idx="105">
                  <c:v>10990</c:v>
                </c:pt>
                <c:pt idx="106">
                  <c:v>11019</c:v>
                </c:pt>
                <c:pt idx="107">
                  <c:v>11073.2</c:v>
                </c:pt>
                <c:pt idx="108">
                  <c:v>11112.5</c:v>
                </c:pt>
                <c:pt idx="109">
                  <c:v>11197.5</c:v>
                </c:pt>
                <c:pt idx="110">
                  <c:v>11257.5</c:v>
                </c:pt>
                <c:pt idx="111">
                  <c:v>11252.6</c:v>
                </c:pt>
                <c:pt idx="112">
                  <c:v>11230.1</c:v>
                </c:pt>
                <c:pt idx="113">
                  <c:v>11224.3</c:v>
                </c:pt>
                <c:pt idx="114">
                  <c:v>11269.3</c:v>
                </c:pt>
                <c:pt idx="115">
                  <c:v>11305.5</c:v>
                </c:pt>
                <c:pt idx="116">
                  <c:v>11331.9</c:v>
                </c:pt>
                <c:pt idx="117">
                  <c:v>11348.6</c:v>
                </c:pt>
                <c:pt idx="118">
                  <c:v>11418.2</c:v>
                </c:pt>
                <c:pt idx="119">
                  <c:v>11377.4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3-49DE-84A5-1B10E6434BA6}"/>
            </c:ext>
          </c:extLst>
        </c:ser>
        <c:ser>
          <c:idx val="1"/>
          <c:order val="1"/>
          <c:tx>
            <c:strRef>
              <c:f>'DeSeas Turnover'!$S$1</c:f>
              <c:strCache>
                <c:ptCount val="1"/>
                <c:pt idx="0">
                  <c:v>HES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'DeSeas Turnover'!$A$2:$A$133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'DeSeas Turnover'!$S$2:$S$133</c:f>
              <c:numCache>
                <c:formatCode>0.00;\-0.00;0.00;@</c:formatCode>
                <c:ptCount val="132"/>
                <c:pt idx="1">
                  <c:v>7858</c:v>
                </c:pt>
                <c:pt idx="2">
                  <c:v>7759.8000000000011</c:v>
                </c:pt>
                <c:pt idx="3">
                  <c:v>7709.4200000000019</c:v>
                </c:pt>
                <c:pt idx="4">
                  <c:v>7729.9640000000027</c:v>
                </c:pt>
                <c:pt idx="5">
                  <c:v>7782.8728000000037</c:v>
                </c:pt>
                <c:pt idx="6">
                  <c:v>7853.6625600000043</c:v>
                </c:pt>
                <c:pt idx="7">
                  <c:v>7937.4481120000037</c:v>
                </c:pt>
                <c:pt idx="8">
                  <c:v>8009.2117424000025</c:v>
                </c:pt>
                <c:pt idx="9">
                  <c:v>8068.5414724800021</c:v>
                </c:pt>
                <c:pt idx="10">
                  <c:v>8123.5511092960023</c:v>
                </c:pt>
                <c:pt idx="11">
                  <c:v>8173.6737078192018</c:v>
                </c:pt>
                <c:pt idx="12">
                  <c:v>8210.8544158558416</c:v>
                </c:pt>
                <c:pt idx="13">
                  <c:v>8277.3035406995714</c:v>
                </c:pt>
                <c:pt idx="14">
                  <c:v>8336.8424865045981</c:v>
                </c:pt>
                <c:pt idx="15">
                  <c:v>8367.9293944981582</c:v>
                </c:pt>
                <c:pt idx="16">
                  <c:v>8392.7459814431913</c:v>
                </c:pt>
                <c:pt idx="17">
                  <c:v>8408.1046528548977</c:v>
                </c:pt>
                <c:pt idx="18">
                  <c:v>8417.7311246987756</c:v>
                </c:pt>
                <c:pt idx="19">
                  <c:v>8445.7591897039983</c:v>
                </c:pt>
                <c:pt idx="20">
                  <c:v>8476.5957227377785</c:v>
                </c:pt>
                <c:pt idx="21">
                  <c:v>8492.4953768910254</c:v>
                </c:pt>
                <c:pt idx="22">
                  <c:v>8503.9255625245187</c:v>
                </c:pt>
                <c:pt idx="23">
                  <c:v>8525.3871547788622</c:v>
                </c:pt>
                <c:pt idx="24">
                  <c:v>8531.1977131044514</c:v>
                </c:pt>
                <c:pt idx="25">
                  <c:v>8530.51638845448</c:v>
                </c:pt>
                <c:pt idx="26">
                  <c:v>8535.5496898890542</c:v>
                </c:pt>
                <c:pt idx="27">
                  <c:v>8557.9013620478072</c:v>
                </c:pt>
                <c:pt idx="28">
                  <c:v>8586.61256357003</c:v>
                </c:pt>
                <c:pt idx="29">
                  <c:v>8620.1902684308043</c:v>
                </c:pt>
                <c:pt idx="30">
                  <c:v>8677.0034054763455</c:v>
                </c:pt>
                <c:pt idx="31">
                  <c:v>8732.3635745651445</c:v>
                </c:pt>
                <c:pt idx="32">
                  <c:v>8783.6453523796699</c:v>
                </c:pt>
                <c:pt idx="33">
                  <c:v>8837.126239393323</c:v>
                </c:pt>
                <c:pt idx="34">
                  <c:v>8895.9583250649157</c:v>
                </c:pt>
                <c:pt idx="35">
                  <c:v>8936.3981610956962</c:v>
                </c:pt>
                <c:pt idx="36">
                  <c:v>8956.0202138107525</c:v>
                </c:pt>
                <c:pt idx="37">
                  <c:v>8987.5358346017201</c:v>
                </c:pt>
                <c:pt idx="38">
                  <c:v>9018.9847477743224</c:v>
                </c:pt>
                <c:pt idx="39">
                  <c:v>9054.5754035349728</c:v>
                </c:pt>
                <c:pt idx="40">
                  <c:v>9075.6103877899968</c:v>
                </c:pt>
                <c:pt idx="41">
                  <c:v>9086.1073364150179</c:v>
                </c:pt>
                <c:pt idx="42">
                  <c:v>9092.4441616735312</c:v>
                </c:pt>
                <c:pt idx="43">
                  <c:v>9112.3692057129902</c:v>
                </c:pt>
                <c:pt idx="44">
                  <c:v>9136.5023203732562</c:v>
                </c:pt>
                <c:pt idx="45">
                  <c:v>9159.0885800641445</c:v>
                </c:pt>
                <c:pt idx="46">
                  <c:v>9179.4287298104409</c:v>
                </c:pt>
                <c:pt idx="47">
                  <c:v>9194.117976626434</c:v>
                </c:pt>
                <c:pt idx="48">
                  <c:v>9278.2975764165858</c:v>
                </c:pt>
                <c:pt idx="49">
                  <c:v>9387.3314986070473</c:v>
                </c:pt>
                <c:pt idx="50">
                  <c:v>9458.7154864987133</c:v>
                </c:pt>
                <c:pt idx="51">
                  <c:v>9523.3411281621757</c:v>
                </c:pt>
                <c:pt idx="52">
                  <c:v>9569.4175286767277</c:v>
                </c:pt>
                <c:pt idx="53">
                  <c:v>9606.4468962206956</c:v>
                </c:pt>
                <c:pt idx="54">
                  <c:v>9647.0057006338011</c:v>
                </c:pt>
                <c:pt idx="55">
                  <c:v>9682.3821741009051</c:v>
                </c:pt>
                <c:pt idx="56">
                  <c:v>9715.1751354645003</c:v>
                </c:pt>
                <c:pt idx="57">
                  <c:v>9743.1919910089237</c:v>
                </c:pt>
                <c:pt idx="58">
                  <c:v>9767.8862763435718</c:v>
                </c:pt>
                <c:pt idx="59">
                  <c:v>9792.6830769769331</c:v>
                </c:pt>
                <c:pt idx="60">
                  <c:v>9804.6022097859277</c:v>
                </c:pt>
                <c:pt idx="61">
                  <c:v>9804.4672950545319</c:v>
                </c:pt>
                <c:pt idx="62">
                  <c:v>9819.302633763964</c:v>
                </c:pt>
                <c:pt idx="63">
                  <c:v>9828.5106413551111</c:v>
                </c:pt>
                <c:pt idx="64">
                  <c:v>9837.4759832925192</c:v>
                </c:pt>
                <c:pt idx="65">
                  <c:v>9858.4706585131953</c:v>
                </c:pt>
                <c:pt idx="66">
                  <c:v>9884.199332838416</c:v>
                </c:pt>
                <c:pt idx="67">
                  <c:v>9903.4023390147522</c:v>
                </c:pt>
                <c:pt idx="68">
                  <c:v>9928.0445100543438</c:v>
                </c:pt>
                <c:pt idx="69">
                  <c:v>9953.1037958805846</c:v>
                </c:pt>
                <c:pt idx="70">
                  <c:v>9993.3908449535174</c:v>
                </c:pt>
                <c:pt idx="71">
                  <c:v>10035.071399716515</c:v>
                </c:pt>
                <c:pt idx="72">
                  <c:v>10074.618703555259</c:v>
                </c:pt>
                <c:pt idx="73">
                  <c:v>10103.68467627073</c:v>
                </c:pt>
                <c:pt idx="74">
                  <c:v>10118.038986816035</c:v>
                </c:pt>
                <c:pt idx="75">
                  <c:v>10134.018536570675</c:v>
                </c:pt>
                <c:pt idx="76">
                  <c:v>10127.770322717319</c:v>
                </c:pt>
                <c:pt idx="77">
                  <c:v>10130.294719362902</c:v>
                </c:pt>
                <c:pt idx="78">
                  <c:v>10131.32476474308</c:v>
                </c:pt>
                <c:pt idx="79">
                  <c:v>10132.976324572914</c:v>
                </c:pt>
                <c:pt idx="80">
                  <c:v>10162.369939979491</c:v>
                </c:pt>
                <c:pt idx="81">
                  <c:v>10206.187838306801</c:v>
                </c:pt>
                <c:pt idx="82">
                  <c:v>10247.51337313797</c:v>
                </c:pt>
                <c:pt idx="83">
                  <c:v>10305.452463689109</c:v>
                </c:pt>
                <c:pt idx="84">
                  <c:v>10358.25848976111</c:v>
                </c:pt>
                <c:pt idx="85">
                  <c:v>10412.6374616426</c:v>
                </c:pt>
                <c:pt idx="86">
                  <c:v>10456.656892983532</c:v>
                </c:pt>
                <c:pt idx="87">
                  <c:v>10477.156748757925</c:v>
                </c:pt>
                <c:pt idx="88">
                  <c:v>10501.840958501647</c:v>
                </c:pt>
                <c:pt idx="89">
                  <c:v>10522.204230446461</c:v>
                </c:pt>
                <c:pt idx="90">
                  <c:v>10537.884424957665</c:v>
                </c:pt>
                <c:pt idx="91">
                  <c:v>10549.110138070862</c:v>
                </c:pt>
                <c:pt idx="92">
                  <c:v>10543.319694754333</c:v>
                </c:pt>
                <c:pt idx="93">
                  <c:v>10556.285370625677</c:v>
                </c:pt>
                <c:pt idx="94">
                  <c:v>10573.689374260188</c:v>
                </c:pt>
                <c:pt idx="95">
                  <c:v>10587.263639741777</c:v>
                </c:pt>
                <c:pt idx="96">
                  <c:v>10623.45668815287</c:v>
                </c:pt>
                <c:pt idx="97">
                  <c:v>10655.025458066459</c:v>
                </c:pt>
                <c:pt idx="98">
                  <c:v>10685.587928190684</c:v>
                </c:pt>
                <c:pt idx="99">
                  <c:v>10738.079111470997</c:v>
                </c:pt>
                <c:pt idx="100">
                  <c:v>10798.264146948146</c:v>
                </c:pt>
                <c:pt idx="101">
                  <c:v>10857.795760635054</c:v>
                </c:pt>
                <c:pt idx="102">
                  <c:v>10918.261475521074</c:v>
                </c:pt>
                <c:pt idx="103">
                  <c:v>10973.507899877781</c:v>
                </c:pt>
                <c:pt idx="104">
                  <c:v>11016.40424937537</c:v>
                </c:pt>
                <c:pt idx="105">
                  <c:v>11054.360904035904</c:v>
                </c:pt>
                <c:pt idx="106">
                  <c:v>11081.050137360742</c:v>
                </c:pt>
                <c:pt idx="107">
                  <c:v>11101.996510284538</c:v>
                </c:pt>
                <c:pt idx="108">
                  <c:v>11126.713957595121</c:v>
                </c:pt>
                <c:pt idx="109">
                  <c:v>11152.926519684075</c:v>
                </c:pt>
                <c:pt idx="110">
                  <c:v>11195.353917386832</c:v>
                </c:pt>
                <c:pt idx="111">
                  <c:v>11247.510443810355</c:v>
                </c:pt>
                <c:pt idx="112">
                  <c:v>11288.764620568139</c:v>
                </c:pt>
                <c:pt idx="113">
                  <c:v>11311.401499917552</c:v>
                </c:pt>
                <c:pt idx="114">
                  <c:v>11319.64085340533</c:v>
                </c:pt>
                <c:pt idx="115">
                  <c:v>11330.198250855019</c:v>
                </c:pt>
                <c:pt idx="116">
                  <c:v>11343.414343729268</c:v>
                </c:pt>
                <c:pt idx="117">
                  <c:v>11358.115783655741</c:v>
                </c:pt>
                <c:pt idx="118">
                  <c:v>11372.265357231345</c:v>
                </c:pt>
                <c:pt idx="119">
                  <c:v>11402.098480368692</c:v>
                </c:pt>
                <c:pt idx="120">
                  <c:v>11415.335130841702</c:v>
                </c:pt>
                <c:pt idx="121">
                  <c:v>11433.511477388449</c:v>
                </c:pt>
                <c:pt idx="122">
                  <c:v>11451.687823935197</c:v>
                </c:pt>
                <c:pt idx="123">
                  <c:v>11469.864170481946</c:v>
                </c:pt>
                <c:pt idx="124">
                  <c:v>11488.040517028692</c:v>
                </c:pt>
                <c:pt idx="125">
                  <c:v>11506.216863575441</c:v>
                </c:pt>
                <c:pt idx="126">
                  <c:v>11524.393210122189</c:v>
                </c:pt>
                <c:pt idx="127">
                  <c:v>11542.569556668936</c:v>
                </c:pt>
                <c:pt idx="128">
                  <c:v>11560.745903215684</c:v>
                </c:pt>
                <c:pt idx="129">
                  <c:v>11578.922249762432</c:v>
                </c:pt>
                <c:pt idx="130">
                  <c:v>11597.098596309181</c:v>
                </c:pt>
                <c:pt idx="131">
                  <c:v>11615.274942855927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3-49DE-84A5-1B10E643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70832"/>
        <c:axId val="1988678608"/>
      </c:lineChart>
      <c:dateAx>
        <c:axId val="207887083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78608"/>
        <c:crosses val="autoZero"/>
        <c:auto val="1"/>
        <c:lblOffset val="100"/>
        <c:baseTimeUnit val="months"/>
      </c:dateAx>
      <c:valAx>
        <c:axId val="1988678608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88801399825028"/>
          <c:y val="0.24152704870224556"/>
          <c:w val="0.21477865266841648"/>
          <c:h val="0.13773257509477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 Turnover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152384135007"/>
          <c:y val="0.12245799463746276"/>
          <c:w val="0.86595153059448471"/>
          <c:h val="0.59946148240903863"/>
        </c:manualLayout>
      </c:layout>
      <c:lineChart>
        <c:grouping val="standard"/>
        <c:varyColors val="0"/>
        <c:ser>
          <c:idx val="0"/>
          <c:order val="0"/>
          <c:tx>
            <c:strRef>
              <c:f>'Raw Turnover'!$C$1</c:f>
              <c:strCache>
                <c:ptCount val="1"/>
                <c:pt idx="0">
                  <c:v>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Turnover'!$B$2:$B$133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'Raw Turnover'!$C$2:$C$133</c:f>
              <c:numCache>
                <c:formatCode>0.0;\-0.0;0.0;@</c:formatCode>
                <c:ptCount val="132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  <c:pt idx="84">
                  <c:v>10431.5</c:v>
                </c:pt>
                <c:pt idx="85">
                  <c:v>9574.6</c:v>
                </c:pt>
                <c:pt idx="86">
                  <c:v>10510.3</c:v>
                </c:pt>
                <c:pt idx="87">
                  <c:v>10274.1</c:v>
                </c:pt>
                <c:pt idx="88">
                  <c:v>10189.700000000001</c:v>
                </c:pt>
                <c:pt idx="89">
                  <c:v>9857.6</c:v>
                </c:pt>
                <c:pt idx="90">
                  <c:v>10272.799999999999</c:v>
                </c:pt>
                <c:pt idx="91">
                  <c:v>10363.700000000001</c:v>
                </c:pt>
                <c:pt idx="92">
                  <c:v>10307.9</c:v>
                </c:pt>
                <c:pt idx="93">
                  <c:v>10710.9</c:v>
                </c:pt>
                <c:pt idx="94">
                  <c:v>10780.7</c:v>
                </c:pt>
                <c:pt idx="95">
                  <c:v>12552.1</c:v>
                </c:pt>
                <c:pt idx="96">
                  <c:v>10713.3</c:v>
                </c:pt>
                <c:pt idx="97">
                  <c:v>9833.2000000000007</c:v>
                </c:pt>
                <c:pt idx="98">
                  <c:v>11188.4</c:v>
                </c:pt>
                <c:pt idx="99">
                  <c:v>10354.1</c:v>
                </c:pt>
                <c:pt idx="100">
                  <c:v>10645.2</c:v>
                </c:pt>
                <c:pt idx="101">
                  <c:v>10268.200000000001</c:v>
                </c:pt>
                <c:pt idx="102">
                  <c:v>10604.4</c:v>
                </c:pt>
                <c:pt idx="103">
                  <c:v>10852.2</c:v>
                </c:pt>
                <c:pt idx="104">
                  <c:v>10713.8</c:v>
                </c:pt>
                <c:pt idx="105">
                  <c:v>11126.1</c:v>
                </c:pt>
                <c:pt idx="106">
                  <c:v>11214.7</c:v>
                </c:pt>
                <c:pt idx="107">
                  <c:v>13037.6</c:v>
                </c:pt>
                <c:pt idx="108">
                  <c:v>11253.8</c:v>
                </c:pt>
                <c:pt idx="109">
                  <c:v>10308.6</c:v>
                </c:pt>
                <c:pt idx="110">
                  <c:v>11405.1</c:v>
                </c:pt>
                <c:pt idx="111">
                  <c:v>10964.8</c:v>
                </c:pt>
                <c:pt idx="112">
                  <c:v>11024.2</c:v>
                </c:pt>
                <c:pt idx="113">
                  <c:v>10587.6</c:v>
                </c:pt>
                <c:pt idx="114">
                  <c:v>10949.7</c:v>
                </c:pt>
                <c:pt idx="115">
                  <c:v>11294.6</c:v>
                </c:pt>
                <c:pt idx="116">
                  <c:v>10946.6</c:v>
                </c:pt>
                <c:pt idx="117">
                  <c:v>11565.4</c:v>
                </c:pt>
                <c:pt idx="118">
                  <c:v>11643.3</c:v>
                </c:pt>
                <c:pt idx="119">
                  <c:v>13292.7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A-46B0-8272-33C451B94640}"/>
            </c:ext>
          </c:extLst>
        </c:ser>
        <c:ser>
          <c:idx val="1"/>
          <c:order val="1"/>
          <c:tx>
            <c:strRef>
              <c:f>'Raw Turnover'!$G$1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'Raw Turnover'!$B$2:$B$133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'Raw Turnover'!$G$2:$G$133</c:f>
              <c:numCache>
                <c:formatCode>General</c:formatCode>
                <c:ptCount val="132"/>
                <c:pt idx="12">
                  <c:v>8122.0662560536975</c:v>
                </c:pt>
                <c:pt idx="13">
                  <c:v>7328.0127929664413</c:v>
                </c:pt>
                <c:pt idx="14">
                  <c:v>8187.7877393070521</c:v>
                </c:pt>
                <c:pt idx="15">
                  <c:v>8042.4077521044937</c:v>
                </c:pt>
                <c:pt idx="16">
                  <c:v>8146.6931033017818</c:v>
                </c:pt>
                <c:pt idx="17">
                  <c:v>7791.0332221399685</c:v>
                </c:pt>
                <c:pt idx="18">
                  <c:v>8366.8590320125768</c:v>
                </c:pt>
                <c:pt idx="19">
                  <c:v>8264.0172466615804</c:v>
                </c:pt>
                <c:pt idx="20">
                  <c:v>8232.6529656342536</c:v>
                </c:pt>
                <c:pt idx="21">
                  <c:v>8670.6046712384687</c:v>
                </c:pt>
                <c:pt idx="22">
                  <c:v>8742.9066606976521</c:v>
                </c:pt>
                <c:pt idx="23">
                  <c:v>10020.315156141767</c:v>
                </c:pt>
                <c:pt idx="24">
                  <c:v>8675.8269787497593</c:v>
                </c:pt>
                <c:pt idx="25">
                  <c:v>7800.393737011148</c:v>
                </c:pt>
                <c:pt idx="26">
                  <c:v>8607.3052040683069</c:v>
                </c:pt>
                <c:pt idx="27">
                  <c:v>8485.9082686372913</c:v>
                </c:pt>
                <c:pt idx="28">
                  <c:v>8456.7246876285153</c:v>
                </c:pt>
                <c:pt idx="29">
                  <c:v>8165.1453006609872</c:v>
                </c:pt>
                <c:pt idx="30">
                  <c:v>8711.6127091800754</c:v>
                </c:pt>
                <c:pt idx="31">
                  <c:v>8640.9487496355723</c:v>
                </c:pt>
                <c:pt idx="32">
                  <c:v>8591.6132632716053</c:v>
                </c:pt>
                <c:pt idx="33">
                  <c:v>8997.3608428305324</c:v>
                </c:pt>
                <c:pt idx="34">
                  <c:v>9035.0727393348661</c:v>
                </c:pt>
                <c:pt idx="35">
                  <c:v>10428.573024061559</c:v>
                </c:pt>
                <c:pt idx="36">
                  <c:v>8991.9645440924414</c:v>
                </c:pt>
                <c:pt idx="37">
                  <c:v>8286.8125332518885</c:v>
                </c:pt>
                <c:pt idx="38">
                  <c:v>9002.9256408503334</c:v>
                </c:pt>
                <c:pt idx="39">
                  <c:v>8807.4831464479175</c:v>
                </c:pt>
                <c:pt idx="40">
                  <c:v>8794.3013308267673</c:v>
                </c:pt>
                <c:pt idx="41">
                  <c:v>8544.9979904266966</c:v>
                </c:pt>
                <c:pt idx="42">
                  <c:v>8968.5084982560784</c:v>
                </c:pt>
                <c:pt idx="43">
                  <c:v>9049.6959703604844</c:v>
                </c:pt>
                <c:pt idx="44">
                  <c:v>8933.6916820636234</c:v>
                </c:pt>
                <c:pt idx="45">
                  <c:v>9340.1104527473672</c:v>
                </c:pt>
                <c:pt idx="46">
                  <c:v>9391.3978768125198</c:v>
                </c:pt>
                <c:pt idx="47">
                  <c:v>10757.433813013215</c:v>
                </c:pt>
                <c:pt idx="48">
                  <c:v>9392.3595995595515</c:v>
                </c:pt>
                <c:pt idx="49">
                  <c:v>8646.5264269573472</c:v>
                </c:pt>
                <c:pt idx="50">
                  <c:v>9515.0272096072003</c:v>
                </c:pt>
                <c:pt idx="51">
                  <c:v>9091.4919175572377</c:v>
                </c:pt>
                <c:pt idx="52">
                  <c:v>9230.2624584154055</c:v>
                </c:pt>
                <c:pt idx="53">
                  <c:v>8933.5534326715624</c:v>
                </c:pt>
                <c:pt idx="54">
                  <c:v>9352.2230008126517</c:v>
                </c:pt>
                <c:pt idx="55">
                  <c:v>9557.7496474022628</c:v>
                </c:pt>
                <c:pt idx="56">
                  <c:v>9326.107185166391</c:v>
                </c:pt>
                <c:pt idx="57">
                  <c:v>9805.7159741883552</c:v>
                </c:pt>
                <c:pt idx="58">
                  <c:v>9862.3565169008434</c:v>
                </c:pt>
                <c:pt idx="59">
                  <c:v>11370.812165762138</c:v>
                </c:pt>
                <c:pt idx="60">
                  <c:v>9991.7035579894673</c:v>
                </c:pt>
                <c:pt idx="61">
                  <c:v>9048.5246873060423</c:v>
                </c:pt>
                <c:pt idx="62">
                  <c:v>9943.3104305886955</c:v>
                </c:pt>
                <c:pt idx="63">
                  <c:v>9545.0972183172016</c:v>
                </c:pt>
                <c:pt idx="64">
                  <c:v>9678.4467754010893</c:v>
                </c:pt>
                <c:pt idx="65">
                  <c:v>9306.9066285374829</c:v>
                </c:pt>
                <c:pt idx="66">
                  <c:v>9721.3034694919588</c:v>
                </c:pt>
                <c:pt idx="67">
                  <c:v>9920.785313700555</c:v>
                </c:pt>
                <c:pt idx="68">
                  <c:v>9666.2587074820622</c:v>
                </c:pt>
                <c:pt idx="69">
                  <c:v>10206.24269635022</c:v>
                </c:pt>
                <c:pt idx="70">
                  <c:v>10213.671417023939</c:v>
                </c:pt>
                <c:pt idx="71">
                  <c:v>11692.811036875883</c:v>
                </c:pt>
                <c:pt idx="72">
                  <c:v>10310.007607128409</c:v>
                </c:pt>
                <c:pt idx="73">
                  <c:v>9334.1781492912578</c:v>
                </c:pt>
                <c:pt idx="74">
                  <c:v>10298.727958325762</c:v>
                </c:pt>
                <c:pt idx="75">
                  <c:v>9898.1055062885353</c:v>
                </c:pt>
                <c:pt idx="76">
                  <c:v>10027.503980822496</c:v>
                </c:pt>
                <c:pt idx="77">
                  <c:v>9564.8384398208</c:v>
                </c:pt>
                <c:pt idx="78">
                  <c:v>10030.985679247853</c:v>
                </c:pt>
                <c:pt idx="79">
                  <c:v>10189.912120833555</c:v>
                </c:pt>
                <c:pt idx="80">
                  <c:v>9944.5555381986105</c:v>
                </c:pt>
                <c:pt idx="81">
                  <c:v>10563.243507771536</c:v>
                </c:pt>
                <c:pt idx="82">
                  <c:v>10466.150519758487</c:v>
                </c:pt>
                <c:pt idx="83">
                  <c:v>12042.50474803094</c:v>
                </c:pt>
                <c:pt idx="84">
                  <c:v>10595.848427475499</c:v>
                </c:pt>
                <c:pt idx="85">
                  <c:v>9690.231189877828</c:v>
                </c:pt>
                <c:pt idx="86">
                  <c:v>10565.908581786156</c:v>
                </c:pt>
                <c:pt idx="87">
                  <c:v>10052.567632631864</c:v>
                </c:pt>
                <c:pt idx="88">
                  <c:v>10220.56425398821</c:v>
                </c:pt>
                <c:pt idx="89">
                  <c:v>9832.2417877719563</c:v>
                </c:pt>
                <c:pt idx="90">
                  <c:v>10300.555286572931</c:v>
                </c:pt>
                <c:pt idx="91">
                  <c:v>10455.950411996822</c:v>
                </c:pt>
                <c:pt idx="92">
                  <c:v>10291.798961010674</c:v>
                </c:pt>
                <c:pt idx="93">
                  <c:v>10867.261382387003</c:v>
                </c:pt>
                <c:pt idx="94">
                  <c:v>10776.097276561832</c:v>
                </c:pt>
                <c:pt idx="95">
                  <c:v>12490.638917897661</c:v>
                </c:pt>
                <c:pt idx="96">
                  <c:v>10844.600005524413</c:v>
                </c:pt>
                <c:pt idx="97">
                  <c:v>9934.9293640137203</c:v>
                </c:pt>
                <c:pt idx="98">
                  <c:v>10861.8335688635</c:v>
                </c:pt>
                <c:pt idx="99">
                  <c:v>10489.527549039884</c:v>
                </c:pt>
                <c:pt idx="100">
                  <c:v>10514.386946650257</c:v>
                </c:pt>
                <c:pt idx="101">
                  <c:v>10156.399712602039</c:v>
                </c:pt>
                <c:pt idx="102">
                  <c:v>10629.78582991465</c:v>
                </c:pt>
                <c:pt idx="103">
                  <c:v>10764.423656499195</c:v>
                </c:pt>
                <c:pt idx="104">
                  <c:v>10660.582314671412</c:v>
                </c:pt>
                <c:pt idx="105">
                  <c:v>11192.426495270396</c:v>
                </c:pt>
                <c:pt idx="106">
                  <c:v>11173.16272228657</c:v>
                </c:pt>
                <c:pt idx="107">
                  <c:v>12977.571206728044</c:v>
                </c:pt>
                <c:pt idx="108">
                  <c:v>11193.080929643818</c:v>
                </c:pt>
                <c:pt idx="109">
                  <c:v>10284.627568609965</c:v>
                </c:pt>
                <c:pt idx="110">
                  <c:v>11434.916978450527</c:v>
                </c:pt>
                <c:pt idx="111">
                  <c:v>10817.002455861559</c:v>
                </c:pt>
                <c:pt idx="112">
                  <c:v>10985.566416532418</c:v>
                </c:pt>
                <c:pt idx="113">
                  <c:v>10592.377288293694</c:v>
                </c:pt>
                <c:pt idx="114">
                  <c:v>11012.229435134854</c:v>
                </c:pt>
                <c:pt idx="115">
                  <c:v>11190.626936291821</c:v>
                </c:pt>
                <c:pt idx="116">
                  <c:v>11070.191571965997</c:v>
                </c:pt>
                <c:pt idx="117">
                  <c:v>11548.51337945408</c:v>
                </c:pt>
                <c:pt idx="118">
                  <c:v>11581.475765595816</c:v>
                </c:pt>
                <c:pt idx="119">
                  <c:v>13458.285867567547</c:v>
                </c:pt>
                <c:pt idx="120">
                  <c:v>11584.16186414943</c:v>
                </c:pt>
                <c:pt idx="121">
                  <c:v>10622.966378793464</c:v>
                </c:pt>
                <c:pt idx="122">
                  <c:v>11784.336616349017</c:v>
                </c:pt>
                <c:pt idx="123">
                  <c:v>11219.489689518348</c:v>
                </c:pt>
                <c:pt idx="124">
                  <c:v>11329.192097883195</c:v>
                </c:pt>
                <c:pt idx="125">
                  <c:v>10901.280333814282</c:v>
                </c:pt>
                <c:pt idx="126">
                  <c:v>11310.603154839058</c:v>
                </c:pt>
                <c:pt idx="127">
                  <c:v>11567.205127692219</c:v>
                </c:pt>
                <c:pt idx="128">
                  <c:v>11339.083867046065</c:v>
                </c:pt>
                <c:pt idx="129">
                  <c:v>11902.890780033567</c:v>
                </c:pt>
                <c:pt idx="130">
                  <c:v>11951.187076032647</c:v>
                </c:pt>
                <c:pt idx="131">
                  <c:v>13783.978828565967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A-46B0-8272-33C451B94640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'Raw Turnover'!$B$2:$B$133</c:f>
              <c:numCache>
                <c:formatCode>mmm\-yyyy</c:formatCode>
                <c:ptCount val="13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</c:numCache>
            </c:numRef>
          </c:cat>
          <c:val>
            <c:numRef>
              <c:f>'Raw Turnover'!$I$2:$I$133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A-46B0-8272-33C451B9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31680"/>
        <c:axId val="1"/>
      </c:lineChart>
      <c:dateAx>
        <c:axId val="831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Turnover (Millions)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;\-0.0;0.0;@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3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919218431029453"/>
          <c:y val="0.95311105643044614"/>
          <c:w val="0.47094915461148762"/>
          <c:h val="3.77195428696412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411854768153984E-2"/>
                  <c:y val="-0.14731663750364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Sales!$H$2:$H$49</c:f>
              <c:numCache>
                <c:formatCode>0.00</c:formatCode>
                <c:ptCount val="48"/>
                <c:pt idx="0">
                  <c:v>2828.3993709135589</c:v>
                </c:pt>
                <c:pt idx="1">
                  <c:v>2882.5192380380417</c:v>
                </c:pt>
                <c:pt idx="2">
                  <c:v>2664.0183981627747</c:v>
                </c:pt>
                <c:pt idx="3">
                  <c:v>2953.6445860510221</c:v>
                </c:pt>
                <c:pt idx="4">
                  <c:v>2831.1762865333139</c:v>
                </c:pt>
                <c:pt idx="5">
                  <c:v>2822.0672501975318</c:v>
                </c:pt>
                <c:pt idx="6">
                  <c:v>2889.0780678330098</c:v>
                </c:pt>
                <c:pt idx="7">
                  <c:v>2906.6617104961765</c:v>
                </c:pt>
                <c:pt idx="8">
                  <c:v>2866.028702011009</c:v>
                </c:pt>
                <c:pt idx="9">
                  <c:v>2975.5172478299587</c:v>
                </c:pt>
                <c:pt idx="10">
                  <c:v>2897.1739078116916</c:v>
                </c:pt>
                <c:pt idx="11">
                  <c:v>2907.5493396569041</c:v>
                </c:pt>
                <c:pt idx="12">
                  <c:v>2996.5701578846642</c:v>
                </c:pt>
                <c:pt idx="13">
                  <c:v>2926.4361115979177</c:v>
                </c:pt>
                <c:pt idx="14">
                  <c:v>2957.7647203814595</c:v>
                </c:pt>
                <c:pt idx="15">
                  <c:v>2988.0900446258088</c:v>
                </c:pt>
                <c:pt idx="16">
                  <c:v>3014.2175553454981</c:v>
                </c:pt>
                <c:pt idx="17">
                  <c:v>2938.0257628214522</c:v>
                </c:pt>
                <c:pt idx="18">
                  <c:v>3024.4850024090315</c:v>
                </c:pt>
                <c:pt idx="19">
                  <c:v>2983.4486578215519</c:v>
                </c:pt>
                <c:pt idx="20">
                  <c:v>3015.972378940452</c:v>
                </c:pt>
                <c:pt idx="21">
                  <c:v>3009.3881923500967</c:v>
                </c:pt>
                <c:pt idx="22">
                  <c:v>3038.0304074559272</c:v>
                </c:pt>
                <c:pt idx="23">
                  <c:v>3049.637113436645</c:v>
                </c:pt>
                <c:pt idx="24">
                  <c:v>3066.0515085182506</c:v>
                </c:pt>
                <c:pt idx="25">
                  <c:v>3084.6633659257841</c:v>
                </c:pt>
                <c:pt idx="26">
                  <c:v>3100.644932793758</c:v>
                </c:pt>
                <c:pt idx="27">
                  <c:v>3085.4359058154228</c:v>
                </c:pt>
                <c:pt idx="28">
                  <c:v>3033.0440940332346</c:v>
                </c:pt>
                <c:pt idx="29">
                  <c:v>3183.2713527387091</c:v>
                </c:pt>
                <c:pt idx="30">
                  <c:v>3122.2954328060696</c:v>
                </c:pt>
                <c:pt idx="31">
                  <c:v>3184.3250089738453</c:v>
                </c:pt>
                <c:pt idx="32">
                  <c:v>3245.33966342024</c:v>
                </c:pt>
                <c:pt idx="33">
                  <c:v>3176.6322626216406</c:v>
                </c:pt>
                <c:pt idx="34">
                  <c:v>3273.3803079685094</c:v>
                </c:pt>
                <c:pt idx="35">
                  <c:v>3298.5556269599342</c:v>
                </c:pt>
                <c:pt idx="36">
                  <c:v>3223.1571162636346</c:v>
                </c:pt>
                <c:pt idx="37">
                  <c:v>3319.3385112652868</c:v>
                </c:pt>
                <c:pt idx="38">
                  <c:v>3313.6663403902758</c:v>
                </c:pt>
                <c:pt idx="39">
                  <c:v>3337.6793571177404</c:v>
                </c:pt>
                <c:pt idx="40">
                  <c:v>3405.7307054381176</c:v>
                </c:pt>
                <c:pt idx="41">
                  <c:v>3378.3810340148543</c:v>
                </c:pt>
                <c:pt idx="42">
                  <c:v>3282.9981683468427</c:v>
                </c:pt>
                <c:pt idx="43">
                  <c:v>3403.9738596794418</c:v>
                </c:pt>
                <c:pt idx="44">
                  <c:v>3462.2622297743051</c:v>
                </c:pt>
                <c:pt idx="45">
                  <c:v>3338.3484339358915</c:v>
                </c:pt>
                <c:pt idx="46">
                  <c:v>3502.596973441232</c:v>
                </c:pt>
                <c:pt idx="47">
                  <c:v>3385.9275664977145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7-498C-9F17-83E2FD29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29744"/>
        <c:axId val="86547632"/>
      </c:lineChart>
      <c:catAx>
        <c:axId val="865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7632"/>
        <c:crosses val="autoZero"/>
        <c:auto val="1"/>
        <c:lblAlgn val="ctr"/>
        <c:lblOffset val="100"/>
        <c:noMultiLvlLbl val="0"/>
      </c:catAx>
      <c:valAx>
        <c:axId val="865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63500</xdr:rowOff>
    </xdr:from>
    <xdr:to>
      <xdr:col>9</xdr:col>
      <xdr:colOff>190500</xdr:colOff>
      <xdr:row>4</xdr:row>
      <xdr:rowOff>1651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D34B37-F092-45E0-A6D5-BF220D9D52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5771" r="22580" b="3307"/>
        <a:stretch/>
      </xdr:blipFill>
      <xdr:spPr>
        <a:xfrm>
          <a:off x="3048000" y="63500"/>
          <a:ext cx="2628900" cy="674751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4</xdr:row>
      <xdr:rowOff>107950</xdr:rowOff>
    </xdr:from>
    <xdr:to>
      <xdr:col>11</xdr:col>
      <xdr:colOff>152229</xdr:colOff>
      <xdr:row>12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505E95-0E95-4BA4-B9E4-2613285AC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350" y="844550"/>
          <a:ext cx="3803479" cy="149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285750</xdr:colOff>
      <xdr:row>0</xdr:row>
      <xdr:rowOff>0</xdr:rowOff>
    </xdr:from>
    <xdr:to>
      <xdr:col>18</xdr:col>
      <xdr:colOff>52942</xdr:colOff>
      <xdr:row>12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69932A-9FA0-4380-9461-32D11F060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0"/>
          <a:ext cx="4034392" cy="235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3BC0F-1462-4799-8CD6-2165900F2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C9211-9264-4DA8-B0A7-A451586F8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49E521-B387-4B44-8C44-2DA1F9267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13F3D1-5E56-4A2D-8AD9-E52C1C911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09D64E-C65B-4669-B6AF-2A271E2BF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C63DFB-4482-4DC1-8DAA-A59E775B5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10ABD7-CF9B-4D13-818E-9F657DFF5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5</xdr:row>
      <xdr:rowOff>47624</xdr:rowOff>
    </xdr:from>
    <xdr:to>
      <xdr:col>26</xdr:col>
      <xdr:colOff>571500</xdr:colOff>
      <xdr:row>27</xdr:row>
      <xdr:rowOff>82549</xdr:rowOff>
    </xdr:to>
    <xdr:graphicFrame macro="">
      <xdr:nvGraphicFramePr>
        <xdr:cNvPr id="52289" name="Chart 1">
          <a:extLst>
            <a:ext uri="{FF2B5EF4-FFF2-40B4-BE49-F238E27FC236}">
              <a16:creationId xmlns:a16="http://schemas.microsoft.com/office/drawing/2014/main" id="{49418F69-87DD-42FB-9364-AD68661DE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</xdr:colOff>
      <xdr:row>61</xdr:row>
      <xdr:rowOff>45243</xdr:rowOff>
    </xdr:from>
    <xdr:to>
      <xdr:col>8</xdr:col>
      <xdr:colOff>207168</xdr:colOff>
      <xdr:row>76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0DDFB-AC39-4D6C-9E82-FDEB39DA8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F41D-7B2C-412F-BD7B-9F7466D239A8}">
  <dimension ref="A1:A9"/>
  <sheetViews>
    <sheetView workbookViewId="0">
      <selection activeCell="A10" sqref="A10"/>
    </sheetView>
  </sheetViews>
  <sheetFormatPr defaultRowHeight="14.5" x14ac:dyDescent="0.35"/>
  <sheetData>
    <row r="1" spans="1:1" x14ac:dyDescent="0.35">
      <c r="A1" s="3" t="s">
        <v>49</v>
      </c>
    </row>
    <row r="2" spans="1:1" x14ac:dyDescent="0.35">
      <c r="A2" t="s">
        <v>50</v>
      </c>
    </row>
    <row r="3" spans="1:1" x14ac:dyDescent="0.35">
      <c r="A3" t="s">
        <v>51</v>
      </c>
    </row>
    <row r="4" spans="1:1" x14ac:dyDescent="0.35">
      <c r="A4" t="s">
        <v>52</v>
      </c>
    </row>
    <row r="5" spans="1:1" x14ac:dyDescent="0.35">
      <c r="A5" t="s">
        <v>53</v>
      </c>
    </row>
    <row r="6" spans="1:1" x14ac:dyDescent="0.35">
      <c r="A6" t="s">
        <v>60</v>
      </c>
    </row>
    <row r="7" spans="1:1" x14ac:dyDescent="0.35">
      <c r="A7" t="s">
        <v>57</v>
      </c>
    </row>
    <row r="8" spans="1:1" x14ac:dyDescent="0.35">
      <c r="A8" t="s">
        <v>61</v>
      </c>
    </row>
    <row r="9" spans="1:1" x14ac:dyDescent="0.35">
      <c r="A9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921B-E8A3-43C9-9859-0BE36B8D40B8}">
  <dimension ref="A1"/>
  <sheetViews>
    <sheetView topLeftCell="A36" workbookViewId="0">
      <selection activeCell="I46" sqref="I46"/>
    </sheetView>
  </sheetViews>
  <sheetFormatPr defaultRowHeight="14.5" x14ac:dyDescent="0.35"/>
  <cols>
    <col min="8" max="8" width="6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804B-8720-4545-992B-852E77468B9C}">
  <dimension ref="A1:AE460"/>
  <sheetViews>
    <sheetView workbookViewId="0">
      <pane xSplit="1" ySplit="1" topLeftCell="B2" activePane="bottomRight" state="frozen"/>
      <selection pane="topRight" activeCell="B1" sqref="B1"/>
      <selection pane="bottomLeft" activeCell="A11" sqref="A11"/>
      <selection pane="bottomRight" activeCell="S122" sqref="S122"/>
    </sheetView>
  </sheetViews>
  <sheetFormatPr defaultColWidth="25.08984375" defaultRowHeight="12.5" x14ac:dyDescent="0.25"/>
  <cols>
    <col min="1" max="1" width="8.90625" style="26" bestFit="1" customWidth="1"/>
    <col min="2" max="2" width="5.26953125" style="43" customWidth="1"/>
    <col min="3" max="3" width="8.7265625" style="26" bestFit="1" customWidth="1"/>
    <col min="4" max="4" width="9.08984375" style="26" customWidth="1"/>
    <col min="5" max="5" width="0.90625" style="34" customWidth="1"/>
    <col min="6" max="6" width="9.08984375" style="26" customWidth="1"/>
    <col min="7" max="7" width="0.90625" style="34" customWidth="1"/>
    <col min="8" max="8" width="9.08984375" style="28" customWidth="1"/>
    <col min="9" max="9" width="0.90625" style="34" customWidth="1"/>
    <col min="10" max="10" width="6.7265625" style="28" bestFit="1" customWidth="1"/>
    <col min="11" max="11" width="6.36328125" style="28" bestFit="1" customWidth="1"/>
    <col min="12" max="12" width="0.90625" style="34" customWidth="1"/>
    <col min="13" max="13" width="9.08984375" style="28" customWidth="1"/>
    <col min="14" max="14" width="0.90625" style="34" customWidth="1"/>
    <col min="15" max="15" width="9.08984375" style="26" customWidth="1"/>
    <col min="16" max="16" width="0.90625" style="34" customWidth="1"/>
    <col min="17" max="19" width="9.08984375" style="26" customWidth="1"/>
    <col min="20" max="20" width="2.81640625" style="43" bestFit="1" customWidth="1"/>
    <col min="21" max="21" width="0.90625" style="34" customWidth="1"/>
    <col min="22" max="22" width="10.08984375" style="26" bestFit="1" customWidth="1"/>
    <col min="23" max="23" width="5.08984375" style="26" bestFit="1" customWidth="1"/>
    <col min="24" max="24" width="6.36328125" style="26" bestFit="1" customWidth="1"/>
    <col min="25" max="16384" width="25.08984375" style="26"/>
  </cols>
  <sheetData>
    <row r="1" spans="1:31" s="30" customFormat="1" ht="26" x14ac:dyDescent="0.35">
      <c r="A1" s="30" t="s">
        <v>3</v>
      </c>
      <c r="B1" s="41" t="s">
        <v>58</v>
      </c>
      <c r="C1" s="30" t="s">
        <v>19</v>
      </c>
      <c r="D1" s="30" t="s">
        <v>45</v>
      </c>
      <c r="E1" s="33"/>
      <c r="F1" s="30" t="s">
        <v>46</v>
      </c>
      <c r="G1" s="33"/>
      <c r="H1" s="30" t="s">
        <v>48</v>
      </c>
      <c r="I1" s="33"/>
      <c r="L1" s="33"/>
      <c r="M1" s="30" t="s">
        <v>47</v>
      </c>
      <c r="N1" s="33"/>
      <c r="O1" s="30" t="s">
        <v>59</v>
      </c>
      <c r="P1" s="33"/>
      <c r="Q1" s="30" t="s">
        <v>54</v>
      </c>
      <c r="R1" s="30" t="s">
        <v>55</v>
      </c>
      <c r="S1" s="30" t="s">
        <v>56</v>
      </c>
      <c r="T1" s="41"/>
      <c r="U1" s="33"/>
    </row>
    <row r="2" spans="1:31" x14ac:dyDescent="0.25">
      <c r="A2" s="23">
        <v>40909</v>
      </c>
      <c r="B2" s="42">
        <v>1</v>
      </c>
      <c r="C2" s="24">
        <v>7956.2</v>
      </c>
      <c r="D2" s="24">
        <f t="shared" ref="D2:D66" si="0">D3</f>
        <v>9649.8641666666699</v>
      </c>
      <c r="F2" s="31"/>
      <c r="H2" s="32"/>
      <c r="J2" s="38" t="s">
        <v>8</v>
      </c>
      <c r="K2" s="39">
        <v>0.2</v>
      </c>
      <c r="M2" s="40">
        <f>C2</f>
        <v>7956.2</v>
      </c>
      <c r="O2" s="24">
        <f xml:space="preserve"> 29.864*B2 + 7843.1</f>
        <v>7872.9639999999999</v>
      </c>
      <c r="Q2" s="24">
        <f>C2</f>
        <v>7956.2</v>
      </c>
      <c r="R2" s="24">
        <f>C3-C2</f>
        <v>-98.199999999999818</v>
      </c>
      <c r="S2" s="31"/>
      <c r="T2" s="44"/>
      <c r="V2" s="24"/>
      <c r="Y2" s="25"/>
      <c r="Z2" s="25"/>
      <c r="AA2" s="25"/>
      <c r="AB2" s="25"/>
      <c r="AC2" s="25"/>
      <c r="AD2" s="25"/>
      <c r="AE2" s="25"/>
    </row>
    <row r="3" spans="1:31" x14ac:dyDescent="0.25">
      <c r="A3" s="23">
        <v>40940</v>
      </c>
      <c r="B3" s="42">
        <v>2</v>
      </c>
      <c r="C3" s="24">
        <v>7858</v>
      </c>
      <c r="D3" s="24">
        <f t="shared" si="0"/>
        <v>9649.8641666666699</v>
      </c>
      <c r="F3" s="24">
        <f>C2</f>
        <v>7956.2</v>
      </c>
      <c r="H3" s="31"/>
      <c r="J3" s="38" t="s">
        <v>9</v>
      </c>
      <c r="K3" s="39">
        <v>0.5</v>
      </c>
      <c r="M3" s="35">
        <f>(alpha*C2)+((1-alpha)*M2)</f>
        <v>7956.2</v>
      </c>
      <c r="O3" s="24">
        <f t="shared" ref="O3:O66" si="1" xml:space="preserve"> 29.864*B3 + 7843.1</f>
        <v>7902.8280000000004</v>
      </c>
      <c r="Q3" s="24">
        <f>(alpha*C3)+((1-alpha)*(Q2+R2))</f>
        <v>7858.0000000000009</v>
      </c>
      <c r="R3" s="24">
        <f>(beta*(Q3-Q2))+((1-beta)*R2)</f>
        <v>-98.199999999999363</v>
      </c>
      <c r="S3" s="24">
        <f>Q2+R2</f>
        <v>7858</v>
      </c>
      <c r="V3" s="24"/>
      <c r="Y3" s="25"/>
      <c r="Z3" s="25"/>
      <c r="AA3" s="25"/>
      <c r="AB3" s="25"/>
      <c r="AC3" s="25"/>
      <c r="AD3" s="25"/>
      <c r="AE3" s="25"/>
    </row>
    <row r="4" spans="1:31" x14ac:dyDescent="0.25">
      <c r="A4" s="23">
        <v>40969</v>
      </c>
      <c r="B4" s="42">
        <v>3</v>
      </c>
      <c r="C4" s="24">
        <v>7919.2</v>
      </c>
      <c r="D4" s="24">
        <f t="shared" si="0"/>
        <v>9649.8641666666699</v>
      </c>
      <c r="F4" s="24">
        <f>C3</f>
        <v>7858</v>
      </c>
      <c r="H4" s="31"/>
      <c r="J4" s="38" t="s">
        <v>10</v>
      </c>
      <c r="K4" s="39">
        <v>0.8</v>
      </c>
      <c r="M4" s="35">
        <f>(alpha*C3)+((1-alpha)*M3)</f>
        <v>7936.56</v>
      </c>
      <c r="O4" s="24">
        <f t="shared" si="1"/>
        <v>7932.692</v>
      </c>
      <c r="Q4" s="24">
        <f>(alpha*C4)+((1-alpha)*(Q3+R3))</f>
        <v>7791.6800000000012</v>
      </c>
      <c r="R4" s="24">
        <f>(beta*(Q4-Q3))+((1-beta)*R3)</f>
        <v>-82.259999999999536</v>
      </c>
      <c r="S4" s="24">
        <f t="shared" ref="S4:S67" si="2">Q3+R3</f>
        <v>7759.8000000000011</v>
      </c>
      <c r="V4" s="24"/>
      <c r="W4" s="25"/>
      <c r="X4" s="25"/>
      <c r="Y4" s="25"/>
      <c r="Z4" s="25"/>
      <c r="AA4" s="25"/>
      <c r="AB4" s="25"/>
      <c r="AC4" s="25"/>
      <c r="AD4" s="25"/>
      <c r="AE4" s="25"/>
    </row>
    <row r="5" spans="1:31" x14ac:dyDescent="0.25">
      <c r="A5" s="23">
        <v>41000</v>
      </c>
      <c r="B5" s="42">
        <v>4</v>
      </c>
      <c r="C5" s="24">
        <v>8052.1</v>
      </c>
      <c r="D5" s="24">
        <f t="shared" si="0"/>
        <v>9649.8641666666699</v>
      </c>
      <c r="F5" s="24">
        <f>C4</f>
        <v>7919.2</v>
      </c>
      <c r="H5" s="31"/>
      <c r="J5" s="35"/>
      <c r="K5" s="35"/>
      <c r="M5" s="35">
        <f>(alpha*C4)+((1-alpha)*M4)</f>
        <v>7933.0880000000006</v>
      </c>
      <c r="O5" s="24">
        <f t="shared" si="1"/>
        <v>7962.5560000000005</v>
      </c>
      <c r="Q5" s="24">
        <f>(alpha*C5)+((1-alpha)*(Q4+R4))</f>
        <v>7777.9560000000019</v>
      </c>
      <c r="R5" s="24">
        <f>(beta*(Q5-Q4))+((1-beta)*R4)</f>
        <v>-47.991999999999393</v>
      </c>
      <c r="S5" s="24">
        <f t="shared" si="2"/>
        <v>7709.4200000000019</v>
      </c>
      <c r="V5" s="24"/>
      <c r="W5" s="25"/>
      <c r="X5" s="25"/>
      <c r="Y5" s="25"/>
      <c r="Z5" s="25"/>
      <c r="AA5" s="25"/>
      <c r="AB5" s="25"/>
      <c r="AC5" s="25"/>
      <c r="AD5" s="25"/>
      <c r="AE5" s="25"/>
    </row>
    <row r="6" spans="1:31" x14ac:dyDescent="0.25">
      <c r="A6" s="23">
        <v>41030</v>
      </c>
      <c r="B6" s="42">
        <v>5</v>
      </c>
      <c r="C6" s="24">
        <v>8066.3</v>
      </c>
      <c r="D6" s="24">
        <f t="shared" si="0"/>
        <v>9649.8641666666699</v>
      </c>
      <c r="F6" s="24">
        <f>C5</f>
        <v>8052.1</v>
      </c>
      <c r="H6" s="24">
        <f>AVERAGE(C2:C5)</f>
        <v>7946.375</v>
      </c>
      <c r="J6" s="24"/>
      <c r="K6" s="24"/>
      <c r="M6" s="35">
        <f>(alpha*C5)+((1-alpha)*M5)</f>
        <v>7956.8904000000011</v>
      </c>
      <c r="O6" s="24">
        <f t="shared" si="1"/>
        <v>7992.42</v>
      </c>
      <c r="Q6" s="24">
        <f>(alpha*C6)+((1-alpha)*(Q5+R5))</f>
        <v>7797.2312000000029</v>
      </c>
      <c r="R6" s="24">
        <f>(beta*(Q6-Q5))+((1-beta)*R5)</f>
        <v>-14.358399999999222</v>
      </c>
      <c r="S6" s="24">
        <f t="shared" si="2"/>
        <v>7729.9640000000027</v>
      </c>
      <c r="V6" s="24"/>
      <c r="W6" s="25"/>
      <c r="X6" s="25"/>
      <c r="Y6" s="25"/>
      <c r="Z6" s="25"/>
      <c r="AA6" s="25"/>
      <c r="AB6" s="25"/>
      <c r="AC6" s="25"/>
      <c r="AD6" s="25"/>
      <c r="AE6" s="25"/>
    </row>
    <row r="7" spans="1:31" x14ac:dyDescent="0.25">
      <c r="A7" s="23">
        <v>41061</v>
      </c>
      <c r="B7" s="42">
        <v>6</v>
      </c>
      <c r="C7" s="24">
        <v>8066.7</v>
      </c>
      <c r="D7" s="24">
        <f t="shared" si="0"/>
        <v>9649.8641666666699</v>
      </c>
      <c r="F7" s="24">
        <f>C6</f>
        <v>8066.3</v>
      </c>
      <c r="H7" s="24">
        <f>AVERAGE(C3:C6)</f>
        <v>7973.9000000000005</v>
      </c>
      <c r="J7" s="24"/>
      <c r="K7" s="24"/>
      <c r="M7" s="35">
        <f>(alpha*C6)+((1-alpha)*M6)</f>
        <v>7978.7723200000019</v>
      </c>
      <c r="O7" s="24">
        <f t="shared" si="1"/>
        <v>8022.2840000000006</v>
      </c>
      <c r="Q7" s="24">
        <f>(alpha*C7)+((1-alpha)*(Q6+R6))</f>
        <v>7839.6382400000039</v>
      </c>
      <c r="R7" s="24">
        <f>(beta*(Q7-Q6))+((1-beta)*R6)</f>
        <v>14.02432000000087</v>
      </c>
      <c r="S7" s="24">
        <f t="shared" si="2"/>
        <v>7782.8728000000037</v>
      </c>
      <c r="V7" s="24"/>
      <c r="W7" s="25"/>
      <c r="X7" s="25"/>
      <c r="Y7" s="25"/>
      <c r="Z7" s="25"/>
      <c r="AA7" s="25"/>
      <c r="AB7" s="25"/>
      <c r="AC7" s="25"/>
      <c r="AD7" s="25"/>
      <c r="AE7" s="25"/>
    </row>
    <row r="8" spans="1:31" x14ac:dyDescent="0.25">
      <c r="A8" s="23">
        <v>41091</v>
      </c>
      <c r="B8" s="42">
        <v>7</v>
      </c>
      <c r="C8" s="24">
        <v>8086.2</v>
      </c>
      <c r="D8" s="24">
        <f t="shared" si="0"/>
        <v>9649.8641666666699</v>
      </c>
      <c r="F8" s="24">
        <f>C7</f>
        <v>8066.7</v>
      </c>
      <c r="H8" s="24">
        <f>AVERAGE(C4:C7)</f>
        <v>8026.0749999999998</v>
      </c>
      <c r="J8" s="24"/>
      <c r="K8" s="24"/>
      <c r="M8" s="35">
        <f>(alpha*C7)+((1-alpha)*M7)</f>
        <v>7996.3578560000024</v>
      </c>
      <c r="O8" s="24">
        <f t="shared" si="1"/>
        <v>8052.1480000000001</v>
      </c>
      <c r="Q8" s="24">
        <f>(alpha*C8)+((1-alpha)*(Q7+R7))</f>
        <v>7900.1700480000036</v>
      </c>
      <c r="R8" s="24">
        <f>(beta*(Q8-Q7))+((1-beta)*R7)</f>
        <v>37.278064000000299</v>
      </c>
      <c r="S8" s="24">
        <f t="shared" si="2"/>
        <v>7853.6625600000043</v>
      </c>
      <c r="V8" s="24"/>
      <c r="W8" s="25"/>
      <c r="X8" s="25"/>
      <c r="Y8" s="25"/>
      <c r="Z8" s="25"/>
      <c r="AA8" s="25"/>
      <c r="AB8" s="25"/>
      <c r="AC8" s="25"/>
      <c r="AD8" s="25"/>
      <c r="AE8" s="25"/>
    </row>
    <row r="9" spans="1:31" x14ac:dyDescent="0.25">
      <c r="A9" s="23">
        <v>41122</v>
      </c>
      <c r="B9" s="42">
        <v>8</v>
      </c>
      <c r="C9" s="24">
        <v>8052.4</v>
      </c>
      <c r="D9" s="24">
        <f t="shared" si="0"/>
        <v>9649.8641666666699</v>
      </c>
      <c r="F9" s="24">
        <f>C8</f>
        <v>8086.2</v>
      </c>
      <c r="H9" s="24">
        <f>AVERAGE(C5:C8)</f>
        <v>8067.8250000000007</v>
      </c>
      <c r="J9" s="24"/>
      <c r="K9" s="24"/>
      <c r="M9" s="35">
        <f>(alpha*C8)+((1-alpha)*M8)</f>
        <v>8014.3262848000022</v>
      </c>
      <c r="O9" s="24">
        <f t="shared" si="1"/>
        <v>8082.0120000000006</v>
      </c>
      <c r="Q9" s="24">
        <f>(alpha*C9)+((1-alpha)*(Q8+R8))</f>
        <v>7960.4384896000029</v>
      </c>
      <c r="R9" s="24">
        <f>(beta*(Q9-Q8))+((1-beta)*R8)</f>
        <v>48.773252799999788</v>
      </c>
      <c r="S9" s="24">
        <f t="shared" si="2"/>
        <v>7937.4481120000037</v>
      </c>
      <c r="V9" s="24"/>
      <c r="W9" s="25"/>
      <c r="X9" s="25"/>
      <c r="Y9" s="25"/>
      <c r="Z9" s="25"/>
      <c r="AA9" s="25"/>
      <c r="AB9" s="25"/>
      <c r="AC9" s="25"/>
      <c r="AD9" s="25"/>
      <c r="AE9" s="25"/>
    </row>
    <row r="10" spans="1:31" x14ac:dyDescent="0.25">
      <c r="A10" s="23">
        <v>41153</v>
      </c>
      <c r="B10" s="42">
        <v>9</v>
      </c>
      <c r="C10" s="24">
        <v>8044.4</v>
      </c>
      <c r="D10" s="24">
        <f t="shared" si="0"/>
        <v>9649.8641666666699</v>
      </c>
      <c r="F10" s="24">
        <f>C9</f>
        <v>8052.4</v>
      </c>
      <c r="H10" s="24">
        <f>AVERAGE(C6:C9)</f>
        <v>8067.9</v>
      </c>
      <c r="J10" s="24"/>
      <c r="K10" s="24"/>
      <c r="M10" s="35">
        <f>(alpha*C9)+((1-alpha)*M9)</f>
        <v>8021.9410278400028</v>
      </c>
      <c r="O10" s="24">
        <f t="shared" si="1"/>
        <v>8111.8760000000002</v>
      </c>
      <c r="Q10" s="24">
        <f>(alpha*C10)+((1-alpha)*(Q9+R9))</f>
        <v>8016.2493939200021</v>
      </c>
      <c r="R10" s="24">
        <f>(beta*(Q10-Q9))+((1-beta)*R9)</f>
        <v>52.292078559999538</v>
      </c>
      <c r="S10" s="24">
        <f t="shared" si="2"/>
        <v>8009.2117424000025</v>
      </c>
      <c r="V10" s="24"/>
      <c r="W10" s="25"/>
      <c r="X10" s="25"/>
      <c r="Y10" s="25"/>
      <c r="Z10" s="25"/>
      <c r="AA10" s="25"/>
      <c r="AB10" s="25"/>
      <c r="AC10" s="25"/>
      <c r="AD10" s="25"/>
      <c r="AE10" s="25"/>
    </row>
    <row r="11" spans="1:31" x14ac:dyDescent="0.25">
      <c r="A11" s="23">
        <v>41183</v>
      </c>
      <c r="B11" s="42">
        <v>10</v>
      </c>
      <c r="C11" s="24">
        <v>8077.6</v>
      </c>
      <c r="D11" s="24">
        <f t="shared" si="0"/>
        <v>9649.8641666666699</v>
      </c>
      <c r="F11" s="24">
        <f>C10</f>
        <v>8044.4</v>
      </c>
      <c r="H11" s="24">
        <f>AVERAGE(C7:C10)</f>
        <v>8062.4249999999993</v>
      </c>
      <c r="J11" s="24"/>
      <c r="K11" s="24"/>
      <c r="M11" s="35">
        <f>(alpha*C10)+((1-alpha)*M10)</f>
        <v>8026.4328222720023</v>
      </c>
      <c r="O11" s="24">
        <f t="shared" si="1"/>
        <v>8141.7400000000007</v>
      </c>
      <c r="Q11" s="24">
        <f>(alpha*C11)+((1-alpha)*(Q10+R10))</f>
        <v>8070.3531779840023</v>
      </c>
      <c r="R11" s="24">
        <f>(beta*(Q11-Q10))+((1-beta)*R10)</f>
        <v>53.197931311999838</v>
      </c>
      <c r="S11" s="24">
        <f t="shared" si="2"/>
        <v>8068.5414724800021</v>
      </c>
      <c r="V11" s="24"/>
      <c r="W11" s="25"/>
      <c r="X11" s="25"/>
      <c r="Y11" s="25"/>
      <c r="Z11" s="25"/>
      <c r="AA11" s="25"/>
      <c r="AB11" s="25"/>
      <c r="AC11" s="25"/>
      <c r="AD11" s="25"/>
      <c r="AE11" s="25"/>
    </row>
    <row r="12" spans="1:31" x14ac:dyDescent="0.25">
      <c r="A12" s="23">
        <v>41214</v>
      </c>
      <c r="B12" s="42">
        <v>11</v>
      </c>
      <c r="C12" s="24">
        <v>8113.3</v>
      </c>
      <c r="D12" s="24">
        <f t="shared" si="0"/>
        <v>9649.8641666666699</v>
      </c>
      <c r="F12" s="24">
        <f>C11</f>
        <v>8077.6</v>
      </c>
      <c r="H12" s="24">
        <f>AVERAGE(C8:C11)</f>
        <v>8065.15</v>
      </c>
      <c r="J12" s="24"/>
      <c r="K12" s="24"/>
      <c r="M12" s="35">
        <f>(alpha*C11)+((1-alpha)*M11)</f>
        <v>8036.6662578176029</v>
      </c>
      <c r="O12" s="24">
        <f t="shared" si="1"/>
        <v>8171.6040000000003</v>
      </c>
      <c r="Q12" s="24">
        <f>(alpha*C12)+((1-alpha)*(Q11+R11))</f>
        <v>8121.5008874368023</v>
      </c>
      <c r="R12" s="24">
        <f>(beta*(Q12-Q11))+((1-beta)*R11)</f>
        <v>52.172820382399905</v>
      </c>
      <c r="S12" s="24">
        <f t="shared" si="2"/>
        <v>8123.5511092960023</v>
      </c>
      <c r="V12" s="24"/>
      <c r="W12" s="25"/>
      <c r="X12" s="25"/>
      <c r="Y12" s="25"/>
      <c r="Z12" s="25"/>
      <c r="AA12" s="25"/>
      <c r="AB12" s="25"/>
      <c r="AC12" s="25"/>
      <c r="AD12" s="25"/>
      <c r="AE12" s="25"/>
    </row>
    <row r="13" spans="1:31" x14ac:dyDescent="0.25">
      <c r="A13" s="23">
        <v>41244</v>
      </c>
      <c r="B13" s="42">
        <v>12</v>
      </c>
      <c r="C13" s="24">
        <v>8123.7</v>
      </c>
      <c r="D13" s="24">
        <f t="shared" si="0"/>
        <v>9649.8641666666699</v>
      </c>
      <c r="F13" s="24">
        <f>C12</f>
        <v>8113.3</v>
      </c>
      <c r="H13" s="24">
        <f>AVERAGE(C9:C12)</f>
        <v>8071.9250000000002</v>
      </c>
      <c r="J13" s="24"/>
      <c r="K13" s="24"/>
      <c r="M13" s="35">
        <f>(alpha*C12)+((1-alpha)*M12)</f>
        <v>8051.9930062540825</v>
      </c>
      <c r="O13" s="24">
        <f t="shared" si="1"/>
        <v>8201.4680000000008</v>
      </c>
      <c r="Q13" s="24">
        <f>(alpha*C13)+((1-alpha)*(Q12+R12))</f>
        <v>8163.678966255362</v>
      </c>
      <c r="R13" s="24">
        <f>(beta*(Q13-Q12))+((1-beta)*R12)</f>
        <v>47.175449600479801</v>
      </c>
      <c r="S13" s="24">
        <f t="shared" si="2"/>
        <v>8173.6737078192018</v>
      </c>
      <c r="V13" s="24"/>
      <c r="W13" s="25"/>
      <c r="X13" s="25"/>
      <c r="Y13" s="25"/>
      <c r="Z13" s="25"/>
      <c r="AA13" s="25"/>
      <c r="AB13" s="25"/>
      <c r="AC13" s="25"/>
      <c r="AD13" s="25"/>
      <c r="AE13" s="25"/>
    </row>
    <row r="14" spans="1:31" x14ac:dyDescent="0.25">
      <c r="A14" s="23">
        <v>41275</v>
      </c>
      <c r="B14" s="42">
        <v>13</v>
      </c>
      <c r="C14" s="24">
        <v>8275.1</v>
      </c>
      <c r="D14" s="24">
        <f t="shared" si="0"/>
        <v>9649.8641666666699</v>
      </c>
      <c r="F14" s="24">
        <f>C13</f>
        <v>8123.7</v>
      </c>
      <c r="H14" s="24">
        <f>AVERAGE(C10:C13)</f>
        <v>8089.75</v>
      </c>
      <c r="J14" s="24"/>
      <c r="K14" s="24"/>
      <c r="M14" s="35">
        <f>(alpha*C13)+((1-alpha)*M13)</f>
        <v>8066.3344050032665</v>
      </c>
      <c r="O14" s="24">
        <f t="shared" si="1"/>
        <v>8231.3320000000003</v>
      </c>
      <c r="Q14" s="24">
        <f>(alpha*C14)+((1-alpha)*(Q13+R13))</f>
        <v>8223.7035326846744</v>
      </c>
      <c r="R14" s="24">
        <f>(beta*(Q14-Q13))+((1-beta)*R13)</f>
        <v>53.600008014896133</v>
      </c>
      <c r="S14" s="24">
        <f t="shared" si="2"/>
        <v>8210.8544158558416</v>
      </c>
      <c r="V14" s="24"/>
      <c r="W14" s="25"/>
      <c r="X14" s="25"/>
      <c r="Y14" s="25"/>
      <c r="Z14" s="25"/>
      <c r="AA14" s="25"/>
      <c r="AB14" s="25"/>
      <c r="AC14" s="25"/>
      <c r="AD14" s="25"/>
      <c r="AE14" s="25"/>
    </row>
    <row r="15" spans="1:31" x14ac:dyDescent="0.25">
      <c r="A15" s="23">
        <v>41306</v>
      </c>
      <c r="B15" s="42">
        <v>14</v>
      </c>
      <c r="C15" s="24">
        <v>8297.1</v>
      </c>
      <c r="D15" s="24">
        <f t="shared" si="0"/>
        <v>9649.8641666666699</v>
      </c>
      <c r="F15" s="24">
        <f>C14</f>
        <v>8275.1</v>
      </c>
      <c r="H15" s="24">
        <f>AVERAGE(C11:C14)</f>
        <v>8147.4250000000011</v>
      </c>
      <c r="J15" s="24"/>
      <c r="K15" s="24"/>
      <c r="M15" s="35">
        <f>(alpha*C14)+((1-alpha)*M14)</f>
        <v>8108.0875240026144</v>
      </c>
      <c r="O15" s="24">
        <f t="shared" si="1"/>
        <v>8261.1959999999999</v>
      </c>
      <c r="Q15" s="24">
        <f>(alpha*C15)+((1-alpha)*(Q14+R14))</f>
        <v>8281.2628325596579</v>
      </c>
      <c r="R15" s="24">
        <f>(beta*(Q15-Q14))+((1-beta)*R14)</f>
        <v>55.579653944939807</v>
      </c>
      <c r="S15" s="24">
        <f t="shared" si="2"/>
        <v>8277.3035406995714</v>
      </c>
      <c r="V15" s="24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23">
        <v>41334</v>
      </c>
      <c r="B16" s="42">
        <v>15</v>
      </c>
      <c r="C16" s="24">
        <v>8255.2000000000007</v>
      </c>
      <c r="D16" s="24">
        <f t="shared" si="0"/>
        <v>9649.8641666666699</v>
      </c>
      <c r="F16" s="24">
        <f>C15</f>
        <v>8297.1</v>
      </c>
      <c r="H16" s="24">
        <f>AVERAGE(C12:C15)</f>
        <v>8202.2999999999993</v>
      </c>
      <c r="J16" s="24"/>
      <c r="K16" s="24"/>
      <c r="M16" s="35">
        <f>(alpha*C15)+((1-alpha)*M15)</f>
        <v>8145.8900192020919</v>
      </c>
      <c r="O16" s="24">
        <f t="shared" si="1"/>
        <v>8291.0600000000013</v>
      </c>
      <c r="Q16" s="24">
        <f>(alpha*C16)+((1-alpha)*(Q15+R15))</f>
        <v>8320.5139892036786</v>
      </c>
      <c r="R16" s="24">
        <f>(beta*(Q16-Q15))+((1-beta)*R15)</f>
        <v>47.415405294480273</v>
      </c>
      <c r="S16" s="24">
        <f t="shared" si="2"/>
        <v>8336.8424865045981</v>
      </c>
      <c r="V16" s="24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23">
        <v>41365</v>
      </c>
      <c r="B17" s="42">
        <v>16</v>
      </c>
      <c r="C17" s="24">
        <v>8292.6</v>
      </c>
      <c r="D17" s="24">
        <f t="shared" si="0"/>
        <v>9649.8641666666699</v>
      </c>
      <c r="F17" s="24">
        <f>C16</f>
        <v>8255.2000000000007</v>
      </c>
      <c r="H17" s="24">
        <f>AVERAGE(C13:C16)</f>
        <v>8237.7750000000015</v>
      </c>
      <c r="J17" s="24"/>
      <c r="K17" s="24"/>
      <c r="M17" s="35">
        <f>(alpha*C16)+((1-alpha)*M16)</f>
        <v>8167.7520153616742</v>
      </c>
      <c r="O17" s="24">
        <f t="shared" si="1"/>
        <v>8320.9240000000009</v>
      </c>
      <c r="Q17" s="24">
        <f>(alpha*C17)+((1-alpha)*(Q16+R16))</f>
        <v>8352.8635155985266</v>
      </c>
      <c r="R17" s="24">
        <f>(beta*(Q17-Q16))+((1-beta)*R16)</f>
        <v>39.882465844664139</v>
      </c>
      <c r="S17" s="24">
        <f t="shared" si="2"/>
        <v>8367.9293944981582</v>
      </c>
      <c r="V17" s="24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23">
        <v>41395</v>
      </c>
      <c r="B18" s="42">
        <v>17</v>
      </c>
      <c r="C18" s="24">
        <v>8311</v>
      </c>
      <c r="D18" s="24">
        <f t="shared" si="0"/>
        <v>9649.8641666666699</v>
      </c>
      <c r="F18" s="24">
        <f>C17</f>
        <v>8292.6</v>
      </c>
      <c r="H18" s="24">
        <f>AVERAGE(C14:C17)</f>
        <v>8280</v>
      </c>
      <c r="J18" s="24"/>
      <c r="K18" s="24"/>
      <c r="M18" s="35">
        <f>(alpha*C17)+((1-alpha)*M17)</f>
        <v>8192.7216122893406</v>
      </c>
      <c r="O18" s="24">
        <f t="shared" si="1"/>
        <v>8350.7880000000005</v>
      </c>
      <c r="Q18" s="24">
        <f>(alpha*C18)+((1-alpha)*(Q17+R17))</f>
        <v>8376.3967851545531</v>
      </c>
      <c r="R18" s="24">
        <f>(beta*(Q18-Q17))+((1-beta)*R17)</f>
        <v>31.707867700345282</v>
      </c>
      <c r="S18" s="24">
        <f t="shared" si="2"/>
        <v>8392.7459814431913</v>
      </c>
      <c r="V18" s="24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23">
        <v>41426</v>
      </c>
      <c r="B19" s="42">
        <v>18</v>
      </c>
      <c r="C19" s="24">
        <v>8334.5</v>
      </c>
      <c r="D19" s="24">
        <f t="shared" si="0"/>
        <v>9649.8641666666699</v>
      </c>
      <c r="F19" s="24">
        <f>C18</f>
        <v>8311</v>
      </c>
      <c r="H19" s="24">
        <f>AVERAGE(C15:C18)</f>
        <v>8288.9750000000004</v>
      </c>
      <c r="J19" s="24"/>
      <c r="K19" s="24"/>
      <c r="M19" s="35">
        <f>(alpha*C18)+((1-alpha)*M18)</f>
        <v>8216.3772898314728</v>
      </c>
      <c r="O19" s="24">
        <f t="shared" si="1"/>
        <v>8380.652</v>
      </c>
      <c r="Q19" s="24">
        <f>(alpha*C19)+((1-alpha)*(Q18+R18))</f>
        <v>8393.3837222839193</v>
      </c>
      <c r="R19" s="24">
        <f>(beta*(Q19-Q18))+((1-beta)*R18)</f>
        <v>24.34740241485574</v>
      </c>
      <c r="S19" s="24">
        <f t="shared" si="2"/>
        <v>8408.1046528548977</v>
      </c>
      <c r="V19" s="24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x14ac:dyDescent="0.25">
      <c r="A20" s="23">
        <v>41456</v>
      </c>
      <c r="B20" s="42">
        <v>19</v>
      </c>
      <c r="C20" s="24">
        <v>8430</v>
      </c>
      <c r="D20" s="24">
        <f t="shared" si="0"/>
        <v>9649.8641666666699</v>
      </c>
      <c r="F20" s="24">
        <f>C19</f>
        <v>8334.5</v>
      </c>
      <c r="H20" s="24">
        <f>AVERAGE(C16:C19)</f>
        <v>8298.3250000000007</v>
      </c>
      <c r="J20" s="24"/>
      <c r="K20" s="24"/>
      <c r="M20" s="35">
        <f>(alpha*C19)+((1-alpha)*M19)</f>
        <v>8240.0018318651782</v>
      </c>
      <c r="O20" s="24">
        <f t="shared" si="1"/>
        <v>8410.5159999999996</v>
      </c>
      <c r="Q20" s="24">
        <f>(alpha*C20)+((1-alpha)*(Q19+R19))</f>
        <v>8420.1848997590205</v>
      </c>
      <c r="R20" s="24">
        <f>(beta*(Q20-Q19))+((1-beta)*R19)</f>
        <v>25.574289944978474</v>
      </c>
      <c r="S20" s="24">
        <f t="shared" si="2"/>
        <v>8417.7311246987756</v>
      </c>
      <c r="V20" s="24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 s="23">
        <v>41487</v>
      </c>
      <c r="B21" s="42">
        <v>20</v>
      </c>
      <c r="C21" s="24">
        <v>8463.2999999999993</v>
      </c>
      <c r="D21" s="24">
        <f t="shared" si="0"/>
        <v>9649.8641666666699</v>
      </c>
      <c r="F21" s="24">
        <f>C20</f>
        <v>8430</v>
      </c>
      <c r="H21" s="24">
        <f>AVERAGE(C17:C20)</f>
        <v>8342.0249999999996</v>
      </c>
      <c r="J21" s="24"/>
      <c r="K21" s="24"/>
      <c r="M21" s="35">
        <f>(alpha*C20)+((1-alpha)*M20)</f>
        <v>8278.0014654921433</v>
      </c>
      <c r="O21" s="24">
        <f t="shared" si="1"/>
        <v>8440.380000000001</v>
      </c>
      <c r="Q21" s="24">
        <f>(alpha*C21)+((1-alpha)*(Q20+R20))</f>
        <v>8449.2673517631993</v>
      </c>
      <c r="R21" s="24">
        <f>(beta*(Q21-Q20))+((1-beta)*R20)</f>
        <v>27.328370974578625</v>
      </c>
      <c r="S21" s="24">
        <f t="shared" si="2"/>
        <v>8445.7591897039983</v>
      </c>
      <c r="V21" s="24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x14ac:dyDescent="0.25">
      <c r="A22" s="23">
        <v>41518</v>
      </c>
      <c r="B22" s="42">
        <v>21</v>
      </c>
      <c r="C22" s="24">
        <v>8438.5</v>
      </c>
      <c r="D22" s="24">
        <f t="shared" si="0"/>
        <v>9649.8641666666699</v>
      </c>
      <c r="F22" s="24">
        <f>C21</f>
        <v>8463.2999999999993</v>
      </c>
      <c r="H22" s="24">
        <f>AVERAGE(C18:C21)</f>
        <v>8384.7000000000007</v>
      </c>
      <c r="J22" s="24"/>
      <c r="K22" s="24"/>
      <c r="M22" s="35">
        <f>(alpha*C21)+((1-alpha)*M21)</f>
        <v>8315.0611723937145</v>
      </c>
      <c r="O22" s="24">
        <f t="shared" si="1"/>
        <v>8470.2440000000006</v>
      </c>
      <c r="Q22" s="24">
        <f>(alpha*C22)+((1-alpha)*(Q21+R21))</f>
        <v>8468.9765781902242</v>
      </c>
      <c r="R22" s="24">
        <f>(beta*(Q22-Q21))+((1-beta)*R21)</f>
        <v>23.518798700801806</v>
      </c>
      <c r="S22" s="24">
        <f t="shared" si="2"/>
        <v>8476.5957227377785</v>
      </c>
      <c r="V22" s="24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23">
        <v>41548</v>
      </c>
      <c r="B23" s="42">
        <v>22</v>
      </c>
      <c r="C23" s="24">
        <v>8452.2000000000007</v>
      </c>
      <c r="D23" s="24">
        <f t="shared" si="0"/>
        <v>9649.8641666666699</v>
      </c>
      <c r="F23" s="24">
        <f>C22</f>
        <v>8438.5</v>
      </c>
      <c r="H23" s="24">
        <f>AVERAGE(C19:C22)</f>
        <v>8416.5750000000007</v>
      </c>
      <c r="J23" s="24"/>
      <c r="K23" s="24"/>
      <c r="M23" s="35">
        <f>(alpha*C22)+((1-alpha)*M22)</f>
        <v>8339.748937914972</v>
      </c>
      <c r="O23" s="24">
        <f t="shared" si="1"/>
        <v>8500.1080000000002</v>
      </c>
      <c r="Q23" s="24">
        <f>(alpha*C23)+((1-alpha)*(Q22+R22))</f>
        <v>8484.4363015128201</v>
      </c>
      <c r="R23" s="24">
        <f>(beta*(Q23-Q22))+((1-beta)*R22)</f>
        <v>19.489261011698851</v>
      </c>
      <c r="S23" s="24">
        <f t="shared" si="2"/>
        <v>8492.4953768910254</v>
      </c>
      <c r="V23" s="24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23">
        <v>41579</v>
      </c>
      <c r="B24" s="42">
        <v>23</v>
      </c>
      <c r="C24" s="24">
        <v>8510.5</v>
      </c>
      <c r="D24" s="24">
        <f t="shared" si="0"/>
        <v>9649.8641666666699</v>
      </c>
      <c r="F24" s="24">
        <f>C23</f>
        <v>8452.2000000000007</v>
      </c>
      <c r="H24" s="24">
        <f>AVERAGE(C20:C23)</f>
        <v>8446</v>
      </c>
      <c r="J24" s="24"/>
      <c r="K24" s="24"/>
      <c r="M24" s="35">
        <f>(alpha*C23)+((1-alpha)*M23)</f>
        <v>8362.2391503319777</v>
      </c>
      <c r="O24" s="24">
        <f t="shared" si="1"/>
        <v>8529.9719999999998</v>
      </c>
      <c r="Q24" s="24">
        <f>(alpha*C24)+((1-alpha)*(Q23+R23))</f>
        <v>8505.2404500196153</v>
      </c>
      <c r="R24" s="24">
        <f>(beta*(Q24-Q23))+((1-beta)*R23)</f>
        <v>20.146704759247012</v>
      </c>
      <c r="S24" s="24">
        <f t="shared" si="2"/>
        <v>8503.9255625245187</v>
      </c>
      <c r="V24" s="24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x14ac:dyDescent="0.25">
      <c r="A25" s="23">
        <v>41609</v>
      </c>
      <c r="B25" s="42">
        <v>24</v>
      </c>
      <c r="C25" s="24">
        <v>8477.6</v>
      </c>
      <c r="D25" s="24">
        <f t="shared" si="0"/>
        <v>9649.8641666666699</v>
      </c>
      <c r="F25" s="24">
        <f>C24</f>
        <v>8510.5</v>
      </c>
      <c r="H25" s="24">
        <f>AVERAGE(C21:C24)</f>
        <v>8466.125</v>
      </c>
      <c r="J25" s="24"/>
      <c r="K25" s="24"/>
      <c r="M25" s="35">
        <f>(alpha*C24)+((1-alpha)*M24)</f>
        <v>8391.8913202655822</v>
      </c>
      <c r="O25" s="24">
        <f t="shared" si="1"/>
        <v>8559.8360000000011</v>
      </c>
      <c r="Q25" s="24">
        <f>(alpha*C25)+((1-alpha)*(Q24+R24))</f>
        <v>8515.8297238230898</v>
      </c>
      <c r="R25" s="24">
        <f>(beta*(Q25-Q24))+((1-beta)*R24)</f>
        <v>15.367989281360755</v>
      </c>
      <c r="S25" s="24">
        <f t="shared" si="2"/>
        <v>8525.3871547788622</v>
      </c>
      <c r="V25" s="24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x14ac:dyDescent="0.25">
      <c r="A26" s="23">
        <v>41640</v>
      </c>
      <c r="B26" s="42">
        <v>25</v>
      </c>
      <c r="C26" s="24">
        <v>8477.7000000000007</v>
      </c>
      <c r="D26" s="24">
        <f t="shared" si="0"/>
        <v>9649.8641666666699</v>
      </c>
      <c r="F26" s="24">
        <f>C25</f>
        <v>8477.6</v>
      </c>
      <c r="H26" s="24">
        <f>AVERAGE(C22:C25)</f>
        <v>8469.7000000000007</v>
      </c>
      <c r="J26" s="24"/>
      <c r="K26" s="24"/>
      <c r="M26" s="35">
        <f>(alpha*C25)+((1-alpha)*M25)</f>
        <v>8409.0330562124655</v>
      </c>
      <c r="O26" s="24">
        <f t="shared" si="1"/>
        <v>8589.7000000000007</v>
      </c>
      <c r="Q26" s="24">
        <f>(alpha*C26)+((1-alpha)*(Q25+R25))</f>
        <v>8520.4981704835627</v>
      </c>
      <c r="R26" s="24">
        <f>(beta*(Q26-Q25))+((1-beta)*R25)</f>
        <v>10.018217970916833</v>
      </c>
      <c r="S26" s="24">
        <f t="shared" si="2"/>
        <v>8531.1977131044514</v>
      </c>
      <c r="V26" s="24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x14ac:dyDescent="0.25">
      <c r="A27" s="23">
        <v>41671</v>
      </c>
      <c r="B27" s="42">
        <v>26</v>
      </c>
      <c r="C27" s="24">
        <v>8513.9</v>
      </c>
      <c r="D27" s="24">
        <f t="shared" si="0"/>
        <v>9649.8641666666699</v>
      </c>
      <c r="F27" s="24">
        <f>C26</f>
        <v>8477.7000000000007</v>
      </c>
      <c r="H27" s="24">
        <f>AVERAGE(C23:C26)</f>
        <v>8479.5</v>
      </c>
      <c r="J27" s="24"/>
      <c r="K27" s="24"/>
      <c r="M27" s="35">
        <f>(alpha*C26)+((1-alpha)*M26)</f>
        <v>8422.7664449699732</v>
      </c>
      <c r="O27" s="24">
        <f t="shared" si="1"/>
        <v>8619.5640000000003</v>
      </c>
      <c r="Q27" s="24">
        <f>(alpha*C27)+((1-alpha)*(Q26+R26))</f>
        <v>8527.1931107635846</v>
      </c>
      <c r="R27" s="24">
        <f>(beta*(Q27-Q26))+((1-beta)*R26)</f>
        <v>8.3565791254693718</v>
      </c>
      <c r="S27" s="24">
        <f t="shared" si="2"/>
        <v>8530.51638845448</v>
      </c>
      <c r="V27" s="24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25">
      <c r="A28" s="23">
        <v>41699</v>
      </c>
      <c r="B28" s="42">
        <v>27</v>
      </c>
      <c r="C28" s="24">
        <v>8582.2000000000007</v>
      </c>
      <c r="D28" s="24">
        <f t="shared" si="0"/>
        <v>9649.8641666666699</v>
      </c>
      <c r="F28" s="24">
        <f>C27</f>
        <v>8513.9</v>
      </c>
      <c r="H28" s="24">
        <f>AVERAGE(C24:C27)</f>
        <v>8494.9249999999993</v>
      </c>
      <c r="J28" s="24"/>
      <c r="K28" s="24"/>
      <c r="M28" s="35">
        <f>(alpha*C27)+((1-alpha)*M27)</f>
        <v>8440.9931559759789</v>
      </c>
      <c r="O28" s="24">
        <f t="shared" si="1"/>
        <v>8649.4279999999999</v>
      </c>
      <c r="Q28" s="24">
        <f>(alpha*C28)+((1-alpha)*(Q27+R27))</f>
        <v>8544.8797519112431</v>
      </c>
      <c r="R28" s="24">
        <f>(beta*(Q28-Q27))+((1-beta)*R27)</f>
        <v>13.021610136563947</v>
      </c>
      <c r="S28" s="24">
        <f t="shared" si="2"/>
        <v>8535.5496898890542</v>
      </c>
      <c r="V28" s="24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23">
        <v>41730</v>
      </c>
      <c r="B29" s="42">
        <v>28</v>
      </c>
      <c r="C29" s="24">
        <v>8610.2000000000007</v>
      </c>
      <c r="D29" s="24">
        <f t="shared" si="0"/>
        <v>9649.8641666666699</v>
      </c>
      <c r="F29" s="24">
        <f>C28</f>
        <v>8582.2000000000007</v>
      </c>
      <c r="H29" s="24">
        <f>AVERAGE(C25:C28)</f>
        <v>8512.8500000000022</v>
      </c>
      <c r="J29" s="24"/>
      <c r="K29" s="24"/>
      <c r="M29" s="35">
        <f>(alpha*C28)+((1-alpha)*M28)</f>
        <v>8469.2345247807843</v>
      </c>
      <c r="O29" s="24">
        <f t="shared" si="1"/>
        <v>8679.2920000000013</v>
      </c>
      <c r="Q29" s="24">
        <f>(alpha*C29)+((1-alpha)*(Q28+R28))</f>
        <v>8568.361089638247</v>
      </c>
      <c r="R29" s="24">
        <f>(beta*(Q29-Q28))+((1-beta)*R28)</f>
        <v>18.251473931783899</v>
      </c>
      <c r="S29" s="24">
        <f t="shared" si="2"/>
        <v>8557.9013620478072</v>
      </c>
      <c r="V29" s="24"/>
      <c r="W29" s="25"/>
      <c r="X29" s="25"/>
      <c r="Y29" s="25"/>
      <c r="Z29" s="25"/>
      <c r="AA29" s="25"/>
      <c r="AB29" s="25"/>
      <c r="AC29" s="25"/>
      <c r="AD29" s="25"/>
      <c r="AE29" s="25"/>
    </row>
    <row r="30" spans="1:31" x14ac:dyDescent="0.25">
      <c r="A30" s="23">
        <v>41760</v>
      </c>
      <c r="B30" s="42">
        <v>29</v>
      </c>
      <c r="C30" s="24">
        <v>8637.7000000000007</v>
      </c>
      <c r="D30" s="24">
        <f t="shared" si="0"/>
        <v>9649.8641666666699</v>
      </c>
      <c r="F30" s="24">
        <f>C29</f>
        <v>8610.2000000000007</v>
      </c>
      <c r="H30" s="24">
        <f>AVERAGE(C26:C29)</f>
        <v>8546</v>
      </c>
      <c r="J30" s="24"/>
      <c r="K30" s="24"/>
      <c r="M30" s="35">
        <f>(alpha*C29)+((1-alpha)*M29)</f>
        <v>8497.427619824628</v>
      </c>
      <c r="O30" s="24">
        <f t="shared" si="1"/>
        <v>8709.1560000000009</v>
      </c>
      <c r="Q30" s="24">
        <f>(alpha*C30)+((1-alpha)*(Q29+R29))</f>
        <v>8596.8300508560242</v>
      </c>
      <c r="R30" s="24">
        <f>(beta*(Q30-Q29))+((1-beta)*R29)</f>
        <v>23.360217574780538</v>
      </c>
      <c r="S30" s="24">
        <f t="shared" si="2"/>
        <v>8586.61256357003</v>
      </c>
      <c r="V30" s="24"/>
      <c r="W30" s="25"/>
      <c r="X30" s="25"/>
      <c r="Y30" s="25"/>
      <c r="Z30" s="25"/>
      <c r="AA30" s="25"/>
      <c r="AB30" s="25"/>
      <c r="AC30" s="25"/>
      <c r="AD30" s="25"/>
      <c r="AE30" s="25"/>
    </row>
    <row r="31" spans="1:31" x14ac:dyDescent="0.25">
      <c r="A31" s="23">
        <v>41791</v>
      </c>
      <c r="B31" s="42">
        <v>30</v>
      </c>
      <c r="C31" s="24">
        <v>8731.7000000000007</v>
      </c>
      <c r="D31" s="24">
        <f t="shared" si="0"/>
        <v>9649.8641666666699</v>
      </c>
      <c r="F31" s="24">
        <f>C30</f>
        <v>8637.7000000000007</v>
      </c>
      <c r="H31" s="24">
        <f>AVERAGE(C27:C30)</f>
        <v>8586</v>
      </c>
      <c r="J31" s="24"/>
      <c r="K31" s="24"/>
      <c r="M31" s="35">
        <f>(alpha*C30)+((1-alpha)*M30)</f>
        <v>8525.4820958597029</v>
      </c>
      <c r="O31" s="24">
        <f t="shared" si="1"/>
        <v>8739.02</v>
      </c>
      <c r="Q31" s="24">
        <f>(alpha*C31)+((1-alpha)*(Q30+R30))</f>
        <v>8642.492214744645</v>
      </c>
      <c r="R31" s="24">
        <f>(beta*(Q31-Q30))+((1-beta)*R30)</f>
        <v>34.511190731700694</v>
      </c>
      <c r="S31" s="24">
        <f t="shared" si="2"/>
        <v>8620.1902684308043</v>
      </c>
      <c r="V31" s="24"/>
      <c r="W31" s="25"/>
      <c r="X31" s="25"/>
      <c r="Y31" s="25"/>
      <c r="Z31" s="25"/>
      <c r="AA31" s="25"/>
      <c r="AB31" s="25"/>
      <c r="AC31" s="25"/>
      <c r="AD31" s="25"/>
      <c r="AE31" s="25"/>
    </row>
    <row r="32" spans="1:31" x14ac:dyDescent="0.25">
      <c r="A32" s="23">
        <v>41821</v>
      </c>
      <c r="B32" s="42">
        <v>31</v>
      </c>
      <c r="C32" s="24">
        <v>8746.5</v>
      </c>
      <c r="D32" s="24">
        <f t="shared" si="0"/>
        <v>9649.8641666666699</v>
      </c>
      <c r="F32" s="24">
        <f>C31</f>
        <v>8731.7000000000007</v>
      </c>
      <c r="H32" s="24">
        <f>AVERAGE(C28:C31)</f>
        <v>8640.4500000000007</v>
      </c>
      <c r="J32" s="24"/>
      <c r="K32" s="24"/>
      <c r="M32" s="35">
        <f>(alpha*C31)+((1-alpha)*M31)</f>
        <v>8566.7256766877617</v>
      </c>
      <c r="O32" s="24">
        <f t="shared" si="1"/>
        <v>8768.884</v>
      </c>
      <c r="Q32" s="24">
        <f>(alpha*C32)+((1-alpha)*(Q31+R31))</f>
        <v>8690.9027243810779</v>
      </c>
      <c r="R32" s="24">
        <f>(beta*(Q32-Q31))+((1-beta)*R31)</f>
        <v>41.460850184066764</v>
      </c>
      <c r="S32" s="24">
        <f t="shared" si="2"/>
        <v>8677.0034054763455</v>
      </c>
      <c r="V32" s="24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 s="23">
        <v>41852</v>
      </c>
      <c r="B33" s="42">
        <v>32</v>
      </c>
      <c r="C33" s="24">
        <v>8765.1</v>
      </c>
      <c r="D33" s="24">
        <f t="shared" si="0"/>
        <v>9649.8641666666699</v>
      </c>
      <c r="F33" s="24">
        <f>C32</f>
        <v>8746.5</v>
      </c>
      <c r="H33" s="24">
        <f>AVERAGE(C29:C32)</f>
        <v>8681.5250000000015</v>
      </c>
      <c r="J33" s="24"/>
      <c r="K33" s="24"/>
      <c r="M33" s="35">
        <f>(alpha*C32)+((1-alpha)*M32)</f>
        <v>8602.6805413502098</v>
      </c>
      <c r="O33" s="24">
        <f t="shared" si="1"/>
        <v>8798.7479999999996</v>
      </c>
      <c r="Q33" s="24">
        <f>(alpha*C33)+((1-alpha)*(Q32+R32))</f>
        <v>8738.9108596521164</v>
      </c>
      <c r="R33" s="24">
        <f>(beta*(Q33-Q32))+((1-beta)*R32)</f>
        <v>44.734492727552663</v>
      </c>
      <c r="S33" s="24">
        <f t="shared" si="2"/>
        <v>8732.3635745651445</v>
      </c>
      <c r="V33" s="24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s="23">
        <v>41883</v>
      </c>
      <c r="B34" s="42">
        <v>33</v>
      </c>
      <c r="C34" s="24">
        <v>8812.7999999999993</v>
      </c>
      <c r="D34" s="24">
        <f t="shared" si="0"/>
        <v>9649.8641666666699</v>
      </c>
      <c r="F34" s="24">
        <f>C33</f>
        <v>8765.1</v>
      </c>
      <c r="H34" s="24">
        <f>AVERAGE(C30:C33)</f>
        <v>8720.25</v>
      </c>
      <c r="J34" s="24"/>
      <c r="K34" s="24"/>
      <c r="M34" s="35">
        <f>(alpha*C33)+((1-alpha)*M33)</f>
        <v>8635.1644330801682</v>
      </c>
      <c r="O34" s="24">
        <f t="shared" si="1"/>
        <v>8828.612000000001</v>
      </c>
      <c r="Q34" s="24">
        <f>(alpha*C34)+((1-alpha)*(Q33+R33))</f>
        <v>8789.4762819037369</v>
      </c>
      <c r="R34" s="24">
        <f>(beta*(Q34-Q33))+((1-beta)*R33)</f>
        <v>47.649957489586569</v>
      </c>
      <c r="S34" s="24">
        <f t="shared" si="2"/>
        <v>8783.6453523796699</v>
      </c>
      <c r="V34" s="24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x14ac:dyDescent="0.25">
      <c r="A35" s="23">
        <v>41913</v>
      </c>
      <c r="B35" s="42">
        <v>34</v>
      </c>
      <c r="C35" s="24">
        <v>8874.4</v>
      </c>
      <c r="D35" s="24">
        <f t="shared" si="0"/>
        <v>9649.8641666666699</v>
      </c>
      <c r="F35" s="24">
        <f>C34</f>
        <v>8812.7999999999993</v>
      </c>
      <c r="H35" s="24">
        <f>AVERAGE(C31:C34)</f>
        <v>8764.0250000000015</v>
      </c>
      <c r="J35" s="24"/>
      <c r="K35" s="24"/>
      <c r="M35" s="35">
        <f>(alpha*C34)+((1-alpha)*M34)</f>
        <v>8670.6915464641352</v>
      </c>
      <c r="O35" s="24">
        <f t="shared" si="1"/>
        <v>8858.4760000000006</v>
      </c>
      <c r="Q35" s="24">
        <f>(alpha*C35)+((1-alpha)*(Q34+R34))</f>
        <v>8844.5809915146601</v>
      </c>
      <c r="R35" s="24">
        <f>(beta*(Q35-Q34))+((1-beta)*R34)</f>
        <v>51.377333550254903</v>
      </c>
      <c r="S35" s="24">
        <f t="shared" si="2"/>
        <v>8837.126239393323</v>
      </c>
      <c r="V35" s="24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23">
        <v>41944</v>
      </c>
      <c r="B36" s="42">
        <v>35</v>
      </c>
      <c r="C36" s="24">
        <v>8859.5</v>
      </c>
      <c r="D36" s="24">
        <f t="shared" si="0"/>
        <v>9649.8641666666699</v>
      </c>
      <c r="F36" s="24">
        <f>C35</f>
        <v>8874.4</v>
      </c>
      <c r="H36" s="24">
        <f>AVERAGE(C32:C35)</f>
        <v>8799.6999999999989</v>
      </c>
      <c r="J36" s="24"/>
      <c r="K36" s="24"/>
      <c r="M36" s="35">
        <f>(alpha*C35)+((1-alpha)*M35)</f>
        <v>8711.4332371713099</v>
      </c>
      <c r="O36" s="24">
        <f t="shared" si="1"/>
        <v>8888.34</v>
      </c>
      <c r="Q36" s="24">
        <f>(alpha*C36)+((1-alpha)*(Q35+R35))</f>
        <v>8888.6666600519329</v>
      </c>
      <c r="R36" s="24">
        <f>(beta*(Q36-Q35))+((1-beta)*R35)</f>
        <v>47.731501043763849</v>
      </c>
      <c r="S36" s="24">
        <f t="shared" si="2"/>
        <v>8895.9583250649157</v>
      </c>
      <c r="V36" s="24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23">
        <v>41974</v>
      </c>
      <c r="B37" s="42">
        <v>36</v>
      </c>
      <c r="C37" s="24">
        <v>8842.7000000000007</v>
      </c>
      <c r="D37" s="24">
        <f t="shared" si="0"/>
        <v>9649.8641666666699</v>
      </c>
      <c r="F37" s="24">
        <f>C36</f>
        <v>8859.5</v>
      </c>
      <c r="H37" s="24">
        <f>AVERAGE(C33:C36)</f>
        <v>8827.9500000000007</v>
      </c>
      <c r="J37" s="24"/>
      <c r="K37" s="24"/>
      <c r="M37" s="35">
        <f>(alpha*C36)+((1-alpha)*M36)</f>
        <v>8741.0465897370486</v>
      </c>
      <c r="O37" s="24">
        <f t="shared" si="1"/>
        <v>8918.2039999999997</v>
      </c>
      <c r="Q37" s="24">
        <f>(alpha*C37)+((1-alpha)*(Q36+R36))</f>
        <v>8917.6585288765582</v>
      </c>
      <c r="R37" s="24">
        <f>(beta*(Q37-Q36))+((1-beta)*R36)</f>
        <v>38.361684934194557</v>
      </c>
      <c r="S37" s="24">
        <f t="shared" si="2"/>
        <v>8936.3981610956962</v>
      </c>
      <c r="V37" s="24"/>
      <c r="W37" s="25"/>
      <c r="X37" s="25"/>
      <c r="Y37" s="25"/>
      <c r="Z37" s="25"/>
      <c r="AA37" s="25"/>
      <c r="AB37" s="25"/>
      <c r="AC37" s="25"/>
      <c r="AD37" s="25"/>
      <c r="AE37" s="25"/>
    </row>
    <row r="38" spans="1:31" x14ac:dyDescent="0.25">
      <c r="A38" s="23">
        <v>42005</v>
      </c>
      <c r="B38" s="42">
        <v>37</v>
      </c>
      <c r="C38" s="24">
        <v>8933.2000000000007</v>
      </c>
      <c r="D38" s="24">
        <f t="shared" si="0"/>
        <v>9649.8641666666699</v>
      </c>
      <c r="F38" s="24">
        <f>C37</f>
        <v>8842.7000000000007</v>
      </c>
      <c r="H38" s="24">
        <f>AVERAGE(C34:C37)</f>
        <v>8847.3499999999985</v>
      </c>
      <c r="J38" s="24"/>
      <c r="K38" s="24"/>
      <c r="M38" s="35">
        <f>(alpha*C37)+((1-alpha)*M37)</f>
        <v>8761.3772717896391</v>
      </c>
      <c r="O38" s="24">
        <f t="shared" si="1"/>
        <v>8948.0680000000011</v>
      </c>
      <c r="Q38" s="24">
        <f>(alpha*C38)+((1-alpha)*(Q37+R37))</f>
        <v>8951.4561710486014</v>
      </c>
      <c r="R38" s="24">
        <f>(beta*(Q38-Q37))+((1-beta)*R37)</f>
        <v>36.079663553118877</v>
      </c>
      <c r="S38" s="24">
        <f t="shared" si="2"/>
        <v>8956.0202138107525</v>
      </c>
      <c r="V38" s="24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 x14ac:dyDescent="0.25">
      <c r="A39" s="23">
        <v>42036</v>
      </c>
      <c r="B39" s="42">
        <v>38</v>
      </c>
      <c r="C39" s="24">
        <v>8972.1</v>
      </c>
      <c r="D39" s="24">
        <f t="shared" si="0"/>
        <v>9649.8641666666699</v>
      </c>
      <c r="F39" s="24">
        <f>C38</f>
        <v>8933.2000000000007</v>
      </c>
      <c r="H39" s="24">
        <f>AVERAGE(C35:C38)</f>
        <v>8877.4500000000007</v>
      </c>
      <c r="J39" s="24"/>
      <c r="K39" s="24"/>
      <c r="M39" s="35">
        <f>(alpha*C38)+((1-alpha)*M38)</f>
        <v>8795.7418174317118</v>
      </c>
      <c r="O39" s="24">
        <f t="shared" si="1"/>
        <v>8977.9320000000007</v>
      </c>
      <c r="Q39" s="24">
        <f>(alpha*C39)+((1-alpha)*(Q38+R38))</f>
        <v>8984.4486676813758</v>
      </c>
      <c r="R39" s="24">
        <f>(beta*(Q39-Q38))+((1-beta)*R38)</f>
        <v>34.536080092946648</v>
      </c>
      <c r="S39" s="24">
        <f t="shared" si="2"/>
        <v>8987.5358346017201</v>
      </c>
      <c r="V39" s="24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1" x14ac:dyDescent="0.25">
      <c r="A40" s="23">
        <v>42064</v>
      </c>
      <c r="B40" s="42">
        <v>39</v>
      </c>
      <c r="C40" s="24">
        <v>9022.5</v>
      </c>
      <c r="D40" s="24">
        <f t="shared" si="0"/>
        <v>9649.8641666666699</v>
      </c>
      <c r="F40" s="24">
        <f>C39</f>
        <v>8972.1</v>
      </c>
      <c r="H40" s="24">
        <f>AVERAGE(C36:C39)</f>
        <v>8901.875</v>
      </c>
      <c r="J40" s="24"/>
      <c r="K40" s="24"/>
      <c r="M40" s="35">
        <f>(alpha*C39)+((1-alpha)*M39)</f>
        <v>8831.0134539453702</v>
      </c>
      <c r="O40" s="24">
        <f t="shared" si="1"/>
        <v>9007.7960000000003</v>
      </c>
      <c r="Q40" s="24">
        <f>(alpha*C40)+((1-alpha)*(Q39+R39))</f>
        <v>9019.6877982194583</v>
      </c>
      <c r="R40" s="24">
        <f>(beta*(Q40-Q39))+((1-beta)*R39)</f>
        <v>34.887605315514556</v>
      </c>
      <c r="S40" s="24">
        <f t="shared" si="2"/>
        <v>9018.9847477743224</v>
      </c>
      <c r="V40" s="24"/>
      <c r="W40" s="25"/>
      <c r="X40" s="25"/>
      <c r="Y40" s="25"/>
      <c r="Z40" s="25"/>
      <c r="AA40" s="25"/>
      <c r="AB40" s="25"/>
      <c r="AC40" s="25"/>
      <c r="AD40" s="25"/>
      <c r="AE40" s="25"/>
    </row>
    <row r="41" spans="1:31" x14ac:dyDescent="0.25">
      <c r="A41" s="23">
        <v>42095</v>
      </c>
      <c r="B41" s="42">
        <v>40</v>
      </c>
      <c r="C41" s="24">
        <v>9008.4</v>
      </c>
      <c r="D41" s="24">
        <f t="shared" si="0"/>
        <v>9649.8641666666699</v>
      </c>
      <c r="F41" s="24">
        <f>C40</f>
        <v>9022.5</v>
      </c>
      <c r="H41" s="24">
        <f>AVERAGE(C37:C40)</f>
        <v>8942.625</v>
      </c>
      <c r="J41" s="24"/>
      <c r="K41" s="24"/>
      <c r="M41" s="35">
        <f>(alpha*C40)+((1-alpha)*M40)</f>
        <v>8869.3107631562962</v>
      </c>
      <c r="O41" s="24">
        <f t="shared" si="1"/>
        <v>9037.66</v>
      </c>
      <c r="Q41" s="24">
        <f>(alpha*C41)+((1-alpha)*(Q40+R40))</f>
        <v>9045.3403228279785</v>
      </c>
      <c r="R41" s="24">
        <f>(beta*(Q41-Q40))+((1-beta)*R40)</f>
        <v>30.270064962017404</v>
      </c>
      <c r="S41" s="24">
        <f t="shared" si="2"/>
        <v>9054.5754035349728</v>
      </c>
      <c r="V41" s="24"/>
      <c r="W41" s="25"/>
      <c r="X41" s="25"/>
      <c r="Y41" s="25"/>
      <c r="Z41" s="25"/>
      <c r="AA41" s="25"/>
      <c r="AB41" s="25"/>
      <c r="AC41" s="25"/>
      <c r="AD41" s="25"/>
      <c r="AE41" s="25"/>
    </row>
    <row r="42" spans="1:31" x14ac:dyDescent="0.25">
      <c r="A42" s="23">
        <v>42125</v>
      </c>
      <c r="B42" s="42">
        <v>41</v>
      </c>
      <c r="C42" s="24">
        <v>9009.7000000000007</v>
      </c>
      <c r="D42" s="24">
        <f t="shared" si="0"/>
        <v>9649.8641666666699</v>
      </c>
      <c r="F42" s="24">
        <f>C41</f>
        <v>9008.4</v>
      </c>
      <c r="H42" s="24">
        <f>AVERAGE(C38:C41)</f>
        <v>8984.0500000000011</v>
      </c>
      <c r="J42" s="24"/>
      <c r="K42" s="24"/>
      <c r="M42" s="35">
        <f>(alpha*C41)+((1-alpha)*M41)</f>
        <v>8897.1286105250365</v>
      </c>
      <c r="O42" s="24">
        <f t="shared" si="1"/>
        <v>9067.5240000000013</v>
      </c>
      <c r="Q42" s="24">
        <f>(alpha*C42)+((1-alpha)*(Q41+R41))</f>
        <v>9062.4283102319987</v>
      </c>
      <c r="R42" s="24">
        <f>(beta*(Q42-Q41))+((1-beta)*R41)</f>
        <v>23.679026183018784</v>
      </c>
      <c r="S42" s="24">
        <f t="shared" si="2"/>
        <v>9075.6103877899968</v>
      </c>
      <c r="V42" s="24"/>
      <c r="W42" s="25"/>
      <c r="X42" s="25"/>
      <c r="Y42" s="25"/>
      <c r="Z42" s="25"/>
      <c r="AA42" s="25"/>
      <c r="AB42" s="25"/>
      <c r="AC42" s="25"/>
      <c r="AD42" s="25"/>
      <c r="AE42" s="25"/>
    </row>
    <row r="43" spans="1:31" x14ac:dyDescent="0.25">
      <c r="A43" s="23">
        <v>42156</v>
      </c>
      <c r="B43" s="42">
        <v>42</v>
      </c>
      <c r="C43" s="24">
        <v>9028.2999999999993</v>
      </c>
      <c r="D43" s="24">
        <f t="shared" si="0"/>
        <v>9649.8641666666699</v>
      </c>
      <c r="F43" s="24">
        <f>C42</f>
        <v>9009.7000000000007</v>
      </c>
      <c r="H43" s="24">
        <f>AVERAGE(C39:C42)</f>
        <v>9003.1749999999993</v>
      </c>
      <c r="J43" s="24"/>
      <c r="K43" s="24"/>
      <c r="M43" s="35">
        <f>(alpha*C42)+((1-alpha)*M42)</f>
        <v>8919.6428884200304</v>
      </c>
      <c r="O43" s="24">
        <f t="shared" si="1"/>
        <v>9097.3880000000008</v>
      </c>
      <c r="Q43" s="24">
        <f>(alpha*C43)+((1-alpha)*(Q42+R42))</f>
        <v>9074.5458691320146</v>
      </c>
      <c r="R43" s="24">
        <f>(beta*(Q43-Q42))+((1-beta)*R42)</f>
        <v>17.898292541517325</v>
      </c>
      <c r="S43" s="24">
        <f t="shared" si="2"/>
        <v>9086.1073364150179</v>
      </c>
      <c r="V43" s="24"/>
      <c r="W43" s="25"/>
      <c r="X43" s="25"/>
      <c r="Y43" s="25"/>
      <c r="Z43" s="25"/>
      <c r="AA43" s="25"/>
      <c r="AB43" s="25"/>
      <c r="AC43" s="25"/>
      <c r="AD43" s="25"/>
      <c r="AE43" s="25"/>
    </row>
    <row r="44" spans="1:31" x14ac:dyDescent="0.25">
      <c r="A44" s="23">
        <v>42186</v>
      </c>
      <c r="B44" s="42">
        <v>43</v>
      </c>
      <c r="C44" s="24">
        <v>9099.2000000000007</v>
      </c>
      <c r="D44" s="24">
        <f t="shared" si="0"/>
        <v>9649.8641666666699</v>
      </c>
      <c r="F44" s="24">
        <f>C43</f>
        <v>9028.2999999999993</v>
      </c>
      <c r="H44" s="24">
        <f>AVERAGE(C40:C43)</f>
        <v>9017.2250000000004</v>
      </c>
      <c r="J44" s="24"/>
      <c r="K44" s="24"/>
      <c r="M44" s="35">
        <f>(alpha*C43)+((1-alpha)*M43)</f>
        <v>8941.3743107360242</v>
      </c>
      <c r="O44" s="24">
        <f t="shared" si="1"/>
        <v>9127.2520000000004</v>
      </c>
      <c r="Q44" s="24">
        <f>(alpha*C44)+((1-alpha)*(Q43+R43))</f>
        <v>9093.7953293388255</v>
      </c>
      <c r="R44" s="24">
        <f>(beta*(Q44-Q43))+((1-beta)*R43)</f>
        <v>18.573876374164115</v>
      </c>
      <c r="S44" s="24">
        <f t="shared" si="2"/>
        <v>9092.4441616735312</v>
      </c>
      <c r="V44" s="24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x14ac:dyDescent="0.25">
      <c r="A45" s="23">
        <v>42217</v>
      </c>
      <c r="B45" s="42">
        <v>44</v>
      </c>
      <c r="C45" s="24">
        <v>9130.9</v>
      </c>
      <c r="D45" s="24">
        <f t="shared" si="0"/>
        <v>9649.8641666666699</v>
      </c>
      <c r="F45" s="24">
        <f>C44</f>
        <v>9099.2000000000007</v>
      </c>
      <c r="H45" s="24">
        <f>AVERAGE(C41:C44)</f>
        <v>9036.4</v>
      </c>
      <c r="J45" s="24"/>
      <c r="K45" s="24"/>
      <c r="M45" s="35">
        <f>(alpha*C44)+((1-alpha)*M44)</f>
        <v>8972.9394485888188</v>
      </c>
      <c r="O45" s="24">
        <f t="shared" si="1"/>
        <v>9157.116</v>
      </c>
      <c r="Q45" s="24">
        <f>(alpha*C45)+((1-alpha)*(Q44+R44))</f>
        <v>9116.0753645703917</v>
      </c>
      <c r="R45" s="24">
        <f>(beta*(Q45-Q44))+((1-beta)*R44)</f>
        <v>20.426955802865166</v>
      </c>
      <c r="S45" s="24">
        <f t="shared" si="2"/>
        <v>9112.3692057129902</v>
      </c>
      <c r="V45" s="24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s="23">
        <v>42248</v>
      </c>
      <c r="B46" s="42">
        <v>45</v>
      </c>
      <c r="C46" s="24">
        <v>9143.7000000000007</v>
      </c>
      <c r="D46" s="24">
        <f t="shared" si="0"/>
        <v>9649.8641666666699</v>
      </c>
      <c r="F46" s="24">
        <f>C45</f>
        <v>9130.9</v>
      </c>
      <c r="H46" s="24">
        <f>AVERAGE(C42:C45)</f>
        <v>9067.0249999999996</v>
      </c>
      <c r="J46" s="24"/>
      <c r="K46" s="24"/>
      <c r="M46" s="35">
        <f>(alpha*C45)+((1-alpha)*M45)</f>
        <v>9004.5315588710546</v>
      </c>
      <c r="O46" s="24">
        <f t="shared" si="1"/>
        <v>9186.98</v>
      </c>
      <c r="Q46" s="24">
        <f>(alpha*C46)+((1-alpha)*(Q45+R45))</f>
        <v>9137.9418562986048</v>
      </c>
      <c r="R46" s="24">
        <f>(beta*(Q46-Q45))+((1-beta)*R45)</f>
        <v>21.146723765539122</v>
      </c>
      <c r="S46" s="24">
        <f t="shared" si="2"/>
        <v>9136.5023203732562</v>
      </c>
      <c r="V46" s="24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x14ac:dyDescent="0.25">
      <c r="A47" s="23">
        <v>42278</v>
      </c>
      <c r="B47" s="42">
        <v>46</v>
      </c>
      <c r="C47" s="24">
        <v>9156.4</v>
      </c>
      <c r="D47" s="24">
        <f t="shared" si="0"/>
        <v>9649.8641666666699</v>
      </c>
      <c r="F47" s="24">
        <f>C46</f>
        <v>9143.7000000000007</v>
      </c>
      <c r="H47" s="24">
        <f>AVERAGE(C43:C46)</f>
        <v>9100.5250000000015</v>
      </c>
      <c r="J47" s="24"/>
      <c r="K47" s="24"/>
      <c r="M47" s="35">
        <f>(alpha*C46)+((1-alpha)*M46)</f>
        <v>9032.3652470968445</v>
      </c>
      <c r="O47" s="24">
        <f t="shared" si="1"/>
        <v>9216.844000000001</v>
      </c>
      <c r="Q47" s="24">
        <f>(alpha*C47)+((1-alpha)*(Q46+R46))</f>
        <v>9158.5508640513162</v>
      </c>
      <c r="R47" s="24">
        <f>(beta*(Q47-Q46))+((1-beta)*R46)</f>
        <v>20.877865759125299</v>
      </c>
      <c r="S47" s="24">
        <f t="shared" si="2"/>
        <v>9159.0885800641445</v>
      </c>
      <c r="V47" s="24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23">
        <v>42309</v>
      </c>
      <c r="B48" s="42">
        <v>47</v>
      </c>
      <c r="C48" s="24">
        <v>9158.7999999999993</v>
      </c>
      <c r="D48" s="24">
        <f t="shared" si="0"/>
        <v>9649.8641666666699</v>
      </c>
      <c r="F48" s="24">
        <f>C47</f>
        <v>9156.4</v>
      </c>
      <c r="H48" s="24">
        <f>AVERAGE(C44:C47)</f>
        <v>9132.5499999999993</v>
      </c>
      <c r="J48" s="24"/>
      <c r="K48" s="24"/>
      <c r="M48" s="35">
        <f>(alpha*C47)+((1-alpha)*M47)</f>
        <v>9057.172197677477</v>
      </c>
      <c r="O48" s="24">
        <f t="shared" si="1"/>
        <v>9246.7080000000005</v>
      </c>
      <c r="Q48" s="24">
        <f>(alpha*C48)+((1-alpha)*(Q47+R47))</f>
        <v>9175.3029838483526</v>
      </c>
      <c r="R48" s="24">
        <f>(beta*(Q48-Q47))+((1-beta)*R47)</f>
        <v>18.814992778080828</v>
      </c>
      <c r="S48" s="24">
        <f t="shared" si="2"/>
        <v>9179.4287298104409</v>
      </c>
      <c r="V48" s="24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23">
        <v>42339</v>
      </c>
      <c r="B49" s="42">
        <v>48</v>
      </c>
      <c r="C49" s="24">
        <v>9412</v>
      </c>
      <c r="D49" s="24">
        <f t="shared" si="0"/>
        <v>9649.8641666666699</v>
      </c>
      <c r="F49" s="24">
        <f>C48</f>
        <v>9158.7999999999993</v>
      </c>
      <c r="H49" s="24">
        <f>AVERAGE(C45:C48)</f>
        <v>9147.4500000000007</v>
      </c>
      <c r="J49" s="24"/>
      <c r="K49" s="24"/>
      <c r="M49" s="35">
        <f>(alpha*C48)+((1-alpha)*M48)</f>
        <v>9077.4977581419826</v>
      </c>
      <c r="O49" s="24">
        <f t="shared" si="1"/>
        <v>9276.5720000000001</v>
      </c>
      <c r="Q49" s="24">
        <f>(alpha*C49)+((1-alpha)*(Q48+R48))</f>
        <v>9237.6943813011476</v>
      </c>
      <c r="R49" s="24">
        <f>(beta*(Q49-Q48))+((1-beta)*R48)</f>
        <v>40.603195115437913</v>
      </c>
      <c r="S49" s="24">
        <f t="shared" si="2"/>
        <v>9194.117976626434</v>
      </c>
      <c r="V49" s="24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23">
        <v>42370</v>
      </c>
      <c r="B50" s="42">
        <v>49</v>
      </c>
      <c r="C50" s="24">
        <v>9506.4</v>
      </c>
      <c r="D50" s="24">
        <f t="shared" si="0"/>
        <v>9649.8641666666699</v>
      </c>
      <c r="F50" s="24">
        <f>C49</f>
        <v>9412</v>
      </c>
      <c r="H50" s="24">
        <f>AVERAGE(C46:C49)</f>
        <v>9217.7249999999985</v>
      </c>
      <c r="J50" s="24"/>
      <c r="K50" s="24"/>
      <c r="M50" s="35">
        <f>(alpha*C49)+((1-alpha)*M49)</f>
        <v>9144.398206513586</v>
      </c>
      <c r="O50" s="24">
        <f t="shared" si="1"/>
        <v>9306.4359999999997</v>
      </c>
      <c r="Q50" s="24">
        <f>(alpha*C50)+((1-alpha)*(Q49+R49))</f>
        <v>9323.9180611332686</v>
      </c>
      <c r="R50" s="24">
        <f>(beta*(Q50-Q49))+((1-beta)*R49)</f>
        <v>63.413437473779446</v>
      </c>
      <c r="S50" s="24">
        <f t="shared" si="2"/>
        <v>9278.2975764165858</v>
      </c>
      <c r="V50" s="24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23">
        <v>42401</v>
      </c>
      <c r="B51" s="42">
        <v>50</v>
      </c>
      <c r="C51" s="24">
        <v>9413.9</v>
      </c>
      <c r="D51" s="24">
        <f t="shared" si="0"/>
        <v>9649.8641666666699</v>
      </c>
      <c r="F51" s="24">
        <f>C50</f>
        <v>9506.4</v>
      </c>
      <c r="H51" s="24">
        <f>AVERAGE(C47:C50)</f>
        <v>9308.4</v>
      </c>
      <c r="J51" s="24"/>
      <c r="K51" s="24"/>
      <c r="M51" s="35">
        <f>(alpha*C50)+((1-alpha)*M50)</f>
        <v>9216.7985652108691</v>
      </c>
      <c r="O51" s="24">
        <f t="shared" si="1"/>
        <v>9336.3000000000011</v>
      </c>
      <c r="Q51" s="24">
        <f>(alpha*C51)+((1-alpha)*(Q50+R50))</f>
        <v>9392.6451988856388</v>
      </c>
      <c r="R51" s="24">
        <f>(beta*(Q51-Q50))+((1-beta)*R50)</f>
        <v>66.070287613074854</v>
      </c>
      <c r="S51" s="24">
        <f t="shared" si="2"/>
        <v>9387.3314986070473</v>
      </c>
      <c r="V51" s="24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23">
        <v>42430</v>
      </c>
      <c r="B52" s="42">
        <v>51</v>
      </c>
      <c r="C52" s="24">
        <v>9453.9</v>
      </c>
      <c r="D52" s="24">
        <f t="shared" si="0"/>
        <v>9649.8641666666699</v>
      </c>
      <c r="F52" s="24">
        <f>C51</f>
        <v>9413.9</v>
      </c>
      <c r="H52" s="24">
        <f>AVERAGE(C48:C51)</f>
        <v>9372.7749999999996</v>
      </c>
      <c r="J52" s="24"/>
      <c r="K52" s="24"/>
      <c r="M52" s="35">
        <f>(alpha*C51)+((1-alpha)*M51)</f>
        <v>9256.2188521686967</v>
      </c>
      <c r="O52" s="24">
        <f t="shared" si="1"/>
        <v>9366.1640000000007</v>
      </c>
      <c r="Q52" s="24">
        <f>(alpha*C52)+((1-alpha)*(Q51+R51))</f>
        <v>9457.7523891989713</v>
      </c>
      <c r="R52" s="24">
        <f>(beta*(Q52-Q51))+((1-beta)*R51)</f>
        <v>65.588738963203667</v>
      </c>
      <c r="S52" s="24">
        <f t="shared" si="2"/>
        <v>9458.7154864987133</v>
      </c>
      <c r="V52" s="24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x14ac:dyDescent="0.25">
      <c r="A53" s="23">
        <v>42461</v>
      </c>
      <c r="B53" s="42">
        <v>52</v>
      </c>
      <c r="C53" s="24">
        <v>9458.2999999999993</v>
      </c>
      <c r="D53" s="24">
        <f t="shared" si="0"/>
        <v>9649.8641666666699</v>
      </c>
      <c r="F53" s="24">
        <f>C52</f>
        <v>9453.9</v>
      </c>
      <c r="H53" s="24">
        <f>AVERAGE(C49:C52)</f>
        <v>9446.5500000000011</v>
      </c>
      <c r="J53" s="24"/>
      <c r="K53" s="24"/>
      <c r="M53" s="35">
        <f>(alpha*C52)+((1-alpha)*M52)</f>
        <v>9295.7550817349584</v>
      </c>
      <c r="O53" s="24">
        <f t="shared" si="1"/>
        <v>9396.0280000000002</v>
      </c>
      <c r="Q53" s="24">
        <f>(alpha*C53)+((1-alpha)*(Q52+R52))</f>
        <v>9510.3329025297407</v>
      </c>
      <c r="R53" s="24">
        <f>(beta*(Q53-Q52))+((1-beta)*R52)</f>
        <v>59.084626146986565</v>
      </c>
      <c r="S53" s="24">
        <f t="shared" si="2"/>
        <v>9523.3411281621757</v>
      </c>
      <c r="V53" s="24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 s="23">
        <v>42491</v>
      </c>
      <c r="B54" s="42">
        <v>53</v>
      </c>
      <c r="C54" s="24">
        <v>9495.9</v>
      </c>
      <c r="D54" s="24">
        <f t="shared" si="0"/>
        <v>9649.8641666666699</v>
      </c>
      <c r="F54" s="24">
        <f>C53</f>
        <v>9458.2999999999993</v>
      </c>
      <c r="H54" s="24">
        <f>AVERAGE(C50:C53)</f>
        <v>9458.125</v>
      </c>
      <c r="J54" s="24"/>
      <c r="K54" s="24"/>
      <c r="M54" s="35">
        <f>(alpha*C53)+((1-alpha)*M53)</f>
        <v>9328.264065387968</v>
      </c>
      <c r="O54" s="24">
        <f t="shared" si="1"/>
        <v>9425.8919999999998</v>
      </c>
      <c r="Q54" s="24">
        <f>(alpha*C54)+((1-alpha)*(Q53+R53))</f>
        <v>9554.7140229413817</v>
      </c>
      <c r="R54" s="24">
        <f>(beta*(Q54-Q53))+((1-beta)*R53)</f>
        <v>51.732873279313758</v>
      </c>
      <c r="S54" s="24">
        <f t="shared" si="2"/>
        <v>9569.4175286767277</v>
      </c>
      <c r="V54" s="24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x14ac:dyDescent="0.25">
      <c r="A55" s="23">
        <v>42522</v>
      </c>
      <c r="B55" s="42">
        <v>54</v>
      </c>
      <c r="C55" s="24">
        <v>9569.2000000000007</v>
      </c>
      <c r="D55" s="24">
        <f t="shared" si="0"/>
        <v>9649.8641666666699</v>
      </c>
      <c r="F55" s="24">
        <f>C54</f>
        <v>9495.9</v>
      </c>
      <c r="H55" s="24">
        <f>AVERAGE(C51:C54)</f>
        <v>9455.5</v>
      </c>
      <c r="J55" s="24"/>
      <c r="K55" s="24"/>
      <c r="M55" s="35">
        <f>(alpha*C54)+((1-alpha)*M54)</f>
        <v>9361.7912523103751</v>
      </c>
      <c r="O55" s="24">
        <f t="shared" si="1"/>
        <v>9455.7560000000012</v>
      </c>
      <c r="Q55" s="24">
        <f>(alpha*C55)+((1-alpha)*(Q54+R54))</f>
        <v>9598.9975169765567</v>
      </c>
      <c r="R55" s="24">
        <f>(beta*(Q55-Q54))+((1-beta)*R54)</f>
        <v>48.008183657244359</v>
      </c>
      <c r="S55" s="24">
        <f t="shared" si="2"/>
        <v>9606.4468962206956</v>
      </c>
      <c r="V55" s="24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23">
        <v>42552</v>
      </c>
      <c r="B56" s="42">
        <v>55</v>
      </c>
      <c r="C56" s="24">
        <v>9604.9</v>
      </c>
      <c r="D56" s="24">
        <f t="shared" si="0"/>
        <v>9649.8641666666699</v>
      </c>
      <c r="F56" s="24">
        <f>C55</f>
        <v>9569.2000000000007</v>
      </c>
      <c r="H56" s="24">
        <f>AVERAGE(C52:C55)</f>
        <v>9494.3250000000007</v>
      </c>
      <c r="J56" s="24"/>
      <c r="K56" s="24"/>
      <c r="M56" s="35">
        <f>(alpha*C55)+((1-alpha)*M55)</f>
        <v>9403.2730018483016</v>
      </c>
      <c r="O56" s="24">
        <f t="shared" si="1"/>
        <v>9485.6200000000008</v>
      </c>
      <c r="Q56" s="24">
        <f>(alpha*C56)+((1-alpha)*(Q55+R55))</f>
        <v>9638.5845605070408</v>
      </c>
      <c r="R56" s="24">
        <f>(beta*(Q56-Q55))+((1-beta)*R55)</f>
        <v>43.797613593864256</v>
      </c>
      <c r="S56" s="24">
        <f t="shared" si="2"/>
        <v>9647.0057006338011</v>
      </c>
      <c r="V56" s="24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23">
        <v>42583</v>
      </c>
      <c r="B57" s="42">
        <v>56</v>
      </c>
      <c r="C57" s="24">
        <v>9645.7000000000007</v>
      </c>
      <c r="D57" s="24">
        <f t="shared" si="0"/>
        <v>9649.8641666666699</v>
      </c>
      <c r="F57" s="24">
        <f>C56</f>
        <v>9604.9</v>
      </c>
      <c r="H57" s="24">
        <f>AVERAGE(C53:C56)</f>
        <v>9532.0749999999989</v>
      </c>
      <c r="J57" s="24"/>
      <c r="K57" s="24"/>
      <c r="M57" s="35">
        <f>(alpha*C56)+((1-alpha)*M56)</f>
        <v>9443.5984014786409</v>
      </c>
      <c r="O57" s="24">
        <f t="shared" si="1"/>
        <v>9515.4840000000004</v>
      </c>
      <c r="Q57" s="24">
        <f>(alpha*C57)+((1-alpha)*(Q56+R56))</f>
        <v>9675.0457392807257</v>
      </c>
      <c r="R57" s="24">
        <f>(beta*(Q57-Q56))+((1-beta)*R56)</f>
        <v>40.129396183774567</v>
      </c>
      <c r="S57" s="24">
        <f t="shared" si="2"/>
        <v>9682.3821741009051</v>
      </c>
      <c r="V57" s="24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23">
        <v>42614</v>
      </c>
      <c r="B58" s="42">
        <v>57</v>
      </c>
      <c r="C58" s="24">
        <v>9674.7999999999993</v>
      </c>
      <c r="D58" s="24">
        <f t="shared" si="0"/>
        <v>9649.8641666666699</v>
      </c>
      <c r="F58" s="24">
        <f>C57</f>
        <v>9645.7000000000007</v>
      </c>
      <c r="H58" s="24">
        <f>AVERAGE(C54:C57)</f>
        <v>9578.9249999999993</v>
      </c>
      <c r="J58" s="24"/>
      <c r="K58" s="24"/>
      <c r="M58" s="35">
        <f>(alpha*C57)+((1-alpha)*M57)</f>
        <v>9484.0187211829143</v>
      </c>
      <c r="O58" s="24">
        <f t="shared" si="1"/>
        <v>9545.348</v>
      </c>
      <c r="Q58" s="24">
        <f>(alpha*C58)+((1-alpha)*(Q57+R57))</f>
        <v>9707.1001083716001</v>
      </c>
      <c r="R58" s="24">
        <f>(beta*(Q58-Q57))+((1-beta)*R57)</f>
        <v>36.091882637324474</v>
      </c>
      <c r="S58" s="24">
        <f t="shared" si="2"/>
        <v>9715.1751354645003</v>
      </c>
      <c r="V58" s="24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x14ac:dyDescent="0.25">
      <c r="A59" s="23">
        <v>42644</v>
      </c>
      <c r="B59" s="42">
        <v>58</v>
      </c>
      <c r="C59" s="24">
        <v>9705.2000000000007</v>
      </c>
      <c r="D59" s="24">
        <f t="shared" si="0"/>
        <v>9649.8641666666699</v>
      </c>
      <c r="F59" s="24">
        <f>C58</f>
        <v>9674.7999999999993</v>
      </c>
      <c r="H59" s="24">
        <f>AVERAGE(C55:C58)</f>
        <v>9623.65</v>
      </c>
      <c r="J59" s="24"/>
      <c r="K59" s="24"/>
      <c r="M59" s="35">
        <f>(alpha*C58)+((1-alpha)*M58)</f>
        <v>9522.1749769463313</v>
      </c>
      <c r="O59" s="24">
        <f t="shared" si="1"/>
        <v>9575.2119999999995</v>
      </c>
      <c r="Q59" s="24">
        <f>(alpha*C59)+((1-alpha)*(Q58+R58))</f>
        <v>9735.5935928071394</v>
      </c>
      <c r="R59" s="24">
        <f>(beta*(Q59-Q58))+((1-beta)*R58)</f>
        <v>32.292683536431916</v>
      </c>
      <c r="S59" s="24">
        <f t="shared" si="2"/>
        <v>9743.1919910089237</v>
      </c>
      <c r="V59" s="24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x14ac:dyDescent="0.25">
      <c r="A60" s="23">
        <v>42675</v>
      </c>
      <c r="B60" s="42">
        <v>59</v>
      </c>
      <c r="C60" s="24">
        <v>9742.9</v>
      </c>
      <c r="D60" s="24">
        <f t="shared" si="0"/>
        <v>9649.8641666666699</v>
      </c>
      <c r="F60" s="24">
        <f>C59</f>
        <v>9705.2000000000007</v>
      </c>
      <c r="H60" s="24">
        <f>AVERAGE(C56:C59)</f>
        <v>9657.65</v>
      </c>
      <c r="J60" s="24"/>
      <c r="K60" s="24"/>
      <c r="M60" s="35">
        <f>(alpha*C59)+((1-alpha)*M59)</f>
        <v>9558.7799815570652</v>
      </c>
      <c r="O60" s="24">
        <f t="shared" si="1"/>
        <v>9605.0760000000009</v>
      </c>
      <c r="Q60" s="24">
        <f>(alpha*C60)+((1-alpha)*(Q59+R59))</f>
        <v>9762.8890210748577</v>
      </c>
      <c r="R60" s="24">
        <f>(beta*(Q60-Q59))+((1-beta)*R59)</f>
        <v>29.794055902075112</v>
      </c>
      <c r="S60" s="24">
        <f t="shared" si="2"/>
        <v>9767.8862763435718</v>
      </c>
      <c r="V60" s="24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23">
        <v>42705</v>
      </c>
      <c r="B61" s="42">
        <v>60</v>
      </c>
      <c r="C61" s="24">
        <v>9733.1</v>
      </c>
      <c r="D61" s="24">
        <f t="shared" si="0"/>
        <v>9649.8641666666699</v>
      </c>
      <c r="F61" s="24">
        <f>C60</f>
        <v>9742.9</v>
      </c>
      <c r="H61" s="24">
        <f>AVERAGE(C57:C60)</f>
        <v>9692.15</v>
      </c>
      <c r="J61" s="24"/>
      <c r="K61" s="24"/>
      <c r="M61" s="35">
        <f>(alpha*C60)+((1-alpha)*M60)</f>
        <v>9595.6039852456524</v>
      </c>
      <c r="O61" s="24">
        <f t="shared" si="1"/>
        <v>9634.94</v>
      </c>
      <c r="Q61" s="24">
        <f>(alpha*C61)+((1-alpha)*(Q60+R60))</f>
        <v>9780.7664615815465</v>
      </c>
      <c r="R61" s="24">
        <f>(beta*(Q61-Q60))+((1-beta)*R60)</f>
        <v>23.835748204381957</v>
      </c>
      <c r="S61" s="24">
        <f t="shared" si="2"/>
        <v>9792.6830769769331</v>
      </c>
      <c r="V61" s="24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23">
        <v>42736</v>
      </c>
      <c r="B62" s="42">
        <v>61</v>
      </c>
      <c r="C62" s="24">
        <v>9724.7000000000007</v>
      </c>
      <c r="D62" s="24">
        <f t="shared" si="0"/>
        <v>9649.8641666666699</v>
      </c>
      <c r="F62" s="24">
        <f>C61</f>
        <v>9733.1</v>
      </c>
      <c r="H62" s="24">
        <f>AVERAGE(C58:C61)</f>
        <v>9714</v>
      </c>
      <c r="J62" s="24"/>
      <c r="K62" s="24"/>
      <c r="M62" s="35">
        <f>(alpha*C61)+((1-alpha)*M61)</f>
        <v>9623.1031881965228</v>
      </c>
      <c r="O62" s="24">
        <f t="shared" si="1"/>
        <v>9664.8040000000001</v>
      </c>
      <c r="Q62" s="24">
        <f>(alpha*C62)+((1-alpha)*(Q61+R61))</f>
        <v>9788.621767828743</v>
      </c>
      <c r="R62" s="24">
        <f>(beta*(Q62-Q61))+((1-beta)*R61)</f>
        <v>15.845527225789226</v>
      </c>
      <c r="S62" s="24">
        <f t="shared" si="2"/>
        <v>9804.6022097859277</v>
      </c>
      <c r="V62" s="24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x14ac:dyDescent="0.25">
      <c r="A63" s="23">
        <v>42767</v>
      </c>
      <c r="B63" s="42">
        <v>62</v>
      </c>
      <c r="C63" s="24">
        <v>9801.1</v>
      </c>
      <c r="D63" s="24">
        <f t="shared" si="0"/>
        <v>9649.8641666666699</v>
      </c>
      <c r="F63" s="24">
        <f>C62</f>
        <v>9724.7000000000007</v>
      </c>
      <c r="H63" s="24">
        <f>AVERAGE(C59:C62)</f>
        <v>9726.4749999999985</v>
      </c>
      <c r="J63" s="24"/>
      <c r="K63" s="24"/>
      <c r="M63" s="35">
        <f>(alpha*C62)+((1-alpha)*M62)</f>
        <v>9643.4225505572194</v>
      </c>
      <c r="O63" s="24">
        <f t="shared" si="1"/>
        <v>9694.6679999999997</v>
      </c>
      <c r="Q63" s="24">
        <f>(alpha*C63)+((1-alpha)*(Q62+R62))</f>
        <v>9803.7938360436274</v>
      </c>
      <c r="R63" s="24">
        <f>(beta*(Q63-Q62))+((1-beta)*R62)</f>
        <v>15.508797720336787</v>
      </c>
      <c r="S63" s="24">
        <f t="shared" si="2"/>
        <v>9804.4672950545319</v>
      </c>
      <c r="V63" s="24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 s="23">
        <v>42795</v>
      </c>
      <c r="B64" s="42">
        <v>63</v>
      </c>
      <c r="C64" s="24">
        <v>9798.2999999999993</v>
      </c>
      <c r="D64" s="24">
        <f t="shared" si="0"/>
        <v>9649.8641666666699</v>
      </c>
      <c r="F64" s="24">
        <f>C63</f>
        <v>9801.1</v>
      </c>
      <c r="H64" s="24">
        <f>AVERAGE(C60:C63)</f>
        <v>9750.4500000000007</v>
      </c>
      <c r="J64" s="24"/>
      <c r="K64" s="24"/>
      <c r="M64" s="35">
        <f>(alpha*C63)+((1-alpha)*M63)</f>
        <v>9674.9580404457774</v>
      </c>
      <c r="O64" s="24">
        <f t="shared" si="1"/>
        <v>9724.5320000000011</v>
      </c>
      <c r="Q64" s="24">
        <f>(alpha*C64)+((1-alpha)*(Q63+R63))</f>
        <v>9815.102107011171</v>
      </c>
      <c r="R64" s="24">
        <f>(beta*(Q64-Q63))+((1-beta)*R63)</f>
        <v>13.408534343940218</v>
      </c>
      <c r="S64" s="24">
        <f t="shared" si="2"/>
        <v>9819.302633763964</v>
      </c>
      <c r="V64" s="24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 s="23">
        <v>42826</v>
      </c>
      <c r="B65" s="42">
        <v>64</v>
      </c>
      <c r="C65" s="24">
        <v>9813.7000000000007</v>
      </c>
      <c r="D65" s="24">
        <f t="shared" si="0"/>
        <v>9649.8641666666699</v>
      </c>
      <c r="F65" s="24">
        <f>C64</f>
        <v>9798.2999999999993</v>
      </c>
      <c r="H65" s="24">
        <f>AVERAGE(C61:C64)</f>
        <v>9764.2999999999993</v>
      </c>
      <c r="J65" s="24"/>
      <c r="K65" s="24"/>
      <c r="M65" s="35">
        <f>(alpha*C64)+((1-alpha)*M64)</f>
        <v>9699.6264323566211</v>
      </c>
      <c r="O65" s="24">
        <f t="shared" si="1"/>
        <v>9754.3960000000006</v>
      </c>
      <c r="Q65" s="24">
        <f>(alpha*C65)+((1-alpha)*(Q64+R64))</f>
        <v>9825.5485130840898</v>
      </c>
      <c r="R65" s="24">
        <f>(beta*(Q65-Q64))+((1-beta)*R64)</f>
        <v>11.92747020842949</v>
      </c>
      <c r="S65" s="24">
        <f t="shared" si="2"/>
        <v>9828.5106413551111</v>
      </c>
      <c r="V65" s="24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 s="23">
        <v>42856</v>
      </c>
      <c r="B66" s="42">
        <v>65</v>
      </c>
      <c r="C66" s="24">
        <v>9867.7000000000007</v>
      </c>
      <c r="D66" s="24">
        <f t="shared" si="0"/>
        <v>9649.8641666666699</v>
      </c>
      <c r="F66" s="24">
        <f>C65</f>
        <v>9813.7000000000007</v>
      </c>
      <c r="H66" s="24">
        <f>AVERAGE(C62:C65)</f>
        <v>9784.4500000000007</v>
      </c>
      <c r="J66" s="24"/>
      <c r="K66" s="24"/>
      <c r="M66" s="35">
        <f>(alpha*C65)+((1-alpha)*M65)</f>
        <v>9722.4411458852974</v>
      </c>
      <c r="O66" s="24">
        <f t="shared" si="1"/>
        <v>9784.26</v>
      </c>
      <c r="Q66" s="24">
        <f>(alpha*C66)+((1-alpha)*(Q65+R65))</f>
        <v>9843.520786634017</v>
      </c>
      <c r="R66" s="24">
        <f>(beta*(Q66-Q65))+((1-beta)*R65)</f>
        <v>14.949871879178342</v>
      </c>
      <c r="S66" s="24">
        <f t="shared" si="2"/>
        <v>9837.4759832925192</v>
      </c>
      <c r="V66" s="24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s="23">
        <v>42887</v>
      </c>
      <c r="B67" s="42">
        <v>66</v>
      </c>
      <c r="C67" s="24">
        <v>9894.4</v>
      </c>
      <c r="D67" s="24">
        <f t="shared" ref="D67:D120" si="3">D68</f>
        <v>9649.8641666666699</v>
      </c>
      <c r="F67" s="24">
        <f>C66</f>
        <v>9867.7000000000007</v>
      </c>
      <c r="H67" s="24">
        <f>AVERAGE(C63:C66)</f>
        <v>9820.2000000000007</v>
      </c>
      <c r="J67" s="24"/>
      <c r="K67" s="24"/>
      <c r="M67" s="35">
        <f>(alpha*C66)+((1-alpha)*M66)</f>
        <v>9751.4929167082391</v>
      </c>
      <c r="O67" s="24">
        <f t="shared" ref="O67:O130" si="4" xml:space="preserve"> 29.864*B67 + 7843.1</f>
        <v>9814.1239999999998</v>
      </c>
      <c r="Q67" s="24">
        <f>(alpha*C67)+((1-alpha)*(Q66+R66))</f>
        <v>9865.6565268105569</v>
      </c>
      <c r="R67" s="24">
        <f>(beta*(Q67-Q66))+((1-beta)*R66)</f>
        <v>18.542806027859129</v>
      </c>
      <c r="S67" s="24">
        <f t="shared" si="2"/>
        <v>9858.4706585131953</v>
      </c>
      <c r="V67" s="24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x14ac:dyDescent="0.25">
      <c r="A68" s="23">
        <v>42917</v>
      </c>
      <c r="B68" s="42">
        <v>67</v>
      </c>
      <c r="C68" s="24">
        <v>9886.4</v>
      </c>
      <c r="D68" s="24">
        <f t="shared" si="3"/>
        <v>9649.8641666666699</v>
      </c>
      <c r="F68" s="24">
        <f>C67</f>
        <v>9894.4</v>
      </c>
      <c r="H68" s="24">
        <f>AVERAGE(C64:C67)</f>
        <v>9843.5249999999996</v>
      </c>
      <c r="J68" s="24"/>
      <c r="K68" s="24"/>
      <c r="M68" s="35">
        <f>(alpha*C67)+((1-alpha)*M67)</f>
        <v>9780.0743333665923</v>
      </c>
      <c r="O68" s="24">
        <f t="shared" si="4"/>
        <v>9843.9880000000012</v>
      </c>
      <c r="Q68" s="24">
        <f>(alpha*C68)+((1-alpha)*(Q67+R67))</f>
        <v>9884.6394662707335</v>
      </c>
      <c r="R68" s="24">
        <f>(beta*(Q68-Q67))+((1-beta)*R67)</f>
        <v>18.762872744017848</v>
      </c>
      <c r="S68" s="24">
        <f t="shared" ref="S68:S122" si="5">Q67+R67</f>
        <v>9884.199332838416</v>
      </c>
      <c r="V68" s="24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23">
        <v>42948</v>
      </c>
      <c r="B69" s="42">
        <v>68</v>
      </c>
      <c r="C69" s="24">
        <v>9923</v>
      </c>
      <c r="D69" s="24">
        <f t="shared" si="3"/>
        <v>9649.8641666666699</v>
      </c>
      <c r="F69" s="24">
        <f>C68</f>
        <v>9886.4</v>
      </c>
      <c r="H69" s="24">
        <f>AVERAGE(C65:C68)</f>
        <v>9865.5500000000011</v>
      </c>
      <c r="J69" s="24"/>
      <c r="K69" s="24"/>
      <c r="M69" s="35">
        <f>(alpha*C68)+((1-alpha)*M68)</f>
        <v>9801.3394666932745</v>
      </c>
      <c r="O69" s="24">
        <f t="shared" si="4"/>
        <v>9873.8520000000008</v>
      </c>
      <c r="Q69" s="24">
        <f>(alpha*C69)+((1-alpha)*(Q68+R68))</f>
        <v>9907.3218712118014</v>
      </c>
      <c r="R69" s="24">
        <f>(beta*(Q69-Q68))+((1-beta)*R68)</f>
        <v>20.722638842542896</v>
      </c>
      <c r="S69" s="24">
        <f t="shared" si="5"/>
        <v>9903.4023390147522</v>
      </c>
      <c r="V69" s="24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23">
        <v>42979</v>
      </c>
      <c r="B70" s="42">
        <v>69</v>
      </c>
      <c r="C70" s="24">
        <v>9942.5</v>
      </c>
      <c r="D70" s="24">
        <f t="shared" si="3"/>
        <v>9649.8641666666699</v>
      </c>
      <c r="F70" s="24">
        <f>C69</f>
        <v>9923</v>
      </c>
      <c r="H70" s="24">
        <f>AVERAGE(C66:C69)</f>
        <v>9892.875</v>
      </c>
      <c r="J70" s="24"/>
      <c r="K70" s="24"/>
      <c r="M70" s="35">
        <f>(alpha*C69)+((1-alpha)*M69)</f>
        <v>9825.6715733546207</v>
      </c>
      <c r="O70" s="24">
        <f t="shared" si="4"/>
        <v>9903.7160000000003</v>
      </c>
      <c r="Q70" s="24">
        <f>(alpha*C70)+((1-alpha)*(Q69+R69))</f>
        <v>9930.9356080434754</v>
      </c>
      <c r="R70" s="24">
        <f>(beta*(Q70-Q69))+((1-beta)*R69)</f>
        <v>22.168187837108462</v>
      </c>
      <c r="S70" s="24">
        <f t="shared" si="5"/>
        <v>9928.0445100543438</v>
      </c>
      <c r="V70" s="24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23">
        <v>43009</v>
      </c>
      <c r="B71" s="42">
        <v>70</v>
      </c>
      <c r="C71" s="24">
        <v>10013.5</v>
      </c>
      <c r="D71" s="24">
        <f t="shared" si="3"/>
        <v>9649.8641666666699</v>
      </c>
      <c r="F71" s="24">
        <f>C70</f>
        <v>9942.5</v>
      </c>
      <c r="H71" s="24">
        <f>AVERAGE(C67:C70)</f>
        <v>9911.5750000000007</v>
      </c>
      <c r="J71" s="24"/>
      <c r="K71" s="24"/>
      <c r="M71" s="35">
        <f>(alpha*C70)+((1-alpha)*M70)</f>
        <v>9849.0372586836966</v>
      </c>
      <c r="O71" s="24">
        <f t="shared" si="4"/>
        <v>9933.58</v>
      </c>
      <c r="Q71" s="24">
        <f>(alpha*C71)+((1-alpha)*(Q70+R70))</f>
        <v>9965.1830367044677</v>
      </c>
      <c r="R71" s="24">
        <f>(beta*(Q71-Q70))+((1-beta)*R70)</f>
        <v>28.207808249050345</v>
      </c>
      <c r="S71" s="24">
        <f t="shared" si="5"/>
        <v>9953.1037958805846</v>
      </c>
      <c r="V71" s="24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23">
        <v>43040</v>
      </c>
      <c r="B72" s="42">
        <v>71</v>
      </c>
      <c r="C72" s="24">
        <v>10038.299999999999</v>
      </c>
      <c r="D72" s="24">
        <f t="shared" si="3"/>
        <v>9649.8641666666699</v>
      </c>
      <c r="F72" s="24">
        <f>C71</f>
        <v>10013.5</v>
      </c>
      <c r="H72" s="24">
        <f>AVERAGE(C68:C71)</f>
        <v>9941.35</v>
      </c>
      <c r="J72" s="24"/>
      <c r="K72" s="24"/>
      <c r="M72" s="35">
        <f>(alpha*C71)+((1-alpha)*M71)</f>
        <v>9881.9298069469587</v>
      </c>
      <c r="O72" s="24">
        <f t="shared" si="4"/>
        <v>9963.4439999999995</v>
      </c>
      <c r="Q72" s="24">
        <f>(alpha*C72)+((1-alpha)*(Q71+R71))</f>
        <v>10002.372675962815</v>
      </c>
      <c r="R72" s="24">
        <f>(beta*(Q72-Q71))+((1-beta)*R71)</f>
        <v>32.698723753698971</v>
      </c>
      <c r="S72" s="24">
        <f t="shared" si="5"/>
        <v>9993.3908449535174</v>
      </c>
      <c r="V72" s="24"/>
      <c r="W72" s="25"/>
      <c r="X72" s="25"/>
      <c r="Y72" s="25"/>
      <c r="Z72" s="25"/>
      <c r="AA72" s="25"/>
      <c r="AB72" s="25"/>
      <c r="AC72" s="25"/>
      <c r="AD72" s="25"/>
      <c r="AE72" s="25"/>
    </row>
    <row r="73" spans="1:31" x14ac:dyDescent="0.25">
      <c r="A73" s="23">
        <v>43070</v>
      </c>
      <c r="B73" s="42">
        <v>72</v>
      </c>
      <c r="C73" s="24">
        <v>10057.9</v>
      </c>
      <c r="D73" s="24">
        <f t="shared" si="3"/>
        <v>9649.8641666666699</v>
      </c>
      <c r="F73" s="24">
        <f>C72</f>
        <v>10038.299999999999</v>
      </c>
      <c r="H73" s="24">
        <f>AVERAGE(C69:C72)</f>
        <v>9979.3250000000007</v>
      </c>
      <c r="J73" s="24"/>
      <c r="K73" s="24"/>
      <c r="M73" s="35">
        <f>(alpha*C72)+((1-alpha)*M72)</f>
        <v>9913.2038455575675</v>
      </c>
      <c r="O73" s="24">
        <f t="shared" si="4"/>
        <v>9993.3080000000009</v>
      </c>
      <c r="Q73" s="24">
        <f>(alpha*C73)+((1-alpha)*(Q72+R72))</f>
        <v>10039.637119773211</v>
      </c>
      <c r="R73" s="24">
        <f>(beta*(Q73-Q72))+((1-beta)*R72)</f>
        <v>34.981583782047579</v>
      </c>
      <c r="S73" s="24">
        <f t="shared" si="5"/>
        <v>10035.071399716515</v>
      </c>
      <c r="V73" s="24"/>
      <c r="W73" s="25"/>
      <c r="X73" s="25"/>
      <c r="Y73" s="25"/>
      <c r="Z73" s="25"/>
      <c r="AA73" s="25"/>
      <c r="AB73" s="25"/>
      <c r="AC73" s="25"/>
      <c r="AD73" s="25"/>
      <c r="AE73" s="25"/>
    </row>
    <row r="74" spans="1:31" x14ac:dyDescent="0.25">
      <c r="A74" s="23">
        <v>43101</v>
      </c>
      <c r="B74" s="42">
        <v>73</v>
      </c>
      <c r="C74" s="24">
        <v>10054.9</v>
      </c>
      <c r="D74" s="24">
        <f t="shared" si="3"/>
        <v>9649.8641666666699</v>
      </c>
      <c r="F74" s="24">
        <f>C73</f>
        <v>10057.9</v>
      </c>
      <c r="H74" s="24">
        <f>AVERAGE(C70:C73)</f>
        <v>10013.049999999999</v>
      </c>
      <c r="J74" s="24"/>
      <c r="K74" s="24"/>
      <c r="M74" s="35">
        <f>(alpha*C73)+((1-alpha)*M73)</f>
        <v>9942.1430764460547</v>
      </c>
      <c r="O74" s="24">
        <f t="shared" si="4"/>
        <v>10023.172</v>
      </c>
      <c r="Q74" s="24">
        <f>(alpha*C74)+((1-alpha)*(Q73+R73))</f>
        <v>10070.674962844208</v>
      </c>
      <c r="R74" s="24">
        <f>(beta*(Q74-Q73))+((1-beta)*R73)</f>
        <v>33.00971342652231</v>
      </c>
      <c r="S74" s="24">
        <f t="shared" si="5"/>
        <v>10074.618703555259</v>
      </c>
      <c r="V74" s="24"/>
      <c r="W74" s="25"/>
      <c r="X74" s="25"/>
      <c r="Y74" s="25"/>
      <c r="Z74" s="25"/>
      <c r="AA74" s="25"/>
      <c r="AB74" s="25"/>
      <c r="AC74" s="25"/>
      <c r="AD74" s="25"/>
      <c r="AE74" s="25"/>
    </row>
    <row r="75" spans="1:31" x14ac:dyDescent="0.25">
      <c r="A75" s="23">
        <v>43132</v>
      </c>
      <c r="B75" s="42">
        <v>74</v>
      </c>
      <c r="C75" s="24">
        <v>10041.5</v>
      </c>
      <c r="D75" s="24">
        <f t="shared" si="3"/>
        <v>9649.8641666666699</v>
      </c>
      <c r="F75" s="24">
        <f>C74</f>
        <v>10054.9</v>
      </c>
      <c r="H75" s="24">
        <f>AVERAGE(C71:C74)</f>
        <v>10041.15</v>
      </c>
      <c r="J75" s="24"/>
      <c r="K75" s="24"/>
      <c r="M75" s="35">
        <f>(alpha*C74)+((1-alpha)*M74)</f>
        <v>9964.6944611568433</v>
      </c>
      <c r="O75" s="24">
        <f t="shared" si="4"/>
        <v>10053.036</v>
      </c>
      <c r="Q75" s="24">
        <f>(alpha*C75)+((1-alpha)*(Q74+R74))</f>
        <v>10091.247741016585</v>
      </c>
      <c r="R75" s="24">
        <f>(beta*(Q75-Q74))+((1-beta)*R74)</f>
        <v>26.791245799449293</v>
      </c>
      <c r="S75" s="24">
        <f t="shared" si="5"/>
        <v>10103.68467627073</v>
      </c>
      <c r="V75" s="24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25">
      <c r="A76" s="23">
        <v>43160</v>
      </c>
      <c r="B76" s="42">
        <v>75</v>
      </c>
      <c r="C76" s="24">
        <v>10082</v>
      </c>
      <c r="D76" s="24">
        <f t="shared" si="3"/>
        <v>9649.8641666666699</v>
      </c>
      <c r="F76" s="24">
        <f>C75</f>
        <v>10041.5</v>
      </c>
      <c r="H76" s="24">
        <f>AVERAGE(C72:C75)</f>
        <v>10048.15</v>
      </c>
      <c r="J76" s="24"/>
      <c r="K76" s="24"/>
      <c r="M76" s="35">
        <f>(alpha*C75)+((1-alpha)*M75)</f>
        <v>9980.0555689254761</v>
      </c>
      <c r="O76" s="24">
        <f t="shared" si="4"/>
        <v>10082.900000000001</v>
      </c>
      <c r="Q76" s="24">
        <f>(alpha*C76)+((1-alpha)*(Q75+R75))</f>
        <v>10110.831189452829</v>
      </c>
      <c r="R76" s="24">
        <f>(beta*(Q76-Q75))+((1-beta)*R75)</f>
        <v>23.187347117846645</v>
      </c>
      <c r="S76" s="24">
        <f t="shared" si="5"/>
        <v>10118.038986816035</v>
      </c>
      <c r="V76" s="24"/>
      <c r="W76" s="25"/>
      <c r="X76" s="25"/>
      <c r="Y76" s="25"/>
      <c r="Z76" s="25"/>
      <c r="AA76" s="25"/>
      <c r="AB76" s="25"/>
      <c r="AC76" s="25"/>
      <c r="AD76" s="25"/>
      <c r="AE76" s="25"/>
    </row>
    <row r="77" spans="1:31" x14ac:dyDescent="0.25">
      <c r="A77" s="23">
        <v>43191</v>
      </c>
      <c r="B77" s="42">
        <v>76</v>
      </c>
      <c r="C77" s="24">
        <v>10035.9</v>
      </c>
      <c r="D77" s="24">
        <f t="shared" si="3"/>
        <v>9649.8641666666699</v>
      </c>
      <c r="F77" s="24">
        <f>C76</f>
        <v>10082</v>
      </c>
      <c r="H77" s="24">
        <f>AVERAGE(C73:C76)</f>
        <v>10059.075000000001</v>
      </c>
      <c r="J77" s="24"/>
      <c r="K77" s="24"/>
      <c r="M77" s="35">
        <f>(alpha*C76)+((1-alpha)*M76)</f>
        <v>10000.444455140381</v>
      </c>
      <c r="O77" s="24">
        <f t="shared" si="4"/>
        <v>10112.764000000001</v>
      </c>
      <c r="Q77" s="24">
        <f>(alpha*C77)+((1-alpha)*(Q76+R76))</f>
        <v>10114.39482925654</v>
      </c>
      <c r="R77" s="24">
        <f>(beta*(Q77-Q76))+((1-beta)*R76)</f>
        <v>13.375493460778992</v>
      </c>
      <c r="S77" s="24">
        <f t="shared" si="5"/>
        <v>10134.018536570675</v>
      </c>
      <c r="V77" s="24"/>
      <c r="W77" s="25"/>
      <c r="X77" s="25"/>
      <c r="Y77" s="25"/>
      <c r="Z77" s="25"/>
      <c r="AA77" s="25"/>
      <c r="AB77" s="25"/>
      <c r="AC77" s="25"/>
      <c r="AD77" s="25"/>
      <c r="AE77" s="25"/>
    </row>
    <row r="78" spans="1:31" x14ac:dyDescent="0.25">
      <c r="A78" s="23">
        <v>43221</v>
      </c>
      <c r="B78" s="42">
        <v>77</v>
      </c>
      <c r="C78" s="24">
        <v>10091.6</v>
      </c>
      <c r="D78" s="24">
        <f t="shared" si="3"/>
        <v>9649.8641666666699</v>
      </c>
      <c r="F78" s="24">
        <f>C77</f>
        <v>10035.9</v>
      </c>
      <c r="H78" s="24">
        <f>AVERAGE(C74:C77)</f>
        <v>10053.575000000001</v>
      </c>
      <c r="J78" s="24"/>
      <c r="K78" s="24"/>
      <c r="M78" s="35">
        <f>(alpha*C77)+((1-alpha)*M77)</f>
        <v>10007.535564112306</v>
      </c>
      <c r="O78" s="24">
        <f t="shared" si="4"/>
        <v>10142.628000000001</v>
      </c>
      <c r="Q78" s="24">
        <f>(alpha*C78)+((1-alpha)*(Q77+R77))</f>
        <v>10120.536258173855</v>
      </c>
      <c r="R78" s="24">
        <f>(beta*(Q78-Q77))+((1-beta)*R77)</f>
        <v>9.7584611890471713</v>
      </c>
      <c r="S78" s="24">
        <f t="shared" si="5"/>
        <v>10127.770322717319</v>
      </c>
      <c r="V78" s="24"/>
      <c r="W78" s="25"/>
      <c r="X78" s="25"/>
      <c r="Y78" s="25"/>
      <c r="Z78" s="25"/>
      <c r="AA78" s="25"/>
      <c r="AB78" s="25"/>
      <c r="AC78" s="25"/>
      <c r="AD78" s="25"/>
      <c r="AE78" s="25"/>
    </row>
    <row r="79" spans="1:31" x14ac:dyDescent="0.25">
      <c r="A79" s="23">
        <v>43252</v>
      </c>
      <c r="B79" s="42">
        <v>78</v>
      </c>
      <c r="C79" s="24">
        <v>10101.200000000001</v>
      </c>
      <c r="D79" s="24">
        <f t="shared" si="3"/>
        <v>9649.8641666666699</v>
      </c>
      <c r="F79" s="24">
        <f>C78</f>
        <v>10091.6</v>
      </c>
      <c r="H79" s="24">
        <f>AVERAGE(C75:C78)</f>
        <v>10062.75</v>
      </c>
      <c r="J79" s="24"/>
      <c r="K79" s="24"/>
      <c r="M79" s="35">
        <f>(alpha*C78)+((1-alpha)*M78)</f>
        <v>10024.348451289845</v>
      </c>
      <c r="O79" s="24">
        <f t="shared" si="4"/>
        <v>10172.492</v>
      </c>
      <c r="Q79" s="24">
        <f>(alpha*C79)+((1-alpha)*(Q78+R78))</f>
        <v>10124.475775490322</v>
      </c>
      <c r="R79" s="24">
        <f>(beta*(Q79-Q78))+((1-beta)*R78)</f>
        <v>6.8489892527569172</v>
      </c>
      <c r="S79" s="24">
        <f t="shared" si="5"/>
        <v>10130.294719362902</v>
      </c>
      <c r="V79" s="24"/>
      <c r="W79" s="25"/>
      <c r="X79" s="25"/>
      <c r="Y79" s="25"/>
      <c r="Z79" s="25"/>
      <c r="AA79" s="25"/>
      <c r="AB79" s="25"/>
      <c r="AC79" s="25"/>
      <c r="AD79" s="25"/>
      <c r="AE79" s="25"/>
    </row>
    <row r="80" spans="1:31" x14ac:dyDescent="0.25">
      <c r="A80" s="23">
        <v>43282</v>
      </c>
      <c r="B80" s="42">
        <v>79</v>
      </c>
      <c r="C80" s="24">
        <v>10114</v>
      </c>
      <c r="D80" s="24">
        <f t="shared" si="3"/>
        <v>9649.8641666666699</v>
      </c>
      <c r="F80" s="24">
        <f>C79</f>
        <v>10101.200000000001</v>
      </c>
      <c r="H80" s="24">
        <f>AVERAGE(C76:C79)</f>
        <v>10077.674999999999</v>
      </c>
      <c r="J80" s="24"/>
      <c r="K80" s="24"/>
      <c r="M80" s="35">
        <f>(alpha*C79)+((1-alpha)*M79)</f>
        <v>10039.718761031876</v>
      </c>
      <c r="O80" s="24">
        <f t="shared" si="4"/>
        <v>10202.356</v>
      </c>
      <c r="Q80" s="24">
        <f>(alpha*C80)+((1-alpha)*(Q79+R79))</f>
        <v>10127.859811794464</v>
      </c>
      <c r="R80" s="24">
        <f>(beta*(Q80-Q79))+((1-beta)*R79)</f>
        <v>5.1165127784493452</v>
      </c>
      <c r="S80" s="24">
        <f t="shared" si="5"/>
        <v>10131.32476474308</v>
      </c>
      <c r="V80" s="24"/>
      <c r="W80" s="25"/>
      <c r="X80" s="25"/>
      <c r="Y80" s="25"/>
      <c r="Z80" s="25"/>
      <c r="AA80" s="25"/>
      <c r="AB80" s="25"/>
      <c r="AC80" s="25"/>
      <c r="AD80" s="25"/>
      <c r="AE80" s="25"/>
    </row>
    <row r="81" spans="1:31" x14ac:dyDescent="0.25">
      <c r="A81" s="23">
        <v>43313</v>
      </c>
      <c r="B81" s="42">
        <v>80</v>
      </c>
      <c r="C81" s="24">
        <v>10213.9</v>
      </c>
      <c r="D81" s="24">
        <f t="shared" si="3"/>
        <v>9649.8641666666699</v>
      </c>
      <c r="F81" s="24">
        <f>C80</f>
        <v>10114</v>
      </c>
      <c r="H81" s="24">
        <f>AVERAGE(C77:C80)</f>
        <v>10085.674999999999</v>
      </c>
      <c r="J81" s="24"/>
      <c r="K81" s="24"/>
      <c r="M81" s="35">
        <f>(alpha*C80)+((1-alpha)*M80)</f>
        <v>10054.575008825501</v>
      </c>
      <c r="O81" s="24">
        <f t="shared" si="4"/>
        <v>10232.220000000001</v>
      </c>
      <c r="Q81" s="24">
        <f>(alpha*C81)+((1-alpha)*(Q80+R80))</f>
        <v>10149.161059658332</v>
      </c>
      <c r="R81" s="24">
        <f>(beta*(Q81-Q80))+((1-beta)*R80)</f>
        <v>13.208880321158878</v>
      </c>
      <c r="S81" s="24">
        <f t="shared" si="5"/>
        <v>10132.976324572914</v>
      </c>
      <c r="V81" s="24"/>
      <c r="W81" s="25"/>
      <c r="X81" s="25"/>
      <c r="Y81" s="25"/>
      <c r="Z81" s="25"/>
      <c r="AA81" s="25"/>
      <c r="AB81" s="25"/>
      <c r="AC81" s="25"/>
      <c r="AD81" s="25"/>
      <c r="AE81" s="25"/>
    </row>
    <row r="82" spans="1:31" x14ac:dyDescent="0.25">
      <c r="A82" s="23">
        <v>43344</v>
      </c>
      <c r="B82" s="42">
        <v>81</v>
      </c>
      <c r="C82" s="24">
        <v>10264.4</v>
      </c>
      <c r="D82" s="24">
        <f t="shared" si="3"/>
        <v>9649.8641666666699</v>
      </c>
      <c r="F82" s="24">
        <f>C81</f>
        <v>10213.9</v>
      </c>
      <c r="H82" s="24">
        <f>AVERAGE(C78:C81)</f>
        <v>10130.175000000001</v>
      </c>
      <c r="J82" s="24"/>
      <c r="K82" s="24"/>
      <c r="M82" s="35">
        <f>(alpha*C81)+((1-alpha)*M81)</f>
        <v>10086.440007060401</v>
      </c>
      <c r="O82" s="24">
        <f t="shared" si="4"/>
        <v>10262.084000000001</v>
      </c>
      <c r="Q82" s="24">
        <f>(alpha*C82)+((1-alpha)*(Q81+R81))</f>
        <v>10182.775951983593</v>
      </c>
      <c r="R82" s="24">
        <f>(beta*(Q82-Q81))+((1-beta)*R81)</f>
        <v>23.411886323209625</v>
      </c>
      <c r="S82" s="24">
        <f t="shared" si="5"/>
        <v>10162.369939979491</v>
      </c>
      <c r="V82" s="24"/>
      <c r="W82" s="25"/>
      <c r="X82" s="25"/>
      <c r="Y82" s="25"/>
      <c r="Z82" s="25"/>
      <c r="AA82" s="25"/>
      <c r="AB82" s="25"/>
      <c r="AC82" s="25"/>
      <c r="AD82" s="25"/>
      <c r="AE82" s="25"/>
    </row>
    <row r="83" spans="1:31" x14ac:dyDescent="0.25">
      <c r="A83" s="23">
        <v>43374</v>
      </c>
      <c r="B83" s="42">
        <v>82</v>
      </c>
      <c r="C83" s="24">
        <v>10265.9</v>
      </c>
      <c r="D83" s="24">
        <f t="shared" si="3"/>
        <v>9649.8641666666699</v>
      </c>
      <c r="F83" s="24">
        <f>C82</f>
        <v>10264.4</v>
      </c>
      <c r="H83" s="24">
        <f>AVERAGE(C79:C82)</f>
        <v>10173.375</v>
      </c>
      <c r="J83" s="24"/>
      <c r="K83" s="24"/>
      <c r="M83" s="35">
        <f>(alpha*C82)+((1-alpha)*M82)</f>
        <v>10122.032005648322</v>
      </c>
      <c r="O83" s="24">
        <f t="shared" si="4"/>
        <v>10291.948</v>
      </c>
      <c r="Q83" s="24">
        <f>(alpha*C83)+((1-alpha)*(Q82+R82))</f>
        <v>10218.130270645441</v>
      </c>
      <c r="R83" s="24">
        <f>(beta*(Q83-Q82))+((1-beta)*R82)</f>
        <v>29.383102492528856</v>
      </c>
      <c r="S83" s="24">
        <f t="shared" si="5"/>
        <v>10206.187838306801</v>
      </c>
      <c r="V83" s="24"/>
      <c r="W83" s="25"/>
      <c r="X83" s="25"/>
      <c r="Y83" s="25"/>
      <c r="Z83" s="25"/>
      <c r="AA83" s="25"/>
      <c r="AB83" s="25"/>
      <c r="AC83" s="25"/>
      <c r="AD83" s="25"/>
      <c r="AE83" s="25"/>
    </row>
    <row r="84" spans="1:31" x14ac:dyDescent="0.25">
      <c r="A84" s="23">
        <v>43405</v>
      </c>
      <c r="B84" s="42">
        <v>83</v>
      </c>
      <c r="C84" s="24">
        <v>10342.700000000001</v>
      </c>
      <c r="D84" s="24">
        <f t="shared" si="3"/>
        <v>9649.8641666666699</v>
      </c>
      <c r="F84" s="24">
        <f>C83</f>
        <v>10265.9</v>
      </c>
      <c r="H84" s="24">
        <f>AVERAGE(C80:C83)</f>
        <v>10214.550000000001</v>
      </c>
      <c r="J84" s="24"/>
      <c r="K84" s="24"/>
      <c r="M84" s="35">
        <f>(alpha*C83)+((1-alpha)*M83)</f>
        <v>10150.805604518657</v>
      </c>
      <c r="O84" s="24">
        <f t="shared" si="4"/>
        <v>10321.812</v>
      </c>
      <c r="Q84" s="24">
        <f>(alpha*C84)+((1-alpha)*(Q83+R83))</f>
        <v>10266.550698510377</v>
      </c>
      <c r="R84" s="24">
        <f>(beta*(Q84-Q83))+((1-beta)*R83)</f>
        <v>38.901765178732347</v>
      </c>
      <c r="S84" s="24">
        <f t="shared" si="5"/>
        <v>10247.51337313797</v>
      </c>
      <c r="V84" s="24"/>
      <c r="W84" s="25"/>
      <c r="X84" s="25"/>
      <c r="Y84" s="25"/>
      <c r="Z84" s="25"/>
      <c r="AA84" s="25"/>
      <c r="AB84" s="25"/>
      <c r="AC84" s="25"/>
      <c r="AD84" s="25"/>
      <c r="AE84" s="25"/>
    </row>
    <row r="85" spans="1:31" x14ac:dyDescent="0.25">
      <c r="A85" s="23">
        <v>43435</v>
      </c>
      <c r="B85" s="42">
        <v>84</v>
      </c>
      <c r="C85" s="24">
        <v>10351.799999999999</v>
      </c>
      <c r="D85" s="24">
        <f t="shared" si="3"/>
        <v>9649.8641666666699</v>
      </c>
      <c r="F85" s="24">
        <f>C84</f>
        <v>10342.700000000001</v>
      </c>
      <c r="H85" s="24">
        <f>AVERAGE(C81:C84)</f>
        <v>10271.724999999999</v>
      </c>
      <c r="J85" s="24"/>
      <c r="K85" s="24"/>
      <c r="M85" s="35">
        <f>(alpha*C84)+((1-alpha)*M84)</f>
        <v>10189.184483614927</v>
      </c>
      <c r="O85" s="24">
        <f t="shared" si="4"/>
        <v>10351.675999999999</v>
      </c>
      <c r="Q85" s="24">
        <f>(alpha*C85)+((1-alpha)*(Q84+R84))</f>
        <v>10314.721970951288</v>
      </c>
      <c r="R85" s="24">
        <f>(beta*(Q85-Q84))+((1-beta)*R84)</f>
        <v>43.536518809822027</v>
      </c>
      <c r="S85" s="24">
        <f t="shared" si="5"/>
        <v>10305.452463689109</v>
      </c>
      <c r="V85" s="24"/>
      <c r="W85" s="25"/>
      <c r="X85" s="25"/>
      <c r="Y85" s="25"/>
      <c r="Z85" s="25"/>
      <c r="AA85" s="25"/>
      <c r="AB85" s="25"/>
      <c r="AC85" s="25"/>
      <c r="AD85" s="25"/>
      <c r="AE85" s="25"/>
    </row>
    <row r="86" spans="1:31" x14ac:dyDescent="0.25">
      <c r="A86" s="23">
        <v>43466</v>
      </c>
      <c r="B86" s="42">
        <v>85</v>
      </c>
      <c r="C86" s="24">
        <v>10394.4</v>
      </c>
      <c r="D86" s="24">
        <f t="shared" si="3"/>
        <v>9649.8641666666699</v>
      </c>
      <c r="F86" s="24">
        <f>C85</f>
        <v>10351.799999999999</v>
      </c>
      <c r="H86" s="24">
        <f>AVERAGE(C82:C85)</f>
        <v>10306.200000000001</v>
      </c>
      <c r="J86" s="24"/>
      <c r="K86" s="24"/>
      <c r="M86" s="35">
        <f>(alpha*C85)+((1-alpha)*M85)</f>
        <v>10221.707586891942</v>
      </c>
      <c r="O86" s="24">
        <f t="shared" si="4"/>
        <v>10381.540000000001</v>
      </c>
      <c r="Q86" s="24">
        <f>(alpha*C86)+((1-alpha)*(Q85+R85))</f>
        <v>10365.486791808889</v>
      </c>
      <c r="R86" s="24">
        <f>(beta*(Q86-Q85))+((1-beta)*R85)</f>
        <v>47.150669833711554</v>
      </c>
      <c r="S86" s="24">
        <f t="shared" si="5"/>
        <v>10358.25848976111</v>
      </c>
      <c r="V86" s="24"/>
      <c r="W86" s="25"/>
      <c r="X86" s="25"/>
      <c r="Y86" s="25"/>
      <c r="Z86" s="25"/>
      <c r="AA86" s="25"/>
      <c r="AB86" s="25"/>
      <c r="AC86" s="25"/>
      <c r="AD86" s="25"/>
      <c r="AE86" s="25"/>
    </row>
    <row r="87" spans="1:31" x14ac:dyDescent="0.25">
      <c r="A87" s="23">
        <v>43497</v>
      </c>
      <c r="B87" s="42">
        <v>86</v>
      </c>
      <c r="C87" s="24">
        <v>10402.200000000001</v>
      </c>
      <c r="D87" s="24">
        <f t="shared" si="3"/>
        <v>9649.8641666666699</v>
      </c>
      <c r="F87" s="24">
        <f>C86</f>
        <v>10394.4</v>
      </c>
      <c r="H87" s="24">
        <f>AVERAGE(C83:C86)</f>
        <v>10338.699999999999</v>
      </c>
      <c r="J87" s="24"/>
      <c r="K87" s="24"/>
      <c r="M87" s="35">
        <f>(alpha*C86)+((1-alpha)*M86)</f>
        <v>10256.246069513554</v>
      </c>
      <c r="O87" s="24">
        <f t="shared" si="4"/>
        <v>10411.404</v>
      </c>
      <c r="Q87" s="24">
        <f>(alpha*C87)+((1-alpha)*(Q86+R86))</f>
        <v>10410.549969314081</v>
      </c>
      <c r="R87" s="24">
        <f>(beta*(Q87-Q86))+((1-beta)*R86)</f>
        <v>46.106923669451561</v>
      </c>
      <c r="S87" s="24">
        <f t="shared" si="5"/>
        <v>10412.6374616426</v>
      </c>
      <c r="V87" s="24"/>
      <c r="W87" s="25"/>
      <c r="X87" s="25"/>
      <c r="Y87" s="25"/>
      <c r="Z87" s="25"/>
      <c r="AA87" s="25"/>
      <c r="AB87" s="25"/>
      <c r="AC87" s="25"/>
      <c r="AD87" s="25"/>
      <c r="AE87" s="25"/>
    </row>
    <row r="88" spans="1:31" x14ac:dyDescent="0.25">
      <c r="A88" s="23">
        <v>43525</v>
      </c>
      <c r="B88" s="42">
        <v>87</v>
      </c>
      <c r="C88" s="24">
        <v>10371.299999999999</v>
      </c>
      <c r="D88" s="24">
        <f t="shared" si="3"/>
        <v>9649.8641666666699</v>
      </c>
      <c r="F88" s="24">
        <f>C87</f>
        <v>10402.200000000001</v>
      </c>
      <c r="H88" s="24">
        <f>AVERAGE(C84:C87)</f>
        <v>10372.775000000001</v>
      </c>
      <c r="J88" s="24"/>
      <c r="K88" s="24"/>
      <c r="M88" s="35">
        <f>(alpha*C87)+((1-alpha)*M87)</f>
        <v>10285.436855610844</v>
      </c>
      <c r="O88" s="24">
        <f t="shared" si="4"/>
        <v>10441.268</v>
      </c>
      <c r="Q88" s="24">
        <f>(alpha*C88)+((1-alpha)*(Q87+R87))</f>
        <v>10439.585514386827</v>
      </c>
      <c r="R88" s="24">
        <f>(beta*(Q88-Q87))+((1-beta)*R87)</f>
        <v>37.571234371098612</v>
      </c>
      <c r="S88" s="24">
        <f t="shared" si="5"/>
        <v>10456.656892983532</v>
      </c>
      <c r="V88" s="24"/>
      <c r="W88" s="25"/>
      <c r="X88" s="25"/>
      <c r="Y88" s="25"/>
      <c r="Z88" s="25"/>
      <c r="AA88" s="25"/>
      <c r="AB88" s="25"/>
      <c r="AC88" s="25"/>
      <c r="AD88" s="25"/>
      <c r="AE88" s="25"/>
    </row>
    <row r="89" spans="1:31" x14ac:dyDescent="0.25">
      <c r="A89" s="23">
        <v>43556</v>
      </c>
      <c r="B89" s="42">
        <v>88</v>
      </c>
      <c r="C89" s="24">
        <v>10434.200000000001</v>
      </c>
      <c r="D89" s="24">
        <f t="shared" si="3"/>
        <v>9649.8641666666699</v>
      </c>
      <c r="F89" s="24">
        <f>C88</f>
        <v>10371.299999999999</v>
      </c>
      <c r="H89" s="24">
        <f>AVERAGE(C85:C88)</f>
        <v>10379.924999999999</v>
      </c>
      <c r="J89" s="24"/>
      <c r="K89" s="24"/>
      <c r="M89" s="35">
        <f>(alpha*C88)+((1-alpha)*M88)</f>
        <v>10302.609484488676</v>
      </c>
      <c r="O89" s="24">
        <f t="shared" si="4"/>
        <v>10471.132000000001</v>
      </c>
      <c r="Q89" s="24">
        <f>(alpha*C89)+((1-alpha)*(Q88+R88))</f>
        <v>10468.56539900634</v>
      </c>
      <c r="R89" s="24">
        <f>(beta*(Q89-Q88))+((1-beta)*R88)</f>
        <v>33.275559495306076</v>
      </c>
      <c r="S89" s="24">
        <f t="shared" si="5"/>
        <v>10477.156748757925</v>
      </c>
      <c r="V89" s="24"/>
      <c r="W89" s="25"/>
      <c r="X89" s="25"/>
      <c r="Y89" s="25"/>
      <c r="Z89" s="25"/>
      <c r="AA89" s="25"/>
      <c r="AB89" s="25"/>
      <c r="AC89" s="25"/>
      <c r="AD89" s="25"/>
      <c r="AE89" s="25"/>
    </row>
    <row r="90" spans="1:31" x14ac:dyDescent="0.25">
      <c r="A90" s="23">
        <v>43586</v>
      </c>
      <c r="B90" s="42">
        <v>89</v>
      </c>
      <c r="C90" s="24">
        <v>10458.799999999999</v>
      </c>
      <c r="D90" s="24">
        <f t="shared" si="3"/>
        <v>9649.8641666666699</v>
      </c>
      <c r="F90" s="24">
        <f>C89</f>
        <v>10434.200000000001</v>
      </c>
      <c r="H90" s="24">
        <f>AVERAGE(C86:C89)</f>
        <v>10400.525</v>
      </c>
      <c r="J90" s="24"/>
      <c r="K90" s="24"/>
      <c r="M90" s="35">
        <f>(alpha*C89)+((1-alpha)*M89)</f>
        <v>10328.927587590941</v>
      </c>
      <c r="O90" s="24">
        <f t="shared" si="4"/>
        <v>10500.996000000001</v>
      </c>
      <c r="Q90" s="24">
        <f>(alpha*C90)+((1-alpha)*(Q89+R89))</f>
        <v>10493.232766801319</v>
      </c>
      <c r="R90" s="24">
        <f>(beta*(Q90-Q89))+((1-beta)*R89)</f>
        <v>28.971463645142247</v>
      </c>
      <c r="S90" s="24">
        <f t="shared" si="5"/>
        <v>10501.840958501647</v>
      </c>
      <c r="V90" s="24"/>
      <c r="W90" s="25"/>
      <c r="X90" s="25"/>
      <c r="Y90" s="25"/>
      <c r="Z90" s="25"/>
      <c r="AA90" s="25"/>
      <c r="AB90" s="25"/>
      <c r="AC90" s="25"/>
      <c r="AD90" s="25"/>
      <c r="AE90" s="25"/>
    </row>
    <row r="91" spans="1:31" x14ac:dyDescent="0.25">
      <c r="A91" s="23">
        <v>43617</v>
      </c>
      <c r="B91" s="42">
        <v>90</v>
      </c>
      <c r="C91" s="24">
        <v>10477.9</v>
      </c>
      <c r="D91" s="24">
        <f t="shared" si="3"/>
        <v>9649.8641666666699</v>
      </c>
      <c r="F91" s="24">
        <f>C90</f>
        <v>10458.799999999999</v>
      </c>
      <c r="H91" s="24">
        <f>AVERAGE(C87:C90)</f>
        <v>10416.625</v>
      </c>
      <c r="J91" s="24"/>
      <c r="K91" s="24"/>
      <c r="M91" s="35">
        <f>(alpha*C90)+((1-alpha)*M90)</f>
        <v>10354.902070072752</v>
      </c>
      <c r="O91" s="24">
        <f t="shared" si="4"/>
        <v>10530.86</v>
      </c>
      <c r="Q91" s="24">
        <f>(alpha*C91)+((1-alpha)*(Q90+R90))</f>
        <v>10513.343384357169</v>
      </c>
      <c r="R91" s="24">
        <f>(beta*(Q91-Q90))+((1-beta)*R90)</f>
        <v>24.541040600496473</v>
      </c>
      <c r="S91" s="24">
        <f t="shared" si="5"/>
        <v>10522.204230446461</v>
      </c>
      <c r="V91" s="24"/>
      <c r="W91" s="25"/>
      <c r="X91" s="25"/>
      <c r="Y91" s="25"/>
      <c r="Z91" s="25"/>
      <c r="AA91" s="25"/>
      <c r="AB91" s="25"/>
      <c r="AC91" s="25"/>
      <c r="AD91" s="25"/>
      <c r="AE91" s="25"/>
    </row>
    <row r="92" spans="1:31" x14ac:dyDescent="0.25">
      <c r="A92" s="23">
        <v>43647</v>
      </c>
      <c r="B92" s="42">
        <v>91</v>
      </c>
      <c r="C92" s="24">
        <v>10493.5</v>
      </c>
      <c r="D92" s="24">
        <f t="shared" si="3"/>
        <v>9649.8641666666699</v>
      </c>
      <c r="F92" s="24">
        <f>C91</f>
        <v>10477.9</v>
      </c>
      <c r="H92" s="24">
        <f>AVERAGE(C88:C91)</f>
        <v>10435.549999999999</v>
      </c>
      <c r="J92" s="24"/>
      <c r="K92" s="24"/>
      <c r="M92" s="35">
        <f>(alpha*C91)+((1-alpha)*M91)</f>
        <v>10379.501656058203</v>
      </c>
      <c r="O92" s="24">
        <f t="shared" si="4"/>
        <v>10560.724</v>
      </c>
      <c r="Q92" s="24">
        <f>(alpha*C92)+((1-alpha)*(Q91+R91))</f>
        <v>10529.007539966133</v>
      </c>
      <c r="R92" s="24">
        <f>(beta*(Q92-Q91))+((1-beta)*R91)</f>
        <v>20.102598104729978</v>
      </c>
      <c r="S92" s="24">
        <f t="shared" si="5"/>
        <v>10537.884424957665</v>
      </c>
      <c r="V92" s="24"/>
      <c r="W92" s="25"/>
      <c r="X92" s="25"/>
      <c r="Y92" s="25"/>
      <c r="Z92" s="25"/>
      <c r="AA92" s="25"/>
      <c r="AB92" s="25"/>
      <c r="AC92" s="25"/>
      <c r="AD92" s="25"/>
      <c r="AE92" s="25"/>
    </row>
    <row r="93" spans="1:31" x14ac:dyDescent="0.25">
      <c r="A93" s="23">
        <v>43678</v>
      </c>
      <c r="B93" s="42">
        <v>92</v>
      </c>
      <c r="C93" s="24">
        <v>10462.799999999999</v>
      </c>
      <c r="D93" s="24">
        <f t="shared" si="3"/>
        <v>9649.8641666666699</v>
      </c>
      <c r="F93" s="24">
        <f>C92</f>
        <v>10493.5</v>
      </c>
      <c r="H93" s="24">
        <f>AVERAGE(C89:C92)</f>
        <v>10466.1</v>
      </c>
      <c r="J93" s="24"/>
      <c r="K93" s="24"/>
      <c r="M93" s="35">
        <f>(alpha*C92)+((1-alpha)*M92)</f>
        <v>10402.301324846563</v>
      </c>
      <c r="O93" s="24">
        <f t="shared" si="4"/>
        <v>10590.588</v>
      </c>
      <c r="Q93" s="24">
        <f>(alpha*C93)+((1-alpha)*(Q92+R92))</f>
        <v>10531.848110456689</v>
      </c>
      <c r="R93" s="24">
        <f>(beta*(Q93-Q92))+((1-beta)*R92)</f>
        <v>11.471584297643126</v>
      </c>
      <c r="S93" s="24">
        <f t="shared" si="5"/>
        <v>10549.110138070862</v>
      </c>
      <c r="V93" s="24"/>
      <c r="W93" s="25"/>
      <c r="X93" s="25"/>
      <c r="Y93" s="25"/>
      <c r="Z93" s="25"/>
      <c r="AA93" s="25"/>
      <c r="AB93" s="25"/>
      <c r="AC93" s="25"/>
      <c r="AD93" s="25"/>
      <c r="AE93" s="25"/>
    </row>
    <row r="94" spans="1:31" x14ac:dyDescent="0.25">
      <c r="A94" s="23">
        <v>43709</v>
      </c>
      <c r="B94" s="42">
        <v>93</v>
      </c>
      <c r="C94" s="24">
        <v>10548.3</v>
      </c>
      <c r="D94" s="24">
        <f t="shared" si="3"/>
        <v>9649.8641666666699</v>
      </c>
      <c r="F94" s="24">
        <f>C93</f>
        <v>10462.799999999999</v>
      </c>
      <c r="H94" s="24">
        <f>AVERAGE(C90:C93)</f>
        <v>10473.25</v>
      </c>
      <c r="J94" s="24"/>
      <c r="K94" s="24"/>
      <c r="M94" s="35">
        <f>(alpha*C93)+((1-alpha)*M93)</f>
        <v>10414.401059877251</v>
      </c>
      <c r="O94" s="24">
        <f t="shared" si="4"/>
        <v>10620.452000000001</v>
      </c>
      <c r="Q94" s="24">
        <f>(alpha*C94)+((1-alpha)*(Q93+R93))</f>
        <v>10544.315755803467</v>
      </c>
      <c r="R94" s="24">
        <f>(beta*(Q94-Q93))+((1-beta)*R93)</f>
        <v>11.969614822210676</v>
      </c>
      <c r="S94" s="24">
        <f t="shared" si="5"/>
        <v>10543.319694754333</v>
      </c>
      <c r="V94" s="24"/>
      <c r="W94" s="25"/>
      <c r="X94" s="25"/>
      <c r="Y94" s="25"/>
      <c r="Z94" s="25"/>
      <c r="AA94" s="25"/>
      <c r="AB94" s="25"/>
      <c r="AC94" s="25"/>
      <c r="AD94" s="25"/>
      <c r="AE94" s="25"/>
    </row>
    <row r="95" spans="1:31" x14ac:dyDescent="0.25">
      <c r="A95" s="23">
        <v>43739</v>
      </c>
      <c r="B95" s="42">
        <v>94</v>
      </c>
      <c r="C95" s="24">
        <v>10574.4</v>
      </c>
      <c r="D95" s="24">
        <f t="shared" si="3"/>
        <v>9649.8641666666699</v>
      </c>
      <c r="F95" s="24">
        <f>C94</f>
        <v>10548.3</v>
      </c>
      <c r="H95" s="24">
        <f>AVERAGE(C91:C94)</f>
        <v>10495.625</v>
      </c>
      <c r="J95" s="24"/>
      <c r="K95" s="24"/>
      <c r="M95" s="35">
        <f>(alpha*C94)+((1-alpha)*M94)</f>
        <v>10441.180847901802</v>
      </c>
      <c r="O95" s="24">
        <f t="shared" si="4"/>
        <v>10650.316000000001</v>
      </c>
      <c r="Q95" s="24">
        <f>(alpha*C95)+((1-alpha)*(Q94+R94))</f>
        <v>10559.908296500544</v>
      </c>
      <c r="R95" s="24">
        <f>(beta*(Q95-Q94))+((1-beta)*R94)</f>
        <v>13.781077759643539</v>
      </c>
      <c r="S95" s="24">
        <f t="shared" si="5"/>
        <v>10556.285370625677</v>
      </c>
      <c r="V95" s="24"/>
      <c r="W95" s="25"/>
      <c r="X95" s="25"/>
      <c r="Y95" s="25"/>
      <c r="Z95" s="25"/>
      <c r="AA95" s="25"/>
      <c r="AB95" s="25"/>
      <c r="AC95" s="25"/>
      <c r="AD95" s="25"/>
      <c r="AE95" s="25"/>
    </row>
    <row r="96" spans="1:31" x14ac:dyDescent="0.25">
      <c r="A96" s="23">
        <v>43770</v>
      </c>
      <c r="B96" s="42">
        <v>95</v>
      </c>
      <c r="C96" s="24">
        <v>10573</v>
      </c>
      <c r="D96" s="24">
        <f t="shared" si="3"/>
        <v>9649.8641666666699</v>
      </c>
      <c r="F96" s="24">
        <f>C95</f>
        <v>10574.4</v>
      </c>
      <c r="H96" s="24">
        <f>AVERAGE(C92:C95)</f>
        <v>10519.75</v>
      </c>
      <c r="J96" s="24"/>
      <c r="K96" s="24"/>
      <c r="M96" s="35">
        <f>(alpha*C95)+((1-alpha)*M95)</f>
        <v>10467.824678321442</v>
      </c>
      <c r="O96" s="24">
        <f t="shared" si="4"/>
        <v>10680.18</v>
      </c>
      <c r="Q96" s="24">
        <f>(alpha*C96)+((1-alpha)*(Q95+R95))</f>
        <v>10573.551499408151</v>
      </c>
      <c r="R96" s="24">
        <f>(beta*(Q96-Q95))+((1-beta)*R95)</f>
        <v>13.712140333625619</v>
      </c>
      <c r="S96" s="24">
        <f t="shared" si="5"/>
        <v>10573.689374260188</v>
      </c>
      <c r="V96" s="24"/>
      <c r="W96" s="25"/>
      <c r="X96" s="25"/>
      <c r="Y96" s="25"/>
      <c r="Z96" s="25"/>
      <c r="AA96" s="25"/>
      <c r="AB96" s="25"/>
      <c r="AC96" s="25"/>
      <c r="AD96" s="25"/>
      <c r="AE96" s="25"/>
    </row>
    <row r="97" spans="1:31" x14ac:dyDescent="0.25">
      <c r="A97" s="23">
        <v>43800</v>
      </c>
      <c r="B97" s="42">
        <v>96</v>
      </c>
      <c r="C97" s="24">
        <v>10662.2</v>
      </c>
      <c r="D97" s="24">
        <f t="shared" si="3"/>
        <v>9649.8641666666699</v>
      </c>
      <c r="F97" s="24">
        <f>C96</f>
        <v>10573</v>
      </c>
      <c r="H97" s="24">
        <f>AVERAGE(C93:C96)</f>
        <v>10539.625</v>
      </c>
      <c r="J97" s="24"/>
      <c r="K97" s="24"/>
      <c r="M97" s="35">
        <f>(alpha*C96)+((1-alpha)*M96)</f>
        <v>10488.859742657154</v>
      </c>
      <c r="O97" s="24">
        <f t="shared" si="4"/>
        <v>10710.044</v>
      </c>
      <c r="Q97" s="24">
        <f>(alpha*C97)+((1-alpha)*(Q96+R96))</f>
        <v>10602.250911793422</v>
      </c>
      <c r="R97" s="24">
        <f>(beta*(Q97-Q96))+((1-beta)*R96)</f>
        <v>21.205776359448304</v>
      </c>
      <c r="S97" s="24">
        <f t="shared" si="5"/>
        <v>10587.263639741777</v>
      </c>
      <c r="V97" s="24"/>
      <c r="W97" s="25"/>
      <c r="X97" s="25"/>
      <c r="Y97" s="25"/>
      <c r="Z97" s="25"/>
      <c r="AA97" s="25"/>
      <c r="AB97" s="25"/>
      <c r="AC97" s="25"/>
      <c r="AD97" s="25"/>
      <c r="AE97" s="25"/>
    </row>
    <row r="98" spans="1:31" x14ac:dyDescent="0.25">
      <c r="A98" s="23">
        <v>43831</v>
      </c>
      <c r="B98" s="42">
        <v>97</v>
      </c>
      <c r="C98" s="24">
        <v>10658</v>
      </c>
      <c r="D98" s="24">
        <f t="shared" si="3"/>
        <v>9649.8641666666699</v>
      </c>
      <c r="F98" s="24">
        <f>C97</f>
        <v>10662.2</v>
      </c>
      <c r="H98" s="24">
        <f>AVERAGE(C94:C97)</f>
        <v>10589.474999999999</v>
      </c>
      <c r="J98" s="24"/>
      <c r="K98" s="24"/>
      <c r="M98" s="35">
        <f>(alpha*C97)+((1-alpha)*M97)</f>
        <v>10523.527794125725</v>
      </c>
      <c r="O98" s="24">
        <f t="shared" si="4"/>
        <v>10739.907999999999</v>
      </c>
      <c r="Q98" s="24">
        <f>(alpha*C98)+((1-alpha)*(Q97+R97))</f>
        <v>10630.365350522297</v>
      </c>
      <c r="R98" s="24">
        <f>(beta*(Q98-Q97))+((1-beta)*R97)</f>
        <v>24.660107544161669</v>
      </c>
      <c r="S98" s="24">
        <f t="shared" si="5"/>
        <v>10623.45668815287</v>
      </c>
      <c r="V98" s="24"/>
      <c r="W98" s="25"/>
      <c r="X98" s="25"/>
      <c r="Y98" s="25"/>
      <c r="Z98" s="25"/>
      <c r="AA98" s="25"/>
      <c r="AB98" s="25"/>
      <c r="AC98" s="25"/>
      <c r="AD98" s="25"/>
      <c r="AE98" s="25"/>
    </row>
    <row r="99" spans="1:31" x14ac:dyDescent="0.25">
      <c r="A99" s="23">
        <v>43862</v>
      </c>
      <c r="B99" s="42">
        <v>98</v>
      </c>
      <c r="C99" s="24">
        <v>10674.7</v>
      </c>
      <c r="D99" s="24">
        <f t="shared" si="3"/>
        <v>9649.8641666666699</v>
      </c>
      <c r="F99" s="24">
        <f>C98</f>
        <v>10658</v>
      </c>
      <c r="H99" s="24">
        <f>AVERAGE(C95:C98)</f>
        <v>10616.900000000001</v>
      </c>
      <c r="J99" s="24"/>
      <c r="K99" s="24"/>
      <c r="M99" s="35">
        <f>(alpha*C98)+((1-alpha)*M98)</f>
        <v>10550.422235300581</v>
      </c>
      <c r="O99" s="24">
        <f t="shared" si="4"/>
        <v>10769.772000000001</v>
      </c>
      <c r="Q99" s="24">
        <f>(alpha*C99)+((1-alpha)*(Q98+R98))</f>
        <v>10658.960366453168</v>
      </c>
      <c r="R99" s="24">
        <f>(beta*(Q99-Q98))+((1-beta)*R98)</f>
        <v>26.62756173751605</v>
      </c>
      <c r="S99" s="24">
        <f t="shared" si="5"/>
        <v>10655.025458066459</v>
      </c>
      <c r="V99" s="24"/>
      <c r="W99" s="25"/>
      <c r="X99" s="25"/>
      <c r="Y99" s="25"/>
      <c r="Z99" s="25"/>
      <c r="AA99" s="25"/>
      <c r="AB99" s="25"/>
      <c r="AC99" s="25"/>
      <c r="AD99" s="25"/>
      <c r="AE99" s="25"/>
    </row>
    <row r="100" spans="1:31" x14ac:dyDescent="0.25">
      <c r="A100" s="23">
        <v>43891</v>
      </c>
      <c r="B100" s="42">
        <v>99</v>
      </c>
      <c r="C100" s="24">
        <v>10771.8</v>
      </c>
      <c r="D100" s="24">
        <f t="shared" si="3"/>
        <v>9649.8641666666699</v>
      </c>
      <c r="F100" s="24">
        <f>C99</f>
        <v>10674.7</v>
      </c>
      <c r="H100" s="24">
        <f>AVERAGE(C96:C99)</f>
        <v>10641.975</v>
      </c>
      <c r="J100" s="24"/>
      <c r="K100" s="24"/>
      <c r="M100" s="35">
        <f>(alpha*C99)+((1-alpha)*M99)</f>
        <v>10575.277788240466</v>
      </c>
      <c r="O100" s="24">
        <f t="shared" si="4"/>
        <v>10799.636</v>
      </c>
      <c r="Q100" s="24">
        <f>(alpha*C100)+((1-alpha)*(Q99+R99))</f>
        <v>10702.830342552548</v>
      </c>
      <c r="R100" s="24">
        <f>(beta*(Q100-Q99))+((1-beta)*R99)</f>
        <v>35.248768918448242</v>
      </c>
      <c r="S100" s="24">
        <f t="shared" si="5"/>
        <v>10685.587928190684</v>
      </c>
      <c r="V100" s="24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spans="1:31" x14ac:dyDescent="0.25">
      <c r="A101" s="23">
        <v>43922</v>
      </c>
      <c r="B101" s="42">
        <v>100</v>
      </c>
      <c r="C101" s="24">
        <v>10821.2</v>
      </c>
      <c r="D101" s="24">
        <f t="shared" si="3"/>
        <v>9649.8641666666699</v>
      </c>
      <c r="F101" s="24">
        <f>C100</f>
        <v>10771.8</v>
      </c>
      <c r="H101" s="24">
        <f>AVERAGE(C97:C100)</f>
        <v>10691.674999999999</v>
      </c>
      <c r="J101" s="24"/>
      <c r="K101" s="24"/>
      <c r="M101" s="35">
        <f>(alpha*C100)+((1-alpha)*M100)</f>
        <v>10614.582230592374</v>
      </c>
      <c r="O101" s="24">
        <f t="shared" si="4"/>
        <v>10829.5</v>
      </c>
      <c r="Q101" s="24">
        <f>(alpha*C101)+((1-alpha)*(Q100+R100))</f>
        <v>10754.703289176798</v>
      </c>
      <c r="R101" s="24">
        <f>(beta*(Q101-Q100))+((1-beta)*R100)</f>
        <v>43.560857771348807</v>
      </c>
      <c r="S101" s="24">
        <f t="shared" si="5"/>
        <v>10738.079111470997</v>
      </c>
      <c r="V101" s="24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1:31" x14ac:dyDescent="0.25">
      <c r="A102" s="23">
        <v>43952</v>
      </c>
      <c r="B102" s="42">
        <v>101</v>
      </c>
      <c r="C102" s="24">
        <v>10851.5</v>
      </c>
      <c r="D102" s="24">
        <f t="shared" si="3"/>
        <v>9649.8641666666699</v>
      </c>
      <c r="F102" s="24">
        <f>C101</f>
        <v>10821.2</v>
      </c>
      <c r="H102" s="24">
        <f>AVERAGE(C98:C101)</f>
        <v>10731.424999999999</v>
      </c>
      <c r="J102" s="24"/>
      <c r="K102" s="24"/>
      <c r="M102" s="35">
        <f>(alpha*C101)+((1-alpha)*M101)</f>
        <v>10655.9057844739</v>
      </c>
      <c r="O102" s="24">
        <f t="shared" si="4"/>
        <v>10859.364000000001</v>
      </c>
      <c r="Q102" s="24">
        <f>(alpha*C102)+((1-alpha)*(Q101+R101))</f>
        <v>10808.911317558519</v>
      </c>
      <c r="R102" s="24">
        <f>(beta*(Q102-Q101))+((1-beta)*R101)</f>
        <v>48.884443076535057</v>
      </c>
      <c r="S102" s="24">
        <f t="shared" si="5"/>
        <v>10798.264146948146</v>
      </c>
      <c r="V102" s="24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1:31" x14ac:dyDescent="0.25">
      <c r="A103" s="23">
        <v>43983</v>
      </c>
      <c r="B103" s="42">
        <v>102</v>
      </c>
      <c r="C103" s="24">
        <v>10896.4</v>
      </c>
      <c r="D103" s="24">
        <f t="shared" si="3"/>
        <v>9649.8641666666699</v>
      </c>
      <c r="F103" s="24">
        <f>C102</f>
        <v>10851.5</v>
      </c>
      <c r="H103" s="24">
        <f>AVERAGE(C99:C102)</f>
        <v>10779.8</v>
      </c>
      <c r="J103" s="24"/>
      <c r="K103" s="24"/>
      <c r="M103" s="35">
        <f>(alpha*C102)+((1-alpha)*M102)</f>
        <v>10695.024627579121</v>
      </c>
      <c r="O103" s="24">
        <f t="shared" si="4"/>
        <v>10889.228000000001</v>
      </c>
      <c r="Q103" s="24">
        <f>(alpha*C103)+((1-alpha)*(Q102+R102))</f>
        <v>10865.516608508044</v>
      </c>
      <c r="R103" s="24">
        <f>(beta*(Q103-Q102))+((1-beta)*R102)</f>
        <v>52.744867013029889</v>
      </c>
      <c r="S103" s="24">
        <f t="shared" si="5"/>
        <v>10857.795760635054</v>
      </c>
      <c r="V103" s="24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1:31" x14ac:dyDescent="0.25">
      <c r="A104" s="23">
        <v>44013</v>
      </c>
      <c r="B104" s="42">
        <v>103</v>
      </c>
      <c r="C104" s="24">
        <v>10926.6</v>
      </c>
      <c r="D104" s="24">
        <f t="shared" si="3"/>
        <v>9649.8641666666699</v>
      </c>
      <c r="F104" s="24">
        <f>C103</f>
        <v>10896.4</v>
      </c>
      <c r="H104" s="24">
        <f>AVERAGE(C100:C103)</f>
        <v>10835.225</v>
      </c>
      <c r="J104" s="24"/>
      <c r="K104" s="24"/>
      <c r="M104" s="35">
        <f>(alpha*C103)+((1-alpha)*M103)</f>
        <v>10735.299702063297</v>
      </c>
      <c r="O104" s="24">
        <f t="shared" si="4"/>
        <v>10919.092000000001</v>
      </c>
      <c r="Q104" s="24">
        <f>(alpha*C104)+((1-alpha)*(Q103+R103))</f>
        <v>10919.929180416859</v>
      </c>
      <c r="R104" s="24">
        <f>(beta*(Q104-Q103))+((1-beta)*R103)</f>
        <v>53.578719460922521</v>
      </c>
      <c r="S104" s="24">
        <f t="shared" si="5"/>
        <v>10918.261475521074</v>
      </c>
      <c r="V104" s="24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1:31" x14ac:dyDescent="0.25">
      <c r="A105" s="23">
        <v>44044</v>
      </c>
      <c r="B105" s="42">
        <v>104</v>
      </c>
      <c r="C105" s="24">
        <v>10937.9</v>
      </c>
      <c r="D105" s="24">
        <f t="shared" si="3"/>
        <v>9649.8641666666699</v>
      </c>
      <c r="F105" s="24">
        <f>C104</f>
        <v>10926.6</v>
      </c>
      <c r="H105" s="24">
        <f>AVERAGE(C101:C104)</f>
        <v>10873.924999999999</v>
      </c>
      <c r="J105" s="24"/>
      <c r="K105" s="24"/>
      <c r="M105" s="35">
        <f>(alpha*C104)+((1-alpha)*M104)</f>
        <v>10773.559761650638</v>
      </c>
      <c r="O105" s="24">
        <f t="shared" si="4"/>
        <v>10948.956</v>
      </c>
      <c r="Q105" s="24">
        <f>(alpha*C105)+((1-alpha)*(Q104+R104))</f>
        <v>10966.386319902225</v>
      </c>
      <c r="R105" s="24">
        <f>(beta*(Q105-Q104))+((1-beta)*R104)</f>
        <v>50.017929473144505</v>
      </c>
      <c r="S105" s="24">
        <f t="shared" si="5"/>
        <v>10973.507899877781</v>
      </c>
      <c r="V105" s="24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1:31" x14ac:dyDescent="0.25">
      <c r="A106" s="23">
        <v>44075</v>
      </c>
      <c r="B106" s="42">
        <v>105</v>
      </c>
      <c r="C106" s="24">
        <v>10976.2</v>
      </c>
      <c r="D106" s="24">
        <f t="shared" si="3"/>
        <v>9649.8641666666699</v>
      </c>
      <c r="F106" s="24">
        <f>C105</f>
        <v>10937.9</v>
      </c>
      <c r="H106" s="24">
        <f>AVERAGE(C102:C105)</f>
        <v>10903.1</v>
      </c>
      <c r="J106" s="24"/>
      <c r="K106" s="24"/>
      <c r="M106" s="35">
        <f>(alpha*C105)+((1-alpha)*M105)</f>
        <v>10806.42780932051</v>
      </c>
      <c r="O106" s="24">
        <f t="shared" si="4"/>
        <v>10978.82</v>
      </c>
      <c r="Q106" s="24">
        <f>(alpha*C106)+((1-alpha)*(Q105+R105))</f>
        <v>11008.363399500297</v>
      </c>
      <c r="R106" s="24">
        <f>(beta*(Q106-Q105))+((1-beta)*R105)</f>
        <v>45.99750453560786</v>
      </c>
      <c r="S106" s="24">
        <f t="shared" si="5"/>
        <v>11016.40424937537</v>
      </c>
      <c r="V106" s="24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1:31" x14ac:dyDescent="0.25">
      <c r="A107" s="23">
        <v>44105</v>
      </c>
      <c r="B107" s="42">
        <v>106</v>
      </c>
      <c r="C107" s="24">
        <v>10990</v>
      </c>
      <c r="D107" s="24">
        <f t="shared" si="3"/>
        <v>9649.8641666666699</v>
      </c>
      <c r="F107" s="24">
        <f>C106</f>
        <v>10976.2</v>
      </c>
      <c r="H107" s="24">
        <f>AVERAGE(C103:C106)</f>
        <v>10934.275000000001</v>
      </c>
      <c r="J107" s="24"/>
      <c r="K107" s="24"/>
      <c r="M107" s="35">
        <f>(alpha*C106)+((1-alpha)*M106)</f>
        <v>10840.382247456408</v>
      </c>
      <c r="O107" s="24">
        <f t="shared" si="4"/>
        <v>11008.684000000001</v>
      </c>
      <c r="Q107" s="24">
        <f>(alpha*C107)+((1-alpha)*(Q106+R106))</f>
        <v>11041.488723228724</v>
      </c>
      <c r="R107" s="24">
        <f>(beta*(Q107-Q106))+((1-beta)*R106)</f>
        <v>39.561414132017553</v>
      </c>
      <c r="S107" s="24">
        <f t="shared" si="5"/>
        <v>11054.360904035904</v>
      </c>
      <c r="V107" s="24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1:31" x14ac:dyDescent="0.25">
      <c r="A108" s="23">
        <v>44136</v>
      </c>
      <c r="B108" s="42">
        <v>107</v>
      </c>
      <c r="C108" s="24">
        <v>11019</v>
      </c>
      <c r="D108" s="24">
        <f t="shared" si="3"/>
        <v>9649.8641666666699</v>
      </c>
      <c r="F108" s="24">
        <f>C107</f>
        <v>10990</v>
      </c>
      <c r="H108" s="24">
        <f>AVERAGE(C104:C107)</f>
        <v>10957.674999999999</v>
      </c>
      <c r="J108" s="24"/>
      <c r="K108" s="24"/>
      <c r="M108" s="35">
        <f>(alpha*C107)+((1-alpha)*M107)</f>
        <v>10870.305797965126</v>
      </c>
      <c r="O108" s="24">
        <f t="shared" si="4"/>
        <v>11038.548000000001</v>
      </c>
      <c r="Q108" s="24">
        <f>(alpha*C108)+((1-alpha)*(Q107+R107))</f>
        <v>11068.640109888594</v>
      </c>
      <c r="R108" s="24">
        <f>(beta*(Q108-Q107))+((1-beta)*R107)</f>
        <v>33.356400395944121</v>
      </c>
      <c r="S108" s="24">
        <f t="shared" si="5"/>
        <v>11081.050137360742</v>
      </c>
      <c r="V108" s="24"/>
      <c r="W108" s="25"/>
      <c r="X108" s="25"/>
      <c r="Y108" s="25"/>
      <c r="Z108" s="25"/>
      <c r="AA108" s="25"/>
      <c r="AB108" s="25"/>
      <c r="AC108" s="25"/>
      <c r="AD108" s="25"/>
      <c r="AE108" s="25"/>
    </row>
    <row r="109" spans="1:31" x14ac:dyDescent="0.25">
      <c r="A109" s="23">
        <v>44166</v>
      </c>
      <c r="B109" s="42">
        <v>108</v>
      </c>
      <c r="C109" s="24">
        <v>11073.2</v>
      </c>
      <c r="D109" s="24">
        <f t="shared" si="3"/>
        <v>9649.8641666666699</v>
      </c>
      <c r="F109" s="24">
        <f>C108</f>
        <v>11019</v>
      </c>
      <c r="H109" s="24">
        <f>AVERAGE(C105:C108)</f>
        <v>10980.775</v>
      </c>
      <c r="J109" s="24"/>
      <c r="K109" s="24"/>
      <c r="M109" s="35">
        <f>(alpha*C108)+((1-alpha)*M108)</f>
        <v>10900.044638372103</v>
      </c>
      <c r="O109" s="24">
        <f t="shared" si="4"/>
        <v>11068.412</v>
      </c>
      <c r="Q109" s="24">
        <f>(alpha*C109)+((1-alpha)*(Q108+R108))</f>
        <v>11096.237208227631</v>
      </c>
      <c r="R109" s="24">
        <f>(beta*(Q109-Q108))+((1-beta)*R108)</f>
        <v>30.476749367490143</v>
      </c>
      <c r="S109" s="24">
        <f t="shared" si="5"/>
        <v>11101.996510284538</v>
      </c>
      <c r="V109" s="24"/>
      <c r="W109" s="25"/>
      <c r="X109" s="25"/>
      <c r="Y109" s="25"/>
      <c r="Z109" s="25"/>
      <c r="AA109" s="25"/>
      <c r="AB109" s="25"/>
      <c r="AC109" s="25"/>
      <c r="AD109" s="25"/>
      <c r="AE109" s="25"/>
    </row>
    <row r="110" spans="1:31" x14ac:dyDescent="0.25">
      <c r="A110" s="23">
        <v>44197</v>
      </c>
      <c r="B110" s="42">
        <v>109</v>
      </c>
      <c r="C110" s="24">
        <v>11112.5</v>
      </c>
      <c r="D110" s="24">
        <f t="shared" si="3"/>
        <v>9649.8641666666699</v>
      </c>
      <c r="F110" s="24">
        <f>C109</f>
        <v>11073.2</v>
      </c>
      <c r="H110" s="24">
        <f>AVERAGE(C106:C109)</f>
        <v>11014.599999999999</v>
      </c>
      <c r="J110" s="24"/>
      <c r="K110" s="24"/>
      <c r="M110" s="35">
        <f>(alpha*C109)+((1-alpha)*M109)</f>
        <v>10934.675710697684</v>
      </c>
      <c r="O110" s="24">
        <f t="shared" si="4"/>
        <v>11098.276</v>
      </c>
      <c r="Q110" s="24">
        <f>(alpha*C110)+((1-alpha)*(Q109+R109))</f>
        <v>11123.871166076096</v>
      </c>
      <c r="R110" s="24">
        <f>(beta*(Q110-Q109))+((1-beta)*R109)</f>
        <v>29.05535360797797</v>
      </c>
      <c r="S110" s="24">
        <f t="shared" si="5"/>
        <v>11126.713957595121</v>
      </c>
      <c r="V110" s="24"/>
      <c r="W110" s="25"/>
      <c r="X110" s="25"/>
      <c r="Y110" s="25"/>
      <c r="Z110" s="25"/>
      <c r="AA110" s="25"/>
      <c r="AB110" s="25"/>
      <c r="AC110" s="25"/>
      <c r="AD110" s="25"/>
      <c r="AE110" s="25"/>
    </row>
    <row r="111" spans="1:31" x14ac:dyDescent="0.25">
      <c r="A111" s="23">
        <v>44228</v>
      </c>
      <c r="B111" s="42">
        <v>110</v>
      </c>
      <c r="C111" s="24">
        <v>11197.5</v>
      </c>
      <c r="D111" s="24">
        <f t="shared" si="3"/>
        <v>9649.8641666666699</v>
      </c>
      <c r="F111" s="24">
        <f>C110</f>
        <v>11112.5</v>
      </c>
      <c r="H111" s="24">
        <f>AVERAGE(C107:C110)</f>
        <v>11048.674999999999</v>
      </c>
      <c r="J111" s="24"/>
      <c r="K111" s="24"/>
      <c r="M111" s="35">
        <f>(alpha*C110)+((1-alpha)*M110)</f>
        <v>10970.240568558147</v>
      </c>
      <c r="O111" s="24">
        <f t="shared" si="4"/>
        <v>11128.14</v>
      </c>
      <c r="Q111" s="24">
        <f>(alpha*C111)+((1-alpha)*(Q110+R110))</f>
        <v>11161.841215747261</v>
      </c>
      <c r="R111" s="24">
        <f>(beta*(Q111-Q110))+((1-beta)*R110)</f>
        <v>33.512701639571389</v>
      </c>
      <c r="S111" s="24">
        <f t="shared" si="5"/>
        <v>11152.926519684075</v>
      </c>
      <c r="V111" s="24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1:31" x14ac:dyDescent="0.25">
      <c r="A112" s="23">
        <v>44256</v>
      </c>
      <c r="B112" s="42">
        <v>111</v>
      </c>
      <c r="C112" s="24">
        <v>11257.5</v>
      </c>
      <c r="D112" s="24">
        <f t="shared" si="3"/>
        <v>9649.8641666666699</v>
      </c>
      <c r="F112" s="24">
        <f>C111</f>
        <v>11197.5</v>
      </c>
      <c r="H112" s="24">
        <f>AVERAGE(C108:C111)</f>
        <v>11100.55</v>
      </c>
      <c r="J112" s="24"/>
      <c r="K112" s="24"/>
      <c r="M112" s="35">
        <f>(alpha*C111)+((1-alpha)*M111)</f>
        <v>11015.692454846518</v>
      </c>
      <c r="O112" s="24">
        <f t="shared" si="4"/>
        <v>11158.004000000001</v>
      </c>
      <c r="Q112" s="24">
        <f>(alpha*C112)+((1-alpha)*(Q111+R111))</f>
        <v>11207.783133909466</v>
      </c>
      <c r="R112" s="24">
        <f>(beta*(Q112-Q111))+((1-beta)*R111)</f>
        <v>39.727309900888287</v>
      </c>
      <c r="S112" s="24">
        <f t="shared" si="5"/>
        <v>11195.353917386832</v>
      </c>
      <c r="V112" s="24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1:31" x14ac:dyDescent="0.25">
      <c r="A113" s="23">
        <v>44287</v>
      </c>
      <c r="B113" s="42">
        <v>112</v>
      </c>
      <c r="C113" s="24">
        <v>11252.6</v>
      </c>
      <c r="D113" s="24">
        <f t="shared" si="3"/>
        <v>9649.8641666666699</v>
      </c>
      <c r="F113" s="24">
        <f>C112</f>
        <v>11257.5</v>
      </c>
      <c r="H113" s="24">
        <f>AVERAGE(C109:C112)</f>
        <v>11160.174999999999</v>
      </c>
      <c r="J113" s="24"/>
      <c r="K113" s="24"/>
      <c r="M113" s="35">
        <f>(alpha*C112)+((1-alpha)*M112)</f>
        <v>11064.053963877215</v>
      </c>
      <c r="O113" s="24">
        <f t="shared" si="4"/>
        <v>11187.868</v>
      </c>
      <c r="Q113" s="24">
        <f>(alpha*C113)+((1-alpha)*(Q112+R112))</f>
        <v>11248.528355048285</v>
      </c>
      <c r="R113" s="24">
        <f>(beta*(Q113-Q112))+((1-beta)*R112)</f>
        <v>40.23626551985366</v>
      </c>
      <c r="S113" s="24">
        <f t="shared" si="5"/>
        <v>11247.510443810355</v>
      </c>
      <c r="V113" s="24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1:31" x14ac:dyDescent="0.25">
      <c r="A114" s="23">
        <v>44317</v>
      </c>
      <c r="B114" s="42">
        <v>113</v>
      </c>
      <c r="C114" s="24">
        <v>11230.1</v>
      </c>
      <c r="D114" s="24">
        <f t="shared" si="3"/>
        <v>9649.8641666666699</v>
      </c>
      <c r="F114" s="24">
        <f>C113</f>
        <v>11252.6</v>
      </c>
      <c r="H114" s="24">
        <f>AVERAGE(C110:C113)</f>
        <v>11205.025</v>
      </c>
      <c r="J114" s="24"/>
      <c r="K114" s="24"/>
      <c r="M114" s="35">
        <f>(alpha*C113)+((1-alpha)*M113)</f>
        <v>11101.763171101773</v>
      </c>
      <c r="O114" s="24">
        <f t="shared" si="4"/>
        <v>11217.732</v>
      </c>
      <c r="Q114" s="24">
        <f>(alpha*C114)+((1-alpha)*(Q113+R113))</f>
        <v>11277.031696454513</v>
      </c>
      <c r="R114" s="24">
        <f>(beta*(Q114-Q113))+((1-beta)*R113)</f>
        <v>34.369803463040462</v>
      </c>
      <c r="S114" s="24">
        <f t="shared" si="5"/>
        <v>11288.764620568139</v>
      </c>
      <c r="V114" s="24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1:31" x14ac:dyDescent="0.25">
      <c r="A115" s="23">
        <v>44348</v>
      </c>
      <c r="B115" s="42">
        <v>114</v>
      </c>
      <c r="C115" s="24">
        <v>11224.3</v>
      </c>
      <c r="D115" s="24">
        <f t="shared" si="3"/>
        <v>9649.8641666666699</v>
      </c>
      <c r="F115" s="24">
        <f>C114</f>
        <v>11230.1</v>
      </c>
      <c r="H115" s="24">
        <f>AVERAGE(C111:C114)</f>
        <v>11234.424999999999</v>
      </c>
      <c r="J115" s="24"/>
      <c r="K115" s="24"/>
      <c r="M115" s="35">
        <f>(alpha*C114)+((1-alpha)*M114)</f>
        <v>11127.430536881418</v>
      </c>
      <c r="O115" s="24">
        <f t="shared" si="4"/>
        <v>11247.596000000001</v>
      </c>
      <c r="Q115" s="24">
        <f>(alpha*C115)+((1-alpha)*(Q114+R114))</f>
        <v>11293.981199934044</v>
      </c>
      <c r="R115" s="24">
        <f>(beta*(Q115-Q114))+((1-beta)*R114)</f>
        <v>25.659653471285683</v>
      </c>
      <c r="S115" s="24">
        <f t="shared" si="5"/>
        <v>11311.401499917552</v>
      </c>
      <c r="V115" s="24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1:31" x14ac:dyDescent="0.25">
      <c r="A116" s="23">
        <v>44378</v>
      </c>
      <c r="B116" s="42">
        <v>115</v>
      </c>
      <c r="C116" s="24">
        <v>11269.3</v>
      </c>
      <c r="D116" s="24">
        <f t="shared" si="3"/>
        <v>9649.8641666666699</v>
      </c>
      <c r="F116" s="24">
        <f>C115</f>
        <v>11224.3</v>
      </c>
      <c r="H116" s="24">
        <f>AVERAGE(C112:C115)</f>
        <v>11241.125</v>
      </c>
      <c r="J116" s="24"/>
      <c r="K116" s="24"/>
      <c r="M116" s="35">
        <f>(alpha*C115)+((1-alpha)*M115)</f>
        <v>11146.804429505135</v>
      </c>
      <c r="O116" s="24">
        <f t="shared" si="4"/>
        <v>11277.460000000001</v>
      </c>
      <c r="Q116" s="24">
        <f>(alpha*C116)+((1-alpha)*(Q115+R115))</f>
        <v>11309.572682724265</v>
      </c>
      <c r="R116" s="24">
        <f>(beta*(Q116-Q115))+((1-beta)*R115)</f>
        <v>20.625568130753621</v>
      </c>
      <c r="S116" s="24">
        <f t="shared" si="5"/>
        <v>11319.64085340533</v>
      </c>
      <c r="V116" s="24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1:31" x14ac:dyDescent="0.25">
      <c r="A117" s="23">
        <v>44409</v>
      </c>
      <c r="B117" s="42">
        <v>116</v>
      </c>
      <c r="C117" s="24">
        <v>11305.5</v>
      </c>
      <c r="D117" s="24">
        <f t="shared" si="3"/>
        <v>9649.8641666666699</v>
      </c>
      <c r="F117" s="24">
        <f>C116</f>
        <v>11269.3</v>
      </c>
      <c r="H117" s="24">
        <f>AVERAGE(C113:C116)</f>
        <v>11244.075000000001</v>
      </c>
      <c r="J117" s="24"/>
      <c r="K117" s="24"/>
      <c r="M117" s="35">
        <f>(alpha*C116)+((1-alpha)*M116)</f>
        <v>11171.303543604108</v>
      </c>
      <c r="O117" s="24">
        <f t="shared" si="4"/>
        <v>11307.324000000001</v>
      </c>
      <c r="Q117" s="24">
        <f>(alpha*C117)+((1-alpha)*(Q116+R116))</f>
        <v>11325.258600684016</v>
      </c>
      <c r="R117" s="24">
        <f>(beta*(Q117-Q116))+((1-beta)*R116)</f>
        <v>18.155743045252031</v>
      </c>
      <c r="S117" s="24">
        <f t="shared" si="5"/>
        <v>11330.198250855019</v>
      </c>
      <c r="V117" s="24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1:31" x14ac:dyDescent="0.25">
      <c r="A118" s="23">
        <v>44440</v>
      </c>
      <c r="B118" s="42">
        <v>117</v>
      </c>
      <c r="C118" s="24">
        <v>11331.9</v>
      </c>
      <c r="D118" s="24">
        <f t="shared" si="3"/>
        <v>9649.8641666666699</v>
      </c>
      <c r="F118" s="24">
        <f>C117</f>
        <v>11305.5</v>
      </c>
      <c r="H118" s="24">
        <f>AVERAGE(C114:C117)</f>
        <v>11257.3</v>
      </c>
      <c r="J118" s="24"/>
      <c r="K118" s="24"/>
      <c r="M118" s="35">
        <f>(alpha*C117)+((1-alpha)*M117)</f>
        <v>11198.142834883287</v>
      </c>
      <c r="O118" s="24">
        <f t="shared" si="4"/>
        <v>11337.188</v>
      </c>
      <c r="Q118" s="24">
        <f>(alpha*C118)+((1-alpha)*(Q117+R117))</f>
        <v>11341.111474983416</v>
      </c>
      <c r="R118" s="24">
        <f>(beta*(Q118-Q117))+((1-beta)*R117)</f>
        <v>17.004308672326193</v>
      </c>
      <c r="S118" s="24">
        <f t="shared" si="5"/>
        <v>11343.414343729268</v>
      </c>
      <c r="V118" s="24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spans="1:31" x14ac:dyDescent="0.25">
      <c r="A119" s="23">
        <v>44470</v>
      </c>
      <c r="B119" s="42">
        <v>118</v>
      </c>
      <c r="C119" s="24">
        <v>11348.6</v>
      </c>
      <c r="D119" s="24">
        <f t="shared" si="3"/>
        <v>9649.8641666666699</v>
      </c>
      <c r="F119" s="24">
        <f>C118</f>
        <v>11331.9</v>
      </c>
      <c r="H119" s="24">
        <f>AVERAGE(C115:C118)</f>
        <v>11282.75</v>
      </c>
      <c r="J119" s="24"/>
      <c r="K119" s="24"/>
      <c r="M119" s="35">
        <f>(alpha*C118)+((1-alpha)*M118)</f>
        <v>11224.894267906631</v>
      </c>
      <c r="O119" s="24">
        <f t="shared" si="4"/>
        <v>11367.052</v>
      </c>
      <c r="Q119" s="24">
        <f>(alpha*C119)+((1-alpha)*(Q118+R118))</f>
        <v>11356.212626924593</v>
      </c>
      <c r="R119" s="24">
        <f>(beta*(Q119-Q118))+((1-beta)*R118)</f>
        <v>16.052730306751492</v>
      </c>
      <c r="S119" s="24">
        <f t="shared" si="5"/>
        <v>11358.115783655741</v>
      </c>
      <c r="V119" s="24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1:31" x14ac:dyDescent="0.25">
      <c r="A120" s="23">
        <v>44501</v>
      </c>
      <c r="B120" s="42">
        <v>119</v>
      </c>
      <c r="C120" s="24">
        <v>11418.2</v>
      </c>
      <c r="D120" s="24">
        <f t="shared" si="3"/>
        <v>9649.8641666666699</v>
      </c>
      <c r="F120" s="24">
        <f>C119</f>
        <v>11348.6</v>
      </c>
      <c r="H120" s="24">
        <f>AVERAGE(C116:C119)</f>
        <v>11313.824999999999</v>
      </c>
      <c r="J120" s="24"/>
      <c r="K120" s="24"/>
      <c r="M120" s="35">
        <f>(alpha*C119)+((1-alpha)*M119)</f>
        <v>11249.635414325305</v>
      </c>
      <c r="O120" s="24">
        <f t="shared" si="4"/>
        <v>11396.916000000001</v>
      </c>
      <c r="Q120" s="24">
        <f>(alpha*C120)+((1-alpha)*(Q119+R119))</f>
        <v>11381.452285785075</v>
      </c>
      <c r="R120" s="24">
        <f>(beta*(Q120-Q119))+((1-beta)*R119)</f>
        <v>20.646194583616971</v>
      </c>
      <c r="S120" s="24">
        <f t="shared" si="5"/>
        <v>11372.265357231345</v>
      </c>
      <c r="V120" s="24"/>
      <c r="W120" s="25"/>
      <c r="X120" s="25"/>
      <c r="Y120" s="25"/>
      <c r="Z120" s="25"/>
      <c r="AA120" s="25"/>
      <c r="AB120" s="25"/>
      <c r="AC120" s="25"/>
      <c r="AD120" s="25"/>
      <c r="AE120" s="25"/>
    </row>
    <row r="121" spans="1:31" x14ac:dyDescent="0.25">
      <c r="A121" s="23">
        <v>44531</v>
      </c>
      <c r="B121" s="42">
        <v>120</v>
      </c>
      <c r="C121" s="24">
        <v>11377.4</v>
      </c>
      <c r="D121" s="24">
        <f>D122</f>
        <v>9649.8641666666699</v>
      </c>
      <c r="F121" s="24">
        <f>C120</f>
        <v>11418.2</v>
      </c>
      <c r="H121" s="24">
        <f>AVERAGE(C117:C120)</f>
        <v>11351.05</v>
      </c>
      <c r="J121" s="24"/>
      <c r="K121" s="24"/>
      <c r="M121" s="35">
        <f>(alpha*C120)+((1-alpha)*M120)</f>
        <v>11283.348331460245</v>
      </c>
      <c r="O121" s="24">
        <f t="shared" si="4"/>
        <v>11426.78</v>
      </c>
      <c r="Q121" s="24">
        <f>(alpha*C121)+((1-alpha)*(Q120+R120))</f>
        <v>11397.158784294954</v>
      </c>
      <c r="R121" s="24">
        <f>(beta*(Q121-Q120))+((1-beta)*R120)</f>
        <v>18.176346546747816</v>
      </c>
      <c r="S121" s="24">
        <f t="shared" si="5"/>
        <v>11402.098480368692</v>
      </c>
      <c r="T121" s="45" t="s">
        <v>20</v>
      </c>
      <c r="V121" s="24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spans="1:31" x14ac:dyDescent="0.25">
      <c r="A122" s="23">
        <v>44562</v>
      </c>
      <c r="B122" s="42">
        <v>121</v>
      </c>
      <c r="C122" s="36"/>
      <c r="D122" s="24">
        <f>AVERAGE(C2:C121)</f>
        <v>9649.8641666666699</v>
      </c>
      <c r="F122" s="24">
        <f>C121</f>
        <v>11377.4</v>
      </c>
      <c r="H122" s="24">
        <f>AVERAGE(C118:C121)</f>
        <v>11369.025</v>
      </c>
      <c r="J122" s="24"/>
      <c r="K122" s="24"/>
      <c r="M122" s="35">
        <f>(alpha*C121)+((1-alpha)*M121)</f>
        <v>11302.158665168196</v>
      </c>
      <c r="O122" s="24">
        <f t="shared" si="4"/>
        <v>11456.644</v>
      </c>
      <c r="Q122" s="24"/>
      <c r="R122" s="24"/>
      <c r="S122" s="24">
        <f>$Q$121+$R$121*T122</f>
        <v>11415.335130841702</v>
      </c>
      <c r="T122" s="43">
        <v>1</v>
      </c>
      <c r="V122" s="24"/>
      <c r="W122" s="25"/>
      <c r="X122" s="25"/>
      <c r="Y122" s="25"/>
      <c r="Z122" s="25"/>
      <c r="AA122" s="25"/>
      <c r="AB122" s="25"/>
      <c r="AC122" s="25"/>
      <c r="AD122" s="25"/>
      <c r="AE122" s="25"/>
    </row>
    <row r="123" spans="1:31" x14ac:dyDescent="0.25">
      <c r="A123" s="23">
        <v>44593</v>
      </c>
      <c r="B123" s="42">
        <v>122</v>
      </c>
      <c r="C123" s="36"/>
      <c r="D123" s="24">
        <f>D122</f>
        <v>9649.8641666666699</v>
      </c>
      <c r="F123" s="31"/>
      <c r="H123" s="24">
        <f>H122</f>
        <v>11369.025</v>
      </c>
      <c r="J123" s="24"/>
      <c r="K123" s="24"/>
      <c r="M123" s="35">
        <f>M122</f>
        <v>11302.158665168196</v>
      </c>
      <c r="O123" s="24">
        <f t="shared" si="4"/>
        <v>11486.508</v>
      </c>
      <c r="Q123" s="24"/>
      <c r="R123" s="24"/>
      <c r="S123" s="24">
        <f t="shared" ref="S123:S133" si="6">$Q$121+$R$121*T123</f>
        <v>11433.511477388449</v>
      </c>
      <c r="T123" s="43">
        <v>2</v>
      </c>
      <c r="V123" s="24"/>
      <c r="W123" s="25"/>
      <c r="X123" s="25"/>
      <c r="Y123" s="25"/>
      <c r="Z123" s="25"/>
      <c r="AA123" s="25"/>
      <c r="AB123" s="25"/>
      <c r="AC123" s="25"/>
      <c r="AD123" s="25"/>
      <c r="AE123" s="25"/>
    </row>
    <row r="124" spans="1:31" ht="13" x14ac:dyDescent="0.3">
      <c r="A124" s="23">
        <v>44621</v>
      </c>
      <c r="B124" s="42">
        <v>123</v>
      </c>
      <c r="C124" s="37"/>
      <c r="D124" s="24">
        <f t="shared" ref="D124:D133" si="7">D123</f>
        <v>9649.8641666666699</v>
      </c>
      <c r="F124" s="31"/>
      <c r="H124" s="24">
        <f t="shared" ref="H124:H133" si="8">H123</f>
        <v>11369.025</v>
      </c>
      <c r="J124" s="24"/>
      <c r="K124" s="24"/>
      <c r="M124" s="35">
        <f t="shared" ref="M124:M133" si="9">M123</f>
        <v>11302.158665168196</v>
      </c>
      <c r="O124" s="24">
        <f t="shared" si="4"/>
        <v>11516.371999999999</v>
      </c>
      <c r="Q124" s="24"/>
      <c r="R124" s="25"/>
      <c r="S124" s="24">
        <f t="shared" si="6"/>
        <v>11451.687823935197</v>
      </c>
      <c r="T124" s="43">
        <v>3</v>
      </c>
      <c r="V124" s="27"/>
      <c r="W124" s="25"/>
      <c r="X124" s="25"/>
      <c r="Y124" s="25"/>
      <c r="Z124" s="25"/>
      <c r="AA124" s="25"/>
      <c r="AB124" s="25"/>
      <c r="AC124" s="25"/>
      <c r="AD124" s="25"/>
      <c r="AE124" s="25"/>
    </row>
    <row r="125" spans="1:31" x14ac:dyDescent="0.25">
      <c r="A125" s="23">
        <v>44652</v>
      </c>
      <c r="B125" s="42">
        <v>124</v>
      </c>
      <c r="C125" s="37"/>
      <c r="D125" s="24">
        <f t="shared" si="7"/>
        <v>9649.8641666666699</v>
      </c>
      <c r="F125" s="31"/>
      <c r="H125" s="24">
        <f t="shared" si="8"/>
        <v>11369.025</v>
      </c>
      <c r="J125" s="24"/>
      <c r="K125" s="24"/>
      <c r="M125" s="35">
        <f t="shared" si="9"/>
        <v>11302.158665168196</v>
      </c>
      <c r="O125" s="24">
        <f t="shared" si="4"/>
        <v>11546.236000000001</v>
      </c>
      <c r="Q125" s="24"/>
      <c r="R125" s="25"/>
      <c r="S125" s="24">
        <f t="shared" si="6"/>
        <v>11469.864170481946</v>
      </c>
      <c r="T125" s="43">
        <v>4</v>
      </c>
      <c r="V125" s="24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spans="1:31" x14ac:dyDescent="0.25">
      <c r="A126" s="23">
        <v>44682</v>
      </c>
      <c r="B126" s="42">
        <v>125</v>
      </c>
      <c r="C126" s="37"/>
      <c r="D126" s="24">
        <f t="shared" si="7"/>
        <v>9649.8641666666699</v>
      </c>
      <c r="F126" s="31"/>
      <c r="H126" s="24">
        <f t="shared" si="8"/>
        <v>11369.025</v>
      </c>
      <c r="J126" s="24"/>
      <c r="K126" s="24"/>
      <c r="M126" s="35">
        <f t="shared" si="9"/>
        <v>11302.158665168196</v>
      </c>
      <c r="O126" s="24">
        <f t="shared" si="4"/>
        <v>11576.1</v>
      </c>
      <c r="Q126" s="24"/>
      <c r="R126" s="25"/>
      <c r="S126" s="24">
        <f t="shared" si="6"/>
        <v>11488.040517028692</v>
      </c>
      <c r="T126" s="43">
        <v>5</v>
      </c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 spans="1:31" ht="13" x14ac:dyDescent="0.3">
      <c r="A127" s="23">
        <v>44713</v>
      </c>
      <c r="B127" s="42">
        <v>126</v>
      </c>
      <c r="C127" s="37"/>
      <c r="D127" s="24">
        <f t="shared" si="7"/>
        <v>9649.8641666666699</v>
      </c>
      <c r="F127" s="31"/>
      <c r="H127" s="24">
        <f t="shared" si="8"/>
        <v>11369.025</v>
      </c>
      <c r="J127" s="24"/>
      <c r="K127" s="24"/>
      <c r="M127" s="35">
        <f t="shared" si="9"/>
        <v>11302.158665168196</v>
      </c>
      <c r="O127" s="24">
        <f t="shared" si="4"/>
        <v>11605.964</v>
      </c>
      <c r="Q127" s="24"/>
      <c r="R127" s="25"/>
      <c r="S127" s="24">
        <f t="shared" si="6"/>
        <v>11506.216863575441</v>
      </c>
      <c r="T127" s="43">
        <v>6</v>
      </c>
      <c r="V127" s="27"/>
      <c r="W127" s="25"/>
      <c r="X127" s="25"/>
      <c r="Y127" s="25"/>
      <c r="Z127" s="25"/>
      <c r="AA127" s="25"/>
      <c r="AB127" s="25"/>
      <c r="AC127" s="25"/>
      <c r="AD127" s="25"/>
      <c r="AE127" s="25"/>
    </row>
    <row r="128" spans="1:31" x14ac:dyDescent="0.25">
      <c r="A128" s="23">
        <v>44743</v>
      </c>
      <c r="B128" s="42">
        <v>127</v>
      </c>
      <c r="C128" s="37"/>
      <c r="D128" s="24">
        <f t="shared" si="7"/>
        <v>9649.8641666666699</v>
      </c>
      <c r="F128" s="31"/>
      <c r="H128" s="24">
        <f t="shared" si="8"/>
        <v>11369.025</v>
      </c>
      <c r="J128" s="24"/>
      <c r="K128" s="24"/>
      <c r="M128" s="35">
        <f t="shared" si="9"/>
        <v>11302.158665168196</v>
      </c>
      <c r="O128" s="24">
        <f t="shared" si="4"/>
        <v>11635.828000000001</v>
      </c>
      <c r="Q128" s="24"/>
      <c r="R128" s="25"/>
      <c r="S128" s="24">
        <f t="shared" si="6"/>
        <v>11524.393210122189</v>
      </c>
      <c r="T128" s="43">
        <v>7</v>
      </c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spans="1:31" x14ac:dyDescent="0.25">
      <c r="A129" s="23">
        <v>44774</v>
      </c>
      <c r="B129" s="42">
        <v>128</v>
      </c>
      <c r="C129" s="37"/>
      <c r="D129" s="24">
        <f t="shared" si="7"/>
        <v>9649.8641666666699</v>
      </c>
      <c r="F129" s="31"/>
      <c r="H129" s="24">
        <f t="shared" si="8"/>
        <v>11369.025</v>
      </c>
      <c r="J129" s="24"/>
      <c r="K129" s="24"/>
      <c r="M129" s="35">
        <f t="shared" si="9"/>
        <v>11302.158665168196</v>
      </c>
      <c r="O129" s="24">
        <f t="shared" si="4"/>
        <v>11665.692000000001</v>
      </c>
      <c r="Q129" s="24"/>
      <c r="R129" s="25"/>
      <c r="S129" s="24">
        <f t="shared" si="6"/>
        <v>11542.569556668936</v>
      </c>
      <c r="T129" s="43">
        <v>8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130" spans="1:31" x14ac:dyDescent="0.25">
      <c r="A130" s="23">
        <v>44805</v>
      </c>
      <c r="B130" s="42">
        <v>129</v>
      </c>
      <c r="C130" s="37"/>
      <c r="D130" s="24">
        <f t="shared" si="7"/>
        <v>9649.8641666666699</v>
      </c>
      <c r="F130" s="31"/>
      <c r="H130" s="24">
        <f t="shared" si="8"/>
        <v>11369.025</v>
      </c>
      <c r="J130" s="24"/>
      <c r="K130" s="24"/>
      <c r="M130" s="35">
        <f t="shared" si="9"/>
        <v>11302.158665168196</v>
      </c>
      <c r="O130" s="24">
        <f t="shared" si="4"/>
        <v>11695.556</v>
      </c>
      <c r="Q130" s="24"/>
      <c r="R130" s="25"/>
      <c r="S130" s="24">
        <f t="shared" si="6"/>
        <v>11560.745903215684</v>
      </c>
      <c r="T130" s="43">
        <v>9</v>
      </c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 spans="1:31" x14ac:dyDescent="0.25">
      <c r="A131" s="23">
        <v>44835</v>
      </c>
      <c r="B131" s="42">
        <v>130</v>
      </c>
      <c r="C131" s="37"/>
      <c r="D131" s="24">
        <f t="shared" si="7"/>
        <v>9649.8641666666699</v>
      </c>
      <c r="F131" s="31"/>
      <c r="H131" s="24">
        <f t="shared" si="8"/>
        <v>11369.025</v>
      </c>
      <c r="J131" s="24"/>
      <c r="K131" s="24"/>
      <c r="M131" s="35">
        <f t="shared" si="9"/>
        <v>11302.158665168196</v>
      </c>
      <c r="O131" s="24">
        <f t="shared" ref="O131:O133" si="10" xml:space="preserve"> 29.864*B131 + 7843.1</f>
        <v>11725.42</v>
      </c>
      <c r="Q131" s="24"/>
      <c r="R131" s="25"/>
      <c r="S131" s="24">
        <f t="shared" si="6"/>
        <v>11578.922249762432</v>
      </c>
      <c r="T131" s="43">
        <v>10</v>
      </c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 spans="1:31" x14ac:dyDescent="0.25">
      <c r="A132" s="23">
        <v>44866</v>
      </c>
      <c r="B132" s="42">
        <v>131</v>
      </c>
      <c r="C132" s="37"/>
      <c r="D132" s="24">
        <f t="shared" si="7"/>
        <v>9649.8641666666699</v>
      </c>
      <c r="F132" s="31"/>
      <c r="H132" s="24">
        <f t="shared" si="8"/>
        <v>11369.025</v>
      </c>
      <c r="J132" s="24"/>
      <c r="K132" s="24"/>
      <c r="M132" s="35">
        <f t="shared" si="9"/>
        <v>11302.158665168196</v>
      </c>
      <c r="O132" s="24">
        <f t="shared" si="10"/>
        <v>11755.284</v>
      </c>
      <c r="Q132" s="24"/>
      <c r="R132" s="25"/>
      <c r="S132" s="24">
        <f t="shared" si="6"/>
        <v>11597.098596309181</v>
      </c>
      <c r="T132" s="43">
        <v>11</v>
      </c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spans="1:31" x14ac:dyDescent="0.25">
      <c r="A133" s="23">
        <v>44896</v>
      </c>
      <c r="B133" s="42">
        <v>132</v>
      </c>
      <c r="C133" s="37"/>
      <c r="D133" s="24">
        <f t="shared" si="7"/>
        <v>9649.8641666666699</v>
      </c>
      <c r="F133" s="31"/>
      <c r="H133" s="24">
        <f t="shared" si="8"/>
        <v>11369.025</v>
      </c>
      <c r="J133" s="24"/>
      <c r="K133" s="24"/>
      <c r="M133" s="35">
        <f t="shared" si="9"/>
        <v>11302.158665168196</v>
      </c>
      <c r="O133" s="24">
        <f t="shared" si="10"/>
        <v>11785.148000000001</v>
      </c>
      <c r="Q133" s="24"/>
      <c r="R133" s="25"/>
      <c r="S133" s="24">
        <f t="shared" si="6"/>
        <v>11615.274942855927</v>
      </c>
      <c r="T133" s="43">
        <v>12</v>
      </c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spans="1:31" x14ac:dyDescent="0.25">
      <c r="A134" s="23"/>
      <c r="B134" s="42"/>
      <c r="C134" s="25"/>
      <c r="D134" s="25"/>
      <c r="F134" s="25"/>
      <c r="O134" s="25"/>
      <c r="Q134" s="25"/>
      <c r="R134" s="25"/>
      <c r="S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 spans="1:31" x14ac:dyDescent="0.25">
      <c r="A135" s="23"/>
      <c r="B135" s="42"/>
      <c r="C135" s="25"/>
      <c r="D135" s="25"/>
      <c r="F135" s="25"/>
      <c r="O135" s="25"/>
      <c r="Q135" s="25"/>
      <c r="R135" s="25"/>
      <c r="S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spans="1:31" x14ac:dyDescent="0.25">
      <c r="A136" s="23"/>
      <c r="B136" s="42"/>
      <c r="C136" s="25"/>
      <c r="D136" s="25"/>
      <c r="F136" s="25"/>
      <c r="O136" s="25"/>
      <c r="Q136" s="25"/>
      <c r="R136" s="25"/>
      <c r="S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 spans="1:31" x14ac:dyDescent="0.25">
      <c r="A137" s="23"/>
      <c r="B137" s="42"/>
      <c r="C137" s="25"/>
      <c r="D137" s="25"/>
      <c r="F137" s="25"/>
      <c r="O137" s="25"/>
      <c r="Q137" s="25"/>
      <c r="R137" s="25"/>
      <c r="S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 spans="1:31" x14ac:dyDescent="0.25">
      <c r="A138" s="23"/>
      <c r="B138" s="42"/>
      <c r="C138" s="25"/>
      <c r="D138" s="25"/>
      <c r="F138" s="25"/>
      <c r="O138" s="25"/>
      <c r="Q138" s="25"/>
      <c r="R138" s="25"/>
      <c r="S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 spans="1:31" x14ac:dyDescent="0.25">
      <c r="A139" s="23"/>
      <c r="B139" s="42"/>
      <c r="C139" s="25"/>
      <c r="D139" s="25"/>
      <c r="F139" s="25"/>
      <c r="O139" s="25"/>
      <c r="Q139" s="25"/>
      <c r="R139" s="25"/>
      <c r="S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spans="1:31" x14ac:dyDescent="0.25">
      <c r="A140" s="23"/>
      <c r="B140" s="42"/>
      <c r="C140" s="25"/>
      <c r="D140" s="25"/>
      <c r="F140" s="25"/>
      <c r="O140" s="25"/>
      <c r="Q140" s="25"/>
      <c r="R140" s="25"/>
      <c r="S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 spans="1:31" x14ac:dyDescent="0.25">
      <c r="A141" s="23"/>
      <c r="B141" s="42"/>
      <c r="C141" s="25"/>
      <c r="D141" s="25"/>
      <c r="F141" s="25"/>
      <c r="O141" s="25"/>
      <c r="Q141" s="25"/>
      <c r="R141" s="25"/>
      <c r="S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 spans="1:31" x14ac:dyDescent="0.25">
      <c r="A142" s="23"/>
      <c r="B142" s="42"/>
      <c r="C142" s="25"/>
      <c r="D142" s="25"/>
      <c r="F142" s="25"/>
      <c r="O142" s="25"/>
      <c r="Q142" s="25"/>
      <c r="R142" s="25"/>
      <c r="S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spans="1:31" x14ac:dyDescent="0.25">
      <c r="A143" s="23"/>
      <c r="B143" s="42"/>
      <c r="C143" s="25"/>
      <c r="D143" s="25"/>
      <c r="F143" s="25"/>
      <c r="O143" s="25"/>
      <c r="Q143" s="25"/>
      <c r="R143" s="25"/>
      <c r="S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 spans="1:31" x14ac:dyDescent="0.25">
      <c r="A144" s="23"/>
      <c r="B144" s="42"/>
      <c r="C144" s="25"/>
      <c r="D144" s="25"/>
      <c r="F144" s="25"/>
      <c r="O144" s="25"/>
      <c r="Q144" s="25"/>
      <c r="R144" s="25"/>
      <c r="S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 spans="1:31" x14ac:dyDescent="0.25">
      <c r="A145" s="23"/>
      <c r="B145" s="42"/>
      <c r="C145" s="25"/>
      <c r="D145" s="25"/>
      <c r="F145" s="25"/>
      <c r="O145" s="25"/>
      <c r="Q145" s="25"/>
      <c r="R145" s="25"/>
      <c r="S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 spans="1:31" x14ac:dyDescent="0.25">
      <c r="A146" s="23"/>
      <c r="B146" s="42"/>
      <c r="C146" s="25"/>
      <c r="D146" s="25"/>
      <c r="F146" s="25"/>
      <c r="O146" s="25"/>
      <c r="Q146" s="25"/>
      <c r="R146" s="25"/>
      <c r="S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spans="1:31" x14ac:dyDescent="0.25">
      <c r="A147" s="23"/>
      <c r="B147" s="42"/>
      <c r="C147" s="25"/>
      <c r="D147" s="25"/>
      <c r="F147" s="25"/>
      <c r="O147" s="25"/>
      <c r="Q147" s="25"/>
      <c r="R147" s="25"/>
      <c r="S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 spans="1:31" x14ac:dyDescent="0.25">
      <c r="A148" s="23"/>
      <c r="B148" s="42"/>
      <c r="C148" s="25"/>
      <c r="D148" s="25"/>
      <c r="F148" s="25"/>
      <c r="O148" s="25"/>
      <c r="Q148" s="25"/>
      <c r="R148" s="25"/>
      <c r="S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 spans="1:31" x14ac:dyDescent="0.25">
      <c r="A149" s="23"/>
      <c r="B149" s="42"/>
      <c r="C149" s="25"/>
      <c r="D149" s="25"/>
      <c r="F149" s="25"/>
      <c r="O149" s="25"/>
      <c r="Q149" s="25"/>
      <c r="R149" s="25"/>
      <c r="S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spans="1:31" x14ac:dyDescent="0.25">
      <c r="A150" s="23"/>
      <c r="B150" s="42"/>
      <c r="C150" s="25"/>
      <c r="D150" s="25"/>
      <c r="F150" s="25"/>
      <c r="O150" s="25"/>
      <c r="Q150" s="25"/>
      <c r="R150" s="25"/>
      <c r="S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 spans="1:31" x14ac:dyDescent="0.25">
      <c r="A151" s="23"/>
      <c r="B151" s="42"/>
      <c r="C151" s="25"/>
      <c r="D151" s="25"/>
      <c r="F151" s="25"/>
      <c r="O151" s="25"/>
      <c r="Q151" s="25"/>
      <c r="R151" s="25"/>
      <c r="S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 spans="1:31" x14ac:dyDescent="0.25">
      <c r="A152" s="23"/>
      <c r="B152" s="42"/>
      <c r="C152" s="25"/>
      <c r="D152" s="25"/>
      <c r="F152" s="25"/>
      <c r="O152" s="25"/>
      <c r="Q152" s="25"/>
      <c r="R152" s="25"/>
      <c r="S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 spans="1:31" x14ac:dyDescent="0.25">
      <c r="A153" s="23"/>
      <c r="B153" s="42"/>
      <c r="C153" s="25"/>
      <c r="D153" s="25"/>
      <c r="F153" s="25"/>
      <c r="O153" s="25"/>
      <c r="Q153" s="25"/>
      <c r="R153" s="25"/>
      <c r="S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spans="1:31" x14ac:dyDescent="0.25">
      <c r="A154" s="23"/>
      <c r="B154" s="42"/>
      <c r="C154" s="25"/>
      <c r="D154" s="25"/>
      <c r="F154" s="25"/>
      <c r="O154" s="25"/>
      <c r="Q154" s="25"/>
      <c r="R154" s="25"/>
      <c r="S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 spans="1:31" x14ac:dyDescent="0.25">
      <c r="A155" s="23"/>
      <c r="B155" s="42"/>
      <c r="C155" s="25"/>
      <c r="D155" s="25"/>
      <c r="F155" s="25"/>
      <c r="O155" s="25"/>
      <c r="Q155" s="25"/>
      <c r="R155" s="25"/>
      <c r="S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 spans="1:31" x14ac:dyDescent="0.25">
      <c r="A156" s="23"/>
      <c r="B156" s="42"/>
      <c r="C156" s="25"/>
      <c r="D156" s="25"/>
      <c r="F156" s="25"/>
      <c r="O156" s="25"/>
      <c r="Q156" s="25"/>
      <c r="R156" s="25"/>
      <c r="S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spans="1:31" x14ac:dyDescent="0.25">
      <c r="A157" s="23"/>
      <c r="B157" s="42"/>
      <c r="C157" s="25"/>
      <c r="D157" s="25"/>
      <c r="F157" s="25"/>
      <c r="O157" s="25"/>
      <c r="Q157" s="25"/>
      <c r="R157" s="25"/>
      <c r="S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</row>
    <row r="158" spans="1:31" x14ac:dyDescent="0.25">
      <c r="A158" s="23"/>
      <c r="B158" s="42"/>
      <c r="C158" s="25"/>
      <c r="D158" s="25"/>
      <c r="F158" s="25"/>
      <c r="O158" s="25"/>
      <c r="Q158" s="25"/>
      <c r="R158" s="25"/>
      <c r="S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 spans="1:31" x14ac:dyDescent="0.25">
      <c r="A159" s="23"/>
      <c r="B159" s="42"/>
      <c r="C159" s="25"/>
      <c r="D159" s="25"/>
      <c r="F159" s="25"/>
      <c r="O159" s="25"/>
      <c r="Q159" s="25"/>
      <c r="R159" s="25"/>
      <c r="S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 spans="1:31" x14ac:dyDescent="0.25">
      <c r="A160" s="23"/>
      <c r="B160" s="42"/>
      <c r="C160" s="25"/>
      <c r="D160" s="25"/>
      <c r="F160" s="25"/>
      <c r="O160" s="25"/>
      <c r="Q160" s="25"/>
      <c r="R160" s="25"/>
      <c r="S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spans="1:31" x14ac:dyDescent="0.25">
      <c r="A161" s="23"/>
      <c r="B161" s="42"/>
      <c r="C161" s="25"/>
      <c r="D161" s="25"/>
      <c r="F161" s="25"/>
      <c r="O161" s="25"/>
      <c r="Q161" s="25"/>
      <c r="R161" s="25"/>
      <c r="S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 spans="1:31" x14ac:dyDescent="0.25">
      <c r="A162" s="23"/>
      <c r="B162" s="42"/>
      <c r="C162" s="25"/>
      <c r="D162" s="25"/>
      <c r="F162" s="25"/>
      <c r="O162" s="25"/>
      <c r="Q162" s="25"/>
      <c r="R162" s="25"/>
      <c r="S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 spans="1:31" x14ac:dyDescent="0.25">
      <c r="A163" s="23"/>
      <c r="B163" s="42"/>
      <c r="C163" s="25"/>
      <c r="D163" s="25"/>
      <c r="F163" s="25"/>
      <c r="O163" s="25"/>
      <c r="Q163" s="25"/>
      <c r="R163" s="25"/>
      <c r="S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spans="1:31" x14ac:dyDescent="0.25">
      <c r="A164" s="23"/>
      <c r="B164" s="42"/>
      <c r="C164" s="25"/>
      <c r="D164" s="25"/>
      <c r="F164" s="25"/>
      <c r="O164" s="25"/>
      <c r="Q164" s="25"/>
      <c r="R164" s="25"/>
      <c r="S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 spans="1:31" x14ac:dyDescent="0.25">
      <c r="A165" s="23"/>
      <c r="B165" s="42"/>
      <c r="C165" s="25"/>
      <c r="D165" s="25"/>
      <c r="F165" s="25"/>
      <c r="O165" s="25"/>
      <c r="Q165" s="25"/>
      <c r="R165" s="25"/>
      <c r="S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spans="1:31" x14ac:dyDescent="0.25">
      <c r="A166" s="23"/>
      <c r="B166" s="42"/>
      <c r="C166" s="25"/>
      <c r="D166" s="25"/>
      <c r="F166" s="25"/>
      <c r="O166" s="25"/>
      <c r="Q166" s="25"/>
      <c r="R166" s="25"/>
      <c r="S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spans="1:31" x14ac:dyDescent="0.25">
      <c r="A167" s="23"/>
      <c r="B167" s="42"/>
      <c r="C167" s="25"/>
      <c r="D167" s="25"/>
      <c r="F167" s="25"/>
      <c r="O167" s="25"/>
      <c r="Q167" s="25"/>
      <c r="R167" s="25"/>
      <c r="S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spans="1:31" x14ac:dyDescent="0.25">
      <c r="A168" s="23"/>
      <c r="B168" s="42"/>
      <c r="C168" s="25"/>
      <c r="D168" s="25"/>
      <c r="F168" s="25"/>
      <c r="O168" s="25"/>
      <c r="Q168" s="25"/>
      <c r="R168" s="25"/>
      <c r="S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 spans="1:31" x14ac:dyDescent="0.25">
      <c r="A169" s="23"/>
      <c r="B169" s="42"/>
      <c r="C169" s="25"/>
      <c r="D169" s="25"/>
      <c r="F169" s="25"/>
      <c r="O169" s="25"/>
      <c r="Q169" s="25"/>
      <c r="R169" s="25"/>
      <c r="S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 spans="1:31" x14ac:dyDescent="0.25">
      <c r="A170" s="23"/>
      <c r="B170" s="42"/>
      <c r="C170" s="25"/>
      <c r="D170" s="25"/>
      <c r="F170" s="25"/>
      <c r="O170" s="25"/>
      <c r="Q170" s="25"/>
      <c r="R170" s="25"/>
      <c r="S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 spans="1:31" x14ac:dyDescent="0.25">
      <c r="A171" s="23"/>
      <c r="B171" s="42"/>
      <c r="C171" s="25"/>
      <c r="D171" s="25"/>
      <c r="F171" s="25"/>
      <c r="O171" s="25"/>
      <c r="Q171" s="25"/>
      <c r="R171" s="25"/>
      <c r="S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 spans="1:31" x14ac:dyDescent="0.25">
      <c r="A172" s="23"/>
      <c r="B172" s="42"/>
      <c r="C172" s="25"/>
      <c r="D172" s="25"/>
      <c r="F172" s="25"/>
      <c r="O172" s="25"/>
      <c r="Q172" s="25"/>
      <c r="R172" s="25"/>
      <c r="S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 spans="1:31" x14ac:dyDescent="0.25">
      <c r="A173" s="23"/>
      <c r="B173" s="42"/>
      <c r="C173" s="25"/>
      <c r="D173" s="25"/>
      <c r="F173" s="25"/>
      <c r="O173" s="25"/>
      <c r="Q173" s="25"/>
      <c r="R173" s="25"/>
      <c r="S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 spans="1:31" x14ac:dyDescent="0.25">
      <c r="A174" s="23"/>
      <c r="B174" s="42"/>
      <c r="C174" s="25"/>
      <c r="D174" s="25"/>
      <c r="F174" s="25"/>
      <c r="O174" s="25"/>
      <c r="Q174" s="25"/>
      <c r="R174" s="25"/>
      <c r="S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spans="1:31" x14ac:dyDescent="0.25">
      <c r="A175" s="23"/>
      <c r="B175" s="42"/>
      <c r="C175" s="25"/>
      <c r="D175" s="25"/>
      <c r="F175" s="25"/>
      <c r="O175" s="25"/>
      <c r="Q175" s="25"/>
      <c r="R175" s="25"/>
      <c r="S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 spans="1:31" x14ac:dyDescent="0.25">
      <c r="A176" s="23"/>
      <c r="B176" s="42"/>
      <c r="C176" s="25"/>
      <c r="D176" s="25"/>
      <c r="F176" s="25"/>
      <c r="O176" s="25"/>
      <c r="Q176" s="25"/>
      <c r="R176" s="25"/>
      <c r="S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 spans="1:31" x14ac:dyDescent="0.25">
      <c r="A177" s="23"/>
      <c r="B177" s="42"/>
      <c r="C177" s="25"/>
      <c r="D177" s="25"/>
      <c r="F177" s="25"/>
      <c r="O177" s="25"/>
      <c r="Q177" s="25"/>
      <c r="R177" s="25"/>
      <c r="S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spans="1:31" x14ac:dyDescent="0.25">
      <c r="A178" s="23"/>
      <c r="B178" s="42"/>
      <c r="C178" s="25"/>
      <c r="D178" s="25"/>
      <c r="F178" s="25"/>
      <c r="O178" s="25"/>
      <c r="Q178" s="25"/>
      <c r="R178" s="25"/>
      <c r="S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 spans="1:31" x14ac:dyDescent="0.25">
      <c r="A179" s="23"/>
      <c r="B179" s="42"/>
      <c r="C179" s="25"/>
      <c r="D179" s="25"/>
      <c r="F179" s="25"/>
      <c r="O179" s="25"/>
      <c r="Q179" s="25"/>
      <c r="R179" s="25"/>
      <c r="S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 spans="1:31" x14ac:dyDescent="0.25">
      <c r="A180" s="23"/>
      <c r="B180" s="42"/>
      <c r="C180" s="25"/>
      <c r="D180" s="25"/>
      <c r="F180" s="25"/>
      <c r="O180" s="25"/>
      <c r="Q180" s="25"/>
      <c r="R180" s="25"/>
      <c r="S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 spans="1:31" x14ac:dyDescent="0.25">
      <c r="A181" s="23"/>
      <c r="B181" s="42"/>
      <c r="C181" s="25"/>
      <c r="D181" s="25"/>
      <c r="F181" s="25"/>
      <c r="O181" s="25"/>
      <c r="Q181" s="25"/>
      <c r="R181" s="25"/>
      <c r="S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spans="1:31" x14ac:dyDescent="0.25">
      <c r="A182" s="23"/>
      <c r="B182" s="42"/>
      <c r="C182" s="25"/>
      <c r="D182" s="25"/>
      <c r="F182" s="25"/>
      <c r="O182" s="25"/>
      <c r="Q182" s="25"/>
      <c r="R182" s="25"/>
      <c r="S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 spans="1:31" x14ac:dyDescent="0.25">
      <c r="A183" s="23"/>
      <c r="B183" s="42"/>
      <c r="C183" s="25"/>
      <c r="D183" s="25"/>
      <c r="F183" s="25"/>
      <c r="O183" s="25"/>
      <c r="Q183" s="25"/>
      <c r="R183" s="25"/>
      <c r="S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 spans="1:31" x14ac:dyDescent="0.25">
      <c r="A184" s="23"/>
      <c r="B184" s="42"/>
      <c r="C184" s="25"/>
      <c r="D184" s="25"/>
      <c r="F184" s="25"/>
      <c r="O184" s="25"/>
      <c r="Q184" s="25"/>
      <c r="R184" s="25"/>
      <c r="S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spans="1:31" x14ac:dyDescent="0.25">
      <c r="A185" s="23"/>
      <c r="B185" s="42"/>
      <c r="C185" s="25"/>
      <c r="D185" s="25"/>
      <c r="F185" s="25"/>
      <c r="O185" s="25"/>
      <c r="Q185" s="25"/>
      <c r="R185" s="25"/>
      <c r="S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</row>
    <row r="186" spans="1:31" x14ac:dyDescent="0.25">
      <c r="A186" s="23"/>
      <c r="B186" s="42"/>
      <c r="C186" s="25"/>
      <c r="D186" s="25"/>
      <c r="F186" s="25"/>
      <c r="O186" s="25"/>
      <c r="Q186" s="25"/>
      <c r="R186" s="25"/>
      <c r="S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 spans="1:31" x14ac:dyDescent="0.25">
      <c r="A187" s="23"/>
      <c r="B187" s="42"/>
      <c r="C187" s="25"/>
      <c r="D187" s="25"/>
      <c r="F187" s="25"/>
      <c r="O187" s="25"/>
      <c r="Q187" s="25"/>
      <c r="R187" s="25"/>
      <c r="S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 spans="1:31" x14ac:dyDescent="0.25">
      <c r="A188" s="23"/>
      <c r="B188" s="42"/>
      <c r="C188" s="25"/>
      <c r="D188" s="25"/>
      <c r="F188" s="25"/>
      <c r="O188" s="25"/>
      <c r="Q188" s="25"/>
      <c r="R188" s="25"/>
      <c r="S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spans="1:31" x14ac:dyDescent="0.25">
      <c r="A189" s="23"/>
      <c r="B189" s="42"/>
      <c r="C189" s="25"/>
      <c r="D189" s="25"/>
      <c r="F189" s="25"/>
      <c r="O189" s="25"/>
      <c r="Q189" s="25"/>
      <c r="R189" s="25"/>
      <c r="S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 spans="1:31" x14ac:dyDescent="0.25">
      <c r="A190" s="23"/>
      <c r="B190" s="42"/>
      <c r="C190" s="25"/>
      <c r="D190" s="25"/>
      <c r="F190" s="25"/>
      <c r="O190" s="25"/>
      <c r="Q190" s="25"/>
      <c r="R190" s="25"/>
      <c r="S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 spans="1:31" x14ac:dyDescent="0.25">
      <c r="A191" s="23"/>
      <c r="B191" s="42"/>
      <c r="C191" s="25"/>
      <c r="D191" s="25"/>
      <c r="F191" s="25"/>
      <c r="O191" s="25"/>
      <c r="Q191" s="25"/>
      <c r="R191" s="25"/>
      <c r="S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spans="1:31" x14ac:dyDescent="0.25">
      <c r="A192" s="23"/>
      <c r="B192" s="42"/>
      <c r="C192" s="25"/>
      <c r="D192" s="25"/>
      <c r="F192" s="25"/>
      <c r="O192" s="25"/>
      <c r="Q192" s="25"/>
      <c r="R192" s="25"/>
      <c r="S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 spans="1:31" x14ac:dyDescent="0.25">
      <c r="A193" s="23"/>
      <c r="B193" s="42"/>
      <c r="C193" s="25"/>
      <c r="D193" s="25"/>
      <c r="F193" s="25"/>
      <c r="O193" s="25"/>
      <c r="Q193" s="25"/>
      <c r="R193" s="25"/>
      <c r="S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 spans="1:31" x14ac:dyDescent="0.25">
      <c r="A194" s="23"/>
      <c r="B194" s="42"/>
      <c r="C194" s="25"/>
      <c r="D194" s="25"/>
      <c r="F194" s="25"/>
      <c r="O194" s="25"/>
      <c r="Q194" s="25"/>
      <c r="R194" s="25"/>
      <c r="S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 spans="1:31" x14ac:dyDescent="0.25">
      <c r="A195" s="23"/>
      <c r="B195" s="42"/>
      <c r="C195" s="25"/>
      <c r="D195" s="25"/>
      <c r="F195" s="25"/>
      <c r="O195" s="25"/>
      <c r="Q195" s="25"/>
      <c r="R195" s="25"/>
      <c r="S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spans="1:31" x14ac:dyDescent="0.25">
      <c r="A196" s="23"/>
      <c r="B196" s="42"/>
      <c r="C196" s="25"/>
      <c r="D196" s="25"/>
      <c r="F196" s="25"/>
      <c r="O196" s="25"/>
      <c r="Q196" s="25"/>
      <c r="R196" s="25"/>
      <c r="S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 spans="1:31" x14ac:dyDescent="0.25">
      <c r="A197" s="23"/>
      <c r="B197" s="42"/>
      <c r="C197" s="25"/>
      <c r="D197" s="25"/>
      <c r="F197" s="25"/>
      <c r="O197" s="25"/>
      <c r="Q197" s="25"/>
      <c r="R197" s="25"/>
      <c r="S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 spans="1:31" x14ac:dyDescent="0.25">
      <c r="A198" s="23"/>
      <c r="B198" s="42"/>
      <c r="C198" s="25"/>
      <c r="D198" s="25"/>
      <c r="F198" s="25"/>
      <c r="O198" s="25"/>
      <c r="Q198" s="25"/>
      <c r="R198" s="25"/>
      <c r="S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spans="1:31" x14ac:dyDescent="0.25">
      <c r="A199" s="23"/>
      <c r="B199" s="42"/>
      <c r="C199" s="25"/>
      <c r="D199" s="25"/>
      <c r="F199" s="25"/>
      <c r="O199" s="25"/>
      <c r="Q199" s="25"/>
      <c r="R199" s="25"/>
      <c r="S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 spans="1:31" x14ac:dyDescent="0.25">
      <c r="A200" s="23"/>
      <c r="B200" s="42"/>
      <c r="C200" s="25"/>
      <c r="D200" s="25"/>
      <c r="F200" s="25"/>
      <c r="O200" s="25"/>
      <c r="Q200" s="25"/>
      <c r="R200" s="25"/>
      <c r="S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spans="1:31" x14ac:dyDescent="0.25">
      <c r="A201" s="23"/>
      <c r="B201" s="42"/>
      <c r="C201" s="25"/>
      <c r="D201" s="25"/>
      <c r="F201" s="25"/>
      <c r="O201" s="25"/>
      <c r="Q201" s="25"/>
      <c r="R201" s="25"/>
      <c r="S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spans="1:31" x14ac:dyDescent="0.25">
      <c r="A202" s="23"/>
      <c r="B202" s="42"/>
      <c r="C202" s="25"/>
      <c r="D202" s="25"/>
      <c r="F202" s="25"/>
      <c r="O202" s="25"/>
      <c r="Q202" s="25"/>
      <c r="R202" s="25"/>
      <c r="S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spans="1:31" x14ac:dyDescent="0.25">
      <c r="A203" s="23"/>
      <c r="B203" s="42"/>
      <c r="C203" s="25"/>
      <c r="D203" s="25"/>
      <c r="F203" s="25"/>
      <c r="O203" s="25"/>
      <c r="Q203" s="25"/>
      <c r="R203" s="25"/>
      <c r="S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spans="1:31" x14ac:dyDescent="0.25">
      <c r="A204" s="23"/>
      <c r="B204" s="42"/>
      <c r="C204" s="25"/>
      <c r="D204" s="25"/>
      <c r="F204" s="25"/>
      <c r="O204" s="25"/>
      <c r="Q204" s="25"/>
      <c r="R204" s="25"/>
      <c r="S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spans="1:31" x14ac:dyDescent="0.25">
      <c r="A205" s="23"/>
      <c r="B205" s="42"/>
      <c r="C205" s="25"/>
      <c r="D205" s="25"/>
      <c r="F205" s="25"/>
      <c r="O205" s="25"/>
      <c r="Q205" s="25"/>
      <c r="R205" s="25"/>
      <c r="S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spans="1:31" x14ac:dyDescent="0.25">
      <c r="A206" s="23"/>
      <c r="B206" s="42"/>
      <c r="C206" s="25"/>
      <c r="D206" s="25"/>
      <c r="F206" s="25"/>
      <c r="O206" s="25"/>
      <c r="Q206" s="25"/>
      <c r="R206" s="25"/>
      <c r="S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 spans="1:31" x14ac:dyDescent="0.25">
      <c r="A207" s="23"/>
      <c r="B207" s="42"/>
      <c r="C207" s="25"/>
      <c r="D207" s="25"/>
      <c r="F207" s="25"/>
      <c r="O207" s="25"/>
      <c r="Q207" s="25"/>
      <c r="R207" s="25"/>
      <c r="S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spans="1:31" x14ac:dyDescent="0.25">
      <c r="A208" s="23"/>
      <c r="B208" s="42"/>
      <c r="C208" s="25"/>
      <c r="D208" s="25"/>
      <c r="F208" s="25"/>
      <c r="O208" s="25"/>
      <c r="Q208" s="25"/>
      <c r="R208" s="25"/>
      <c r="S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spans="1:31" x14ac:dyDescent="0.25">
      <c r="A209" s="23"/>
      <c r="B209" s="42"/>
      <c r="C209" s="25"/>
      <c r="D209" s="25"/>
      <c r="F209" s="25"/>
      <c r="O209" s="25"/>
      <c r="Q209" s="25"/>
      <c r="R209" s="25"/>
      <c r="S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spans="1:31" x14ac:dyDescent="0.25">
      <c r="A210" s="23"/>
      <c r="B210" s="42"/>
      <c r="C210" s="25"/>
      <c r="D210" s="25"/>
      <c r="F210" s="25"/>
      <c r="O210" s="25"/>
      <c r="Q210" s="25"/>
      <c r="R210" s="25"/>
      <c r="S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1" x14ac:dyDescent="0.25">
      <c r="A211" s="23"/>
      <c r="B211" s="42"/>
      <c r="C211" s="25"/>
      <c r="D211" s="25"/>
      <c r="F211" s="25"/>
      <c r="O211" s="25"/>
      <c r="Q211" s="25"/>
      <c r="R211" s="25"/>
      <c r="S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spans="1:31" x14ac:dyDescent="0.25">
      <c r="A212" s="23"/>
      <c r="B212" s="42"/>
      <c r="C212" s="25"/>
      <c r="D212" s="25"/>
      <c r="F212" s="25"/>
      <c r="O212" s="25"/>
      <c r="Q212" s="25"/>
      <c r="R212" s="25"/>
      <c r="S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spans="1:31" x14ac:dyDescent="0.25">
      <c r="A213" s="23"/>
      <c r="B213" s="42"/>
      <c r="C213" s="25"/>
      <c r="D213" s="25"/>
      <c r="F213" s="25"/>
      <c r="O213" s="25"/>
      <c r="Q213" s="25"/>
      <c r="R213" s="25"/>
      <c r="S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 spans="1:31" x14ac:dyDescent="0.25">
      <c r="A214" s="23"/>
      <c r="B214" s="42"/>
      <c r="C214" s="25"/>
      <c r="D214" s="25"/>
      <c r="F214" s="25"/>
      <c r="O214" s="25"/>
      <c r="Q214" s="25"/>
      <c r="R214" s="25"/>
      <c r="S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 spans="1:31" x14ac:dyDescent="0.25">
      <c r="A215" s="23"/>
      <c r="B215" s="42"/>
      <c r="C215" s="25"/>
      <c r="D215" s="25"/>
      <c r="F215" s="25"/>
      <c r="O215" s="25"/>
      <c r="Q215" s="25"/>
      <c r="R215" s="25"/>
      <c r="S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spans="1:31" x14ac:dyDescent="0.25">
      <c r="A216" s="23"/>
      <c r="B216" s="42"/>
      <c r="C216" s="25"/>
      <c r="D216" s="25"/>
      <c r="F216" s="25"/>
      <c r="O216" s="25"/>
      <c r="Q216" s="25"/>
      <c r="R216" s="25"/>
      <c r="S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1" x14ac:dyDescent="0.25">
      <c r="A217" s="23"/>
      <c r="B217" s="42"/>
      <c r="C217" s="25"/>
      <c r="D217" s="25"/>
      <c r="F217" s="25"/>
      <c r="O217" s="25"/>
      <c r="Q217" s="25"/>
      <c r="R217" s="25"/>
      <c r="S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spans="1:31" x14ac:dyDescent="0.25">
      <c r="A218" s="23"/>
      <c r="B218" s="42"/>
      <c r="C218" s="25"/>
      <c r="D218" s="25"/>
      <c r="F218" s="25"/>
      <c r="O218" s="25"/>
      <c r="Q218" s="25"/>
      <c r="R218" s="25"/>
      <c r="S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spans="1:31" x14ac:dyDescent="0.25">
      <c r="A219" s="23"/>
      <c r="B219" s="42"/>
      <c r="C219" s="25"/>
      <c r="D219" s="25"/>
      <c r="F219" s="25"/>
      <c r="O219" s="25"/>
      <c r="Q219" s="25"/>
      <c r="R219" s="25"/>
      <c r="S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spans="1:31" x14ac:dyDescent="0.25">
      <c r="A220" s="23"/>
      <c r="B220" s="42"/>
      <c r="C220" s="25"/>
      <c r="D220" s="25"/>
      <c r="F220" s="25"/>
      <c r="O220" s="25"/>
      <c r="Q220" s="25"/>
      <c r="R220" s="25"/>
      <c r="S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spans="1:31" x14ac:dyDescent="0.25">
      <c r="A221" s="23"/>
      <c r="B221" s="42"/>
      <c r="C221" s="25"/>
      <c r="D221" s="25"/>
      <c r="F221" s="25"/>
      <c r="O221" s="25"/>
      <c r="Q221" s="25"/>
      <c r="R221" s="25"/>
      <c r="S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 spans="1:31" x14ac:dyDescent="0.25">
      <c r="A222" s="23"/>
      <c r="B222" s="42"/>
      <c r="C222" s="25"/>
      <c r="D222" s="25"/>
      <c r="F222" s="25"/>
      <c r="O222" s="25"/>
      <c r="Q222" s="25"/>
      <c r="R222" s="25"/>
      <c r="S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spans="1:31" x14ac:dyDescent="0.25">
      <c r="A223" s="23"/>
      <c r="B223" s="42"/>
      <c r="C223" s="25"/>
      <c r="D223" s="25"/>
      <c r="F223" s="25"/>
      <c r="O223" s="25"/>
      <c r="Q223" s="25"/>
      <c r="R223" s="25"/>
      <c r="S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spans="1:31" x14ac:dyDescent="0.25">
      <c r="A224" s="23"/>
      <c r="B224" s="42"/>
      <c r="C224" s="25"/>
      <c r="D224" s="25"/>
      <c r="F224" s="25"/>
      <c r="O224" s="25"/>
      <c r="Q224" s="25"/>
      <c r="R224" s="25"/>
      <c r="S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spans="1:31" x14ac:dyDescent="0.25">
      <c r="A225" s="23"/>
      <c r="B225" s="42"/>
      <c r="C225" s="25"/>
      <c r="D225" s="25"/>
      <c r="F225" s="25"/>
      <c r="O225" s="25"/>
      <c r="Q225" s="25"/>
      <c r="R225" s="25"/>
      <c r="S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spans="1:31" x14ac:dyDescent="0.25">
      <c r="A226" s="23"/>
      <c r="B226" s="42"/>
      <c r="C226" s="25"/>
      <c r="D226" s="25"/>
      <c r="F226" s="25"/>
      <c r="O226" s="25"/>
      <c r="Q226" s="25"/>
      <c r="R226" s="25"/>
      <c r="S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spans="1:31" x14ac:dyDescent="0.25">
      <c r="A227" s="23"/>
      <c r="B227" s="42"/>
      <c r="C227" s="25"/>
      <c r="D227" s="25"/>
      <c r="F227" s="25"/>
      <c r="O227" s="25"/>
      <c r="Q227" s="25"/>
      <c r="R227" s="25"/>
      <c r="S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spans="1:31" x14ac:dyDescent="0.25">
      <c r="A228" s="23"/>
      <c r="B228" s="42"/>
      <c r="C228" s="25"/>
      <c r="D228" s="25"/>
      <c r="F228" s="25"/>
      <c r="O228" s="25"/>
      <c r="Q228" s="25"/>
      <c r="R228" s="25"/>
      <c r="S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spans="1:31" x14ac:dyDescent="0.25">
      <c r="A229" s="23"/>
      <c r="B229" s="42"/>
      <c r="C229" s="25"/>
      <c r="D229" s="25"/>
      <c r="F229" s="25"/>
      <c r="O229" s="25"/>
      <c r="Q229" s="25"/>
      <c r="R229" s="25"/>
      <c r="S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spans="1:31" x14ac:dyDescent="0.25">
      <c r="A230" s="23"/>
      <c r="B230" s="42"/>
      <c r="C230" s="25"/>
      <c r="D230" s="25"/>
      <c r="F230" s="25"/>
      <c r="O230" s="25"/>
      <c r="Q230" s="25"/>
      <c r="R230" s="25"/>
      <c r="S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spans="1:31" x14ac:dyDescent="0.25">
      <c r="A231" s="23"/>
      <c r="B231" s="42"/>
      <c r="C231" s="25"/>
      <c r="D231" s="25"/>
      <c r="F231" s="25"/>
      <c r="O231" s="25"/>
      <c r="Q231" s="25"/>
      <c r="R231" s="25"/>
      <c r="S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x14ac:dyDescent="0.25">
      <c r="A232" s="23"/>
      <c r="B232" s="42"/>
      <c r="C232" s="25"/>
      <c r="D232" s="25"/>
      <c r="F232" s="25"/>
      <c r="O232" s="25"/>
      <c r="Q232" s="25"/>
      <c r="R232" s="25"/>
      <c r="S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spans="1:31" x14ac:dyDescent="0.25">
      <c r="A233" s="23"/>
      <c r="B233" s="42"/>
      <c r="C233" s="25"/>
      <c r="D233" s="25"/>
      <c r="F233" s="25"/>
      <c r="O233" s="25"/>
      <c r="Q233" s="25"/>
      <c r="R233" s="25"/>
      <c r="S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spans="1:31" x14ac:dyDescent="0.25">
      <c r="A234" s="23"/>
      <c r="B234" s="42"/>
      <c r="C234" s="25"/>
      <c r="D234" s="25"/>
      <c r="F234" s="25"/>
      <c r="O234" s="25"/>
      <c r="Q234" s="25"/>
      <c r="R234" s="25"/>
      <c r="S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spans="1:31" x14ac:dyDescent="0.25">
      <c r="A235" s="23"/>
      <c r="B235" s="42"/>
      <c r="C235" s="25"/>
      <c r="D235" s="25"/>
      <c r="F235" s="25"/>
      <c r="O235" s="25"/>
      <c r="Q235" s="25"/>
      <c r="R235" s="25"/>
      <c r="S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spans="1:31" x14ac:dyDescent="0.25">
      <c r="A236" s="23"/>
      <c r="B236" s="42"/>
      <c r="C236" s="25"/>
      <c r="D236" s="25"/>
      <c r="F236" s="25"/>
      <c r="O236" s="25"/>
      <c r="Q236" s="25"/>
      <c r="R236" s="25"/>
      <c r="S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spans="1:31" x14ac:dyDescent="0.25">
      <c r="A237" s="23"/>
      <c r="B237" s="42"/>
      <c r="C237" s="25"/>
      <c r="D237" s="25"/>
      <c r="F237" s="25"/>
      <c r="O237" s="25"/>
      <c r="Q237" s="25"/>
      <c r="R237" s="25"/>
      <c r="S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spans="1:31" x14ac:dyDescent="0.25">
      <c r="A238" s="23"/>
      <c r="B238" s="42"/>
      <c r="C238" s="25"/>
      <c r="D238" s="25"/>
      <c r="F238" s="25"/>
      <c r="O238" s="25"/>
      <c r="Q238" s="25"/>
      <c r="R238" s="25"/>
      <c r="S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spans="1:31" x14ac:dyDescent="0.25">
      <c r="A239" s="23"/>
      <c r="B239" s="42"/>
      <c r="C239" s="25"/>
      <c r="D239" s="25"/>
      <c r="F239" s="25"/>
      <c r="O239" s="25"/>
      <c r="Q239" s="25"/>
      <c r="R239" s="25"/>
      <c r="S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spans="1:31" x14ac:dyDescent="0.25">
      <c r="A240" s="23"/>
      <c r="B240" s="42"/>
      <c r="C240" s="25"/>
      <c r="D240" s="25"/>
      <c r="F240" s="25"/>
      <c r="O240" s="25"/>
      <c r="Q240" s="25"/>
      <c r="R240" s="25"/>
      <c r="S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spans="1:31" x14ac:dyDescent="0.25">
      <c r="A241" s="23"/>
      <c r="B241" s="42"/>
      <c r="C241" s="25"/>
      <c r="D241" s="25"/>
      <c r="F241" s="25"/>
      <c r="O241" s="25"/>
      <c r="Q241" s="25"/>
      <c r="R241" s="25"/>
      <c r="S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spans="1:31" x14ac:dyDescent="0.25">
      <c r="A242" s="23"/>
      <c r="B242" s="42"/>
      <c r="C242" s="25"/>
      <c r="D242" s="25"/>
      <c r="F242" s="25"/>
      <c r="O242" s="25"/>
      <c r="Q242" s="25"/>
      <c r="R242" s="25"/>
      <c r="S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spans="1:31" x14ac:dyDescent="0.25">
      <c r="A243" s="23"/>
      <c r="B243" s="42"/>
      <c r="C243" s="25"/>
      <c r="D243" s="25"/>
      <c r="F243" s="25"/>
      <c r="O243" s="25"/>
      <c r="Q243" s="25"/>
      <c r="R243" s="25"/>
      <c r="S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 spans="1:31" x14ac:dyDescent="0.25">
      <c r="A244" s="23"/>
      <c r="B244" s="42"/>
      <c r="C244" s="25"/>
      <c r="D244" s="25"/>
      <c r="F244" s="25"/>
      <c r="O244" s="25"/>
      <c r="Q244" s="25"/>
      <c r="R244" s="25"/>
      <c r="S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spans="1:31" x14ac:dyDescent="0.25">
      <c r="A245" s="23"/>
      <c r="B245" s="42"/>
      <c r="C245" s="25"/>
      <c r="D245" s="25"/>
      <c r="F245" s="25"/>
      <c r="O245" s="25"/>
      <c r="Q245" s="25"/>
      <c r="R245" s="25"/>
      <c r="S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spans="1:31" x14ac:dyDescent="0.25">
      <c r="A246" s="23"/>
      <c r="B246" s="42"/>
      <c r="C246" s="25"/>
      <c r="D246" s="25"/>
      <c r="F246" s="25"/>
      <c r="O246" s="25"/>
      <c r="Q246" s="25"/>
      <c r="R246" s="25"/>
      <c r="S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spans="1:31" x14ac:dyDescent="0.25">
      <c r="A247" s="23"/>
      <c r="B247" s="42"/>
      <c r="C247" s="25"/>
      <c r="D247" s="25"/>
      <c r="F247" s="25"/>
      <c r="O247" s="25"/>
      <c r="Q247" s="25"/>
      <c r="R247" s="25"/>
      <c r="S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x14ac:dyDescent="0.25">
      <c r="A248" s="23"/>
      <c r="B248" s="42"/>
      <c r="C248" s="25"/>
      <c r="D248" s="25"/>
      <c r="F248" s="25"/>
      <c r="O248" s="25"/>
      <c r="Q248" s="25"/>
      <c r="R248" s="25"/>
      <c r="S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spans="1:31" x14ac:dyDescent="0.25">
      <c r="A249" s="23"/>
      <c r="B249" s="42"/>
      <c r="C249" s="25"/>
      <c r="D249" s="25"/>
      <c r="F249" s="25"/>
      <c r="O249" s="25"/>
      <c r="Q249" s="25"/>
      <c r="R249" s="25"/>
      <c r="S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 spans="1:31" x14ac:dyDescent="0.25">
      <c r="A250" s="23"/>
      <c r="B250" s="42"/>
      <c r="C250" s="25"/>
      <c r="D250" s="25"/>
      <c r="F250" s="25"/>
      <c r="O250" s="25"/>
      <c r="Q250" s="25"/>
      <c r="R250" s="25"/>
      <c r="S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spans="1:31" x14ac:dyDescent="0.25">
      <c r="A251" s="23"/>
      <c r="B251" s="42"/>
      <c r="C251" s="25"/>
      <c r="D251" s="25"/>
      <c r="F251" s="25"/>
      <c r="O251" s="25"/>
      <c r="Q251" s="25"/>
      <c r="R251" s="25"/>
      <c r="S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spans="1:31" x14ac:dyDescent="0.25">
      <c r="A252" s="23"/>
      <c r="B252" s="42"/>
      <c r="C252" s="25"/>
      <c r="D252" s="25"/>
      <c r="F252" s="25"/>
      <c r="O252" s="25"/>
      <c r="Q252" s="25"/>
      <c r="R252" s="25"/>
      <c r="S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spans="1:31" x14ac:dyDescent="0.25">
      <c r="A253" s="23"/>
      <c r="B253" s="42"/>
      <c r="C253" s="25"/>
      <c r="D253" s="25"/>
      <c r="F253" s="25"/>
      <c r="O253" s="25"/>
      <c r="Q253" s="25"/>
      <c r="R253" s="25"/>
      <c r="S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spans="1:31" x14ac:dyDescent="0.25">
      <c r="A254" s="23"/>
      <c r="B254" s="42"/>
      <c r="C254" s="25"/>
      <c r="D254" s="25"/>
      <c r="F254" s="25"/>
      <c r="O254" s="25"/>
      <c r="Q254" s="25"/>
      <c r="R254" s="25"/>
      <c r="S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spans="1:31" x14ac:dyDescent="0.25">
      <c r="A255" s="23"/>
      <c r="B255" s="42"/>
      <c r="C255" s="25"/>
      <c r="D255" s="25"/>
      <c r="F255" s="25"/>
      <c r="O255" s="25"/>
      <c r="Q255" s="25"/>
      <c r="R255" s="25"/>
      <c r="S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spans="1:31" x14ac:dyDescent="0.25">
      <c r="A256" s="23"/>
      <c r="B256" s="42"/>
      <c r="C256" s="25"/>
      <c r="D256" s="25"/>
      <c r="F256" s="25"/>
      <c r="O256" s="25"/>
      <c r="Q256" s="25"/>
      <c r="R256" s="25"/>
      <c r="S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 spans="1:31" x14ac:dyDescent="0.25">
      <c r="A257" s="23"/>
      <c r="B257" s="42"/>
      <c r="C257" s="25"/>
      <c r="D257" s="25"/>
      <c r="F257" s="25"/>
      <c r="O257" s="25"/>
      <c r="Q257" s="25"/>
      <c r="R257" s="25"/>
      <c r="S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spans="1:31" x14ac:dyDescent="0.25">
      <c r="A258" s="23"/>
      <c r="B258" s="42"/>
      <c r="C258" s="25"/>
      <c r="D258" s="25"/>
      <c r="F258" s="25"/>
      <c r="O258" s="25"/>
      <c r="Q258" s="25"/>
      <c r="R258" s="25"/>
      <c r="S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x14ac:dyDescent="0.25">
      <c r="A259" s="23"/>
      <c r="B259" s="42"/>
      <c r="C259" s="25"/>
      <c r="D259" s="25"/>
      <c r="F259" s="25"/>
      <c r="O259" s="25"/>
      <c r="Q259" s="25"/>
      <c r="R259" s="25"/>
      <c r="S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spans="1:31" x14ac:dyDescent="0.25">
      <c r="A260" s="23"/>
      <c r="B260" s="42"/>
      <c r="C260" s="25"/>
      <c r="D260" s="25"/>
      <c r="F260" s="25"/>
      <c r="O260" s="25"/>
      <c r="Q260" s="25"/>
      <c r="R260" s="25"/>
      <c r="S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spans="1:31" x14ac:dyDescent="0.25">
      <c r="A261" s="23"/>
      <c r="B261" s="42"/>
      <c r="C261" s="25"/>
      <c r="D261" s="25"/>
      <c r="F261" s="25"/>
      <c r="O261" s="25"/>
      <c r="Q261" s="25"/>
      <c r="R261" s="25"/>
      <c r="S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spans="1:31" x14ac:dyDescent="0.25">
      <c r="A262" s="23"/>
      <c r="B262" s="42"/>
      <c r="C262" s="25"/>
      <c r="D262" s="25"/>
      <c r="F262" s="25"/>
      <c r="O262" s="25"/>
      <c r="Q262" s="25"/>
      <c r="R262" s="25"/>
      <c r="S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 spans="1:31" x14ac:dyDescent="0.25">
      <c r="A263" s="23"/>
      <c r="B263" s="42"/>
      <c r="C263" s="25"/>
      <c r="D263" s="25"/>
      <c r="F263" s="25"/>
      <c r="O263" s="25"/>
      <c r="Q263" s="25"/>
      <c r="R263" s="25"/>
      <c r="S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 spans="1:31" x14ac:dyDescent="0.25">
      <c r="A264" s="23"/>
      <c r="B264" s="42"/>
      <c r="C264" s="25"/>
      <c r="D264" s="25"/>
      <c r="F264" s="25"/>
      <c r="O264" s="25"/>
      <c r="Q264" s="25"/>
      <c r="R264" s="25"/>
      <c r="S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spans="1:31" x14ac:dyDescent="0.25">
      <c r="A265" s="23"/>
      <c r="B265" s="42"/>
      <c r="C265" s="25"/>
      <c r="D265" s="25"/>
      <c r="F265" s="25"/>
      <c r="O265" s="25"/>
      <c r="Q265" s="25"/>
      <c r="R265" s="25"/>
      <c r="S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 spans="1:31" x14ac:dyDescent="0.25">
      <c r="A266" s="23"/>
      <c r="B266" s="42"/>
      <c r="C266" s="25"/>
      <c r="D266" s="25"/>
      <c r="F266" s="25"/>
      <c r="O266" s="25"/>
      <c r="Q266" s="25"/>
      <c r="R266" s="25"/>
      <c r="S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 spans="1:31" x14ac:dyDescent="0.25">
      <c r="A267" s="23"/>
      <c r="B267" s="42"/>
      <c r="C267" s="25"/>
      <c r="D267" s="25"/>
      <c r="F267" s="25"/>
      <c r="O267" s="25"/>
      <c r="Q267" s="25"/>
      <c r="R267" s="25"/>
      <c r="S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spans="1:31" x14ac:dyDescent="0.25">
      <c r="A268" s="23"/>
      <c r="B268" s="42"/>
      <c r="C268" s="25"/>
      <c r="D268" s="25"/>
      <c r="F268" s="25"/>
      <c r="O268" s="25"/>
      <c r="Q268" s="25"/>
      <c r="R268" s="25"/>
      <c r="S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spans="1:31" x14ac:dyDescent="0.25">
      <c r="A269" s="23"/>
      <c r="B269" s="42"/>
      <c r="C269" s="25"/>
      <c r="D269" s="25"/>
      <c r="F269" s="25"/>
      <c r="O269" s="25"/>
      <c r="Q269" s="25"/>
      <c r="R269" s="25"/>
      <c r="S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 spans="1:31" x14ac:dyDescent="0.25">
      <c r="A270" s="23"/>
      <c r="B270" s="42"/>
      <c r="C270" s="25"/>
      <c r="D270" s="25"/>
      <c r="F270" s="25"/>
      <c r="O270" s="25"/>
      <c r="Q270" s="25"/>
      <c r="R270" s="25"/>
      <c r="S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 spans="1:31" x14ac:dyDescent="0.25">
      <c r="A271" s="23"/>
      <c r="B271" s="42"/>
      <c r="C271" s="25"/>
      <c r="D271" s="25"/>
      <c r="F271" s="25"/>
      <c r="O271" s="25"/>
      <c r="Q271" s="25"/>
      <c r="R271" s="25"/>
      <c r="S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 spans="1:31" x14ac:dyDescent="0.25">
      <c r="A272" s="23"/>
      <c r="B272" s="42"/>
      <c r="C272" s="25"/>
      <c r="D272" s="25"/>
      <c r="F272" s="25"/>
      <c r="O272" s="25"/>
      <c r="Q272" s="25"/>
      <c r="R272" s="25"/>
      <c r="S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 spans="1:31" x14ac:dyDescent="0.25">
      <c r="A273" s="23"/>
      <c r="B273" s="42"/>
      <c r="C273" s="25"/>
      <c r="D273" s="25"/>
      <c r="F273" s="25"/>
      <c r="O273" s="25"/>
      <c r="Q273" s="25"/>
      <c r="R273" s="25"/>
      <c r="S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spans="1:31" x14ac:dyDescent="0.25">
      <c r="A274" s="23"/>
      <c r="B274" s="42"/>
      <c r="C274" s="25"/>
      <c r="D274" s="25"/>
      <c r="F274" s="25"/>
      <c r="O274" s="25"/>
      <c r="Q274" s="25"/>
      <c r="R274" s="25"/>
      <c r="S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 spans="1:31" x14ac:dyDescent="0.25">
      <c r="A275" s="23"/>
      <c r="B275" s="42"/>
      <c r="C275" s="25"/>
      <c r="D275" s="25"/>
      <c r="F275" s="25"/>
      <c r="O275" s="25"/>
      <c r="Q275" s="25"/>
      <c r="R275" s="25"/>
      <c r="S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 spans="1:31" x14ac:dyDescent="0.25">
      <c r="A276" s="23"/>
      <c r="B276" s="42"/>
      <c r="C276" s="25"/>
      <c r="D276" s="25"/>
      <c r="F276" s="25"/>
      <c r="O276" s="25"/>
      <c r="Q276" s="25"/>
      <c r="R276" s="25"/>
      <c r="S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 spans="1:31" x14ac:dyDescent="0.25">
      <c r="A277" s="23"/>
      <c r="B277" s="42"/>
      <c r="C277" s="25"/>
      <c r="D277" s="25"/>
      <c r="F277" s="25"/>
      <c r="O277" s="25"/>
      <c r="Q277" s="25"/>
      <c r="R277" s="25"/>
      <c r="S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 spans="1:31" x14ac:dyDescent="0.25">
      <c r="A278" s="23"/>
      <c r="B278" s="42"/>
      <c r="C278" s="25"/>
      <c r="D278" s="25"/>
      <c r="F278" s="25"/>
      <c r="O278" s="25"/>
      <c r="Q278" s="25"/>
      <c r="R278" s="25"/>
      <c r="S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  <row r="279" spans="1:31" x14ac:dyDescent="0.25">
      <c r="A279" s="23"/>
      <c r="B279" s="42"/>
      <c r="C279" s="25"/>
      <c r="D279" s="25"/>
      <c r="F279" s="25"/>
      <c r="O279" s="25"/>
      <c r="Q279" s="25"/>
      <c r="R279" s="25"/>
      <c r="S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</row>
    <row r="280" spans="1:31" x14ac:dyDescent="0.25">
      <c r="A280" s="23"/>
      <c r="B280" s="42"/>
      <c r="C280" s="25"/>
      <c r="D280" s="25"/>
      <c r="F280" s="25"/>
      <c r="O280" s="25"/>
      <c r="Q280" s="25"/>
      <c r="R280" s="25"/>
      <c r="S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</row>
    <row r="281" spans="1:31" x14ac:dyDescent="0.25">
      <c r="A281" s="23"/>
      <c r="B281" s="42"/>
      <c r="C281" s="25"/>
      <c r="D281" s="25"/>
      <c r="F281" s="25"/>
      <c r="O281" s="25"/>
      <c r="Q281" s="25"/>
      <c r="R281" s="25"/>
      <c r="S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</row>
    <row r="282" spans="1:31" x14ac:dyDescent="0.25">
      <c r="A282" s="23"/>
      <c r="B282" s="42"/>
      <c r="C282" s="25"/>
      <c r="D282" s="25"/>
      <c r="F282" s="25"/>
      <c r="O282" s="25"/>
      <c r="Q282" s="25"/>
      <c r="R282" s="25"/>
      <c r="S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</row>
    <row r="283" spans="1:31" x14ac:dyDescent="0.25">
      <c r="A283" s="23"/>
      <c r="B283" s="42"/>
      <c r="C283" s="25"/>
      <c r="D283" s="25"/>
      <c r="F283" s="25"/>
      <c r="O283" s="25"/>
      <c r="Q283" s="25"/>
      <c r="R283" s="25"/>
      <c r="S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</row>
    <row r="284" spans="1:31" x14ac:dyDescent="0.25">
      <c r="A284" s="23"/>
      <c r="B284" s="42"/>
      <c r="C284" s="25"/>
      <c r="D284" s="25"/>
      <c r="F284" s="25"/>
      <c r="O284" s="25"/>
      <c r="Q284" s="25"/>
      <c r="R284" s="25"/>
      <c r="S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 spans="1:31" x14ac:dyDescent="0.25">
      <c r="A285" s="23"/>
      <c r="B285" s="42"/>
      <c r="C285" s="25"/>
      <c r="D285" s="25"/>
      <c r="F285" s="25"/>
      <c r="O285" s="25"/>
      <c r="Q285" s="25"/>
      <c r="R285" s="25"/>
      <c r="S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</row>
    <row r="286" spans="1:31" x14ac:dyDescent="0.25">
      <c r="A286" s="23"/>
      <c r="B286" s="42"/>
      <c r="C286" s="25"/>
      <c r="D286" s="25"/>
      <c r="F286" s="25"/>
      <c r="O286" s="25"/>
      <c r="Q286" s="25"/>
      <c r="R286" s="25"/>
      <c r="S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</row>
    <row r="287" spans="1:31" x14ac:dyDescent="0.25">
      <c r="A287" s="23"/>
      <c r="B287" s="42"/>
      <c r="C287" s="25"/>
      <c r="D287" s="25"/>
      <c r="F287" s="25"/>
      <c r="O287" s="25"/>
      <c r="Q287" s="25"/>
      <c r="R287" s="25"/>
      <c r="S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</row>
    <row r="288" spans="1:31" x14ac:dyDescent="0.25">
      <c r="A288" s="23"/>
      <c r="B288" s="42"/>
      <c r="C288" s="25"/>
      <c r="D288" s="25"/>
      <c r="F288" s="25"/>
      <c r="O288" s="25"/>
      <c r="Q288" s="25"/>
      <c r="R288" s="25"/>
      <c r="S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 spans="1:31" x14ac:dyDescent="0.25">
      <c r="A289" s="23"/>
      <c r="B289" s="42"/>
      <c r="C289" s="25"/>
      <c r="D289" s="25"/>
      <c r="F289" s="25"/>
      <c r="O289" s="25"/>
      <c r="Q289" s="25"/>
      <c r="R289" s="25"/>
      <c r="S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</row>
    <row r="290" spans="1:31" x14ac:dyDescent="0.25">
      <c r="A290" s="23"/>
      <c r="B290" s="42"/>
      <c r="C290" s="25"/>
      <c r="D290" s="25"/>
      <c r="F290" s="25"/>
      <c r="O290" s="25"/>
      <c r="Q290" s="25"/>
      <c r="R290" s="25"/>
      <c r="S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 spans="1:31" x14ac:dyDescent="0.25">
      <c r="A291" s="23"/>
      <c r="B291" s="42"/>
      <c r="C291" s="25"/>
      <c r="D291" s="25"/>
      <c r="F291" s="25"/>
      <c r="O291" s="25"/>
      <c r="Q291" s="25"/>
      <c r="R291" s="25"/>
      <c r="S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</row>
    <row r="292" spans="1:31" x14ac:dyDescent="0.25">
      <c r="A292" s="23"/>
      <c r="B292" s="42"/>
      <c r="C292" s="25"/>
      <c r="D292" s="25"/>
      <c r="F292" s="25"/>
      <c r="O292" s="25"/>
      <c r="Q292" s="25"/>
      <c r="R292" s="25"/>
      <c r="S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</row>
    <row r="293" spans="1:31" x14ac:dyDescent="0.25">
      <c r="A293" s="23"/>
      <c r="B293" s="42"/>
      <c r="C293" s="25"/>
      <c r="D293" s="25"/>
      <c r="F293" s="25"/>
      <c r="O293" s="25"/>
      <c r="Q293" s="25"/>
      <c r="R293" s="25"/>
      <c r="S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</row>
    <row r="294" spans="1:31" x14ac:dyDescent="0.25">
      <c r="A294" s="23"/>
      <c r="B294" s="42"/>
      <c r="C294" s="25"/>
      <c r="D294" s="25"/>
      <c r="F294" s="25"/>
      <c r="O294" s="25"/>
      <c r="Q294" s="25"/>
      <c r="R294" s="25"/>
      <c r="S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 spans="1:31" x14ac:dyDescent="0.25">
      <c r="A295" s="23"/>
      <c r="B295" s="42"/>
      <c r="C295" s="25"/>
      <c r="D295" s="25"/>
      <c r="F295" s="25"/>
      <c r="O295" s="25"/>
      <c r="Q295" s="25"/>
      <c r="R295" s="25"/>
      <c r="S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</row>
    <row r="296" spans="1:31" x14ac:dyDescent="0.25">
      <c r="A296" s="23"/>
      <c r="B296" s="42"/>
      <c r="C296" s="25"/>
      <c r="D296" s="25"/>
      <c r="F296" s="25"/>
      <c r="O296" s="25"/>
      <c r="Q296" s="25"/>
      <c r="R296" s="25"/>
      <c r="S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 spans="1:31" x14ac:dyDescent="0.25">
      <c r="A297" s="23"/>
      <c r="B297" s="42"/>
      <c r="C297" s="25"/>
      <c r="D297" s="25"/>
      <c r="F297" s="25"/>
      <c r="O297" s="25"/>
      <c r="Q297" s="25"/>
      <c r="R297" s="25"/>
      <c r="S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</row>
    <row r="298" spans="1:31" x14ac:dyDescent="0.25">
      <c r="A298" s="23"/>
      <c r="B298" s="42"/>
      <c r="C298" s="25"/>
      <c r="D298" s="25"/>
      <c r="F298" s="25"/>
      <c r="O298" s="25"/>
      <c r="Q298" s="25"/>
      <c r="R298" s="25"/>
      <c r="S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</row>
    <row r="299" spans="1:31" x14ac:dyDescent="0.25">
      <c r="A299" s="23"/>
      <c r="B299" s="42"/>
      <c r="C299" s="25"/>
      <c r="D299" s="25"/>
      <c r="F299" s="25"/>
      <c r="O299" s="25"/>
      <c r="Q299" s="25"/>
      <c r="R299" s="25"/>
      <c r="S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</row>
    <row r="300" spans="1:31" x14ac:dyDescent="0.25">
      <c r="A300" s="23"/>
      <c r="B300" s="42"/>
      <c r="C300" s="25"/>
      <c r="D300" s="25"/>
      <c r="F300" s="25"/>
      <c r="O300" s="25"/>
      <c r="Q300" s="25"/>
      <c r="R300" s="25"/>
      <c r="S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 spans="1:31" x14ac:dyDescent="0.25">
      <c r="A301" s="23"/>
      <c r="B301" s="42"/>
      <c r="C301" s="25"/>
      <c r="D301" s="25"/>
      <c r="F301" s="25"/>
      <c r="O301" s="25"/>
      <c r="Q301" s="25"/>
      <c r="R301" s="25"/>
      <c r="S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</row>
    <row r="302" spans="1:31" x14ac:dyDescent="0.25">
      <c r="A302" s="23"/>
      <c r="B302" s="42"/>
      <c r="C302" s="25"/>
      <c r="D302" s="25"/>
      <c r="F302" s="25"/>
      <c r="O302" s="25"/>
      <c r="Q302" s="25"/>
      <c r="R302" s="25"/>
      <c r="S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 spans="1:31" x14ac:dyDescent="0.25">
      <c r="A303" s="23"/>
      <c r="B303" s="42"/>
      <c r="C303" s="25"/>
      <c r="D303" s="25"/>
      <c r="F303" s="25"/>
      <c r="O303" s="25"/>
      <c r="Q303" s="25"/>
      <c r="R303" s="25"/>
      <c r="S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</row>
    <row r="304" spans="1:31" x14ac:dyDescent="0.25">
      <c r="A304" s="23"/>
      <c r="B304" s="42"/>
      <c r="C304" s="25"/>
      <c r="D304" s="25"/>
      <c r="F304" s="25"/>
      <c r="O304" s="25"/>
      <c r="Q304" s="25"/>
      <c r="R304" s="25"/>
      <c r="S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 spans="1:31" x14ac:dyDescent="0.25">
      <c r="A305" s="23"/>
      <c r="B305" s="42"/>
      <c r="C305" s="25"/>
      <c r="D305" s="25"/>
      <c r="F305" s="25"/>
      <c r="O305" s="25"/>
      <c r="Q305" s="25"/>
      <c r="R305" s="25"/>
      <c r="S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 spans="1:31" x14ac:dyDescent="0.25">
      <c r="A306" s="23"/>
      <c r="B306" s="42"/>
      <c r="C306" s="25"/>
      <c r="D306" s="25"/>
      <c r="F306" s="25"/>
      <c r="O306" s="25"/>
      <c r="Q306" s="25"/>
      <c r="R306" s="25"/>
      <c r="S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 spans="1:31" x14ac:dyDescent="0.25">
      <c r="A307" s="23"/>
      <c r="B307" s="42"/>
      <c r="C307" s="25"/>
      <c r="D307" s="25"/>
      <c r="F307" s="25"/>
      <c r="O307" s="25"/>
      <c r="Q307" s="25"/>
      <c r="R307" s="25"/>
      <c r="S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</row>
    <row r="308" spans="1:31" x14ac:dyDescent="0.25">
      <c r="A308" s="23"/>
      <c r="B308" s="42"/>
      <c r="C308" s="25"/>
      <c r="D308" s="25"/>
      <c r="F308" s="25"/>
      <c r="O308" s="25"/>
      <c r="Q308" s="25"/>
      <c r="R308" s="25"/>
      <c r="S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 spans="1:31" x14ac:dyDescent="0.25">
      <c r="A309" s="23"/>
      <c r="B309" s="42"/>
      <c r="C309" s="25"/>
      <c r="D309" s="25"/>
      <c r="F309" s="25"/>
      <c r="O309" s="25"/>
      <c r="Q309" s="25"/>
      <c r="R309" s="25"/>
      <c r="S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 spans="1:31" x14ac:dyDescent="0.25">
      <c r="A310" s="23"/>
      <c r="B310" s="42"/>
      <c r="C310" s="25"/>
      <c r="D310" s="25"/>
      <c r="F310" s="25"/>
      <c r="O310" s="25"/>
      <c r="Q310" s="25"/>
      <c r="R310" s="25"/>
      <c r="S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 spans="1:31" x14ac:dyDescent="0.25">
      <c r="C311" s="25"/>
      <c r="D311" s="25"/>
      <c r="F311" s="25"/>
      <c r="O311" s="25"/>
      <c r="Q311" s="25"/>
      <c r="R311" s="25"/>
      <c r="S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 spans="1:31" x14ac:dyDescent="0.25">
      <c r="C312" s="25"/>
      <c r="D312" s="25"/>
      <c r="F312" s="25"/>
      <c r="O312" s="25"/>
      <c r="Q312" s="25"/>
      <c r="R312" s="25"/>
      <c r="S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 spans="1:31" x14ac:dyDescent="0.25">
      <c r="C313" s="25"/>
      <c r="D313" s="25"/>
      <c r="F313" s="25"/>
      <c r="O313" s="25"/>
      <c r="Q313" s="25"/>
      <c r="R313" s="25"/>
      <c r="S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 spans="1:31" x14ac:dyDescent="0.25">
      <c r="C314" s="25"/>
      <c r="D314" s="25"/>
      <c r="F314" s="25"/>
      <c r="O314" s="25"/>
      <c r="Q314" s="25"/>
      <c r="R314" s="25"/>
      <c r="S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 spans="1:31" x14ac:dyDescent="0.25">
      <c r="C315" s="25"/>
      <c r="D315" s="25"/>
      <c r="F315" s="25"/>
      <c r="O315" s="25"/>
      <c r="Q315" s="25"/>
      <c r="R315" s="25"/>
      <c r="S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 spans="1:31" x14ac:dyDescent="0.25">
      <c r="C316" s="25"/>
      <c r="D316" s="25"/>
      <c r="F316" s="25"/>
      <c r="O316" s="25"/>
      <c r="Q316" s="25"/>
      <c r="R316" s="25"/>
      <c r="S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 spans="1:31" x14ac:dyDescent="0.25">
      <c r="C317" s="25"/>
      <c r="D317" s="25"/>
      <c r="F317" s="25"/>
      <c r="O317" s="25"/>
      <c r="Q317" s="25"/>
      <c r="R317" s="25"/>
      <c r="S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</row>
    <row r="318" spans="1:31" x14ac:dyDescent="0.25">
      <c r="C318" s="25"/>
      <c r="D318" s="25"/>
      <c r="F318" s="25"/>
      <c r="O318" s="25"/>
      <c r="Q318" s="25"/>
      <c r="R318" s="25"/>
      <c r="S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 spans="1:31" x14ac:dyDescent="0.25">
      <c r="C319" s="25"/>
      <c r="D319" s="25"/>
      <c r="F319" s="25"/>
      <c r="O319" s="25"/>
      <c r="Q319" s="25"/>
      <c r="R319" s="25"/>
      <c r="S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</row>
    <row r="320" spans="1:31" x14ac:dyDescent="0.25">
      <c r="C320" s="25"/>
      <c r="D320" s="25"/>
      <c r="F320" s="25"/>
      <c r="O320" s="25"/>
      <c r="Q320" s="25"/>
      <c r="R320" s="25"/>
      <c r="S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 spans="3:31" x14ac:dyDescent="0.25">
      <c r="C321" s="25"/>
      <c r="D321" s="25"/>
      <c r="F321" s="25"/>
      <c r="O321" s="25"/>
      <c r="Q321" s="25"/>
      <c r="R321" s="25"/>
      <c r="S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</row>
    <row r="322" spans="3:31" x14ac:dyDescent="0.25">
      <c r="C322" s="25"/>
      <c r="D322" s="25"/>
      <c r="F322" s="25"/>
      <c r="O322" s="25"/>
      <c r="Q322" s="25"/>
      <c r="R322" s="25"/>
      <c r="S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 spans="3:31" x14ac:dyDescent="0.25">
      <c r="C323" s="25"/>
      <c r="D323" s="25"/>
      <c r="F323" s="25"/>
      <c r="O323" s="25"/>
      <c r="Q323" s="25"/>
      <c r="R323" s="25"/>
      <c r="S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</row>
    <row r="324" spans="3:31" x14ac:dyDescent="0.25">
      <c r="C324" s="25"/>
      <c r="D324" s="25"/>
      <c r="F324" s="25"/>
      <c r="O324" s="25"/>
      <c r="Q324" s="25"/>
      <c r="R324" s="25"/>
      <c r="S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 spans="3:31" x14ac:dyDescent="0.25">
      <c r="C325" s="25"/>
      <c r="D325" s="25"/>
      <c r="F325" s="25"/>
      <c r="O325" s="25"/>
      <c r="Q325" s="25"/>
      <c r="R325" s="25"/>
      <c r="S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</row>
    <row r="326" spans="3:31" x14ac:dyDescent="0.25">
      <c r="C326" s="25"/>
      <c r="D326" s="25"/>
      <c r="F326" s="25"/>
      <c r="O326" s="25"/>
      <c r="Q326" s="25"/>
      <c r="R326" s="25"/>
      <c r="S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 spans="3:31" x14ac:dyDescent="0.25">
      <c r="C327" s="25"/>
      <c r="D327" s="25"/>
      <c r="F327" s="25"/>
      <c r="O327" s="25"/>
      <c r="Q327" s="25"/>
      <c r="R327" s="25"/>
      <c r="S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</row>
    <row r="328" spans="3:31" x14ac:dyDescent="0.25">
      <c r="C328" s="25"/>
      <c r="D328" s="25"/>
      <c r="F328" s="25"/>
      <c r="O328" s="25"/>
      <c r="Q328" s="25"/>
      <c r="R328" s="25"/>
      <c r="S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</row>
    <row r="329" spans="3:31" x14ac:dyDescent="0.25">
      <c r="C329" s="25"/>
      <c r="D329" s="25"/>
      <c r="F329" s="25"/>
      <c r="O329" s="25"/>
      <c r="Q329" s="25"/>
      <c r="R329" s="25"/>
      <c r="S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</row>
    <row r="330" spans="3:31" x14ac:dyDescent="0.25">
      <c r="C330" s="25"/>
      <c r="D330" s="25"/>
      <c r="F330" s="25"/>
      <c r="O330" s="25"/>
      <c r="Q330" s="25"/>
      <c r="R330" s="25"/>
      <c r="S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</row>
    <row r="331" spans="3:31" x14ac:dyDescent="0.25">
      <c r="C331" s="25"/>
      <c r="D331" s="25"/>
      <c r="F331" s="25"/>
      <c r="O331" s="25"/>
      <c r="Q331" s="25"/>
      <c r="R331" s="25"/>
      <c r="S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</row>
    <row r="332" spans="3:31" x14ac:dyDescent="0.25">
      <c r="C332" s="25"/>
      <c r="D332" s="25"/>
      <c r="F332" s="25"/>
      <c r="O332" s="25"/>
      <c r="Q332" s="25"/>
      <c r="R332" s="25"/>
      <c r="S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</row>
    <row r="333" spans="3:31" x14ac:dyDescent="0.25">
      <c r="C333" s="25"/>
      <c r="D333" s="25"/>
      <c r="F333" s="25"/>
      <c r="O333" s="25"/>
      <c r="Q333" s="25"/>
      <c r="R333" s="25"/>
      <c r="S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</row>
    <row r="334" spans="3:31" x14ac:dyDescent="0.25">
      <c r="C334" s="25"/>
      <c r="D334" s="25"/>
      <c r="F334" s="25"/>
      <c r="O334" s="25"/>
      <c r="Q334" s="25"/>
      <c r="R334" s="25"/>
      <c r="S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</row>
    <row r="335" spans="3:31" x14ac:dyDescent="0.25">
      <c r="D335" s="25"/>
      <c r="F335" s="25"/>
      <c r="O335" s="25"/>
      <c r="Q335" s="25"/>
      <c r="R335" s="25"/>
      <c r="S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</row>
    <row r="336" spans="3:31" x14ac:dyDescent="0.25">
      <c r="D336" s="25"/>
      <c r="F336" s="25"/>
      <c r="O336" s="25"/>
      <c r="Q336" s="25"/>
      <c r="R336" s="25"/>
      <c r="S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</row>
    <row r="337" spans="4:31" x14ac:dyDescent="0.25">
      <c r="D337" s="25"/>
      <c r="F337" s="25"/>
      <c r="O337" s="25"/>
      <c r="Q337" s="25"/>
      <c r="R337" s="25"/>
      <c r="S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</row>
    <row r="338" spans="4:31" x14ac:dyDescent="0.25">
      <c r="D338" s="25"/>
      <c r="F338" s="25"/>
      <c r="O338" s="25"/>
      <c r="Q338" s="25"/>
      <c r="R338" s="25"/>
      <c r="S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</row>
    <row r="339" spans="4:31" x14ac:dyDescent="0.25">
      <c r="D339" s="25"/>
      <c r="F339" s="25"/>
      <c r="O339" s="25"/>
      <c r="Q339" s="25"/>
      <c r="R339" s="25"/>
      <c r="S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</row>
    <row r="340" spans="4:31" x14ac:dyDescent="0.25">
      <c r="D340" s="25"/>
      <c r="F340" s="25"/>
      <c r="O340" s="25"/>
      <c r="Q340" s="25"/>
      <c r="R340" s="25"/>
      <c r="S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</row>
    <row r="341" spans="4:31" x14ac:dyDescent="0.25">
      <c r="D341" s="25"/>
      <c r="F341" s="25"/>
      <c r="O341" s="25"/>
      <c r="Q341" s="25"/>
      <c r="R341" s="25"/>
      <c r="S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</row>
    <row r="342" spans="4:31" x14ac:dyDescent="0.25">
      <c r="D342" s="25"/>
      <c r="F342" s="25"/>
      <c r="O342" s="25"/>
      <c r="Q342" s="25"/>
      <c r="R342" s="25"/>
      <c r="S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</row>
    <row r="343" spans="4:31" x14ac:dyDescent="0.25">
      <c r="D343" s="25"/>
      <c r="F343" s="25"/>
      <c r="O343" s="25"/>
      <c r="Q343" s="25"/>
      <c r="R343" s="25"/>
      <c r="S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</row>
    <row r="344" spans="4:31" x14ac:dyDescent="0.25">
      <c r="D344" s="25"/>
      <c r="F344" s="25"/>
      <c r="O344" s="25"/>
      <c r="Q344" s="25"/>
      <c r="R344" s="25"/>
      <c r="S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</row>
    <row r="345" spans="4:31" x14ac:dyDescent="0.25">
      <c r="D345" s="25"/>
      <c r="F345" s="25"/>
      <c r="O345" s="25"/>
      <c r="Q345" s="25"/>
      <c r="R345" s="25"/>
      <c r="S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</row>
    <row r="346" spans="4:31" x14ac:dyDescent="0.25">
      <c r="D346" s="25"/>
      <c r="F346" s="25"/>
      <c r="O346" s="25"/>
      <c r="Q346" s="25"/>
      <c r="R346" s="25"/>
      <c r="S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</row>
    <row r="347" spans="4:31" x14ac:dyDescent="0.25">
      <c r="D347" s="25"/>
      <c r="F347" s="25"/>
      <c r="O347" s="25"/>
      <c r="Q347" s="25"/>
      <c r="R347" s="25"/>
      <c r="S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</row>
    <row r="348" spans="4:31" x14ac:dyDescent="0.25">
      <c r="D348" s="25"/>
      <c r="F348" s="25"/>
      <c r="O348" s="25"/>
      <c r="Q348" s="25"/>
      <c r="R348" s="25"/>
      <c r="S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</row>
    <row r="349" spans="4:31" x14ac:dyDescent="0.25">
      <c r="D349" s="25"/>
      <c r="F349" s="25"/>
      <c r="O349" s="25"/>
      <c r="Q349" s="25"/>
      <c r="R349" s="25"/>
      <c r="S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</row>
    <row r="350" spans="4:31" x14ac:dyDescent="0.25">
      <c r="D350" s="25"/>
      <c r="F350" s="25"/>
      <c r="O350" s="25"/>
      <c r="Q350" s="25"/>
      <c r="R350" s="25"/>
      <c r="S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</row>
    <row r="351" spans="4:31" x14ac:dyDescent="0.25">
      <c r="D351" s="25"/>
      <c r="F351" s="25"/>
      <c r="O351" s="25"/>
      <c r="Q351" s="25"/>
      <c r="R351" s="25"/>
      <c r="S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</row>
    <row r="352" spans="4:31" x14ac:dyDescent="0.25">
      <c r="D352" s="25"/>
      <c r="F352" s="25"/>
      <c r="O352" s="25"/>
      <c r="Q352" s="25"/>
      <c r="R352" s="25"/>
      <c r="S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</row>
    <row r="353" spans="4:31" x14ac:dyDescent="0.25">
      <c r="D353" s="25"/>
      <c r="F353" s="25"/>
      <c r="O353" s="25"/>
      <c r="Q353" s="25"/>
      <c r="R353" s="25"/>
      <c r="S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</row>
    <row r="354" spans="4:31" x14ac:dyDescent="0.25">
      <c r="D354" s="25"/>
      <c r="F354" s="25"/>
      <c r="O354" s="25"/>
      <c r="Q354" s="25"/>
      <c r="R354" s="25"/>
      <c r="S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</row>
    <row r="355" spans="4:31" x14ac:dyDescent="0.25">
      <c r="D355" s="25"/>
      <c r="F355" s="25"/>
      <c r="O355" s="25"/>
      <c r="Q355" s="25"/>
      <c r="R355" s="25"/>
      <c r="S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</row>
    <row r="356" spans="4:31" x14ac:dyDescent="0.25">
      <c r="D356" s="25"/>
      <c r="F356" s="25"/>
      <c r="O356" s="25"/>
      <c r="Q356" s="25"/>
      <c r="R356" s="25"/>
      <c r="S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</row>
    <row r="357" spans="4:31" x14ac:dyDescent="0.25">
      <c r="D357" s="25"/>
      <c r="F357" s="25"/>
      <c r="O357" s="25"/>
      <c r="Q357" s="25"/>
      <c r="R357" s="25"/>
      <c r="S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</row>
    <row r="358" spans="4:31" x14ac:dyDescent="0.25">
      <c r="D358" s="25"/>
      <c r="F358" s="25"/>
      <c r="O358" s="25"/>
      <c r="Q358" s="25"/>
      <c r="R358" s="25"/>
      <c r="S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</row>
    <row r="359" spans="4:31" x14ac:dyDescent="0.25">
      <c r="D359" s="25"/>
      <c r="F359" s="25"/>
      <c r="O359" s="25"/>
      <c r="Q359" s="25"/>
      <c r="R359" s="25"/>
      <c r="S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</row>
    <row r="360" spans="4:31" x14ac:dyDescent="0.25">
      <c r="D360" s="25"/>
      <c r="F360" s="25"/>
      <c r="O360" s="25"/>
      <c r="Q360" s="25"/>
      <c r="R360" s="25"/>
      <c r="S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</row>
    <row r="361" spans="4:31" x14ac:dyDescent="0.25">
      <c r="D361" s="25"/>
      <c r="F361" s="25"/>
      <c r="O361" s="25"/>
      <c r="Q361" s="25"/>
      <c r="R361" s="25"/>
      <c r="S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</row>
    <row r="362" spans="4:31" x14ac:dyDescent="0.25">
      <c r="D362" s="25"/>
      <c r="F362" s="25"/>
      <c r="O362" s="25"/>
      <c r="Q362" s="25"/>
      <c r="R362" s="25"/>
      <c r="S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</row>
    <row r="363" spans="4:31" x14ac:dyDescent="0.25">
      <c r="D363" s="25"/>
      <c r="F363" s="25"/>
      <c r="O363" s="25"/>
      <c r="Q363" s="25"/>
      <c r="R363" s="25"/>
      <c r="S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</row>
    <row r="364" spans="4:31" x14ac:dyDescent="0.25">
      <c r="D364" s="25"/>
      <c r="F364" s="25"/>
      <c r="O364" s="25"/>
      <c r="Q364" s="25"/>
      <c r="R364" s="25"/>
      <c r="S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</row>
    <row r="365" spans="4:31" x14ac:dyDescent="0.25">
      <c r="D365" s="25"/>
      <c r="F365" s="25"/>
      <c r="O365" s="25"/>
      <c r="Q365" s="25"/>
      <c r="R365" s="25"/>
      <c r="S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</row>
    <row r="366" spans="4:31" x14ac:dyDescent="0.25">
      <c r="D366" s="25"/>
      <c r="F366" s="25"/>
      <c r="O366" s="25"/>
      <c r="Q366" s="25"/>
      <c r="R366" s="25"/>
      <c r="S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</row>
    <row r="367" spans="4:31" x14ac:dyDescent="0.25">
      <c r="D367" s="25"/>
      <c r="F367" s="25"/>
      <c r="O367" s="25"/>
      <c r="Q367" s="25"/>
      <c r="R367" s="25"/>
      <c r="S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</row>
    <row r="368" spans="4:31" x14ac:dyDescent="0.25">
      <c r="D368" s="25"/>
      <c r="F368" s="25"/>
      <c r="O368" s="25"/>
      <c r="Q368" s="25"/>
      <c r="R368" s="25"/>
      <c r="S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</row>
    <row r="369" spans="4:31" x14ac:dyDescent="0.25">
      <c r="D369" s="25"/>
      <c r="F369" s="25"/>
      <c r="O369" s="25"/>
      <c r="Q369" s="25"/>
      <c r="R369" s="25"/>
      <c r="S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</row>
    <row r="370" spans="4:31" x14ac:dyDescent="0.25">
      <c r="D370" s="25"/>
      <c r="F370" s="25"/>
      <c r="O370" s="25"/>
      <c r="Q370" s="25"/>
      <c r="R370" s="25"/>
      <c r="S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</row>
    <row r="371" spans="4:31" x14ac:dyDescent="0.25">
      <c r="D371" s="25"/>
      <c r="F371" s="25"/>
      <c r="O371" s="25"/>
      <c r="Q371" s="25"/>
      <c r="R371" s="25"/>
      <c r="S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</row>
    <row r="372" spans="4:31" x14ac:dyDescent="0.25">
      <c r="D372" s="25"/>
      <c r="F372" s="25"/>
      <c r="O372" s="25"/>
      <c r="Q372" s="25"/>
      <c r="R372" s="25"/>
      <c r="S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</row>
    <row r="373" spans="4:31" x14ac:dyDescent="0.25">
      <c r="D373" s="25"/>
      <c r="F373" s="25"/>
      <c r="O373" s="25"/>
      <c r="Q373" s="25"/>
      <c r="R373" s="25"/>
      <c r="S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</row>
    <row r="374" spans="4:31" x14ac:dyDescent="0.25">
      <c r="D374" s="25"/>
      <c r="F374" s="25"/>
      <c r="O374" s="25"/>
      <c r="Q374" s="25"/>
      <c r="R374" s="25"/>
      <c r="S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</row>
    <row r="375" spans="4:31" x14ac:dyDescent="0.25">
      <c r="D375" s="25"/>
      <c r="F375" s="25"/>
      <c r="O375" s="25"/>
      <c r="Q375" s="25"/>
      <c r="R375" s="25"/>
      <c r="S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</row>
    <row r="376" spans="4:31" x14ac:dyDescent="0.25">
      <c r="D376" s="25"/>
      <c r="F376" s="25"/>
      <c r="O376" s="25"/>
      <c r="Q376" s="25"/>
      <c r="R376" s="25"/>
      <c r="S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</row>
    <row r="377" spans="4:31" x14ac:dyDescent="0.25">
      <c r="D377" s="25"/>
      <c r="F377" s="25"/>
      <c r="O377" s="25"/>
      <c r="Q377" s="25"/>
      <c r="R377" s="25"/>
      <c r="S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</row>
    <row r="378" spans="4:31" x14ac:dyDescent="0.25">
      <c r="D378" s="25"/>
      <c r="F378" s="25"/>
      <c r="O378" s="25"/>
      <c r="Q378" s="25"/>
      <c r="R378" s="25"/>
      <c r="S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</row>
    <row r="379" spans="4:31" x14ac:dyDescent="0.25">
      <c r="D379" s="25"/>
      <c r="F379" s="25"/>
      <c r="O379" s="25"/>
      <c r="Q379" s="25"/>
      <c r="R379" s="25"/>
      <c r="S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</row>
    <row r="380" spans="4:31" x14ac:dyDescent="0.25">
      <c r="D380" s="25"/>
      <c r="F380" s="25"/>
      <c r="O380" s="25"/>
      <c r="Q380" s="25"/>
      <c r="R380" s="25"/>
      <c r="S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</row>
    <row r="381" spans="4:31" x14ac:dyDescent="0.25">
      <c r="D381" s="25"/>
      <c r="F381" s="25"/>
      <c r="O381" s="25"/>
      <c r="Q381" s="25"/>
      <c r="R381" s="25"/>
      <c r="S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</row>
    <row r="382" spans="4:31" x14ac:dyDescent="0.25">
      <c r="D382" s="25"/>
      <c r="F382" s="25"/>
      <c r="O382" s="25"/>
      <c r="Q382" s="25"/>
      <c r="R382" s="25"/>
      <c r="S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</row>
    <row r="383" spans="4:31" x14ac:dyDescent="0.25">
      <c r="D383" s="25"/>
      <c r="F383" s="25"/>
      <c r="O383" s="25"/>
      <c r="Q383" s="25"/>
      <c r="R383" s="25"/>
      <c r="S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</row>
    <row r="384" spans="4:31" x14ac:dyDescent="0.25">
      <c r="D384" s="25"/>
      <c r="F384" s="25"/>
      <c r="O384" s="25"/>
      <c r="Q384" s="25"/>
      <c r="R384" s="25"/>
      <c r="S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</row>
    <row r="385" spans="4:31" x14ac:dyDescent="0.25">
      <c r="D385" s="25"/>
      <c r="F385" s="25"/>
      <c r="O385" s="25"/>
      <c r="Q385" s="25"/>
      <c r="R385" s="25"/>
      <c r="S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</row>
    <row r="386" spans="4:31" x14ac:dyDescent="0.25">
      <c r="D386" s="25"/>
      <c r="F386" s="25"/>
      <c r="O386" s="25"/>
      <c r="Q386" s="25"/>
      <c r="R386" s="25"/>
      <c r="S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</row>
    <row r="387" spans="4:31" x14ac:dyDescent="0.25">
      <c r="D387" s="25"/>
      <c r="F387" s="25"/>
      <c r="O387" s="25"/>
      <c r="Q387" s="25"/>
      <c r="R387" s="25"/>
      <c r="S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</row>
    <row r="388" spans="4:31" x14ac:dyDescent="0.25">
      <c r="D388" s="25"/>
      <c r="F388" s="25"/>
      <c r="O388" s="25"/>
      <c r="Q388" s="25"/>
      <c r="R388" s="25"/>
      <c r="S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</row>
    <row r="389" spans="4:31" x14ac:dyDescent="0.25">
      <c r="D389" s="25"/>
      <c r="F389" s="25"/>
      <c r="O389" s="25"/>
      <c r="Q389" s="25"/>
      <c r="R389" s="25"/>
      <c r="S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</row>
    <row r="390" spans="4:31" x14ac:dyDescent="0.25">
      <c r="D390" s="25"/>
      <c r="F390" s="25"/>
      <c r="O390" s="25"/>
      <c r="Q390" s="25"/>
      <c r="R390" s="25"/>
      <c r="S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</row>
    <row r="391" spans="4:31" x14ac:dyDescent="0.25">
      <c r="D391" s="25"/>
      <c r="F391" s="25"/>
      <c r="O391" s="25"/>
      <c r="Q391" s="25"/>
      <c r="R391" s="25"/>
      <c r="S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</row>
    <row r="392" spans="4:31" x14ac:dyDescent="0.25">
      <c r="D392" s="25"/>
      <c r="F392" s="25"/>
      <c r="O392" s="25"/>
      <c r="Q392" s="25"/>
      <c r="R392" s="25"/>
      <c r="S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</row>
    <row r="393" spans="4:31" x14ac:dyDescent="0.25">
      <c r="D393" s="25"/>
      <c r="F393" s="25"/>
      <c r="O393" s="25"/>
      <c r="Q393" s="25"/>
      <c r="R393" s="25"/>
      <c r="S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</row>
    <row r="394" spans="4:31" x14ac:dyDescent="0.25">
      <c r="D394" s="25"/>
      <c r="F394" s="25"/>
      <c r="O394" s="25"/>
      <c r="Q394" s="25"/>
      <c r="R394" s="25"/>
      <c r="S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</row>
    <row r="395" spans="4:31" x14ac:dyDescent="0.25">
      <c r="D395" s="25"/>
      <c r="F395" s="25"/>
      <c r="O395" s="25"/>
      <c r="Q395" s="25"/>
      <c r="R395" s="25"/>
      <c r="S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</row>
    <row r="396" spans="4:31" x14ac:dyDescent="0.25">
      <c r="D396" s="25"/>
      <c r="F396" s="25"/>
      <c r="O396" s="25"/>
      <c r="Q396" s="25"/>
      <c r="R396" s="25"/>
      <c r="S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</row>
    <row r="397" spans="4:31" x14ac:dyDescent="0.25">
      <c r="D397" s="25"/>
      <c r="F397" s="25"/>
      <c r="O397" s="25"/>
      <c r="Q397" s="25"/>
      <c r="R397" s="25"/>
      <c r="S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</row>
    <row r="398" spans="4:31" x14ac:dyDescent="0.25">
      <c r="D398" s="25"/>
      <c r="F398" s="25"/>
      <c r="O398" s="25"/>
      <c r="Q398" s="25"/>
      <c r="R398" s="25"/>
      <c r="S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</row>
    <row r="399" spans="4:31" x14ac:dyDescent="0.25">
      <c r="D399" s="25"/>
      <c r="F399" s="25"/>
      <c r="O399" s="25"/>
      <c r="Q399" s="25"/>
      <c r="R399" s="25"/>
      <c r="S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</row>
    <row r="400" spans="4:31" x14ac:dyDescent="0.25">
      <c r="D400" s="25"/>
      <c r="F400" s="25"/>
      <c r="O400" s="25"/>
      <c r="Q400" s="25"/>
      <c r="R400" s="25"/>
      <c r="S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</row>
    <row r="401" spans="4:31" x14ac:dyDescent="0.25">
      <c r="D401" s="25"/>
      <c r="F401" s="25"/>
      <c r="O401" s="25"/>
      <c r="Q401" s="25"/>
      <c r="R401" s="25"/>
      <c r="S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</row>
    <row r="402" spans="4:31" x14ac:dyDescent="0.25">
      <c r="D402" s="25"/>
      <c r="F402" s="25"/>
      <c r="O402" s="25"/>
      <c r="Q402" s="25"/>
      <c r="R402" s="25"/>
      <c r="S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</row>
    <row r="403" spans="4:31" x14ac:dyDescent="0.25">
      <c r="D403" s="25"/>
      <c r="F403" s="25"/>
      <c r="O403" s="25"/>
      <c r="Q403" s="25"/>
      <c r="R403" s="25"/>
      <c r="S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</row>
    <row r="404" spans="4:31" x14ac:dyDescent="0.25">
      <c r="D404" s="25"/>
      <c r="F404" s="25"/>
      <c r="O404" s="25"/>
      <c r="Q404" s="25"/>
      <c r="R404" s="25"/>
      <c r="S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</row>
    <row r="405" spans="4:31" x14ac:dyDescent="0.25">
      <c r="D405" s="25"/>
      <c r="F405" s="25"/>
      <c r="O405" s="25"/>
      <c r="Q405" s="25"/>
      <c r="R405" s="25"/>
      <c r="S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</row>
    <row r="406" spans="4:31" x14ac:dyDescent="0.25">
      <c r="D406" s="25"/>
      <c r="F406" s="25"/>
      <c r="O406" s="25"/>
      <c r="Q406" s="25"/>
      <c r="R406" s="25"/>
      <c r="S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</row>
    <row r="407" spans="4:31" x14ac:dyDescent="0.25">
      <c r="D407" s="25"/>
      <c r="F407" s="25"/>
      <c r="O407" s="25"/>
      <c r="Q407" s="25"/>
      <c r="R407" s="25"/>
      <c r="S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</row>
    <row r="408" spans="4:31" x14ac:dyDescent="0.25">
      <c r="D408" s="25"/>
      <c r="F408" s="25"/>
      <c r="O408" s="25"/>
      <c r="Q408" s="25"/>
      <c r="R408" s="25"/>
      <c r="S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</row>
    <row r="409" spans="4:31" x14ac:dyDescent="0.25">
      <c r="D409" s="25"/>
      <c r="F409" s="25"/>
      <c r="O409" s="25"/>
      <c r="Q409" s="25"/>
      <c r="R409" s="25"/>
      <c r="S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</row>
    <row r="410" spans="4:31" x14ac:dyDescent="0.25">
      <c r="D410" s="25"/>
      <c r="F410" s="25"/>
      <c r="O410" s="25"/>
      <c r="Q410" s="25"/>
      <c r="R410" s="25"/>
      <c r="S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</row>
    <row r="411" spans="4:31" x14ac:dyDescent="0.25">
      <c r="D411" s="25"/>
      <c r="F411" s="25"/>
      <c r="O411" s="25"/>
      <c r="Q411" s="25"/>
      <c r="R411" s="25"/>
      <c r="S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</row>
    <row r="412" spans="4:31" x14ac:dyDescent="0.25">
      <c r="D412" s="25"/>
      <c r="F412" s="25"/>
      <c r="O412" s="25"/>
      <c r="Q412" s="25"/>
      <c r="R412" s="25"/>
      <c r="S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 spans="4:31" x14ac:dyDescent="0.25">
      <c r="D413" s="25"/>
      <c r="F413" s="25"/>
      <c r="O413" s="25"/>
      <c r="Q413" s="25"/>
      <c r="R413" s="25"/>
      <c r="S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</row>
    <row r="414" spans="4:31" x14ac:dyDescent="0.25">
      <c r="D414" s="25"/>
      <c r="F414" s="25"/>
      <c r="O414" s="25"/>
      <c r="Q414" s="25"/>
      <c r="R414" s="25"/>
      <c r="S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</row>
    <row r="415" spans="4:31" x14ac:dyDescent="0.25">
      <c r="D415" s="25"/>
      <c r="F415" s="25"/>
      <c r="O415" s="25"/>
      <c r="Q415" s="25"/>
      <c r="R415" s="25"/>
      <c r="S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</row>
    <row r="416" spans="4:31" x14ac:dyDescent="0.25">
      <c r="D416" s="25"/>
      <c r="F416" s="25"/>
      <c r="O416" s="25"/>
      <c r="Q416" s="25"/>
      <c r="R416" s="25"/>
      <c r="S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</row>
    <row r="417" spans="4:31" x14ac:dyDescent="0.25">
      <c r="D417" s="25"/>
      <c r="F417" s="25"/>
      <c r="O417" s="25"/>
      <c r="Q417" s="25"/>
      <c r="R417" s="25"/>
      <c r="S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</row>
    <row r="418" spans="4:31" x14ac:dyDescent="0.25">
      <c r="D418" s="25"/>
      <c r="F418" s="25"/>
      <c r="O418" s="25"/>
      <c r="Q418" s="25"/>
      <c r="R418" s="25"/>
      <c r="S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</row>
    <row r="419" spans="4:31" x14ac:dyDescent="0.25">
      <c r="D419" s="25"/>
      <c r="F419" s="25"/>
      <c r="O419" s="25"/>
      <c r="Q419" s="25"/>
      <c r="R419" s="25"/>
      <c r="S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</row>
    <row r="420" spans="4:31" x14ac:dyDescent="0.25">
      <c r="D420" s="25"/>
      <c r="F420" s="25"/>
      <c r="O420" s="25"/>
      <c r="Q420" s="25"/>
      <c r="R420" s="25"/>
      <c r="S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</row>
    <row r="421" spans="4:31" x14ac:dyDescent="0.25">
      <c r="D421" s="25"/>
      <c r="F421" s="25"/>
      <c r="O421" s="25"/>
      <c r="Q421" s="25"/>
      <c r="R421" s="25"/>
      <c r="S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</row>
    <row r="422" spans="4:31" x14ac:dyDescent="0.25">
      <c r="D422" s="25"/>
      <c r="F422" s="25"/>
      <c r="O422" s="25"/>
      <c r="Q422" s="25"/>
      <c r="R422" s="25"/>
      <c r="S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</row>
    <row r="423" spans="4:31" x14ac:dyDescent="0.25">
      <c r="D423" s="25"/>
      <c r="F423" s="25"/>
      <c r="O423" s="25"/>
      <c r="Q423" s="25"/>
      <c r="R423" s="25"/>
      <c r="S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</row>
    <row r="424" spans="4:31" x14ac:dyDescent="0.25">
      <c r="D424" s="25"/>
      <c r="F424" s="25"/>
      <c r="O424" s="25"/>
      <c r="Q424" s="25"/>
      <c r="R424" s="25"/>
      <c r="S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</row>
    <row r="425" spans="4:31" x14ac:dyDescent="0.25">
      <c r="D425" s="25"/>
      <c r="F425" s="25"/>
      <c r="O425" s="25"/>
      <c r="Q425" s="25"/>
      <c r="R425" s="25"/>
      <c r="S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</row>
    <row r="426" spans="4:31" x14ac:dyDescent="0.25">
      <c r="D426" s="25"/>
      <c r="F426" s="25"/>
      <c r="O426" s="25"/>
      <c r="Q426" s="25"/>
      <c r="R426" s="25"/>
      <c r="S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</row>
    <row r="427" spans="4:31" x14ac:dyDescent="0.25">
      <c r="D427" s="25"/>
      <c r="F427" s="25"/>
      <c r="O427" s="25"/>
      <c r="Q427" s="25"/>
      <c r="R427" s="25"/>
      <c r="S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</row>
    <row r="428" spans="4:31" x14ac:dyDescent="0.25">
      <c r="D428" s="25"/>
      <c r="F428" s="25"/>
      <c r="O428" s="25"/>
      <c r="Q428" s="25"/>
      <c r="R428" s="25"/>
      <c r="S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</row>
    <row r="429" spans="4:31" x14ac:dyDescent="0.25">
      <c r="D429" s="25"/>
      <c r="F429" s="25"/>
      <c r="O429" s="25"/>
      <c r="Q429" s="25"/>
      <c r="R429" s="25"/>
      <c r="S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</row>
    <row r="430" spans="4:31" x14ac:dyDescent="0.25">
      <c r="D430" s="25"/>
      <c r="F430" s="25"/>
      <c r="O430" s="25"/>
      <c r="Q430" s="25"/>
      <c r="R430" s="25"/>
      <c r="S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</row>
    <row r="431" spans="4:31" x14ac:dyDescent="0.25">
      <c r="D431" s="25"/>
      <c r="F431" s="25"/>
      <c r="O431" s="25"/>
      <c r="Q431" s="25"/>
      <c r="R431" s="25"/>
      <c r="S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</row>
    <row r="432" spans="4:31" x14ac:dyDescent="0.25">
      <c r="D432" s="25"/>
      <c r="F432" s="25"/>
      <c r="O432" s="25"/>
      <c r="Q432" s="25"/>
      <c r="R432" s="25"/>
      <c r="S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</row>
    <row r="433" spans="4:31" x14ac:dyDescent="0.25">
      <c r="D433" s="25"/>
      <c r="F433" s="25"/>
      <c r="O433" s="25"/>
      <c r="Q433" s="25"/>
      <c r="R433" s="25"/>
      <c r="S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</row>
    <row r="434" spans="4:31" x14ac:dyDescent="0.25">
      <c r="D434" s="25"/>
      <c r="F434" s="25"/>
      <c r="O434" s="25"/>
      <c r="Q434" s="25"/>
      <c r="R434" s="25"/>
      <c r="S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</row>
    <row r="435" spans="4:31" x14ac:dyDescent="0.25">
      <c r="D435" s="25"/>
      <c r="F435" s="25"/>
      <c r="O435" s="25"/>
      <c r="Q435" s="25"/>
      <c r="R435" s="25"/>
      <c r="S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</row>
    <row r="436" spans="4:31" x14ac:dyDescent="0.25">
      <c r="D436" s="25"/>
      <c r="F436" s="25"/>
      <c r="O436" s="25"/>
      <c r="Q436" s="25"/>
      <c r="R436" s="25"/>
      <c r="S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</row>
    <row r="437" spans="4:31" x14ac:dyDescent="0.25">
      <c r="D437" s="25"/>
      <c r="F437" s="25"/>
      <c r="O437" s="25"/>
      <c r="Q437" s="25"/>
      <c r="R437" s="25"/>
      <c r="S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</row>
    <row r="438" spans="4:31" x14ac:dyDescent="0.25">
      <c r="D438" s="25"/>
      <c r="F438" s="25"/>
      <c r="O438" s="25"/>
      <c r="Q438" s="25"/>
      <c r="R438" s="25"/>
      <c r="S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</row>
    <row r="439" spans="4:31" x14ac:dyDescent="0.25">
      <c r="D439" s="25"/>
      <c r="F439" s="25"/>
      <c r="O439" s="25"/>
      <c r="Q439" s="25"/>
      <c r="R439" s="25"/>
      <c r="S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</row>
    <row r="440" spans="4:31" x14ac:dyDescent="0.25">
      <c r="D440" s="25"/>
      <c r="F440" s="25"/>
      <c r="O440" s="25"/>
      <c r="Q440" s="25"/>
      <c r="R440" s="25"/>
      <c r="S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</row>
    <row r="441" spans="4:31" x14ac:dyDescent="0.25">
      <c r="D441" s="25"/>
      <c r="F441" s="25"/>
      <c r="O441" s="25"/>
      <c r="Q441" s="25"/>
      <c r="R441" s="25"/>
      <c r="S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</row>
    <row r="442" spans="4:31" x14ac:dyDescent="0.25">
      <c r="D442" s="25"/>
      <c r="F442" s="25"/>
      <c r="O442" s="25"/>
      <c r="Q442" s="25"/>
      <c r="R442" s="25"/>
      <c r="S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</row>
    <row r="443" spans="4:31" x14ac:dyDescent="0.25">
      <c r="D443" s="25"/>
      <c r="F443" s="25"/>
      <c r="O443" s="25"/>
      <c r="Q443" s="25"/>
      <c r="R443" s="25"/>
      <c r="S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</row>
    <row r="444" spans="4:31" x14ac:dyDescent="0.25">
      <c r="D444" s="25"/>
      <c r="F444" s="25"/>
      <c r="O444" s="25"/>
      <c r="Q444" s="25"/>
      <c r="R444" s="25"/>
      <c r="S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</row>
    <row r="445" spans="4:31" x14ac:dyDescent="0.25">
      <c r="D445" s="25"/>
      <c r="F445" s="25"/>
      <c r="O445" s="25"/>
      <c r="Q445" s="25"/>
      <c r="R445" s="25"/>
      <c r="S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</row>
    <row r="446" spans="4:31" x14ac:dyDescent="0.25">
      <c r="D446" s="25"/>
      <c r="F446" s="25"/>
      <c r="O446" s="25"/>
      <c r="Q446" s="25"/>
      <c r="R446" s="25"/>
      <c r="S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</row>
    <row r="447" spans="4:31" x14ac:dyDescent="0.25">
      <c r="D447" s="25"/>
      <c r="F447" s="25"/>
      <c r="O447" s="25"/>
      <c r="Q447" s="25"/>
      <c r="R447" s="25"/>
      <c r="S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</row>
    <row r="448" spans="4:31" x14ac:dyDescent="0.25">
      <c r="D448" s="25"/>
      <c r="F448" s="25"/>
      <c r="O448" s="25"/>
      <c r="Q448" s="25"/>
      <c r="R448" s="25"/>
      <c r="S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</row>
    <row r="449" spans="4:31" x14ac:dyDescent="0.25">
      <c r="D449" s="25"/>
      <c r="F449" s="25"/>
      <c r="O449" s="25"/>
      <c r="Q449" s="25"/>
      <c r="R449" s="25"/>
      <c r="S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</row>
    <row r="450" spans="4:31" x14ac:dyDescent="0.25">
      <c r="D450" s="25"/>
      <c r="F450" s="25"/>
      <c r="O450" s="25"/>
      <c r="Q450" s="25"/>
      <c r="R450" s="25"/>
      <c r="S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</row>
    <row r="451" spans="4:31" x14ac:dyDescent="0.25">
      <c r="D451" s="25"/>
      <c r="F451" s="25"/>
      <c r="O451" s="25"/>
      <c r="Q451" s="25"/>
      <c r="R451" s="25"/>
      <c r="S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</row>
    <row r="452" spans="4:31" x14ac:dyDescent="0.25">
      <c r="D452" s="25"/>
      <c r="F452" s="25"/>
      <c r="O452" s="25"/>
      <c r="Q452" s="25"/>
      <c r="R452" s="25"/>
      <c r="S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</row>
    <row r="453" spans="4:31" x14ac:dyDescent="0.25">
      <c r="D453" s="25"/>
      <c r="F453" s="25"/>
      <c r="O453" s="25"/>
      <c r="Q453" s="25"/>
      <c r="R453" s="25"/>
      <c r="S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</row>
    <row r="454" spans="4:31" x14ac:dyDescent="0.25">
      <c r="D454" s="25"/>
      <c r="F454" s="25"/>
      <c r="O454" s="25"/>
      <c r="Q454" s="25"/>
      <c r="R454" s="25"/>
      <c r="S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</row>
    <row r="455" spans="4:31" x14ac:dyDescent="0.25">
      <c r="D455" s="25"/>
      <c r="F455" s="25"/>
      <c r="O455" s="25"/>
      <c r="Q455" s="25"/>
      <c r="R455" s="25"/>
      <c r="S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</row>
    <row r="456" spans="4:31" x14ac:dyDescent="0.25">
      <c r="D456" s="25"/>
      <c r="F456" s="25"/>
      <c r="O456" s="25"/>
      <c r="Q456" s="25"/>
      <c r="R456" s="25"/>
      <c r="S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</row>
    <row r="457" spans="4:31" x14ac:dyDescent="0.25">
      <c r="D457" s="25"/>
      <c r="F457" s="25"/>
      <c r="O457" s="25"/>
      <c r="Q457" s="25"/>
      <c r="R457" s="25"/>
      <c r="S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</row>
    <row r="458" spans="4:31" x14ac:dyDescent="0.25">
      <c r="D458" s="25"/>
      <c r="F458" s="25"/>
      <c r="O458" s="25"/>
      <c r="Q458" s="25"/>
      <c r="R458" s="25"/>
      <c r="S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59" spans="4:31" x14ac:dyDescent="0.25">
      <c r="D459" s="25"/>
      <c r="F459" s="25"/>
      <c r="O459" s="25"/>
      <c r="Q459" s="25"/>
      <c r="R459" s="25"/>
      <c r="S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</row>
    <row r="460" spans="4:31" x14ac:dyDescent="0.25">
      <c r="D460" s="25"/>
      <c r="F460" s="25"/>
      <c r="O460" s="25"/>
      <c r="Q460" s="25"/>
      <c r="R460" s="25"/>
      <c r="S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</row>
  </sheetData>
  <pageMargins left="0.7" right="0.7" top="0.75" bottom="0.75" header="0.3" footer="0.3"/>
  <pageSetup orientation="portrait" horizontalDpi="1200" verticalDpi="1200" r:id="rId1"/>
  <ignoredErrors>
    <ignoredError sqref="H6:H122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defaultColWidth="10.6328125" defaultRowHeight="12.5" x14ac:dyDescent="0.25"/>
  <cols>
    <col min="1" max="1" width="4.7265625" style="28" bestFit="1" customWidth="1"/>
    <col min="2" max="2" width="8.90625" style="26" bestFit="1" customWidth="1"/>
    <col min="3" max="3" width="7.81640625" style="26" bestFit="1" customWidth="1"/>
    <col min="4" max="7" width="9.08984375" style="28" customWidth="1"/>
    <col min="8" max="8" width="2.81640625" style="28" bestFit="1" customWidth="1"/>
    <col min="9" max="9" width="11.7265625" style="28" bestFit="1" customWidth="1"/>
    <col min="10" max="10" width="6.7265625" style="28" bestFit="1" customWidth="1"/>
    <col min="11" max="11" width="8" style="28" customWidth="1"/>
    <col min="12" max="12" width="8.36328125" style="48" bestFit="1" customWidth="1"/>
    <col min="13" max="13" width="7.81640625" style="28" bestFit="1" customWidth="1"/>
    <col min="14" max="14" width="12.36328125" style="28" bestFit="1" customWidth="1"/>
    <col min="15" max="15" width="11.7265625" style="28" bestFit="1" customWidth="1"/>
    <col min="16" max="17" width="6.81640625" style="28" bestFit="1" customWidth="1"/>
    <col min="18" max="18" width="10.453125" style="28" bestFit="1" customWidth="1"/>
    <col min="19" max="19" width="11.81640625" style="28" bestFit="1" customWidth="1"/>
    <col min="20" max="16384" width="10.6328125" style="28"/>
  </cols>
  <sheetData>
    <row r="1" spans="1:19" s="29" customFormat="1" x14ac:dyDescent="0.25">
      <c r="A1" s="29" t="s">
        <v>7</v>
      </c>
      <c r="B1" s="29" t="s">
        <v>3</v>
      </c>
      <c r="C1" s="29" t="s">
        <v>21</v>
      </c>
      <c r="D1" s="29" t="s">
        <v>2</v>
      </c>
      <c r="E1" s="29" t="s">
        <v>0</v>
      </c>
      <c r="F1" s="29" t="s">
        <v>23</v>
      </c>
      <c r="G1" s="29" t="s">
        <v>1</v>
      </c>
      <c r="H1" s="29" t="s">
        <v>20</v>
      </c>
      <c r="L1" s="29" t="s">
        <v>11</v>
      </c>
      <c r="M1" s="29" t="s">
        <v>12</v>
      </c>
      <c r="N1" s="29" t="s">
        <v>13</v>
      </c>
    </row>
    <row r="2" spans="1:19" ht="13" x14ac:dyDescent="0.3">
      <c r="A2" s="28">
        <v>1</v>
      </c>
      <c r="B2" s="23">
        <v>40909</v>
      </c>
      <c r="C2" s="25">
        <v>8093.4</v>
      </c>
      <c r="D2" s="52"/>
      <c r="E2" s="52"/>
      <c r="F2" s="28">
        <f>C2/$D$13</f>
        <v>1.0069622070870394</v>
      </c>
      <c r="G2" s="53"/>
      <c r="J2" s="46" t="s">
        <v>8</v>
      </c>
      <c r="K2" s="47">
        <v>0.13295401042930316</v>
      </c>
      <c r="N2" s="48"/>
      <c r="P2" s="50" t="s">
        <v>22</v>
      </c>
      <c r="Q2" s="50"/>
      <c r="R2" s="50"/>
      <c r="S2" s="50"/>
    </row>
    <row r="3" spans="1:19" ht="13" x14ac:dyDescent="0.3">
      <c r="A3" s="28">
        <v>2</v>
      </c>
      <c r="B3" s="23">
        <v>40940</v>
      </c>
      <c r="C3" s="25">
        <v>7243.1</v>
      </c>
      <c r="D3" s="52"/>
      <c r="E3" s="52"/>
      <c r="F3" s="28">
        <f t="shared" ref="F3:F13" si="0">C3/$D$13</f>
        <v>0.9011698374171716</v>
      </c>
      <c r="G3" s="53"/>
      <c r="J3" s="46" t="s">
        <v>9</v>
      </c>
      <c r="K3" s="47">
        <v>3.1400195175701404E-3</v>
      </c>
      <c r="N3" s="48"/>
      <c r="P3" s="49" t="s">
        <v>17</v>
      </c>
      <c r="Q3" s="49" t="s">
        <v>14</v>
      </c>
      <c r="R3" s="49" t="s">
        <v>15</v>
      </c>
      <c r="S3" s="49" t="s">
        <v>16</v>
      </c>
    </row>
    <row r="4" spans="1:19" x14ac:dyDescent="0.25">
      <c r="A4" s="28">
        <v>3</v>
      </c>
      <c r="B4" s="23">
        <v>40969</v>
      </c>
      <c r="C4" s="25">
        <v>8017.8</v>
      </c>
      <c r="D4" s="52"/>
      <c r="E4" s="52"/>
      <c r="F4" s="28">
        <f t="shared" si="0"/>
        <v>0.99755622902395358</v>
      </c>
      <c r="G4" s="53"/>
      <c r="J4" s="46" t="s">
        <v>10</v>
      </c>
      <c r="K4" s="47">
        <v>0.43864519894682169</v>
      </c>
      <c r="N4" s="48"/>
      <c r="P4" s="28">
        <v>8093.4</v>
      </c>
      <c r="Q4" s="28">
        <v>8403.6</v>
      </c>
      <c r="R4" s="28">
        <f t="shared" ref="R4:R15" si="1">Q4-P4</f>
        <v>310.20000000000073</v>
      </c>
      <c r="S4" s="28">
        <f t="shared" ref="S4:S15" si="2">R4/12</f>
        <v>25.850000000000062</v>
      </c>
    </row>
    <row r="5" spans="1:19" x14ac:dyDescent="0.25">
      <c r="A5" s="28">
        <v>4</v>
      </c>
      <c r="B5" s="23">
        <v>41000</v>
      </c>
      <c r="C5" s="25">
        <v>7835.6</v>
      </c>
      <c r="D5" s="52"/>
      <c r="E5" s="52"/>
      <c r="F5" s="28">
        <f t="shared" si="0"/>
        <v>0.97488732422111934</v>
      </c>
      <c r="G5" s="53"/>
      <c r="N5" s="48"/>
      <c r="P5" s="28">
        <v>7243.1</v>
      </c>
      <c r="Q5" s="28">
        <v>7649.6</v>
      </c>
      <c r="R5" s="28">
        <f t="shared" si="1"/>
        <v>406.5</v>
      </c>
      <c r="S5" s="28">
        <f t="shared" si="2"/>
        <v>33.875</v>
      </c>
    </row>
    <row r="6" spans="1:19" x14ac:dyDescent="0.25">
      <c r="A6" s="28">
        <v>5</v>
      </c>
      <c r="B6" s="23">
        <v>41030</v>
      </c>
      <c r="C6" s="25">
        <v>7887.6</v>
      </c>
      <c r="D6" s="52"/>
      <c r="E6" s="52"/>
      <c r="F6" s="28">
        <f t="shared" si="0"/>
        <v>0.98135704458197215</v>
      </c>
      <c r="G6" s="53"/>
      <c r="N6" s="48"/>
      <c r="P6" s="28">
        <v>8017.8</v>
      </c>
      <c r="Q6" s="28">
        <v>8285</v>
      </c>
      <c r="R6" s="28">
        <f t="shared" si="1"/>
        <v>267.19999999999982</v>
      </c>
      <c r="S6" s="28">
        <f t="shared" si="2"/>
        <v>22.266666666666652</v>
      </c>
    </row>
    <row r="7" spans="1:19" x14ac:dyDescent="0.25">
      <c r="A7" s="28">
        <v>6</v>
      </c>
      <c r="B7" s="23">
        <v>41061</v>
      </c>
      <c r="C7" s="25">
        <v>7527.9</v>
      </c>
      <c r="D7" s="52"/>
      <c r="E7" s="52"/>
      <c r="F7" s="28">
        <f t="shared" si="0"/>
        <v>0.93660399816276529</v>
      </c>
      <c r="G7" s="53"/>
      <c r="N7" s="48"/>
      <c r="P7" s="28">
        <v>7835.6</v>
      </c>
      <c r="Q7" s="28">
        <v>8211.2999999999993</v>
      </c>
      <c r="R7" s="28">
        <f t="shared" si="1"/>
        <v>375.69999999999891</v>
      </c>
      <c r="S7" s="28">
        <f t="shared" si="2"/>
        <v>31.308333333333241</v>
      </c>
    </row>
    <row r="8" spans="1:19" x14ac:dyDescent="0.25">
      <c r="A8" s="28">
        <v>7</v>
      </c>
      <c r="B8" s="23">
        <v>41091</v>
      </c>
      <c r="C8" s="25">
        <v>8044.4</v>
      </c>
      <c r="D8" s="52"/>
      <c r="E8" s="52"/>
      <c r="F8" s="28">
        <f t="shared" si="0"/>
        <v>1.0008657398239282</v>
      </c>
      <c r="G8" s="53"/>
      <c r="N8" s="48"/>
      <c r="P8" s="28">
        <v>7887.6</v>
      </c>
      <c r="Q8" s="28">
        <v>8059</v>
      </c>
      <c r="R8" s="28">
        <f t="shared" si="1"/>
        <v>171.39999999999964</v>
      </c>
      <c r="S8" s="28">
        <f t="shared" si="2"/>
        <v>14.283333333333303</v>
      </c>
    </row>
    <row r="9" spans="1:19" x14ac:dyDescent="0.25">
      <c r="A9" s="28">
        <v>8</v>
      </c>
      <c r="B9" s="23">
        <v>41122</v>
      </c>
      <c r="C9" s="25">
        <v>7924.7</v>
      </c>
      <c r="D9" s="52"/>
      <c r="E9" s="52"/>
      <c r="F9" s="28">
        <f t="shared" si="0"/>
        <v>0.985972941224042</v>
      </c>
      <c r="G9" s="53"/>
      <c r="N9" s="48"/>
      <c r="P9" s="28">
        <v>7527.9</v>
      </c>
      <c r="Q9" s="28">
        <v>7878.3</v>
      </c>
      <c r="R9" s="28">
        <f t="shared" si="1"/>
        <v>350.40000000000055</v>
      </c>
      <c r="S9" s="28">
        <f t="shared" si="2"/>
        <v>29.200000000000045</v>
      </c>
    </row>
    <row r="10" spans="1:19" x14ac:dyDescent="0.25">
      <c r="A10" s="28">
        <v>9</v>
      </c>
      <c r="B10" s="23">
        <v>41153</v>
      </c>
      <c r="C10" s="25">
        <v>7855.4</v>
      </c>
      <c r="D10" s="52"/>
      <c r="E10" s="52"/>
      <c r="F10" s="28">
        <f t="shared" si="0"/>
        <v>0.97735079466621322</v>
      </c>
      <c r="G10" s="53"/>
      <c r="N10" s="48"/>
      <c r="P10" s="28">
        <v>8044.4</v>
      </c>
      <c r="Q10" s="28">
        <v>8315.2000000000007</v>
      </c>
      <c r="R10" s="28">
        <f t="shared" si="1"/>
        <v>270.80000000000109</v>
      </c>
      <c r="S10" s="28">
        <f t="shared" si="2"/>
        <v>22.566666666666759</v>
      </c>
    </row>
    <row r="11" spans="1:19" x14ac:dyDescent="0.25">
      <c r="A11" s="28">
        <v>10</v>
      </c>
      <c r="B11" s="23">
        <v>41183</v>
      </c>
      <c r="C11" s="25">
        <v>8239.5</v>
      </c>
      <c r="D11" s="52"/>
      <c r="E11" s="52"/>
      <c r="F11" s="28">
        <f t="shared" si="0"/>
        <v>1.025139632947051</v>
      </c>
      <c r="G11" s="53"/>
      <c r="N11" s="48"/>
      <c r="P11" s="28">
        <v>7924.7</v>
      </c>
      <c r="Q11" s="28">
        <v>8360.2999999999993</v>
      </c>
      <c r="R11" s="28">
        <f t="shared" si="1"/>
        <v>435.59999999999945</v>
      </c>
      <c r="S11" s="28">
        <f t="shared" si="2"/>
        <v>36.299999999999955</v>
      </c>
    </row>
    <row r="12" spans="1:19" x14ac:dyDescent="0.25">
      <c r="A12" s="28">
        <v>11</v>
      </c>
      <c r="B12" s="23">
        <v>41214</v>
      </c>
      <c r="C12" s="25">
        <v>8288.1</v>
      </c>
      <c r="D12" s="52"/>
      <c r="E12" s="52"/>
      <c r="F12" s="28">
        <f t="shared" si="0"/>
        <v>1.0311863331304634</v>
      </c>
      <c r="G12" s="53"/>
      <c r="N12" s="48"/>
      <c r="P12" s="28">
        <v>7855.4</v>
      </c>
      <c r="Q12" s="28">
        <v>8274.2000000000007</v>
      </c>
      <c r="R12" s="28">
        <f t="shared" si="1"/>
        <v>418.80000000000109</v>
      </c>
      <c r="S12" s="28">
        <f t="shared" si="2"/>
        <v>34.900000000000091</v>
      </c>
    </row>
    <row r="13" spans="1:19" x14ac:dyDescent="0.25">
      <c r="A13" s="28">
        <v>12</v>
      </c>
      <c r="B13" s="23">
        <v>41244</v>
      </c>
      <c r="C13" s="25">
        <v>9491.7999999999993</v>
      </c>
      <c r="D13" s="51">
        <f>AVERAGE(C2:C13)</f>
        <v>8037.4416666666666</v>
      </c>
      <c r="E13" s="51">
        <f>S17</f>
        <v>28.468055555555555</v>
      </c>
      <c r="F13" s="28">
        <f t="shared" si="0"/>
        <v>1.180947917714281</v>
      </c>
      <c r="G13" s="53"/>
      <c r="N13" s="48"/>
      <c r="P13" s="28">
        <v>8239.5</v>
      </c>
      <c r="Q13" s="28">
        <v>8606.2999999999993</v>
      </c>
      <c r="R13" s="28">
        <f t="shared" si="1"/>
        <v>366.79999999999927</v>
      </c>
      <c r="S13" s="28">
        <f t="shared" si="2"/>
        <v>30.566666666666606</v>
      </c>
    </row>
    <row r="14" spans="1:19" x14ac:dyDescent="0.25">
      <c r="A14" s="28">
        <v>13</v>
      </c>
      <c r="B14" s="23">
        <v>41275</v>
      </c>
      <c r="C14" s="25">
        <v>8403.6</v>
      </c>
      <c r="D14" s="28">
        <f>($K$2*(C14/F2))+((1-$K$2)*(D13+E13))</f>
        <v>8103.081961721774</v>
      </c>
      <c r="E14" s="28">
        <f>($K$3*(D14-D13))+((1-$K$3)*E13)</f>
        <v>28.584777113095939</v>
      </c>
      <c r="F14" s="28">
        <f>($K$4*(C14/D14))+((1-$K$4)*F2)</f>
        <v>1.0201762507678946</v>
      </c>
      <c r="G14" s="28">
        <f>(D13+E13)*F2</f>
        <v>8122.0662560536975</v>
      </c>
      <c r="L14" s="48">
        <f t="shared" ref="L3:L66" si="3">C14-G14</f>
        <v>281.53374394630282</v>
      </c>
      <c r="M14" s="28">
        <f t="shared" ref="M3:M66" si="4">ABS(L14)</f>
        <v>281.53374394630282</v>
      </c>
      <c r="N14" s="48">
        <f t="shared" ref="N3:N66" si="5">L14^2</f>
        <v>79261.248980422402</v>
      </c>
      <c r="P14" s="28">
        <v>8288.1</v>
      </c>
      <c r="Q14" s="28">
        <v>8569.9</v>
      </c>
      <c r="R14" s="28">
        <f t="shared" si="1"/>
        <v>281.79999999999927</v>
      </c>
      <c r="S14" s="28">
        <f t="shared" si="2"/>
        <v>23.483333333333274</v>
      </c>
    </row>
    <row r="15" spans="1:19" x14ac:dyDescent="0.25">
      <c r="A15" s="28">
        <v>14</v>
      </c>
      <c r="B15" s="23">
        <v>41306</v>
      </c>
      <c r="C15" s="25">
        <v>7649.6</v>
      </c>
      <c r="D15" s="28">
        <f t="shared" ref="D15:D78" si="6">($K$2*(C15/F3))+((1-$K$2)*(D14+E14))</f>
        <v>8179.1120783287133</v>
      </c>
      <c r="E15" s="28">
        <f t="shared" ref="E15:E78" si="7">($K$3*(D15-D14))+((1-$K$3)*E14)</f>
        <v>28.733756405124346</v>
      </c>
      <c r="F15" s="28">
        <f t="shared" ref="F15:F78" si="8">($K$4*(C15/D15))+((1-$K$4)*F3)</f>
        <v>0.91612351865087049</v>
      </c>
      <c r="G15" s="28">
        <f t="shared" ref="G15:G78" si="9">(D14+E14)*F3</f>
        <v>7328.0127929664413</v>
      </c>
      <c r="L15" s="48">
        <f t="shared" si="3"/>
        <v>321.58720703355903</v>
      </c>
      <c r="M15" s="28">
        <f t="shared" si="4"/>
        <v>321.58720703355903</v>
      </c>
      <c r="N15" s="48">
        <f t="shared" si="5"/>
        <v>103418.33172764516</v>
      </c>
      <c r="P15" s="28">
        <v>9491.7999999999993</v>
      </c>
      <c r="Q15" s="28">
        <v>9936</v>
      </c>
      <c r="R15" s="28">
        <f t="shared" si="1"/>
        <v>444.20000000000073</v>
      </c>
      <c r="S15" s="28">
        <f t="shared" si="2"/>
        <v>37.01666666666673</v>
      </c>
    </row>
    <row r="16" spans="1:19" x14ac:dyDescent="0.25">
      <c r="A16" s="28">
        <v>15</v>
      </c>
      <c r="B16" s="23">
        <v>41334</v>
      </c>
      <c r="C16" s="25">
        <v>8285</v>
      </c>
      <c r="D16" s="28">
        <f t="shared" si="6"/>
        <v>8220.8022571850033</v>
      </c>
      <c r="E16" s="28">
        <f t="shared" si="7"/>
        <v>28.774439824498891</v>
      </c>
      <c r="F16" s="28">
        <f t="shared" si="8"/>
        <v>1.0020536377181086</v>
      </c>
      <c r="G16" s="28">
        <f t="shared" si="9"/>
        <v>8187.7877393070521</v>
      </c>
      <c r="L16" s="48">
        <f t="shared" si="3"/>
        <v>97.212260692947893</v>
      </c>
      <c r="M16" s="28">
        <f t="shared" si="4"/>
        <v>97.212260692947893</v>
      </c>
      <c r="N16" s="48">
        <f t="shared" si="5"/>
        <v>9450.2236290336623</v>
      </c>
    </row>
    <row r="17" spans="1:19" ht="13" x14ac:dyDescent="0.3">
      <c r="A17" s="28">
        <v>16</v>
      </c>
      <c r="B17" s="23">
        <v>41365</v>
      </c>
      <c r="C17" s="25">
        <v>8211.2999999999993</v>
      </c>
      <c r="D17" s="28">
        <f t="shared" si="6"/>
        <v>8272.6100272521217</v>
      </c>
      <c r="E17" s="28">
        <f t="shared" si="7"/>
        <v>28.846764931015354</v>
      </c>
      <c r="F17" s="28">
        <f t="shared" si="8"/>
        <v>0.98265198841401324</v>
      </c>
      <c r="G17" s="28">
        <f t="shared" si="9"/>
        <v>8042.4077521044937</v>
      </c>
      <c r="L17" s="48">
        <f t="shared" si="3"/>
        <v>168.89224789550553</v>
      </c>
      <c r="M17" s="28">
        <f t="shared" si="4"/>
        <v>168.89224789550553</v>
      </c>
      <c r="N17" s="48">
        <f t="shared" si="5"/>
        <v>28524.591399196892</v>
      </c>
      <c r="R17" s="49" t="s">
        <v>18</v>
      </c>
      <c r="S17" s="28">
        <f>AVERAGE(S4:S15)</f>
        <v>28.468055555555555</v>
      </c>
    </row>
    <row r="18" spans="1:19" x14ac:dyDescent="0.25">
      <c r="A18" s="28">
        <v>17</v>
      </c>
      <c r="B18" s="23">
        <v>41395</v>
      </c>
      <c r="C18" s="25">
        <v>8059</v>
      </c>
      <c r="D18" s="28">
        <f t="shared" si="6"/>
        <v>8289.5761521700715</v>
      </c>
      <c r="E18" s="28">
        <f t="shared" si="7"/>
        <v>28.809459489493101</v>
      </c>
      <c r="F18" s="28">
        <f t="shared" si="8"/>
        <v>0.9773336870470386</v>
      </c>
      <c r="G18" s="28">
        <f t="shared" si="9"/>
        <v>8146.6931033017818</v>
      </c>
      <c r="L18" s="48">
        <f t="shared" si="3"/>
        <v>-87.693103301781775</v>
      </c>
      <c r="M18" s="28">
        <f t="shared" si="4"/>
        <v>87.693103301781775</v>
      </c>
      <c r="N18" s="48">
        <f t="shared" si="5"/>
        <v>7690.0803666969696</v>
      </c>
    </row>
    <row r="19" spans="1:19" x14ac:dyDescent="0.25">
      <c r="A19" s="28">
        <v>18</v>
      </c>
      <c r="B19" s="23">
        <v>41426</v>
      </c>
      <c r="C19" s="25">
        <v>7878.3</v>
      </c>
      <c r="D19" s="28">
        <f t="shared" si="6"/>
        <v>8330.7734170890672</v>
      </c>
      <c r="E19" s="28">
        <f t="shared" si="7"/>
        <v>28.8483574403216</v>
      </c>
      <c r="F19" s="28">
        <f t="shared" si="8"/>
        <v>0.94058799635224055</v>
      </c>
      <c r="G19" s="28">
        <f t="shared" si="9"/>
        <v>7791.0332221399685</v>
      </c>
      <c r="L19" s="48">
        <f t="shared" si="3"/>
        <v>87.266777860031652</v>
      </c>
      <c r="M19" s="28">
        <f t="shared" si="4"/>
        <v>87.266777860031652</v>
      </c>
      <c r="N19" s="48">
        <f t="shared" si="5"/>
        <v>7615.4905180721107</v>
      </c>
    </row>
    <row r="20" spans="1:19" x14ac:dyDescent="0.25">
      <c r="A20" s="28">
        <v>19</v>
      </c>
      <c r="B20" s="23">
        <v>41456</v>
      </c>
      <c r="C20" s="25">
        <v>8315.2000000000007</v>
      </c>
      <c r="D20" s="28">
        <f t="shared" si="6"/>
        <v>8352.7594400446687</v>
      </c>
      <c r="E20" s="28">
        <f t="shared" si="7"/>
        <v>28.826809576103482</v>
      </c>
      <c r="F20" s="28">
        <f t="shared" si="8"/>
        <v>0.99851355304651523</v>
      </c>
      <c r="G20" s="28">
        <f t="shared" si="9"/>
        <v>8366.8590320125768</v>
      </c>
      <c r="L20" s="48">
        <f t="shared" si="3"/>
        <v>-51.659032012576063</v>
      </c>
      <c r="M20" s="28">
        <f t="shared" si="4"/>
        <v>51.659032012576063</v>
      </c>
      <c r="N20" s="48">
        <f t="shared" si="5"/>
        <v>2668.6555884763584</v>
      </c>
    </row>
    <row r="21" spans="1:19" x14ac:dyDescent="0.25">
      <c r="A21" s="28">
        <v>20</v>
      </c>
      <c r="B21" s="23">
        <v>41487</v>
      </c>
      <c r="C21" s="25">
        <v>8360.2999999999993</v>
      </c>
      <c r="D21" s="28">
        <f t="shared" si="6"/>
        <v>8394.5695452633736</v>
      </c>
      <c r="E21" s="28">
        <f t="shared" si="7"/>
        <v>28.867577377823636</v>
      </c>
      <c r="F21" s="28">
        <f t="shared" si="8"/>
        <v>0.99033514132748501</v>
      </c>
      <c r="G21" s="28">
        <f t="shared" si="9"/>
        <v>8264.0172466615804</v>
      </c>
      <c r="L21" s="48">
        <f t="shared" si="3"/>
        <v>96.282753338418843</v>
      </c>
      <c r="M21" s="28">
        <f t="shared" si="4"/>
        <v>96.282753338418843</v>
      </c>
      <c r="N21" s="48">
        <f t="shared" si="5"/>
        <v>9270.3685904268041</v>
      </c>
    </row>
    <row r="22" spans="1:19" x14ac:dyDescent="0.25">
      <c r="A22" s="28">
        <v>21</v>
      </c>
      <c r="B22" s="23">
        <v>41518</v>
      </c>
      <c r="C22" s="25">
        <v>8274.2000000000007</v>
      </c>
      <c r="D22" s="28">
        <f t="shared" si="6"/>
        <v>8429.0889775028445</v>
      </c>
      <c r="E22" s="28">
        <f t="shared" si="7"/>
        <v>28.885324312399685</v>
      </c>
      <c r="F22" s="28">
        <f t="shared" si="8"/>
        <v>0.97922542182677974</v>
      </c>
      <c r="G22" s="28">
        <f t="shared" si="9"/>
        <v>8232.6529656342536</v>
      </c>
      <c r="L22" s="48">
        <f t="shared" si="3"/>
        <v>41.547034365747095</v>
      </c>
      <c r="M22" s="28">
        <f t="shared" si="4"/>
        <v>41.547034365747095</v>
      </c>
      <c r="N22" s="48">
        <f t="shared" si="5"/>
        <v>1726.1560645885702</v>
      </c>
    </row>
    <row r="23" spans="1:19" x14ac:dyDescent="0.25">
      <c r="A23" s="28">
        <v>22</v>
      </c>
      <c r="B23" s="23">
        <v>41548</v>
      </c>
      <c r="C23" s="25">
        <v>8606.2999999999993</v>
      </c>
      <c r="D23" s="28">
        <f t="shared" si="6"/>
        <v>8449.6343999562996</v>
      </c>
      <c r="E23" s="28">
        <f t="shared" si="7"/>
        <v>28.859136857787981</v>
      </c>
      <c r="F23" s="28">
        <f t="shared" si="8"/>
        <v>1.0222452224933236</v>
      </c>
      <c r="G23" s="28">
        <f t="shared" si="9"/>
        <v>8670.6046712384687</v>
      </c>
      <c r="L23" s="48">
        <f t="shared" si="3"/>
        <v>-64.304671238469382</v>
      </c>
      <c r="M23" s="28">
        <f t="shared" si="4"/>
        <v>64.304671238469382</v>
      </c>
      <c r="N23" s="48">
        <f t="shared" si="5"/>
        <v>4135.0907430876314</v>
      </c>
    </row>
    <row r="24" spans="1:19" x14ac:dyDescent="0.25">
      <c r="A24" s="28">
        <v>23</v>
      </c>
      <c r="B24" s="23">
        <v>41579</v>
      </c>
      <c r="C24" s="25">
        <v>8569.9</v>
      </c>
      <c r="D24" s="28">
        <f t="shared" si="6"/>
        <v>8456.1872584706707</v>
      </c>
      <c r="E24" s="28">
        <f t="shared" si="7"/>
        <v>28.789094708425299</v>
      </c>
      <c r="F24" s="28">
        <f t="shared" si="8"/>
        <v>1.0234051838719782</v>
      </c>
      <c r="G24" s="28">
        <f t="shared" si="9"/>
        <v>8742.9066606976521</v>
      </c>
      <c r="L24" s="48">
        <f t="shared" si="3"/>
        <v>-173.00666069765248</v>
      </c>
      <c r="M24" s="28">
        <f t="shared" si="4"/>
        <v>173.00666069765248</v>
      </c>
      <c r="N24" s="48">
        <f t="shared" si="5"/>
        <v>29931.304645752651</v>
      </c>
    </row>
    <row r="25" spans="1:19" x14ac:dyDescent="0.25">
      <c r="A25" s="28">
        <v>24</v>
      </c>
      <c r="B25" s="23">
        <v>41609</v>
      </c>
      <c r="C25" s="25">
        <v>9936</v>
      </c>
      <c r="D25" s="28">
        <f t="shared" si="6"/>
        <v>8475.4839462906384</v>
      </c>
      <c r="E25" s="28">
        <f t="shared" si="7"/>
        <v>28.759288365526825</v>
      </c>
      <c r="F25" s="28">
        <f t="shared" si="8"/>
        <v>1.1771643922862145</v>
      </c>
      <c r="G25" s="28">
        <f t="shared" si="9"/>
        <v>10020.315156141767</v>
      </c>
      <c r="L25" s="48">
        <f t="shared" si="3"/>
        <v>-84.315156141767147</v>
      </c>
      <c r="M25" s="28">
        <f t="shared" si="4"/>
        <v>84.315156141767147</v>
      </c>
      <c r="N25" s="48">
        <f t="shared" si="5"/>
        <v>7109.0455552105741</v>
      </c>
    </row>
    <row r="26" spans="1:19" x14ac:dyDescent="0.25">
      <c r="A26" s="28">
        <v>25</v>
      </c>
      <c r="B26" s="23">
        <v>41640</v>
      </c>
      <c r="C26" s="25">
        <v>8534.7999999999993</v>
      </c>
      <c r="D26" s="28">
        <f t="shared" si="6"/>
        <v>8485.8639571642652</v>
      </c>
      <c r="E26" s="28">
        <f t="shared" si="7"/>
        <v>28.701577075483421</v>
      </c>
      <c r="F26" s="28">
        <f t="shared" si="8"/>
        <v>1.0138556020959095</v>
      </c>
      <c r="G26" s="28">
        <f t="shared" si="9"/>
        <v>8675.8269787497593</v>
      </c>
      <c r="L26" s="48">
        <f t="shared" si="3"/>
        <v>-141.02697874976002</v>
      </c>
      <c r="M26" s="28">
        <f t="shared" si="4"/>
        <v>141.02697874976002</v>
      </c>
      <c r="N26" s="48">
        <f t="shared" si="5"/>
        <v>19888.608735285263</v>
      </c>
    </row>
    <row r="27" spans="1:19" x14ac:dyDescent="0.25">
      <c r="A27" s="28">
        <v>26</v>
      </c>
      <c r="B27" s="23">
        <v>41671</v>
      </c>
      <c r="C27" s="25">
        <v>8119.1</v>
      </c>
      <c r="D27" s="28">
        <f t="shared" si="6"/>
        <v>8560.8183319800628</v>
      </c>
      <c r="E27" s="28">
        <f t="shared" si="7"/>
        <v>28.84681176313023</v>
      </c>
      <c r="F27" s="28">
        <f t="shared" si="8"/>
        <v>0.93028246157369654</v>
      </c>
      <c r="G27" s="28">
        <f t="shared" si="9"/>
        <v>7800.393737011148</v>
      </c>
      <c r="L27" s="48">
        <f t="shared" si="3"/>
        <v>318.70626298885236</v>
      </c>
      <c r="M27" s="28">
        <f t="shared" si="4"/>
        <v>318.70626298885236</v>
      </c>
      <c r="N27" s="48">
        <f t="shared" si="5"/>
        <v>101573.68206831953</v>
      </c>
    </row>
    <row r="28" spans="1:19" x14ac:dyDescent="0.25">
      <c r="A28" s="28">
        <v>27</v>
      </c>
      <c r="B28" s="23">
        <v>41699</v>
      </c>
      <c r="C28" s="25">
        <v>8736.6</v>
      </c>
      <c r="D28" s="28">
        <f t="shared" si="6"/>
        <v>8606.8201751703564</v>
      </c>
      <c r="E28" s="28">
        <f t="shared" si="7"/>
        <v>28.900678896636052</v>
      </c>
      <c r="F28" s="28">
        <f t="shared" si="8"/>
        <v>1.0077670271863954</v>
      </c>
      <c r="G28" s="28">
        <f t="shared" si="9"/>
        <v>8607.3052040683069</v>
      </c>
      <c r="L28" s="48">
        <f t="shared" si="3"/>
        <v>129.29479593169344</v>
      </c>
      <c r="M28" s="28">
        <f t="shared" si="4"/>
        <v>129.29479593169344</v>
      </c>
      <c r="N28" s="48">
        <f t="shared" si="5"/>
        <v>16717.144255018251</v>
      </c>
    </row>
    <row r="29" spans="1:19" x14ac:dyDescent="0.25">
      <c r="A29" s="28">
        <v>28</v>
      </c>
      <c r="B29" s="23">
        <v>41730</v>
      </c>
      <c r="C29" s="25">
        <v>8399.2000000000007</v>
      </c>
      <c r="D29" s="28">
        <f t="shared" si="6"/>
        <v>8623.9891197514535</v>
      </c>
      <c r="E29" s="28">
        <f t="shared" si="7"/>
        <v>28.863841021910311</v>
      </c>
      <c r="F29" s="28">
        <f t="shared" si="8"/>
        <v>0.97882807694804808</v>
      </c>
      <c r="G29" s="28">
        <f t="shared" si="9"/>
        <v>8485.9082686372913</v>
      </c>
      <c r="L29" s="48">
        <f t="shared" si="3"/>
        <v>-86.70826863729053</v>
      </c>
      <c r="M29" s="28">
        <f t="shared" si="4"/>
        <v>86.70826863729053</v>
      </c>
      <c r="N29" s="48">
        <f t="shared" si="5"/>
        <v>7518.3238500765401</v>
      </c>
    </row>
    <row r="30" spans="1:19" x14ac:dyDescent="0.25">
      <c r="A30" s="28">
        <v>29</v>
      </c>
      <c r="B30" s="23">
        <v>41760</v>
      </c>
      <c r="C30" s="25">
        <v>8450.7000000000007</v>
      </c>
      <c r="D30" s="28">
        <f t="shared" si="6"/>
        <v>8652.0333774596893</v>
      </c>
      <c r="E30" s="28">
        <f t="shared" si="7"/>
        <v>28.861267514309098</v>
      </c>
      <c r="F30" s="28">
        <f t="shared" si="8"/>
        <v>0.97706885419217815</v>
      </c>
      <c r="G30" s="28">
        <f t="shared" si="9"/>
        <v>8456.7246876285153</v>
      </c>
      <c r="L30" s="48">
        <f t="shared" si="3"/>
        <v>-6.0246876285145845</v>
      </c>
      <c r="M30" s="28">
        <f t="shared" si="4"/>
        <v>6.0246876285145845</v>
      </c>
      <c r="N30" s="48">
        <f t="shared" si="5"/>
        <v>36.296861021176689</v>
      </c>
    </row>
    <row r="31" spans="1:19" x14ac:dyDescent="0.25">
      <c r="A31" s="28">
        <v>30</v>
      </c>
      <c r="B31" s="23">
        <v>41791</v>
      </c>
      <c r="C31" s="25">
        <v>8269.7000000000007</v>
      </c>
      <c r="D31" s="28">
        <f t="shared" si="6"/>
        <v>8695.6736626100519</v>
      </c>
      <c r="E31" s="28">
        <f t="shared" si="7"/>
        <v>28.907673918136823</v>
      </c>
      <c r="F31" s="28">
        <f t="shared" si="8"/>
        <v>0.9451609398850167</v>
      </c>
      <c r="G31" s="28">
        <f t="shared" si="9"/>
        <v>8165.1453006609872</v>
      </c>
      <c r="L31" s="48">
        <f t="shared" si="3"/>
        <v>104.5546993390135</v>
      </c>
      <c r="M31" s="28">
        <f t="shared" si="4"/>
        <v>104.5546993390135</v>
      </c>
      <c r="N31" s="48">
        <f t="shared" si="5"/>
        <v>10931.685153871509</v>
      </c>
    </row>
    <row r="32" spans="1:19" x14ac:dyDescent="0.25">
      <c r="A32" s="28">
        <v>31</v>
      </c>
      <c r="B32" s="23">
        <v>41821</v>
      </c>
      <c r="C32" s="25">
        <v>8500.4</v>
      </c>
      <c r="D32" s="28">
        <f t="shared" si="6"/>
        <v>8696.4579558755668</v>
      </c>
      <c r="E32" s="28">
        <f t="shared" si="7"/>
        <v>28.819365953987536</v>
      </c>
      <c r="F32" s="28">
        <f t="shared" si="8"/>
        <v>0.98927650591416594</v>
      </c>
      <c r="G32" s="28">
        <f t="shared" si="9"/>
        <v>8711.6127091800754</v>
      </c>
      <c r="L32" s="48">
        <f t="shared" si="3"/>
        <v>-211.21270918007576</v>
      </c>
      <c r="M32" s="28">
        <f t="shared" si="4"/>
        <v>211.21270918007576</v>
      </c>
      <c r="N32" s="48">
        <f t="shared" si="5"/>
        <v>44610.80851918726</v>
      </c>
    </row>
    <row r="33" spans="1:14" x14ac:dyDescent="0.25">
      <c r="A33" s="28">
        <v>32</v>
      </c>
      <c r="B33" s="23">
        <v>41852</v>
      </c>
      <c r="C33" s="25">
        <v>8787.9</v>
      </c>
      <c r="D33" s="28">
        <f t="shared" si="6"/>
        <v>8745.0057523963642</v>
      </c>
      <c r="E33" s="28">
        <f t="shared" si="7"/>
        <v>28.881313611018346</v>
      </c>
      <c r="F33" s="28">
        <f t="shared" si="8"/>
        <v>0.99672613960202883</v>
      </c>
      <c r="G33" s="28">
        <f t="shared" si="9"/>
        <v>8640.9487496355723</v>
      </c>
      <c r="L33" s="48">
        <f t="shared" si="3"/>
        <v>146.95125036442732</v>
      </c>
      <c r="M33" s="28">
        <f t="shared" si="4"/>
        <v>146.95125036442732</v>
      </c>
      <c r="N33" s="48">
        <f t="shared" si="5"/>
        <v>21594.669983668602</v>
      </c>
    </row>
    <row r="34" spans="1:14" x14ac:dyDescent="0.25">
      <c r="A34" s="28">
        <v>33</v>
      </c>
      <c r="B34" s="23">
        <v>41883</v>
      </c>
      <c r="C34" s="25">
        <v>8582.7999999999993</v>
      </c>
      <c r="D34" s="28">
        <f t="shared" si="6"/>
        <v>8772.6904480777284</v>
      </c>
      <c r="E34" s="28">
        <f t="shared" si="7"/>
        <v>28.877556207364155</v>
      </c>
      <c r="F34" s="28">
        <f t="shared" si="8"/>
        <v>0.97884333729817929</v>
      </c>
      <c r="G34" s="28">
        <f t="shared" si="9"/>
        <v>8591.6132632716053</v>
      </c>
      <c r="L34" s="48">
        <f t="shared" si="3"/>
        <v>-8.8132632716060471</v>
      </c>
      <c r="M34" s="28">
        <f t="shared" si="4"/>
        <v>8.8132632716060471</v>
      </c>
      <c r="N34" s="48">
        <f t="shared" si="5"/>
        <v>77.673609494640118</v>
      </c>
    </row>
    <row r="35" spans="1:14" x14ac:dyDescent="0.25">
      <c r="A35" s="28">
        <v>34</v>
      </c>
      <c r="B35" s="23">
        <v>41913</v>
      </c>
      <c r="C35" s="25">
        <v>8982</v>
      </c>
      <c r="D35" s="28">
        <f t="shared" si="6"/>
        <v>8799.570161093503</v>
      </c>
      <c r="E35" s="28">
        <f t="shared" si="7"/>
        <v>28.871282940749516</v>
      </c>
      <c r="F35" s="28">
        <f t="shared" si="8"/>
        <v>1.0215813126598063</v>
      </c>
      <c r="G35" s="28">
        <f t="shared" si="9"/>
        <v>8997.3608428305324</v>
      </c>
      <c r="L35" s="48">
        <f t="shared" si="3"/>
        <v>-15.36084283053242</v>
      </c>
      <c r="M35" s="28">
        <f t="shared" si="4"/>
        <v>15.36084283053242</v>
      </c>
      <c r="N35" s="48">
        <f t="shared" si="5"/>
        <v>235.95549246431924</v>
      </c>
    </row>
    <row r="36" spans="1:14" x14ac:dyDescent="0.25">
      <c r="A36" s="28">
        <v>35</v>
      </c>
      <c r="B36" s="23">
        <v>41944</v>
      </c>
      <c r="C36" s="25">
        <v>9048.5</v>
      </c>
      <c r="D36" s="28">
        <f t="shared" si="6"/>
        <v>8830.1858246399406</v>
      </c>
      <c r="E36" s="28">
        <f t="shared" si="7"/>
        <v>28.876760329897447</v>
      </c>
      <c r="F36" s="28">
        <f t="shared" si="8"/>
        <v>1.0239835103694142</v>
      </c>
      <c r="G36" s="28">
        <f t="shared" si="9"/>
        <v>9035.0727393348661</v>
      </c>
      <c r="L36" s="48">
        <f t="shared" si="3"/>
        <v>13.427260665133872</v>
      </c>
      <c r="M36" s="28">
        <f t="shared" si="4"/>
        <v>13.427260665133872</v>
      </c>
      <c r="N36" s="48">
        <f t="shared" si="5"/>
        <v>180.29132896945131</v>
      </c>
    </row>
    <row r="37" spans="1:14" x14ac:dyDescent="0.25">
      <c r="A37" s="28">
        <v>36</v>
      </c>
      <c r="B37" s="23">
        <v>41974</v>
      </c>
      <c r="C37" s="25">
        <v>10262.1</v>
      </c>
      <c r="D37" s="28">
        <f t="shared" si="6"/>
        <v>8840.2604054931944</v>
      </c>
      <c r="E37" s="28">
        <f t="shared" si="7"/>
        <v>28.817721119367931</v>
      </c>
      <c r="F37" s="28">
        <f t="shared" si="8"/>
        <v>1.1700023921532552</v>
      </c>
      <c r="G37" s="28">
        <f t="shared" si="9"/>
        <v>10428.573024061559</v>
      </c>
      <c r="L37" s="48">
        <f t="shared" si="3"/>
        <v>-166.47302406155904</v>
      </c>
      <c r="M37" s="28">
        <f t="shared" si="4"/>
        <v>166.47302406155904</v>
      </c>
      <c r="N37" s="48">
        <f t="shared" si="5"/>
        <v>27713.267740200416</v>
      </c>
    </row>
    <row r="38" spans="1:14" x14ac:dyDescent="0.25">
      <c r="A38" s="28">
        <v>37</v>
      </c>
      <c r="B38" s="23">
        <v>42005</v>
      </c>
      <c r="C38" s="25">
        <v>9067.6</v>
      </c>
      <c r="D38" s="28">
        <f t="shared" si="6"/>
        <v>8878.9967355079225</v>
      </c>
      <c r="E38" s="28">
        <f t="shared" si="7"/>
        <v>28.84886574488651</v>
      </c>
      <c r="F38" s="28">
        <f t="shared" si="8"/>
        <v>1.0170953934851306</v>
      </c>
      <c r="G38" s="28">
        <f t="shared" si="9"/>
        <v>8991.9645440924414</v>
      </c>
      <c r="L38" s="48">
        <f t="shared" si="3"/>
        <v>75.635455907558935</v>
      </c>
      <c r="M38" s="28">
        <f t="shared" si="4"/>
        <v>75.635455907558935</v>
      </c>
      <c r="N38" s="48">
        <f t="shared" si="5"/>
        <v>5720.7221903442914</v>
      </c>
    </row>
    <row r="39" spans="1:14" x14ac:dyDescent="0.25">
      <c r="A39" s="28">
        <v>38</v>
      </c>
      <c r="B39" s="23">
        <v>42036</v>
      </c>
      <c r="C39" s="25">
        <v>8264.7999999999993</v>
      </c>
      <c r="D39" s="28">
        <f t="shared" si="6"/>
        <v>8904.6996163542062</v>
      </c>
      <c r="E39" s="28">
        <f t="shared" si="7"/>
        <v>28.838987290902917</v>
      </c>
      <c r="F39" s="28">
        <f t="shared" si="8"/>
        <v>0.92934229184200978</v>
      </c>
      <c r="G39" s="28">
        <f t="shared" si="9"/>
        <v>8286.8125332518885</v>
      </c>
      <c r="L39" s="48">
        <f t="shared" si="3"/>
        <v>-22.012533251889181</v>
      </c>
      <c r="M39" s="28">
        <f t="shared" si="4"/>
        <v>22.012533251889181</v>
      </c>
      <c r="N39" s="48">
        <f t="shared" si="5"/>
        <v>484.55162016552686</v>
      </c>
    </row>
    <row r="40" spans="1:14" x14ac:dyDescent="0.25">
      <c r="A40" s="28">
        <v>39</v>
      </c>
      <c r="B40" s="23">
        <v>42064</v>
      </c>
      <c r="C40" s="25">
        <v>9272</v>
      </c>
      <c r="D40" s="28">
        <f t="shared" si="6"/>
        <v>8969.0373986915401</v>
      </c>
      <c r="E40" s="28">
        <f t="shared" si="7"/>
        <v>28.950454200198934</v>
      </c>
      <c r="F40" s="28">
        <f t="shared" si="8"/>
        <v>1.0191769312747949</v>
      </c>
      <c r="G40" s="28">
        <f t="shared" si="9"/>
        <v>9002.9256408503334</v>
      </c>
      <c r="L40" s="48">
        <f t="shared" si="3"/>
        <v>269.07435914966663</v>
      </c>
      <c r="M40" s="28">
        <f t="shared" si="4"/>
        <v>269.07435914966663</v>
      </c>
      <c r="N40" s="48">
        <f t="shared" si="5"/>
        <v>72401.010751803784</v>
      </c>
    </row>
    <row r="41" spans="1:14" x14ac:dyDescent="0.25">
      <c r="A41" s="28">
        <v>40</v>
      </c>
      <c r="B41" s="23">
        <v>42095</v>
      </c>
      <c r="C41" s="25">
        <v>8614.9</v>
      </c>
      <c r="D41" s="28">
        <f t="shared" si="6"/>
        <v>8971.8293248883547</v>
      </c>
      <c r="E41" s="28">
        <f t="shared" si="7"/>
        <v>28.868315911717403</v>
      </c>
      <c r="F41" s="28">
        <f t="shared" si="8"/>
        <v>0.97066426882364998</v>
      </c>
      <c r="G41" s="28">
        <f t="shared" si="9"/>
        <v>8807.4831464479175</v>
      </c>
      <c r="L41" s="48">
        <f t="shared" si="3"/>
        <v>-192.5831464479179</v>
      </c>
      <c r="M41" s="28">
        <f t="shared" si="4"/>
        <v>192.5831464479179</v>
      </c>
      <c r="N41" s="48">
        <f t="shared" si="5"/>
        <v>37088.268295780195</v>
      </c>
    </row>
    <row r="42" spans="1:14" x14ac:dyDescent="0.25">
      <c r="A42" s="28">
        <v>41</v>
      </c>
      <c r="B42" s="23">
        <v>42125</v>
      </c>
      <c r="C42" s="25">
        <v>8876.5</v>
      </c>
      <c r="D42" s="28">
        <f t="shared" si="6"/>
        <v>9011.8827713787832</v>
      </c>
      <c r="E42" s="28">
        <f t="shared" si="7"/>
        <v>28.903437440041127</v>
      </c>
      <c r="F42" s="28">
        <f t="shared" si="8"/>
        <v>0.98053785792050618</v>
      </c>
      <c r="G42" s="28">
        <f t="shared" si="9"/>
        <v>8794.3013308267673</v>
      </c>
      <c r="L42" s="48">
        <f t="shared" si="3"/>
        <v>82.198669173232702</v>
      </c>
      <c r="M42" s="28">
        <f t="shared" si="4"/>
        <v>82.198669173232702</v>
      </c>
      <c r="N42" s="48">
        <f t="shared" si="5"/>
        <v>6756.6212138505562</v>
      </c>
    </row>
    <row r="43" spans="1:14" x14ac:dyDescent="0.25">
      <c r="A43" s="28">
        <v>42</v>
      </c>
      <c r="B43" s="23">
        <v>42156</v>
      </c>
      <c r="C43" s="25">
        <v>8516.9</v>
      </c>
      <c r="D43" s="28">
        <f t="shared" si="6"/>
        <v>9036.8337173916098</v>
      </c>
      <c r="E43" s="28">
        <f t="shared" si="7"/>
        <v>28.891026539816643</v>
      </c>
      <c r="F43" s="28">
        <f t="shared" si="8"/>
        <v>0.94397840357919138</v>
      </c>
      <c r="G43" s="28">
        <f t="shared" si="9"/>
        <v>8544.9979904266966</v>
      </c>
      <c r="L43" s="48">
        <f t="shared" si="3"/>
        <v>-28.097990426696924</v>
      </c>
      <c r="M43" s="28">
        <f t="shared" si="4"/>
        <v>28.097990426696924</v>
      </c>
      <c r="N43" s="48">
        <f t="shared" si="5"/>
        <v>789.49706601875198</v>
      </c>
    </row>
    <row r="44" spans="1:14" x14ac:dyDescent="0.25">
      <c r="A44" s="28">
        <v>43</v>
      </c>
      <c r="B44" s="23">
        <v>42186</v>
      </c>
      <c r="C44" s="25">
        <v>8855.7999999999993</v>
      </c>
      <c r="D44" s="28">
        <f t="shared" si="6"/>
        <v>9050.5772631583313</v>
      </c>
      <c r="E44" s="28">
        <f t="shared" si="7"/>
        <v>28.843463154547106</v>
      </c>
      <c r="F44" s="28">
        <f t="shared" si="8"/>
        <v>0.98454024196809309</v>
      </c>
      <c r="G44" s="28">
        <f t="shared" si="9"/>
        <v>8968.5084982560784</v>
      </c>
      <c r="L44" s="48">
        <f t="shared" si="3"/>
        <v>-112.70849825607911</v>
      </c>
      <c r="M44" s="28">
        <f t="shared" si="4"/>
        <v>112.70849825607911</v>
      </c>
      <c r="N44" s="48">
        <f t="shared" si="5"/>
        <v>12703.205579140587</v>
      </c>
    </row>
    <row r="45" spans="1:14" x14ac:dyDescent="0.25">
      <c r="A45" s="28">
        <v>44</v>
      </c>
      <c r="B45" s="23">
        <v>42217</v>
      </c>
      <c r="C45" s="25">
        <v>9188.1</v>
      </c>
      <c r="D45" s="28">
        <f t="shared" si="6"/>
        <v>9097.8825385088512</v>
      </c>
      <c r="E45" s="28">
        <f t="shared" si="7"/>
        <v>28.901433605172173</v>
      </c>
      <c r="F45" s="28">
        <f t="shared" si="8"/>
        <v>1.0025119463474927</v>
      </c>
      <c r="G45" s="28">
        <f t="shared" si="9"/>
        <v>9049.6959703604844</v>
      </c>
      <c r="L45" s="48">
        <f t="shared" si="3"/>
        <v>138.40402963951601</v>
      </c>
      <c r="M45" s="28">
        <f t="shared" si="4"/>
        <v>138.40402963951601</v>
      </c>
      <c r="N45" s="48">
        <f t="shared" si="5"/>
        <v>19155.675420456027</v>
      </c>
    </row>
    <row r="46" spans="1:14" x14ac:dyDescent="0.25">
      <c r="A46" s="28">
        <v>45</v>
      </c>
      <c r="B46" s="23">
        <v>42248</v>
      </c>
      <c r="C46" s="25">
        <v>8839.1</v>
      </c>
      <c r="D46" s="28">
        <f t="shared" si="6"/>
        <v>9113.9358042771491</v>
      </c>
      <c r="E46" s="28">
        <f t="shared" si="7"/>
        <v>28.86109010739937</v>
      </c>
      <c r="F46" s="28">
        <f t="shared" si="8"/>
        <v>0.97489601582470176</v>
      </c>
      <c r="G46" s="28">
        <f t="shared" si="9"/>
        <v>8933.6916820636234</v>
      </c>
      <c r="L46" s="48">
        <f t="shared" si="3"/>
        <v>-94.591682063623011</v>
      </c>
      <c r="M46" s="28">
        <f t="shared" si="4"/>
        <v>94.591682063623011</v>
      </c>
      <c r="N46" s="48">
        <f t="shared" si="5"/>
        <v>8947.58631562554</v>
      </c>
    </row>
    <row r="47" spans="1:14" x14ac:dyDescent="0.25">
      <c r="A47" s="28">
        <v>46</v>
      </c>
      <c r="B47" s="23">
        <v>42278</v>
      </c>
      <c r="C47" s="25">
        <v>9338.4</v>
      </c>
      <c r="D47" s="28">
        <f t="shared" si="6"/>
        <v>9142.5742869918759</v>
      </c>
      <c r="E47" s="28">
        <f t="shared" si="7"/>
        <v>28.860391115841622</v>
      </c>
      <c r="F47" s="28">
        <f t="shared" si="8"/>
        <v>1.0215101588600575</v>
      </c>
      <c r="G47" s="28">
        <f t="shared" si="9"/>
        <v>9340.1104527473672</v>
      </c>
      <c r="L47" s="48">
        <f t="shared" si="3"/>
        <v>-1.7104527473675262</v>
      </c>
      <c r="M47" s="28">
        <f t="shared" si="4"/>
        <v>1.7104527473675262</v>
      </c>
      <c r="N47" s="48">
        <f t="shared" si="5"/>
        <v>2.9256486009771181</v>
      </c>
    </row>
    <row r="48" spans="1:14" x14ac:dyDescent="0.25">
      <c r="A48" s="28">
        <v>47</v>
      </c>
      <c r="B48" s="23">
        <v>42309</v>
      </c>
      <c r="C48" s="25">
        <v>9345.9</v>
      </c>
      <c r="D48" s="28">
        <f t="shared" si="6"/>
        <v>9165.5272341625896</v>
      </c>
      <c r="E48" s="28">
        <f t="shared" si="7"/>
        <v>28.841841626554967</v>
      </c>
      <c r="F48" s="28">
        <f t="shared" si="8"/>
        <v>1.0220955660032749</v>
      </c>
      <c r="G48" s="28">
        <f t="shared" si="9"/>
        <v>9391.3978768125198</v>
      </c>
      <c r="L48" s="48">
        <f t="shared" si="3"/>
        <v>-45.49787681252019</v>
      </c>
      <c r="M48" s="28">
        <f t="shared" si="4"/>
        <v>45.49787681252019</v>
      </c>
      <c r="N48" s="48">
        <f t="shared" si="5"/>
        <v>2070.0567944472623</v>
      </c>
    </row>
    <row r="49" spans="1:14" x14ac:dyDescent="0.25">
      <c r="A49" s="28">
        <v>48</v>
      </c>
      <c r="B49" s="23">
        <v>42339</v>
      </c>
      <c r="C49" s="25">
        <v>10856.4</v>
      </c>
      <c r="D49" s="28">
        <f t="shared" si="6"/>
        <v>9205.6151651518976</v>
      </c>
      <c r="E49" s="28">
        <f t="shared" si="7"/>
        <v>28.877154566650351</v>
      </c>
      <c r="F49" s="28">
        <f t="shared" si="8"/>
        <v>1.1740911325437744</v>
      </c>
      <c r="G49" s="28">
        <f t="shared" si="9"/>
        <v>10757.433813013215</v>
      </c>
      <c r="L49" s="48">
        <f t="shared" si="3"/>
        <v>98.966186986785033</v>
      </c>
      <c r="M49" s="28">
        <f t="shared" si="4"/>
        <v>98.966186986785033</v>
      </c>
      <c r="N49" s="48">
        <f t="shared" si="5"/>
        <v>9794.3061667032998</v>
      </c>
    </row>
    <row r="50" spans="1:14" x14ac:dyDescent="0.25">
      <c r="A50" s="28">
        <v>49</v>
      </c>
      <c r="B50" s="23">
        <v>42370</v>
      </c>
      <c r="C50" s="25">
        <v>9701.6</v>
      </c>
      <c r="D50" s="28">
        <f t="shared" si="6"/>
        <v>9274.9160122145277</v>
      </c>
      <c r="E50" s="28">
        <f t="shared" si="7"/>
        <v>29.004085750059978</v>
      </c>
      <c r="F50" s="28">
        <f t="shared" si="8"/>
        <v>1.0297760504851614</v>
      </c>
      <c r="G50" s="28">
        <f t="shared" si="9"/>
        <v>9392.3595995595515</v>
      </c>
      <c r="L50" s="48">
        <f t="shared" si="3"/>
        <v>309.24040044044887</v>
      </c>
      <c r="M50" s="28">
        <f t="shared" si="4"/>
        <v>309.24040044044887</v>
      </c>
      <c r="N50" s="48">
        <f t="shared" si="5"/>
        <v>95629.625264569171</v>
      </c>
    </row>
    <row r="51" spans="1:14" x14ac:dyDescent="0.25">
      <c r="A51" s="28">
        <v>50</v>
      </c>
      <c r="B51" s="23">
        <v>42401</v>
      </c>
      <c r="C51" s="25">
        <v>8667.9</v>
      </c>
      <c r="D51" s="28">
        <f t="shared" si="6"/>
        <v>9306.9778542704935</v>
      </c>
      <c r="E51" s="28">
        <f t="shared" si="7"/>
        <v>29.013687164540496</v>
      </c>
      <c r="F51" s="28">
        <f t="shared" si="8"/>
        <v>0.93021571351299359</v>
      </c>
      <c r="G51" s="28">
        <f t="shared" si="9"/>
        <v>8646.5264269573472</v>
      </c>
      <c r="L51" s="48">
        <f t="shared" si="3"/>
        <v>21.373573042652424</v>
      </c>
      <c r="M51" s="28">
        <f t="shared" si="4"/>
        <v>21.373573042652424</v>
      </c>
      <c r="N51" s="48">
        <f t="shared" si="5"/>
        <v>456.8296246095984</v>
      </c>
    </row>
    <row r="52" spans="1:14" x14ac:dyDescent="0.25">
      <c r="A52" s="28">
        <v>51</v>
      </c>
      <c r="B52" s="23">
        <v>42430</v>
      </c>
      <c r="C52" s="25">
        <v>9524.6</v>
      </c>
      <c r="D52" s="28">
        <f t="shared" si="6"/>
        <v>9337.2403342939233</v>
      </c>
      <c r="E52" s="28">
        <f t="shared" si="7"/>
        <v>29.017608398490811</v>
      </c>
      <c r="F52" s="28">
        <f t="shared" si="8"/>
        <v>1.0195668512877984</v>
      </c>
      <c r="G52" s="28">
        <f t="shared" si="9"/>
        <v>9515.0272096072003</v>
      </c>
      <c r="L52" s="48">
        <f t="shared" si="3"/>
        <v>9.572790392800016</v>
      </c>
      <c r="M52" s="28">
        <f t="shared" si="4"/>
        <v>9.572790392800016</v>
      </c>
      <c r="N52" s="48">
        <f t="shared" si="5"/>
        <v>91.638315904484287</v>
      </c>
    </row>
    <row r="53" spans="1:14" x14ac:dyDescent="0.25">
      <c r="A53" s="28">
        <v>52</v>
      </c>
      <c r="B53" s="23">
        <v>42461</v>
      </c>
      <c r="C53" s="25">
        <v>9223.9</v>
      </c>
      <c r="D53" s="28">
        <f t="shared" si="6"/>
        <v>9384.3941676874419</v>
      </c>
      <c r="E53" s="28">
        <f t="shared" si="7"/>
        <v>29.074556498950244</v>
      </c>
      <c r="F53" s="28">
        <f t="shared" si="8"/>
        <v>0.97603043069643824</v>
      </c>
      <c r="G53" s="28">
        <f t="shared" si="9"/>
        <v>9091.4919175572377</v>
      </c>
      <c r="L53" s="48">
        <f t="shared" si="3"/>
        <v>132.40808244276195</v>
      </c>
      <c r="M53" s="28">
        <f t="shared" si="4"/>
        <v>132.40808244276195</v>
      </c>
      <c r="N53" s="48">
        <f t="shared" si="5"/>
        <v>17531.900296169246</v>
      </c>
    </row>
    <row r="54" spans="1:14" x14ac:dyDescent="0.25">
      <c r="A54" s="28">
        <v>53</v>
      </c>
      <c r="B54" s="23">
        <v>42491</v>
      </c>
      <c r="C54" s="25">
        <v>9386</v>
      </c>
      <c r="D54" s="28">
        <f t="shared" si="6"/>
        <v>9434.5856352376231</v>
      </c>
      <c r="E54" s="28">
        <f t="shared" si="7"/>
        <v>29.140864011801902</v>
      </c>
      <c r="F54" s="28">
        <f t="shared" si="8"/>
        <v>0.98681592567019583</v>
      </c>
      <c r="G54" s="28">
        <f t="shared" si="9"/>
        <v>9230.2624584154055</v>
      </c>
      <c r="L54" s="48">
        <f t="shared" si="3"/>
        <v>155.73754158459451</v>
      </c>
      <c r="M54" s="28">
        <f t="shared" si="4"/>
        <v>155.73754158459451</v>
      </c>
      <c r="N54" s="48">
        <f t="shared" si="5"/>
        <v>24254.181858813303</v>
      </c>
    </row>
    <row r="55" spans="1:14" x14ac:dyDescent="0.25">
      <c r="A55" s="28">
        <v>54</v>
      </c>
      <c r="B55" s="23">
        <v>42522</v>
      </c>
      <c r="C55" s="25">
        <v>8977.5</v>
      </c>
      <c r="D55" s="28">
        <f t="shared" si="6"/>
        <v>9469.9161242967384</v>
      </c>
      <c r="E55" s="28">
        <f t="shared" si="7"/>
        <v>29.160299555256909</v>
      </c>
      <c r="F55" s="28">
        <f t="shared" si="8"/>
        <v>0.94574336143477034</v>
      </c>
      <c r="G55" s="28">
        <f t="shared" si="9"/>
        <v>8933.5534326715624</v>
      </c>
      <c r="L55" s="48">
        <f t="shared" si="3"/>
        <v>43.946567328437595</v>
      </c>
      <c r="M55" s="28">
        <f t="shared" si="4"/>
        <v>43.946567328437595</v>
      </c>
      <c r="N55" s="48">
        <f t="shared" si="5"/>
        <v>1931.3007799528987</v>
      </c>
    </row>
    <row r="56" spans="1:14" x14ac:dyDescent="0.25">
      <c r="A56" s="28">
        <v>55</v>
      </c>
      <c r="B56" s="23">
        <v>42552</v>
      </c>
      <c r="C56" s="25">
        <v>9393.2999999999993</v>
      </c>
      <c r="D56" s="28">
        <f t="shared" si="6"/>
        <v>9504.6235325892085</v>
      </c>
      <c r="E56" s="28">
        <f t="shared" si="7"/>
        <v>29.177717584957843</v>
      </c>
      <c r="F56" s="28">
        <f t="shared" si="8"/>
        <v>0.98618392966279966</v>
      </c>
      <c r="G56" s="28">
        <f t="shared" si="9"/>
        <v>9352.2230008126517</v>
      </c>
      <c r="L56" s="48">
        <f t="shared" si="3"/>
        <v>41.07699918734761</v>
      </c>
      <c r="M56" s="28">
        <f t="shared" si="4"/>
        <v>41.07699918734761</v>
      </c>
      <c r="N56" s="48">
        <f t="shared" si="5"/>
        <v>1687.3198622373561</v>
      </c>
    </row>
    <row r="57" spans="1:14" x14ac:dyDescent="0.25">
      <c r="A57" s="28">
        <v>56</v>
      </c>
      <c r="B57" s="23">
        <v>42583</v>
      </c>
      <c r="C57" s="25">
        <v>9582.4</v>
      </c>
      <c r="D57" s="28">
        <f t="shared" si="6"/>
        <v>9537.0704014778548</v>
      </c>
      <c r="E57" s="28">
        <f t="shared" si="7"/>
        <v>29.187982783857315</v>
      </c>
      <c r="F57" s="28">
        <f t="shared" si="8"/>
        <v>1.0034949693069388</v>
      </c>
      <c r="G57" s="28">
        <f t="shared" si="9"/>
        <v>9557.7496474022628</v>
      </c>
      <c r="L57" s="48">
        <f t="shared" si="3"/>
        <v>24.650352597736855</v>
      </c>
      <c r="M57" s="28">
        <f t="shared" si="4"/>
        <v>24.650352597736855</v>
      </c>
      <c r="N57" s="48">
        <f t="shared" si="5"/>
        <v>607.63988319275211</v>
      </c>
    </row>
    <row r="58" spans="1:14" x14ac:dyDescent="0.25">
      <c r="A58" s="28">
        <v>57</v>
      </c>
      <c r="B58" s="23">
        <v>42614</v>
      </c>
      <c r="C58" s="25">
        <v>9353.7999999999993</v>
      </c>
      <c r="D58" s="28">
        <f t="shared" si="6"/>
        <v>9570.0350647819287</v>
      </c>
      <c r="E58" s="28">
        <f t="shared" si="7"/>
        <v>29.199841634402421</v>
      </c>
      <c r="F58" s="28">
        <f t="shared" si="8"/>
        <v>0.97599656407292112</v>
      </c>
      <c r="G58" s="28">
        <f t="shared" si="9"/>
        <v>9326.107185166391</v>
      </c>
      <c r="L58" s="48">
        <f t="shared" si="3"/>
        <v>27.692814833608281</v>
      </c>
      <c r="M58" s="28">
        <f t="shared" si="4"/>
        <v>27.692814833608281</v>
      </c>
      <c r="N58" s="48">
        <f t="shared" si="5"/>
        <v>766.89199340851485</v>
      </c>
    </row>
    <row r="59" spans="1:14" x14ac:dyDescent="0.25">
      <c r="A59" s="28">
        <v>58</v>
      </c>
      <c r="B59" s="23">
        <v>42644</v>
      </c>
      <c r="C59" s="25">
        <v>9964.4</v>
      </c>
      <c r="D59" s="28">
        <f t="shared" si="6"/>
        <v>9619.8883257090674</v>
      </c>
      <c r="E59" s="28">
        <f t="shared" si="7"/>
        <v>29.264693774086172</v>
      </c>
      <c r="F59" s="28">
        <f t="shared" si="8"/>
        <v>1.0277837858534609</v>
      </c>
      <c r="G59" s="28">
        <f t="shared" si="9"/>
        <v>9805.7159741883552</v>
      </c>
      <c r="L59" s="48">
        <f t="shared" si="3"/>
        <v>158.68402581164446</v>
      </c>
      <c r="M59" s="28">
        <f t="shared" si="4"/>
        <v>158.68402581164446</v>
      </c>
      <c r="N59" s="48">
        <f t="shared" si="5"/>
        <v>25180.620047790646</v>
      </c>
    </row>
    <row r="60" spans="1:14" x14ac:dyDescent="0.25">
      <c r="A60" s="28">
        <v>59</v>
      </c>
      <c r="B60" s="23">
        <v>42675</v>
      </c>
      <c r="C60" s="25">
        <v>9911.1</v>
      </c>
      <c r="D60" s="28">
        <f t="shared" si="6"/>
        <v>9655.493563142556</v>
      </c>
      <c r="E60" s="28">
        <f t="shared" si="7"/>
        <v>29.2846032049287</v>
      </c>
      <c r="F60" s="28">
        <f t="shared" si="8"/>
        <v>1.0240155499392205</v>
      </c>
      <c r="G60" s="28">
        <f t="shared" si="9"/>
        <v>9862.3565169008434</v>
      </c>
      <c r="L60" s="48">
        <f t="shared" si="3"/>
        <v>48.743483099156947</v>
      </c>
      <c r="M60" s="28">
        <f t="shared" si="4"/>
        <v>48.743483099156947</v>
      </c>
      <c r="N60" s="48">
        <f t="shared" si="5"/>
        <v>2375.9271446377988</v>
      </c>
    </row>
    <row r="61" spans="1:14" x14ac:dyDescent="0.25">
      <c r="A61" s="28">
        <v>60</v>
      </c>
      <c r="B61" s="23">
        <v>42705</v>
      </c>
      <c r="C61" s="25">
        <v>11271.6</v>
      </c>
      <c r="D61" s="28">
        <f t="shared" si="6"/>
        <v>9673.5433865626528</v>
      </c>
      <c r="E61" s="28">
        <f t="shared" si="7"/>
        <v>29.249325777128725</v>
      </c>
      <c r="F61" s="28">
        <f t="shared" si="8"/>
        <v>1.1701905016112277</v>
      </c>
      <c r="G61" s="28">
        <f t="shared" si="9"/>
        <v>11370.812165762138</v>
      </c>
      <c r="L61" s="48">
        <f t="shared" si="3"/>
        <v>-99.212165762137374</v>
      </c>
      <c r="M61" s="28">
        <f t="shared" si="4"/>
        <v>99.212165762137374</v>
      </c>
      <c r="N61" s="48">
        <f t="shared" si="5"/>
        <v>9843.0538352138228</v>
      </c>
    </row>
    <row r="62" spans="1:14" x14ac:dyDescent="0.25">
      <c r="A62" s="28">
        <v>61</v>
      </c>
      <c r="B62" s="23">
        <v>42736</v>
      </c>
      <c r="C62" s="25">
        <v>9955.4</v>
      </c>
      <c r="D62" s="28">
        <f t="shared" si="6"/>
        <v>9698.105573203773</v>
      </c>
      <c r="E62" s="28">
        <f t="shared" si="7"/>
        <v>29.234608068760092</v>
      </c>
      <c r="F62" s="28">
        <f t="shared" si="8"/>
        <v>1.0283523527392893</v>
      </c>
      <c r="G62" s="28">
        <f t="shared" si="9"/>
        <v>9991.7035579894673</v>
      </c>
      <c r="L62" s="48">
        <f t="shared" si="3"/>
        <v>-36.303557989467663</v>
      </c>
      <c r="M62" s="28">
        <f t="shared" si="4"/>
        <v>36.303557989467663</v>
      </c>
      <c r="N62" s="48">
        <f t="shared" si="5"/>
        <v>1317.9483226946413</v>
      </c>
    </row>
    <row r="63" spans="1:14" x14ac:dyDescent="0.25">
      <c r="A63" s="28">
        <v>62</v>
      </c>
      <c r="B63" s="23">
        <v>42767</v>
      </c>
      <c r="C63" s="25">
        <v>9020</v>
      </c>
      <c r="D63" s="28">
        <f t="shared" si="6"/>
        <v>9723.2632005050746</v>
      </c>
      <c r="E63" s="28">
        <f t="shared" si="7"/>
        <v>29.221806269577513</v>
      </c>
      <c r="F63" s="28">
        <f t="shared" si="8"/>
        <v>0.92909997001550215</v>
      </c>
      <c r="G63" s="28">
        <f t="shared" si="9"/>
        <v>9048.5246873060423</v>
      </c>
      <c r="L63" s="48">
        <f t="shared" si="3"/>
        <v>-28.524687306042324</v>
      </c>
      <c r="M63" s="28">
        <f t="shared" si="4"/>
        <v>28.524687306042324</v>
      </c>
      <c r="N63" s="48">
        <f t="shared" si="5"/>
        <v>813.6577859074921</v>
      </c>
    </row>
    <row r="64" spans="1:14" x14ac:dyDescent="0.25">
      <c r="A64" s="28">
        <v>63</v>
      </c>
      <c r="B64" s="23">
        <v>42795</v>
      </c>
      <c r="C64" s="25">
        <v>9926.5</v>
      </c>
      <c r="D64" s="28">
        <f t="shared" si="6"/>
        <v>9750.2928855214086</v>
      </c>
      <c r="E64" s="28">
        <f t="shared" si="7"/>
        <v>29.214922966057451</v>
      </c>
      <c r="F64" s="28">
        <f t="shared" si="8"/>
        <v>1.0189111339147419</v>
      </c>
      <c r="G64" s="28">
        <f t="shared" si="9"/>
        <v>9943.3104305886955</v>
      </c>
      <c r="L64" s="48">
        <f t="shared" si="3"/>
        <v>-16.810430588695453</v>
      </c>
      <c r="M64" s="28">
        <f t="shared" si="4"/>
        <v>16.810430588695453</v>
      </c>
      <c r="N64" s="48">
        <f t="shared" si="5"/>
        <v>282.59057657734775</v>
      </c>
    </row>
    <row r="65" spans="1:14" x14ac:dyDescent="0.25">
      <c r="A65" s="28">
        <v>64</v>
      </c>
      <c r="B65" s="23">
        <v>42826</v>
      </c>
      <c r="C65" s="25">
        <v>9538</v>
      </c>
      <c r="D65" s="28">
        <f t="shared" si="6"/>
        <v>9778.5410316242778</v>
      </c>
      <c r="E65" s="28">
        <f t="shared" si="7"/>
        <v>29.211887267837902</v>
      </c>
      <c r="F65" s="28">
        <f t="shared" si="8"/>
        <v>0.97575439222337779</v>
      </c>
      <c r="G65" s="28">
        <f t="shared" si="9"/>
        <v>9545.0972183172016</v>
      </c>
      <c r="L65" s="48">
        <f t="shared" si="3"/>
        <v>-7.097218317201623</v>
      </c>
      <c r="M65" s="28">
        <f t="shared" si="4"/>
        <v>7.097218317201623</v>
      </c>
      <c r="N65" s="48">
        <f t="shared" si="5"/>
        <v>50.370507842022235</v>
      </c>
    </row>
    <row r="66" spans="1:14" x14ac:dyDescent="0.25">
      <c r="A66" s="28">
        <v>65</v>
      </c>
      <c r="B66" s="23">
        <v>42856</v>
      </c>
      <c r="C66" s="25">
        <v>9707.1</v>
      </c>
      <c r="D66" s="28">
        <f t="shared" si="6"/>
        <v>9811.6133765753148</v>
      </c>
      <c r="E66" s="28">
        <f t="shared" si="7"/>
        <v>29.224009180309899</v>
      </c>
      <c r="F66" s="28">
        <f t="shared" si="8"/>
        <v>0.98792660474916838</v>
      </c>
      <c r="G66" s="28">
        <f t="shared" si="9"/>
        <v>9678.4467754010893</v>
      </c>
      <c r="L66" s="48">
        <f t="shared" si="3"/>
        <v>28.653224598911038</v>
      </c>
      <c r="M66" s="28">
        <f t="shared" si="4"/>
        <v>28.653224598911038</v>
      </c>
      <c r="N66" s="48">
        <f t="shared" si="5"/>
        <v>821.00727991564065</v>
      </c>
    </row>
    <row r="67" spans="1:14" x14ac:dyDescent="0.25">
      <c r="A67" s="28">
        <v>66</v>
      </c>
      <c r="B67" s="23">
        <v>42887</v>
      </c>
      <c r="C67" s="25">
        <v>9217.7999999999993</v>
      </c>
      <c r="D67" s="28">
        <f t="shared" si="6"/>
        <v>9828.3106431920605</v>
      </c>
      <c r="E67" s="28">
        <f t="shared" si="7"/>
        <v>29.184674964168732</v>
      </c>
      <c r="F67" s="28">
        <f t="shared" si="8"/>
        <v>0.9422952074557962</v>
      </c>
      <c r="G67" s="28">
        <f t="shared" si="9"/>
        <v>9306.9066285374829</v>
      </c>
      <c r="L67" s="48">
        <f t="shared" ref="L67:L121" si="10">C67-G67</f>
        <v>-89.10662853748363</v>
      </c>
      <c r="M67" s="28">
        <f t="shared" ref="M67:M121" si="11">ABS(L67)</f>
        <v>89.10662853748363</v>
      </c>
      <c r="N67" s="48">
        <f t="shared" ref="N67:N121" si="12">L67^2</f>
        <v>7939.9912493170923</v>
      </c>
    </row>
    <row r="68" spans="1:14" x14ac:dyDescent="0.25">
      <c r="A68" s="28">
        <v>67</v>
      </c>
      <c r="B68" s="23">
        <v>42917</v>
      </c>
      <c r="C68" s="25">
        <v>9718</v>
      </c>
      <c r="D68" s="28">
        <f t="shared" si="6"/>
        <v>9857.0499554768357</v>
      </c>
      <c r="E68" s="28">
        <f t="shared" si="7"/>
        <v>29.183276516663039</v>
      </c>
      <c r="F68" s="28">
        <f t="shared" si="8"/>
        <v>0.98605646821215287</v>
      </c>
      <c r="G68" s="28">
        <f t="shared" si="9"/>
        <v>9721.3034694919588</v>
      </c>
      <c r="L68" s="48">
        <f t="shared" si="10"/>
        <v>-3.3034694919588219</v>
      </c>
      <c r="M68" s="28">
        <f t="shared" si="11"/>
        <v>3.3034694919588219</v>
      </c>
      <c r="N68" s="48">
        <f t="shared" si="12"/>
        <v>10.912910684302677</v>
      </c>
    </row>
    <row r="69" spans="1:14" x14ac:dyDescent="0.25">
      <c r="A69" s="28">
        <v>68</v>
      </c>
      <c r="B69" s="23">
        <v>42948</v>
      </c>
      <c r="C69" s="25">
        <v>9834.7999999999993</v>
      </c>
      <c r="D69" s="28">
        <f t="shared" si="6"/>
        <v>9874.8409553561723</v>
      </c>
      <c r="E69" s="28">
        <f t="shared" si="7"/>
        <v>29.147504545672273</v>
      </c>
      <c r="F69" s="28">
        <f t="shared" si="8"/>
        <v>1.0001832792469543</v>
      </c>
      <c r="G69" s="28">
        <f t="shared" si="9"/>
        <v>9920.785313700555</v>
      </c>
      <c r="L69" s="48">
        <f t="shared" si="10"/>
        <v>-85.985313700555707</v>
      </c>
      <c r="M69" s="28">
        <f t="shared" si="11"/>
        <v>85.985313700555707</v>
      </c>
      <c r="N69" s="48">
        <f t="shared" si="12"/>
        <v>7393.4741721829732</v>
      </c>
    </row>
    <row r="70" spans="1:14" x14ac:dyDescent="0.25">
      <c r="A70" s="28">
        <v>69</v>
      </c>
      <c r="B70" s="23">
        <v>42979</v>
      </c>
      <c r="C70" s="25">
        <v>9645.7999999999993</v>
      </c>
      <c r="D70" s="28">
        <f t="shared" si="6"/>
        <v>9901.2014959840726</v>
      </c>
      <c r="E70" s="28">
        <f t="shared" si="7"/>
        <v>29.138753424575707</v>
      </c>
      <c r="F70" s="28">
        <f t="shared" si="8"/>
        <v>0.97521070294331547</v>
      </c>
      <c r="G70" s="28">
        <f t="shared" si="9"/>
        <v>9666.2587074820622</v>
      </c>
      <c r="L70" s="48">
        <f t="shared" si="10"/>
        <v>-20.458707482062891</v>
      </c>
      <c r="M70" s="28">
        <f t="shared" si="11"/>
        <v>20.458707482062891</v>
      </c>
      <c r="N70" s="48">
        <f t="shared" si="12"/>
        <v>418.55871183661611</v>
      </c>
    </row>
    <row r="71" spans="1:14" x14ac:dyDescent="0.25">
      <c r="A71" s="28">
        <v>70</v>
      </c>
      <c r="B71" s="23">
        <v>43009</v>
      </c>
      <c r="C71" s="25">
        <v>10319.200000000001</v>
      </c>
      <c r="D71" s="28">
        <f t="shared" si="6"/>
        <v>9944.9523952064592</v>
      </c>
      <c r="E71" s="28">
        <f t="shared" si="7"/>
        <v>29.184635847574413</v>
      </c>
      <c r="F71" s="28">
        <f t="shared" si="8"/>
        <v>1.0321036204918037</v>
      </c>
      <c r="G71" s="28">
        <f t="shared" si="9"/>
        <v>10206.24269635022</v>
      </c>
      <c r="L71" s="48">
        <f t="shared" si="10"/>
        <v>112.95730364978044</v>
      </c>
      <c r="M71" s="28">
        <f t="shared" si="11"/>
        <v>112.95730364978044</v>
      </c>
      <c r="N71" s="48">
        <f t="shared" si="12"/>
        <v>12759.352447828702</v>
      </c>
    </row>
    <row r="72" spans="1:14" x14ac:dyDescent="0.25">
      <c r="A72" s="28">
        <v>71</v>
      </c>
      <c r="B72" s="23">
        <v>43040</v>
      </c>
      <c r="C72" s="25">
        <v>10128.5</v>
      </c>
      <c r="D72" s="28">
        <f t="shared" si="6"/>
        <v>9963.078720984473</v>
      </c>
      <c r="E72" s="28">
        <f t="shared" si="7"/>
        <v>29.149912538124653</v>
      </c>
      <c r="F72" s="28">
        <f t="shared" si="8"/>
        <v>1.0207642590648689</v>
      </c>
      <c r="G72" s="28">
        <f t="shared" si="9"/>
        <v>10213.671417023939</v>
      </c>
      <c r="L72" s="48">
        <f t="shared" si="10"/>
        <v>-85.171417023939284</v>
      </c>
      <c r="M72" s="28">
        <f t="shared" si="11"/>
        <v>85.171417023939284</v>
      </c>
      <c r="N72" s="48">
        <f t="shared" si="12"/>
        <v>7254.1702778657746</v>
      </c>
    </row>
    <row r="73" spans="1:14" x14ac:dyDescent="0.25">
      <c r="A73" s="28">
        <v>72</v>
      </c>
      <c r="B73" s="23">
        <v>43070</v>
      </c>
      <c r="C73" s="25">
        <v>11731.2</v>
      </c>
      <c r="D73" s="28">
        <f t="shared" si="6"/>
        <v>9996.5902879682162</v>
      </c>
      <c r="E73" s="28">
        <f t="shared" si="7"/>
        <v>29.163608218212794</v>
      </c>
      <c r="F73" s="28">
        <f t="shared" si="8"/>
        <v>1.1716510300014202</v>
      </c>
      <c r="G73" s="28">
        <f t="shared" si="9"/>
        <v>11692.811036875883</v>
      </c>
      <c r="L73" s="48">
        <f t="shared" si="10"/>
        <v>38.388963124118163</v>
      </c>
      <c r="M73" s="28">
        <f t="shared" si="11"/>
        <v>38.388963124118163</v>
      </c>
      <c r="N73" s="48">
        <f t="shared" si="12"/>
        <v>1473.7124897449041</v>
      </c>
    </row>
    <row r="74" spans="1:14" x14ac:dyDescent="0.25">
      <c r="A74" s="28">
        <v>73</v>
      </c>
      <c r="B74" s="23">
        <v>43101</v>
      </c>
      <c r="C74" s="25">
        <v>10244.9</v>
      </c>
      <c r="D74" s="28">
        <f t="shared" si="6"/>
        <v>10017.336239092419</v>
      </c>
      <c r="E74" s="28">
        <f t="shared" si="7"/>
        <v>29.13717661064539</v>
      </c>
      <c r="F74" s="28">
        <f t="shared" si="8"/>
        <v>1.0258804294066934</v>
      </c>
      <c r="G74" s="28">
        <f t="shared" si="9"/>
        <v>10310.007607128409</v>
      </c>
      <c r="L74" s="48">
        <f t="shared" si="10"/>
        <v>-65.107607128409654</v>
      </c>
      <c r="M74" s="28">
        <f t="shared" si="11"/>
        <v>65.107607128409654</v>
      </c>
      <c r="N74" s="48">
        <f t="shared" si="12"/>
        <v>4239.0005059873392</v>
      </c>
    </row>
    <row r="75" spans="1:14" x14ac:dyDescent="0.25">
      <c r="A75" s="28">
        <v>74</v>
      </c>
      <c r="B75" s="23">
        <v>43132</v>
      </c>
      <c r="C75" s="25">
        <v>9556.9</v>
      </c>
      <c r="D75" s="28">
        <f t="shared" si="6"/>
        <v>10078.344865727404</v>
      </c>
      <c r="E75" s="28">
        <f t="shared" si="7"/>
        <v>29.237253585775075</v>
      </c>
      <c r="F75" s="28">
        <f t="shared" si="8"/>
        <v>0.93750480373128275</v>
      </c>
      <c r="G75" s="28">
        <f t="shared" si="9"/>
        <v>9334.1781492912578</v>
      </c>
      <c r="L75" s="48">
        <f t="shared" si="10"/>
        <v>222.72185070874184</v>
      </c>
      <c r="M75" s="28">
        <f t="shared" si="11"/>
        <v>222.72185070874184</v>
      </c>
      <c r="N75" s="48">
        <f t="shared" si="12"/>
        <v>49605.022783127089</v>
      </c>
    </row>
    <row r="76" spans="1:14" x14ac:dyDescent="0.25">
      <c r="A76" s="28">
        <v>75</v>
      </c>
      <c r="B76" s="23">
        <v>43160</v>
      </c>
      <c r="C76" s="25">
        <v>10354</v>
      </c>
      <c r="D76" s="28">
        <f t="shared" si="6"/>
        <v>10114.794367134018</v>
      </c>
      <c r="E76" s="28">
        <f t="shared" si="7"/>
        <v>29.259900184698061</v>
      </c>
      <c r="F76" s="28">
        <f t="shared" si="8"/>
        <v>1.0209894134597106</v>
      </c>
      <c r="G76" s="28">
        <f t="shared" si="9"/>
        <v>10298.727958325762</v>
      </c>
      <c r="L76" s="48">
        <f t="shared" si="10"/>
        <v>55.272041674237698</v>
      </c>
      <c r="M76" s="28">
        <f t="shared" si="11"/>
        <v>55.272041674237698</v>
      </c>
      <c r="N76" s="48">
        <f t="shared" si="12"/>
        <v>3054.9985908386689</v>
      </c>
    </row>
    <row r="77" spans="1:14" x14ac:dyDescent="0.25">
      <c r="A77" s="28">
        <v>76</v>
      </c>
      <c r="B77" s="23">
        <v>43191</v>
      </c>
      <c r="C77" s="25">
        <v>9727.9</v>
      </c>
      <c r="D77" s="28">
        <f t="shared" si="6"/>
        <v>10120.862463276055</v>
      </c>
      <c r="E77" s="28">
        <f t="shared" si="7"/>
        <v>29.187077467356442</v>
      </c>
      <c r="F77" s="28">
        <f t="shared" si="8"/>
        <v>0.96935834595461379</v>
      </c>
      <c r="G77" s="28">
        <f t="shared" si="9"/>
        <v>9898.1055062885353</v>
      </c>
      <c r="L77" s="48">
        <f t="shared" si="10"/>
        <v>-170.20550628853562</v>
      </c>
      <c r="M77" s="28">
        <f t="shared" si="11"/>
        <v>170.20550628853562</v>
      </c>
      <c r="N77" s="48">
        <f t="shared" si="12"/>
        <v>28969.914370936738</v>
      </c>
    </row>
    <row r="78" spans="1:14" x14ac:dyDescent="0.25">
      <c r="A78" s="28">
        <v>77</v>
      </c>
      <c r="B78" s="23">
        <v>43221</v>
      </c>
      <c r="C78" s="25">
        <v>9815.2000000000007</v>
      </c>
      <c r="D78" s="28">
        <f t="shared" si="6"/>
        <v>10121.477918575565</v>
      </c>
      <c r="E78" s="28">
        <f t="shared" si="7"/>
        <v>29.097362016100764</v>
      </c>
      <c r="F78" s="28">
        <f t="shared" si="8"/>
        <v>0.97994905135512433</v>
      </c>
      <c r="G78" s="28">
        <f t="shared" si="9"/>
        <v>10027.503980822496</v>
      </c>
      <c r="L78" s="48">
        <f t="shared" si="10"/>
        <v>-212.30398082249485</v>
      </c>
      <c r="M78" s="28">
        <f t="shared" si="11"/>
        <v>212.30398082249485</v>
      </c>
      <c r="N78" s="48">
        <f t="shared" si="12"/>
        <v>45072.980273078261</v>
      </c>
    </row>
    <row r="79" spans="1:14" x14ac:dyDescent="0.25">
      <c r="A79" s="28">
        <v>78</v>
      </c>
      <c r="B79" s="23">
        <v>43252</v>
      </c>
      <c r="C79" s="25">
        <v>9516.5</v>
      </c>
      <c r="D79" s="28">
        <f t="shared" ref="D79:D133" si="13">($K$2*(C79/F67))+((1-$K$2)*(D78+E78))</f>
        <v>10143.754923891111</v>
      </c>
      <c r="E79" s="28">
        <f t="shared" ref="E79:E133" si="14">($K$3*(D79-D78))+((1-$K$3)*E78)</f>
        <v>29.075945962944228</v>
      </c>
      <c r="F79" s="28">
        <f t="shared" ref="F79:F133" si="15">($K$4*(C79/D79))+((1-$K$4)*F67)</f>
        <v>0.94048282689643803</v>
      </c>
      <c r="G79" s="28">
        <f t="shared" ref="G79:G133" si="16">(D78+E78)*F67</f>
        <v>9564.8384398208</v>
      </c>
      <c r="L79" s="48">
        <f t="shared" si="10"/>
        <v>-48.338439820799977</v>
      </c>
      <c r="M79" s="28">
        <f t="shared" si="11"/>
        <v>48.338439820799977</v>
      </c>
      <c r="N79" s="48">
        <f t="shared" si="12"/>
        <v>2336.604764309101</v>
      </c>
    </row>
    <row r="80" spans="1:14" x14ac:dyDescent="0.25">
      <c r="A80" s="28">
        <v>79</v>
      </c>
      <c r="B80" s="23">
        <v>43282</v>
      </c>
      <c r="C80" s="25">
        <v>9928.5</v>
      </c>
      <c r="D80" s="28">
        <f t="shared" si="13"/>
        <v>10159.012308233259</v>
      </c>
      <c r="E80" s="28">
        <f t="shared" si="14"/>
        <v>29.032555409750184</v>
      </c>
      <c r="F80" s="28">
        <f t="shared" si="15"/>
        <v>0.98221968543938987</v>
      </c>
      <c r="G80" s="28">
        <f t="shared" si="16"/>
        <v>10030.985679247853</v>
      </c>
      <c r="L80" s="48">
        <f t="shared" si="10"/>
        <v>-102.48567924785311</v>
      </c>
      <c r="M80" s="28">
        <f t="shared" si="11"/>
        <v>102.48567924785311</v>
      </c>
      <c r="N80" s="48">
        <f t="shared" si="12"/>
        <v>10503.314450893829</v>
      </c>
    </row>
    <row r="81" spans="1:14" x14ac:dyDescent="0.25">
      <c r="A81" s="28">
        <v>80</v>
      </c>
      <c r="B81" s="23">
        <v>43313</v>
      </c>
      <c r="C81" s="25">
        <v>10041.9</v>
      </c>
      <c r="D81" s="28">
        <f t="shared" si="13"/>
        <v>10168.369664641699</v>
      </c>
      <c r="E81" s="28">
        <f t="shared" si="14"/>
        <v>28.970774900873991</v>
      </c>
      <c r="F81" s="28">
        <f t="shared" si="15"/>
        <v>0.99464721056663552</v>
      </c>
      <c r="G81" s="28">
        <f t="shared" si="16"/>
        <v>10189.912120833555</v>
      </c>
      <c r="L81" s="48">
        <f t="shared" si="10"/>
        <v>-148.01212083355495</v>
      </c>
      <c r="M81" s="28">
        <f t="shared" si="11"/>
        <v>148.01212083355495</v>
      </c>
      <c r="N81" s="48">
        <f t="shared" si="12"/>
        <v>21907.587913646868</v>
      </c>
    </row>
    <row r="82" spans="1:14" x14ac:dyDescent="0.25">
      <c r="A82" s="28">
        <v>81</v>
      </c>
      <c r="B82" s="23">
        <v>43344</v>
      </c>
      <c r="C82" s="25">
        <v>10005.700000000001</v>
      </c>
      <c r="D82" s="28">
        <f t="shared" si="13"/>
        <v>10205.676485678552</v>
      </c>
      <c r="E82" s="28">
        <f t="shared" si="14"/>
        <v>28.996950248440328</v>
      </c>
      <c r="F82" s="28">
        <f t="shared" si="15"/>
        <v>0.97748931737365718</v>
      </c>
      <c r="G82" s="28">
        <f t="shared" si="16"/>
        <v>9944.5555381986105</v>
      </c>
      <c r="L82" s="48">
        <f t="shared" si="10"/>
        <v>61.144461801390207</v>
      </c>
      <c r="M82" s="28">
        <f t="shared" si="11"/>
        <v>61.144461801390207</v>
      </c>
      <c r="N82" s="48">
        <f t="shared" si="12"/>
        <v>3738.6452089816662</v>
      </c>
    </row>
    <row r="83" spans="1:14" x14ac:dyDescent="0.25">
      <c r="A83" s="28">
        <v>82</v>
      </c>
      <c r="B83" s="23">
        <v>43374</v>
      </c>
      <c r="C83" s="25">
        <v>10482.6</v>
      </c>
      <c r="D83" s="28">
        <f t="shared" si="13"/>
        <v>10224.285062550098</v>
      </c>
      <c r="E83" s="28">
        <f t="shared" si="14"/>
        <v>28.964330553281073</v>
      </c>
      <c r="F83" s="28">
        <f t="shared" si="15"/>
        <v>1.0291038227442235</v>
      </c>
      <c r="G83" s="28">
        <f t="shared" si="16"/>
        <v>10563.243507771536</v>
      </c>
      <c r="L83" s="48">
        <f t="shared" si="10"/>
        <v>-80.643507771535951</v>
      </c>
      <c r="M83" s="28">
        <f t="shared" si="11"/>
        <v>80.643507771535951</v>
      </c>
      <c r="N83" s="48">
        <f t="shared" si="12"/>
        <v>6503.3753456977793</v>
      </c>
    </row>
    <row r="84" spans="1:14" x14ac:dyDescent="0.25">
      <c r="A84" s="28">
        <v>83</v>
      </c>
      <c r="B84" s="23">
        <v>43405</v>
      </c>
      <c r="C84" s="25">
        <v>10435.700000000001</v>
      </c>
      <c r="D84" s="28">
        <f t="shared" si="13"/>
        <v>10249.283228844008</v>
      </c>
      <c r="E84" s="28">
        <f t="shared" si="14"/>
        <v>28.951876720096759</v>
      </c>
      <c r="F84" s="28">
        <f t="shared" si="15"/>
        <v>1.019634315561615</v>
      </c>
      <c r="G84" s="28">
        <f t="shared" si="16"/>
        <v>10466.150519758487</v>
      </c>
      <c r="L84" s="48">
        <f t="shared" si="10"/>
        <v>-30.450519758485825</v>
      </c>
      <c r="M84" s="28">
        <f t="shared" si="11"/>
        <v>30.450519758485825</v>
      </c>
      <c r="N84" s="48">
        <f t="shared" si="12"/>
        <v>927.23415356193561</v>
      </c>
    </row>
    <row r="85" spans="1:14" x14ac:dyDescent="0.25">
      <c r="A85" s="28">
        <v>84</v>
      </c>
      <c r="B85" s="23">
        <v>43435</v>
      </c>
      <c r="C85" s="25">
        <v>12230.1</v>
      </c>
      <c r="D85" s="28">
        <f t="shared" si="13"/>
        <v>10299.522622451066</v>
      </c>
      <c r="E85" s="28">
        <f t="shared" si="14"/>
        <v>29.018719938602423</v>
      </c>
      <c r="F85" s="28">
        <f t="shared" si="15"/>
        <v>1.1785782704168035</v>
      </c>
      <c r="G85" s="28">
        <f t="shared" si="16"/>
        <v>12042.50474803094</v>
      </c>
      <c r="L85" s="48">
        <f t="shared" si="10"/>
        <v>187.59525196905997</v>
      </c>
      <c r="M85" s="28">
        <f t="shared" si="11"/>
        <v>187.59525196905997</v>
      </c>
      <c r="N85" s="48">
        <f t="shared" si="12"/>
        <v>35191.978561335098</v>
      </c>
    </row>
    <row r="86" spans="1:14" x14ac:dyDescent="0.25">
      <c r="A86" s="28">
        <v>85</v>
      </c>
      <c r="B86" s="23">
        <v>43466</v>
      </c>
      <c r="C86" s="25">
        <v>10431.5</v>
      </c>
      <c r="D86" s="28">
        <f t="shared" si="13"/>
        <v>10307.241801123191</v>
      </c>
      <c r="E86" s="28">
        <f t="shared" si="14"/>
        <v>28.951838963310394</v>
      </c>
      <c r="F86" s="28">
        <f t="shared" si="15"/>
        <v>1.019816158380753</v>
      </c>
      <c r="G86" s="28">
        <f t="shared" si="16"/>
        <v>10595.848427475499</v>
      </c>
      <c r="L86" s="48">
        <f t="shared" si="10"/>
        <v>-164.34842747549919</v>
      </c>
      <c r="M86" s="28">
        <f t="shared" si="11"/>
        <v>164.34842747549919</v>
      </c>
      <c r="N86" s="48">
        <f t="shared" si="12"/>
        <v>27010.40561366942</v>
      </c>
    </row>
    <row r="87" spans="1:14" x14ac:dyDescent="0.25">
      <c r="A87" s="28">
        <v>86</v>
      </c>
      <c r="B87" s="23">
        <v>43497</v>
      </c>
      <c r="C87" s="25">
        <v>9574.6</v>
      </c>
      <c r="D87" s="28">
        <f t="shared" si="13"/>
        <v>10319.79518499189</v>
      </c>
      <c r="E87" s="28">
        <f t="shared" si="14"/>
        <v>28.900347494255318</v>
      </c>
      <c r="F87" s="28">
        <f t="shared" si="15"/>
        <v>0.93324333377729785</v>
      </c>
      <c r="G87" s="28">
        <f t="shared" si="16"/>
        <v>9690.231189877828</v>
      </c>
      <c r="L87" s="48">
        <f t="shared" si="10"/>
        <v>-115.63118987782764</v>
      </c>
      <c r="M87" s="28">
        <f t="shared" si="11"/>
        <v>115.63118987782764</v>
      </c>
      <c r="N87" s="48">
        <f t="shared" si="12"/>
        <v>13370.572072562229</v>
      </c>
    </row>
    <row r="88" spans="1:14" x14ac:dyDescent="0.25">
      <c r="A88" s="28">
        <v>87</v>
      </c>
      <c r="B88" s="23">
        <v>43525</v>
      </c>
      <c r="C88" s="25">
        <v>10510.3</v>
      </c>
      <c r="D88" s="28">
        <f t="shared" si="13"/>
        <v>10341.454141081602</v>
      </c>
      <c r="E88" s="28">
        <f t="shared" si="14"/>
        <v>28.877609383910688</v>
      </c>
      <c r="F88" s="28">
        <f t="shared" si="15"/>
        <v>1.0189443079307416</v>
      </c>
      <c r="G88" s="28">
        <f t="shared" si="16"/>
        <v>10565.908581786156</v>
      </c>
      <c r="L88" s="48">
        <f t="shared" si="10"/>
        <v>-55.608581786156719</v>
      </c>
      <c r="M88" s="28">
        <f t="shared" si="11"/>
        <v>55.608581786156719</v>
      </c>
      <c r="N88" s="48">
        <f t="shared" si="12"/>
        <v>3092.3143682676809</v>
      </c>
    </row>
    <row r="89" spans="1:14" x14ac:dyDescent="0.25">
      <c r="A89" s="28">
        <v>88</v>
      </c>
      <c r="B89" s="23">
        <v>43556</v>
      </c>
      <c r="C89" s="25">
        <v>10274.1</v>
      </c>
      <c r="D89" s="28">
        <f t="shared" si="13"/>
        <v>10400.716403163258</v>
      </c>
      <c r="E89" s="28">
        <f t="shared" si="14"/>
        <v>28.973017786416197</v>
      </c>
      <c r="F89" s="28">
        <f t="shared" si="15"/>
        <v>0.97745917464202769</v>
      </c>
      <c r="G89" s="28">
        <f t="shared" si="16"/>
        <v>10052.567632631864</v>
      </c>
      <c r="L89" s="48">
        <f t="shared" si="10"/>
        <v>221.53236736813597</v>
      </c>
      <c r="M89" s="28">
        <f t="shared" si="11"/>
        <v>221.53236736813597</v>
      </c>
      <c r="N89" s="48">
        <f t="shared" si="12"/>
        <v>49076.589791730752</v>
      </c>
    </row>
    <row r="90" spans="1:14" x14ac:dyDescent="0.25">
      <c r="A90" s="28">
        <v>89</v>
      </c>
      <c r="B90" s="23">
        <v>43586</v>
      </c>
      <c r="C90" s="25">
        <v>10189.700000000001</v>
      </c>
      <c r="D90" s="28">
        <f t="shared" si="13"/>
        <v>10425.501931466453</v>
      </c>
      <c r="E90" s="28">
        <f t="shared" si="14"/>
        <v>28.959868987709264</v>
      </c>
      <c r="F90" s="28">
        <f t="shared" si="15"/>
        <v>0.97882311374775921</v>
      </c>
      <c r="G90" s="28">
        <f t="shared" si="16"/>
        <v>10220.56425398821</v>
      </c>
      <c r="L90" s="48">
        <f t="shared" si="10"/>
        <v>-30.864253988209384</v>
      </c>
      <c r="M90" s="28">
        <f t="shared" si="11"/>
        <v>30.864253988209384</v>
      </c>
      <c r="N90" s="48">
        <f t="shared" si="12"/>
        <v>952.60217424869893</v>
      </c>
    </row>
    <row r="91" spans="1:14" x14ac:dyDescent="0.25">
      <c r="A91" s="28">
        <v>90</v>
      </c>
      <c r="B91" s="23">
        <v>43617</v>
      </c>
      <c r="C91" s="25">
        <v>9857.6</v>
      </c>
      <c r="D91" s="28">
        <f t="shared" si="13"/>
        <v>10458.046635728786</v>
      </c>
      <c r="E91" s="28">
        <f t="shared" si="14"/>
        <v>28.971125440438854</v>
      </c>
      <c r="F91" s="28">
        <f t="shared" si="15"/>
        <v>0.94140502361415734</v>
      </c>
      <c r="G91" s="28">
        <f t="shared" si="16"/>
        <v>9832.2417877719563</v>
      </c>
      <c r="L91" s="48">
        <f t="shared" si="10"/>
        <v>25.358212228044067</v>
      </c>
      <c r="M91" s="28">
        <f t="shared" si="11"/>
        <v>25.358212228044067</v>
      </c>
      <c r="N91" s="48">
        <f t="shared" si="12"/>
        <v>643.03892740252365</v>
      </c>
    </row>
    <row r="92" spans="1:14" x14ac:dyDescent="0.25">
      <c r="A92" s="28">
        <v>91</v>
      </c>
      <c r="B92" s="23">
        <v>43647</v>
      </c>
      <c r="C92" s="25">
        <v>10272.799999999999</v>
      </c>
      <c r="D92" s="28">
        <f t="shared" si="13"/>
        <v>10483.260784277812</v>
      </c>
      <c r="E92" s="28">
        <f t="shared" si="14"/>
        <v>28.959328459672761</v>
      </c>
      <c r="F92" s="28">
        <f t="shared" si="15"/>
        <v>0.98121274254800883</v>
      </c>
      <c r="G92" s="28">
        <f t="shared" si="16"/>
        <v>10300.555286572931</v>
      </c>
      <c r="L92" s="48">
        <f t="shared" si="10"/>
        <v>-27.755286572932164</v>
      </c>
      <c r="M92" s="28">
        <f t="shared" si="11"/>
        <v>27.755286572932164</v>
      </c>
      <c r="N92" s="48">
        <f t="shared" si="12"/>
        <v>770.35593274558846</v>
      </c>
    </row>
    <row r="93" spans="1:14" x14ac:dyDescent="0.25">
      <c r="A93" s="28">
        <v>92</v>
      </c>
      <c r="B93" s="23">
        <v>43678</v>
      </c>
      <c r="C93" s="25">
        <v>10363.700000000001</v>
      </c>
      <c r="D93" s="28">
        <f t="shared" si="13"/>
        <v>10499.889044889071</v>
      </c>
      <c r="E93" s="28">
        <f t="shared" si="14"/>
        <v>28.920608665956255</v>
      </c>
      <c r="F93" s="28">
        <f t="shared" si="15"/>
        <v>0.99130572862263855</v>
      </c>
      <c r="G93" s="28">
        <f t="shared" si="16"/>
        <v>10455.950411996822</v>
      </c>
      <c r="L93" s="48">
        <f t="shared" si="10"/>
        <v>-92.25041199682164</v>
      </c>
      <c r="M93" s="28">
        <f t="shared" si="11"/>
        <v>92.25041199682164</v>
      </c>
      <c r="N93" s="48">
        <f t="shared" si="12"/>
        <v>8510.1385135833334</v>
      </c>
    </row>
    <row r="94" spans="1:14" x14ac:dyDescent="0.25">
      <c r="A94" s="28">
        <v>93</v>
      </c>
      <c r="B94" s="23">
        <v>43709</v>
      </c>
      <c r="C94" s="25">
        <v>10307.9</v>
      </c>
      <c r="D94" s="28">
        <f t="shared" si="13"/>
        <v>10530.999649565889</v>
      </c>
      <c r="E94" s="28">
        <f t="shared" si="14"/>
        <v>28.927485296173764</v>
      </c>
      <c r="F94" s="28">
        <f t="shared" si="15"/>
        <v>0.97807080411598846</v>
      </c>
      <c r="G94" s="28">
        <f t="shared" si="16"/>
        <v>10291.798961010674</v>
      </c>
      <c r="L94" s="48">
        <f t="shared" si="10"/>
        <v>16.101038989325389</v>
      </c>
      <c r="M94" s="28">
        <f t="shared" si="11"/>
        <v>16.101038989325389</v>
      </c>
      <c r="N94" s="48">
        <f t="shared" si="12"/>
        <v>259.24345653577632</v>
      </c>
    </row>
    <row r="95" spans="1:14" x14ac:dyDescent="0.25">
      <c r="A95" s="28">
        <v>94</v>
      </c>
      <c r="B95" s="23">
        <v>43739</v>
      </c>
      <c r="C95" s="25">
        <v>10710.9</v>
      </c>
      <c r="D95" s="28">
        <f t="shared" si="13"/>
        <v>10539.726186808844</v>
      </c>
      <c r="E95" s="28">
        <f t="shared" si="14"/>
        <v>28.864053925013238</v>
      </c>
      <c r="F95" s="28">
        <f t="shared" si="15"/>
        <v>1.0234615290681703</v>
      </c>
      <c r="G95" s="28">
        <f t="shared" si="16"/>
        <v>10867.261382387003</v>
      </c>
      <c r="L95" s="48">
        <f t="shared" si="10"/>
        <v>-156.36138238700369</v>
      </c>
      <c r="M95" s="28">
        <f t="shared" si="11"/>
        <v>156.36138238700369</v>
      </c>
      <c r="N95" s="48">
        <f t="shared" si="12"/>
        <v>24448.881901974786</v>
      </c>
    </row>
    <row r="96" spans="1:14" x14ac:dyDescent="0.25">
      <c r="A96" s="28">
        <v>95</v>
      </c>
      <c r="B96" s="23">
        <v>43770</v>
      </c>
      <c r="C96" s="25">
        <v>10780.7</v>
      </c>
      <c r="D96" s="28">
        <f t="shared" si="13"/>
        <v>10569.190407411912</v>
      </c>
      <c r="E96" s="28">
        <f t="shared" si="14"/>
        <v>28.865938460096121</v>
      </c>
      <c r="F96" s="28">
        <f t="shared" si="15"/>
        <v>1.0197999416223058</v>
      </c>
      <c r="G96" s="28">
        <f t="shared" si="16"/>
        <v>10776.097276561832</v>
      </c>
      <c r="L96" s="48">
        <f t="shared" si="10"/>
        <v>4.6027234381690505</v>
      </c>
      <c r="M96" s="28">
        <f t="shared" si="11"/>
        <v>4.6027234381690505</v>
      </c>
      <c r="N96" s="48">
        <f t="shared" si="12"/>
        <v>21.185063048270724</v>
      </c>
    </row>
    <row r="97" spans="1:14" x14ac:dyDescent="0.25">
      <c r="A97" s="28">
        <v>96</v>
      </c>
      <c r="B97" s="23">
        <v>43800</v>
      </c>
      <c r="C97" s="25">
        <v>12552.1</v>
      </c>
      <c r="D97" s="28">
        <f t="shared" si="13"/>
        <v>10604.989697314115</v>
      </c>
      <c r="E97" s="28">
        <f t="shared" si="14"/>
        <v>28.887709318946509</v>
      </c>
      <c r="F97" s="28">
        <f t="shared" si="15"/>
        <v>1.1807824423370308</v>
      </c>
      <c r="G97" s="28">
        <f t="shared" si="16"/>
        <v>12490.638917897661</v>
      </c>
      <c r="L97" s="48">
        <f t="shared" si="10"/>
        <v>61.461082102339788</v>
      </c>
      <c r="M97" s="28">
        <f t="shared" si="11"/>
        <v>61.461082102339788</v>
      </c>
      <c r="N97" s="48">
        <f t="shared" si="12"/>
        <v>3777.464613190552</v>
      </c>
    </row>
    <row r="98" spans="1:14" x14ac:dyDescent="0.25">
      <c r="A98" s="28">
        <v>97</v>
      </c>
      <c r="B98" s="23">
        <v>43831</v>
      </c>
      <c r="C98" s="25">
        <v>10713.3</v>
      </c>
      <c r="D98" s="28">
        <f t="shared" si="13"/>
        <v>10616.759750513962</v>
      </c>
      <c r="E98" s="28">
        <f t="shared" si="14"/>
        <v>28.833959544637484</v>
      </c>
      <c r="F98" s="28">
        <f t="shared" si="15"/>
        <v>1.0151125812649298</v>
      </c>
      <c r="G98" s="28">
        <f t="shared" si="16"/>
        <v>10844.600005524413</v>
      </c>
      <c r="L98" s="48">
        <f t="shared" si="10"/>
        <v>-131.30000552441379</v>
      </c>
      <c r="M98" s="28">
        <f t="shared" si="11"/>
        <v>131.30000552441379</v>
      </c>
      <c r="N98" s="48">
        <f t="shared" si="12"/>
        <v>17239.691450711092</v>
      </c>
    </row>
    <row r="99" spans="1:14" x14ac:dyDescent="0.25">
      <c r="A99" s="28">
        <v>98</v>
      </c>
      <c r="B99" s="23">
        <v>43862</v>
      </c>
      <c r="C99" s="25">
        <v>9833.2000000000007</v>
      </c>
      <c r="D99" s="28">
        <f t="shared" si="13"/>
        <v>10631.100890839305</v>
      </c>
      <c r="E99" s="28">
        <f t="shared" si="14"/>
        <v>28.788451809424281</v>
      </c>
      <c r="F99" s="28">
        <f t="shared" si="15"/>
        <v>0.92960398562376367</v>
      </c>
      <c r="G99" s="28">
        <f t="shared" si="16"/>
        <v>9934.9293640137203</v>
      </c>
      <c r="L99" s="48">
        <f t="shared" si="10"/>
        <v>-101.72936401371953</v>
      </c>
      <c r="M99" s="28">
        <f t="shared" si="11"/>
        <v>101.72936401371953</v>
      </c>
      <c r="N99" s="48">
        <f t="shared" si="12"/>
        <v>10348.863502635855</v>
      </c>
    </row>
    <row r="100" spans="1:14" x14ac:dyDescent="0.25">
      <c r="A100" s="28">
        <v>99</v>
      </c>
      <c r="B100" s="23">
        <v>43891</v>
      </c>
      <c r="C100" s="25">
        <v>11188.4</v>
      </c>
      <c r="D100" s="28">
        <f t="shared" si="13"/>
        <v>10702.500421932697</v>
      </c>
      <c r="E100" s="28">
        <f t="shared" si="14"/>
        <v>28.922251430040667</v>
      </c>
      <c r="F100" s="28">
        <f t="shared" si="15"/>
        <v>1.03054921856805</v>
      </c>
      <c r="G100" s="28">
        <f t="shared" si="16"/>
        <v>10861.8335688635</v>
      </c>
      <c r="L100" s="48">
        <f t="shared" si="10"/>
        <v>326.56643113649989</v>
      </c>
      <c r="M100" s="28">
        <f t="shared" si="11"/>
        <v>326.56643113649989</v>
      </c>
      <c r="N100" s="48">
        <f t="shared" si="12"/>
        <v>106645.63394523032</v>
      </c>
    </row>
    <row r="101" spans="1:14" x14ac:dyDescent="0.25">
      <c r="A101" s="28">
        <v>100</v>
      </c>
      <c r="B101" s="23">
        <v>43922</v>
      </c>
      <c r="C101" s="25">
        <v>10354.1</v>
      </c>
      <c r="D101" s="28">
        <f t="shared" si="13"/>
        <v>10713.001816272661</v>
      </c>
      <c r="E101" s="28">
        <f t="shared" si="14"/>
        <v>28.864409579247457</v>
      </c>
      <c r="F101" s="28">
        <f t="shared" si="15"/>
        <v>0.97265131972036989</v>
      </c>
      <c r="G101" s="28">
        <f t="shared" si="16"/>
        <v>10489.527549039884</v>
      </c>
      <c r="L101" s="48">
        <f t="shared" si="10"/>
        <v>-135.42754903988316</v>
      </c>
      <c r="M101" s="28">
        <f t="shared" si="11"/>
        <v>135.42754903988316</v>
      </c>
      <c r="N101" s="48">
        <f t="shared" si="12"/>
        <v>18340.621038949957</v>
      </c>
    </row>
    <row r="102" spans="1:14" x14ac:dyDescent="0.25">
      <c r="A102" s="28">
        <v>101</v>
      </c>
      <c r="B102" s="23">
        <v>43952</v>
      </c>
      <c r="C102" s="25">
        <v>10645.2</v>
      </c>
      <c r="D102" s="28">
        <f t="shared" si="13"/>
        <v>10759.634625284938</v>
      </c>
      <c r="E102" s="28">
        <f t="shared" si="14"/>
        <v>28.92020270026315</v>
      </c>
      <c r="F102" s="28">
        <f t="shared" si="15"/>
        <v>0.98344702056063404</v>
      </c>
      <c r="G102" s="28">
        <f t="shared" si="16"/>
        <v>10514.386946650257</v>
      </c>
      <c r="L102" s="48">
        <f t="shared" si="10"/>
        <v>130.81305334974422</v>
      </c>
      <c r="M102" s="28">
        <f t="shared" si="11"/>
        <v>130.81305334974422</v>
      </c>
      <c r="N102" s="48">
        <f t="shared" si="12"/>
        <v>17112.054926683028</v>
      </c>
    </row>
    <row r="103" spans="1:14" x14ac:dyDescent="0.25">
      <c r="A103" s="28">
        <v>102</v>
      </c>
      <c r="B103" s="23">
        <v>43983</v>
      </c>
      <c r="C103" s="25">
        <v>10268.200000000001</v>
      </c>
      <c r="D103" s="28">
        <f t="shared" si="13"/>
        <v>10804.344308818479</v>
      </c>
      <c r="E103" s="28">
        <f t="shared" si="14"/>
        <v>28.969781978251945</v>
      </c>
      <c r="F103" s="28">
        <f t="shared" si="15"/>
        <v>0.94534052453522588</v>
      </c>
      <c r="G103" s="28">
        <f t="shared" si="16"/>
        <v>10156.399712602039</v>
      </c>
      <c r="L103" s="48">
        <f t="shared" si="10"/>
        <v>111.80028739796217</v>
      </c>
      <c r="M103" s="28">
        <f t="shared" si="11"/>
        <v>111.80028739796217</v>
      </c>
      <c r="N103" s="48">
        <f t="shared" si="12"/>
        <v>12499.304262266938</v>
      </c>
    </row>
    <row r="104" spans="1:14" x14ac:dyDescent="0.25">
      <c r="A104" s="28">
        <v>103</v>
      </c>
      <c r="B104" s="23">
        <v>44013</v>
      </c>
      <c r="C104" s="25">
        <v>10604.4</v>
      </c>
      <c r="D104" s="28">
        <f t="shared" si="13"/>
        <v>10829.874319023624</v>
      </c>
      <c r="E104" s="28">
        <f t="shared" si="14"/>
        <v>28.958981027748401</v>
      </c>
      <c r="F104" s="28">
        <f t="shared" si="15"/>
        <v>0.98032123820465711</v>
      </c>
      <c r="G104" s="28">
        <f t="shared" si="16"/>
        <v>10629.78582991465</v>
      </c>
      <c r="L104" s="48">
        <f t="shared" si="10"/>
        <v>-25.385829914650458</v>
      </c>
      <c r="M104" s="28">
        <f t="shared" si="11"/>
        <v>25.385829914650458</v>
      </c>
      <c r="N104" s="48">
        <f t="shared" si="12"/>
        <v>644.44036045556209</v>
      </c>
    </row>
    <row r="105" spans="1:14" x14ac:dyDescent="0.25">
      <c r="A105" s="28">
        <v>104</v>
      </c>
      <c r="B105" s="23">
        <v>44044</v>
      </c>
      <c r="C105" s="25">
        <v>10852.2</v>
      </c>
      <c r="D105" s="28">
        <f t="shared" si="13"/>
        <v>10870.605870866095</v>
      </c>
      <c r="E105" s="28">
        <f t="shared" si="14"/>
        <v>28.995947129878605</v>
      </c>
      <c r="F105" s="28">
        <f t="shared" si="15"/>
        <v>0.99437672461358595</v>
      </c>
      <c r="G105" s="28">
        <f t="shared" si="16"/>
        <v>10764.423656499195</v>
      </c>
      <c r="L105" s="48">
        <f t="shared" si="10"/>
        <v>87.776343500805524</v>
      </c>
      <c r="M105" s="28">
        <f t="shared" si="11"/>
        <v>87.776343500805524</v>
      </c>
      <c r="N105" s="48">
        <f t="shared" si="12"/>
        <v>7704.6864783714045</v>
      </c>
    </row>
    <row r="106" spans="1:14" x14ac:dyDescent="0.25">
      <c r="A106" s="28">
        <v>105</v>
      </c>
      <c r="B106" s="23">
        <v>44075</v>
      </c>
      <c r="C106" s="25">
        <v>10713.8</v>
      </c>
      <c r="D106" s="28">
        <f t="shared" si="13"/>
        <v>10906.835961639179</v>
      </c>
      <c r="E106" s="28">
        <f t="shared" si="14"/>
        <v>29.018662482111178</v>
      </c>
      <c r="F106" s="28">
        <f t="shared" si="15"/>
        <v>0.97992652525061941</v>
      </c>
      <c r="G106" s="28">
        <f t="shared" si="16"/>
        <v>10660.582314671412</v>
      </c>
      <c r="L106" s="48">
        <f t="shared" si="10"/>
        <v>53.217685328587322</v>
      </c>
      <c r="M106" s="28">
        <f t="shared" si="11"/>
        <v>53.217685328587322</v>
      </c>
      <c r="N106" s="48">
        <f t="shared" si="12"/>
        <v>2832.1220317325383</v>
      </c>
    </row>
    <row r="107" spans="1:14" x14ac:dyDescent="0.25">
      <c r="A107" s="28">
        <v>106</v>
      </c>
      <c r="B107" s="23">
        <v>44105</v>
      </c>
      <c r="C107" s="25">
        <v>11126.1</v>
      </c>
      <c r="D107" s="28">
        <f t="shared" si="13"/>
        <v>10927.238400361566</v>
      </c>
      <c r="E107" s="28">
        <f t="shared" si="14"/>
        <v>28.991607371337896</v>
      </c>
      <c r="F107" s="28">
        <f t="shared" si="15"/>
        <v>1.0211530170204297</v>
      </c>
      <c r="G107" s="28">
        <f t="shared" si="16"/>
        <v>11192.426495270396</v>
      </c>
      <c r="L107" s="48">
        <f t="shared" si="10"/>
        <v>-66.326495270395753</v>
      </c>
      <c r="M107" s="28">
        <f t="shared" si="11"/>
        <v>66.326495270395753</v>
      </c>
      <c r="N107" s="48">
        <f t="shared" si="12"/>
        <v>4399.20397485383</v>
      </c>
    </row>
    <row r="108" spans="1:14" x14ac:dyDescent="0.25">
      <c r="A108" s="28">
        <v>107</v>
      </c>
      <c r="B108" s="23">
        <v>44136</v>
      </c>
      <c r="C108" s="25">
        <v>11214.7</v>
      </c>
      <c r="D108" s="28">
        <f t="shared" si="13"/>
        <v>10961.645332277374</v>
      </c>
      <c r="E108" s="28">
        <f t="shared" si="14"/>
        <v>29.008611596101506</v>
      </c>
      <c r="F108" s="28">
        <f t="shared" si="15"/>
        <v>1.0212411202002407</v>
      </c>
      <c r="G108" s="28">
        <f t="shared" si="16"/>
        <v>11173.16272228657</v>
      </c>
      <c r="L108" s="48">
        <f t="shared" si="10"/>
        <v>41.53727771343074</v>
      </c>
      <c r="M108" s="28">
        <f t="shared" si="11"/>
        <v>41.53727771343074</v>
      </c>
      <c r="N108" s="48">
        <f t="shared" si="12"/>
        <v>1725.34543984267</v>
      </c>
    </row>
    <row r="109" spans="1:14" x14ac:dyDescent="0.25">
      <c r="A109" s="28">
        <v>108</v>
      </c>
      <c r="B109" s="23">
        <v>44166</v>
      </c>
      <c r="C109" s="25">
        <v>13037.6</v>
      </c>
      <c r="D109" s="28">
        <f t="shared" si="13"/>
        <v>10997.413079613114</v>
      </c>
      <c r="E109" s="28">
        <f t="shared" si="14"/>
        <v>29.029835414245877</v>
      </c>
      <c r="F109" s="28">
        <f t="shared" si="15"/>
        <v>1.1828584291429731</v>
      </c>
      <c r="G109" s="28">
        <f t="shared" si="16"/>
        <v>12977.571206728044</v>
      </c>
      <c r="L109" s="48">
        <f t="shared" si="10"/>
        <v>60.028793271956602</v>
      </c>
      <c r="M109" s="28">
        <f t="shared" si="11"/>
        <v>60.028793271956602</v>
      </c>
      <c r="N109" s="48">
        <f t="shared" si="12"/>
        <v>3603.4560216873019</v>
      </c>
    </row>
    <row r="110" spans="1:14" x14ac:dyDescent="0.25">
      <c r="A110" s="28">
        <v>109</v>
      </c>
      <c r="B110" s="23">
        <v>44197</v>
      </c>
      <c r="C110" s="25">
        <v>11253.8</v>
      </c>
      <c r="D110" s="28">
        <f t="shared" si="13"/>
        <v>11034.39557373969</v>
      </c>
      <c r="E110" s="28">
        <f t="shared" si="14"/>
        <v>29.054806917819167</v>
      </c>
      <c r="F110" s="28">
        <f t="shared" si="15"/>
        <v>1.0172054022370864</v>
      </c>
      <c r="G110" s="28">
        <f t="shared" si="16"/>
        <v>11193.080929643818</v>
      </c>
      <c r="L110" s="48">
        <f t="shared" si="10"/>
        <v>60.719070356180964</v>
      </c>
      <c r="M110" s="28">
        <f t="shared" si="11"/>
        <v>60.719070356180964</v>
      </c>
      <c r="N110" s="48">
        <f t="shared" si="12"/>
        <v>3686.8055049188538</v>
      </c>
    </row>
    <row r="111" spans="1:14" x14ac:dyDescent="0.25">
      <c r="A111" s="28">
        <v>110</v>
      </c>
      <c r="B111" s="23">
        <v>44228</v>
      </c>
      <c r="C111" s="25">
        <v>10308.6</v>
      </c>
      <c r="D111" s="28">
        <f t="shared" si="13"/>
        <v>11066.878970618756</v>
      </c>
      <c r="E111" s="28">
        <f t="shared" si="14"/>
        <v>29.065572757215225</v>
      </c>
      <c r="F111" s="28">
        <f t="shared" si="15"/>
        <v>0.93042782479570707</v>
      </c>
      <c r="G111" s="28">
        <f t="shared" si="16"/>
        <v>10284.627568609965</v>
      </c>
      <c r="L111" s="48">
        <f t="shared" si="10"/>
        <v>23.972431390035126</v>
      </c>
      <c r="M111" s="28">
        <f t="shared" si="11"/>
        <v>23.972431390035126</v>
      </c>
      <c r="N111" s="48">
        <f t="shared" si="12"/>
        <v>574.67746674994146</v>
      </c>
    </row>
    <row r="112" spans="1:14" x14ac:dyDescent="0.25">
      <c r="A112" s="28">
        <v>111</v>
      </c>
      <c r="B112" s="23">
        <v>44256</v>
      </c>
      <c r="C112" s="25">
        <v>11405.1</v>
      </c>
      <c r="D112" s="28">
        <f t="shared" si="13"/>
        <v>11092.097772360619</v>
      </c>
      <c r="E112" s="28">
        <f t="shared" si="14"/>
        <v>29.053493821147395</v>
      </c>
      <c r="F112" s="28">
        <f t="shared" si="15"/>
        <v>1.0295268547846554</v>
      </c>
      <c r="G112" s="28">
        <f t="shared" si="16"/>
        <v>11434.916978450527</v>
      </c>
      <c r="L112" s="48">
        <f t="shared" si="10"/>
        <v>-29.816978450526221</v>
      </c>
      <c r="M112" s="28">
        <f t="shared" si="11"/>
        <v>29.816978450526221</v>
      </c>
      <c r="N112" s="48">
        <f t="shared" si="12"/>
        <v>889.05220391914509</v>
      </c>
    </row>
    <row r="113" spans="1:14" x14ac:dyDescent="0.25">
      <c r="A113" s="28">
        <v>112</v>
      </c>
      <c r="B113" s="23">
        <v>44287</v>
      </c>
      <c r="C113" s="25">
        <v>10964.8</v>
      </c>
      <c r="D113" s="28">
        <f t="shared" si="13"/>
        <v>11141.354062216071</v>
      </c>
      <c r="E113" s="28">
        <f t="shared" si="14"/>
        <v>29.116930995004598</v>
      </c>
      <c r="F113" s="28">
        <f t="shared" si="15"/>
        <v>0.97769659370722739</v>
      </c>
      <c r="G113" s="28">
        <f t="shared" si="16"/>
        <v>10817.002455861559</v>
      </c>
      <c r="L113" s="48">
        <f t="shared" si="10"/>
        <v>147.79754413844057</v>
      </c>
      <c r="M113" s="28">
        <f t="shared" si="11"/>
        <v>147.79754413844057</v>
      </c>
      <c r="N113" s="48">
        <f t="shared" si="12"/>
        <v>21844.114053354289</v>
      </c>
    </row>
    <row r="114" spans="1:14" x14ac:dyDescent="0.25">
      <c r="A114" s="28">
        <v>113</v>
      </c>
      <c r="B114" s="23">
        <v>44317</v>
      </c>
      <c r="C114" s="25">
        <v>11024.2</v>
      </c>
      <c r="D114" s="28">
        <f t="shared" si="13"/>
        <v>11175.693938374243</v>
      </c>
      <c r="E114" s="28">
        <f t="shared" si="14"/>
        <v>29.133331144756141</v>
      </c>
      <c r="F114" s="28">
        <f t="shared" si="15"/>
        <v>0.98476177912247209</v>
      </c>
      <c r="G114" s="28">
        <f t="shared" si="16"/>
        <v>10985.566416532418</v>
      </c>
      <c r="L114" s="48">
        <f t="shared" si="10"/>
        <v>38.633583467582866</v>
      </c>
      <c r="M114" s="28">
        <f t="shared" si="11"/>
        <v>38.633583467582866</v>
      </c>
      <c r="N114" s="48">
        <f t="shared" si="12"/>
        <v>1492.5537715466921</v>
      </c>
    </row>
    <row r="115" spans="1:14" x14ac:dyDescent="0.25">
      <c r="A115" s="28">
        <v>114</v>
      </c>
      <c r="B115" s="23">
        <v>44348</v>
      </c>
      <c r="C115" s="25">
        <v>10587.6</v>
      </c>
      <c r="D115" s="28">
        <f t="shared" si="13"/>
        <v>11204.155385027498</v>
      </c>
      <c r="E115" s="28">
        <f t="shared" si="14"/>
        <v>29.131221414339276</v>
      </c>
      <c r="F115" s="28">
        <f t="shared" si="15"/>
        <v>0.94517835926832561</v>
      </c>
      <c r="G115" s="28">
        <f t="shared" si="16"/>
        <v>10592.377288293694</v>
      </c>
      <c r="L115" s="48">
        <f t="shared" si="10"/>
        <v>-4.7772882936933456</v>
      </c>
      <c r="M115" s="28">
        <f t="shared" si="11"/>
        <v>4.7772882936933456</v>
      </c>
      <c r="N115" s="48">
        <f t="shared" si="12"/>
        <v>22.822483441059479</v>
      </c>
    </row>
    <row r="116" spans="1:14" x14ac:dyDescent="0.25">
      <c r="A116" s="28">
        <v>115</v>
      </c>
      <c r="B116" s="23">
        <v>44378</v>
      </c>
      <c r="C116" s="25">
        <v>10949.7</v>
      </c>
      <c r="D116" s="28">
        <f t="shared" si="13"/>
        <v>11224.806183038705</v>
      </c>
      <c r="E116" s="28">
        <f t="shared" si="14"/>
        <v>29.104592719336186</v>
      </c>
      <c r="F116" s="28">
        <f t="shared" si="15"/>
        <v>0.97820257868543514</v>
      </c>
      <c r="G116" s="28">
        <f t="shared" si="16"/>
        <v>11012.229435134854</v>
      </c>
      <c r="L116" s="48">
        <f t="shared" si="10"/>
        <v>-62.529435134852974</v>
      </c>
      <c r="M116" s="28">
        <f t="shared" si="11"/>
        <v>62.529435134852974</v>
      </c>
      <c r="N116" s="48">
        <f t="shared" si="12"/>
        <v>3909.9302582837854</v>
      </c>
    </row>
    <row r="117" spans="1:14" x14ac:dyDescent="0.25">
      <c r="A117" s="28">
        <v>116</v>
      </c>
      <c r="B117" s="23">
        <v>44409</v>
      </c>
      <c r="C117" s="25">
        <v>11294.6</v>
      </c>
      <c r="D117" s="28">
        <f t="shared" si="13"/>
        <v>11267.812585257851</v>
      </c>
      <c r="E117" s="28">
        <f t="shared" si="14"/>
        <v>29.148244672495128</v>
      </c>
      <c r="F117" s="28">
        <f t="shared" si="15"/>
        <v>0.99788615587559903</v>
      </c>
      <c r="G117" s="28">
        <f t="shared" si="16"/>
        <v>11190.626936291821</v>
      </c>
      <c r="L117" s="48">
        <f t="shared" si="10"/>
        <v>103.97306370817932</v>
      </c>
      <c r="M117" s="28">
        <f t="shared" si="11"/>
        <v>103.97306370817932</v>
      </c>
      <c r="N117" s="48">
        <f t="shared" si="12"/>
        <v>10810.397976865117</v>
      </c>
    </row>
    <row r="118" spans="1:14" x14ac:dyDescent="0.25">
      <c r="A118" s="28">
        <v>117</v>
      </c>
      <c r="B118" s="23">
        <v>44440</v>
      </c>
      <c r="C118" s="25">
        <v>10946.6</v>
      </c>
      <c r="D118" s="28">
        <f t="shared" si="13"/>
        <v>11280.192230729564</v>
      </c>
      <c r="E118" s="28">
        <f t="shared" si="14"/>
        <v>29.095590943722364</v>
      </c>
      <c r="F118" s="28">
        <f t="shared" si="15"/>
        <v>0.97575948333051166</v>
      </c>
      <c r="G118" s="28">
        <f t="shared" si="16"/>
        <v>11070.191571965997</v>
      </c>
      <c r="L118" s="48">
        <f t="shared" si="10"/>
        <v>-123.59157196599699</v>
      </c>
      <c r="M118" s="28">
        <f t="shared" si="11"/>
        <v>123.59157196599699</v>
      </c>
      <c r="N118" s="48">
        <f t="shared" si="12"/>
        <v>15274.876661026214</v>
      </c>
    </row>
    <row r="119" spans="1:14" x14ac:dyDescent="0.25">
      <c r="A119" s="28">
        <v>118</v>
      </c>
      <c r="B119" s="23">
        <v>44470</v>
      </c>
      <c r="C119" s="25">
        <v>11565.4</v>
      </c>
      <c r="D119" s="28">
        <f t="shared" si="13"/>
        <v>11311.486457809844</v>
      </c>
      <c r="E119" s="28">
        <f t="shared" si="14"/>
        <v>29.102494704103187</v>
      </c>
      <c r="F119" s="28">
        <f t="shared" si="15"/>
        <v>1.021720795044085</v>
      </c>
      <c r="G119" s="28">
        <f t="shared" si="16"/>
        <v>11548.51337945408</v>
      </c>
      <c r="L119" s="48">
        <f t="shared" si="10"/>
        <v>16.886620545919868</v>
      </c>
      <c r="M119" s="28">
        <f t="shared" si="11"/>
        <v>16.886620545919868</v>
      </c>
      <c r="N119" s="48">
        <f t="shared" si="12"/>
        <v>285.15795346188304</v>
      </c>
    </row>
    <row r="120" spans="1:14" x14ac:dyDescent="0.25">
      <c r="A120" s="28">
        <v>119</v>
      </c>
      <c r="B120" s="23">
        <v>44501</v>
      </c>
      <c r="C120" s="25">
        <v>11643.3</v>
      </c>
      <c r="D120" s="28">
        <f t="shared" si="13"/>
        <v>11348.637766592394</v>
      </c>
      <c r="E120" s="28">
        <f t="shared" si="14"/>
        <v>29.127768137402803</v>
      </c>
      <c r="F120" s="28">
        <f t="shared" si="15"/>
        <v>1.0233130284848735</v>
      </c>
      <c r="G120" s="28">
        <f t="shared" si="16"/>
        <v>11581.475765595816</v>
      </c>
      <c r="L120" s="48">
        <f t="shared" si="10"/>
        <v>61.824234404182789</v>
      </c>
      <c r="M120" s="28">
        <f t="shared" si="11"/>
        <v>61.824234404182789</v>
      </c>
      <c r="N120" s="48">
        <f t="shared" si="12"/>
        <v>3822.2359596633387</v>
      </c>
    </row>
    <row r="121" spans="1:14" x14ac:dyDescent="0.25">
      <c r="A121" s="28">
        <v>120</v>
      </c>
      <c r="B121" s="23">
        <v>44531</v>
      </c>
      <c r="C121" s="25">
        <v>13292.7</v>
      </c>
      <c r="D121" s="28">
        <f t="shared" si="13"/>
        <v>11359.153582004843</v>
      </c>
      <c r="E121" s="28">
        <f t="shared" si="14"/>
        <v>29.069326242586357</v>
      </c>
      <c r="F121" s="28">
        <f t="shared" si="15"/>
        <v>1.1773143067350866</v>
      </c>
      <c r="G121" s="28">
        <f t="shared" si="16"/>
        <v>13458.285867567547</v>
      </c>
      <c r="L121" s="48">
        <f t="shared" si="10"/>
        <v>-165.5858675675463</v>
      </c>
      <c r="M121" s="28">
        <f t="shared" si="11"/>
        <v>165.5858675675463</v>
      </c>
      <c r="N121" s="48">
        <f t="shared" si="12"/>
        <v>27418.679538096982</v>
      </c>
    </row>
    <row r="122" spans="1:14" ht="13" x14ac:dyDescent="0.3">
      <c r="A122" s="28">
        <v>121</v>
      </c>
      <c r="B122" s="23">
        <v>44562</v>
      </c>
      <c r="C122" s="25"/>
      <c r="G122" s="28">
        <f>($D$121+$E$121*H122)*F110</f>
        <v>11584.16186414943</v>
      </c>
      <c r="H122" s="28">
        <v>1</v>
      </c>
      <c r="M122" s="49">
        <f>AVERAGE(M2:M121)</f>
        <v>94.061185391577482</v>
      </c>
      <c r="N122" s="49">
        <f>AVERAGE(N2:N121)</f>
        <v>14590.706247445572</v>
      </c>
    </row>
    <row r="123" spans="1:14" ht="13" x14ac:dyDescent="0.3">
      <c r="A123" s="28">
        <v>122</v>
      </c>
      <c r="B123" s="23">
        <v>44593</v>
      </c>
      <c r="C123" s="25"/>
      <c r="G123" s="28">
        <f t="shared" ref="G123:G133" si="17">($D$121+$E$121*H123)*F111</f>
        <v>10622.966378793464</v>
      </c>
      <c r="H123" s="28">
        <v>2</v>
      </c>
      <c r="M123" s="49" t="s">
        <v>4</v>
      </c>
      <c r="N123" s="49" t="s">
        <v>5</v>
      </c>
    </row>
    <row r="124" spans="1:14" ht="13" x14ac:dyDescent="0.3">
      <c r="A124" s="28">
        <v>123</v>
      </c>
      <c r="B124" s="23">
        <v>44621</v>
      </c>
      <c r="C124" s="25"/>
      <c r="G124" s="28">
        <f t="shared" si="17"/>
        <v>11784.336616349017</v>
      </c>
      <c r="H124" s="28">
        <v>3</v>
      </c>
      <c r="N124" s="49">
        <f>SQRT(N122)</f>
        <v>120.79199579212843</v>
      </c>
    </row>
    <row r="125" spans="1:14" ht="13" x14ac:dyDescent="0.3">
      <c r="A125" s="28">
        <v>124</v>
      </c>
      <c r="B125" s="23">
        <v>44652</v>
      </c>
      <c r="C125" s="25"/>
      <c r="G125" s="28">
        <f t="shared" si="17"/>
        <v>11219.489689518348</v>
      </c>
      <c r="H125" s="28">
        <v>4</v>
      </c>
      <c r="N125" s="49" t="s">
        <v>6</v>
      </c>
    </row>
    <row r="126" spans="1:14" x14ac:dyDescent="0.25">
      <c r="A126" s="28">
        <v>125</v>
      </c>
      <c r="B126" s="23">
        <v>44682</v>
      </c>
      <c r="C126" s="25"/>
      <c r="G126" s="28">
        <f t="shared" si="17"/>
        <v>11329.192097883195</v>
      </c>
      <c r="H126" s="28">
        <v>5</v>
      </c>
    </row>
    <row r="127" spans="1:14" x14ac:dyDescent="0.25">
      <c r="A127" s="28">
        <v>126</v>
      </c>
      <c r="B127" s="23">
        <v>44713</v>
      </c>
      <c r="C127" s="25"/>
      <c r="G127" s="28">
        <f t="shared" si="17"/>
        <v>10901.280333814282</v>
      </c>
      <c r="H127" s="28">
        <v>6</v>
      </c>
    </row>
    <row r="128" spans="1:14" x14ac:dyDescent="0.25">
      <c r="A128" s="28">
        <v>127</v>
      </c>
      <c r="B128" s="23">
        <v>44743</v>
      </c>
      <c r="G128" s="28">
        <f t="shared" si="17"/>
        <v>11310.603154839058</v>
      </c>
      <c r="H128" s="28">
        <v>7</v>
      </c>
    </row>
    <row r="129" spans="1:8" x14ac:dyDescent="0.25">
      <c r="A129" s="28">
        <v>128</v>
      </c>
      <c r="B129" s="23">
        <v>44774</v>
      </c>
      <c r="G129" s="28">
        <f t="shared" si="17"/>
        <v>11567.205127692219</v>
      </c>
      <c r="H129" s="28">
        <v>8</v>
      </c>
    </row>
    <row r="130" spans="1:8" x14ac:dyDescent="0.25">
      <c r="A130" s="28">
        <v>129</v>
      </c>
      <c r="B130" s="23">
        <v>44805</v>
      </c>
      <c r="G130" s="28">
        <f t="shared" si="17"/>
        <v>11339.083867046065</v>
      </c>
      <c r="H130" s="28">
        <v>9</v>
      </c>
    </row>
    <row r="131" spans="1:8" x14ac:dyDescent="0.25">
      <c r="A131" s="28">
        <v>130</v>
      </c>
      <c r="B131" s="23">
        <v>44835</v>
      </c>
      <c r="G131" s="28">
        <f t="shared" si="17"/>
        <v>11902.890780033567</v>
      </c>
      <c r="H131" s="28">
        <v>10</v>
      </c>
    </row>
    <row r="132" spans="1:8" x14ac:dyDescent="0.25">
      <c r="A132" s="28">
        <v>131</v>
      </c>
      <c r="B132" s="23">
        <v>44866</v>
      </c>
      <c r="G132" s="28">
        <f t="shared" si="17"/>
        <v>11951.187076032647</v>
      </c>
      <c r="H132" s="28">
        <v>11</v>
      </c>
    </row>
    <row r="133" spans="1:8" x14ac:dyDescent="0.25">
      <c r="A133" s="28">
        <v>132</v>
      </c>
      <c r="B133" s="23">
        <v>44896</v>
      </c>
      <c r="G133" s="28">
        <f t="shared" si="17"/>
        <v>13783.978828565967</v>
      </c>
      <c r="H133" s="28">
        <v>12</v>
      </c>
    </row>
    <row r="134" spans="1:8" x14ac:dyDescent="0.25">
      <c r="B134" s="23"/>
    </row>
    <row r="135" spans="1:8" x14ac:dyDescent="0.25">
      <c r="B135" s="23"/>
    </row>
    <row r="136" spans="1:8" x14ac:dyDescent="0.25">
      <c r="B136" s="23"/>
    </row>
    <row r="137" spans="1:8" x14ac:dyDescent="0.25">
      <c r="B137" s="23"/>
    </row>
    <row r="138" spans="1:8" x14ac:dyDescent="0.25">
      <c r="B138" s="23"/>
    </row>
    <row r="139" spans="1:8" x14ac:dyDescent="0.25">
      <c r="B139" s="23"/>
    </row>
    <row r="140" spans="1:8" x14ac:dyDescent="0.25">
      <c r="B140" s="23"/>
    </row>
    <row r="141" spans="1:8" x14ac:dyDescent="0.25">
      <c r="B141" s="23"/>
    </row>
    <row r="142" spans="1:8" x14ac:dyDescent="0.25">
      <c r="B142" s="23"/>
    </row>
    <row r="143" spans="1:8" x14ac:dyDescent="0.25">
      <c r="B143" s="23"/>
    </row>
    <row r="144" spans="1:8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75" spans="2:2" x14ac:dyDescent="0.25">
      <c r="B175" s="23"/>
    </row>
    <row r="176" spans="2:2" x14ac:dyDescent="0.25">
      <c r="B176" s="23"/>
    </row>
    <row r="177" spans="2:2" x14ac:dyDescent="0.25">
      <c r="B177" s="23"/>
    </row>
    <row r="178" spans="2:2" x14ac:dyDescent="0.25">
      <c r="B178" s="23"/>
    </row>
    <row r="179" spans="2:2" x14ac:dyDescent="0.25">
      <c r="B179" s="23"/>
    </row>
    <row r="180" spans="2:2" x14ac:dyDescent="0.25">
      <c r="B180" s="23"/>
    </row>
    <row r="181" spans="2:2" x14ac:dyDescent="0.25">
      <c r="B181" s="23"/>
    </row>
    <row r="182" spans="2:2" x14ac:dyDescent="0.25">
      <c r="B182" s="23"/>
    </row>
    <row r="183" spans="2:2" x14ac:dyDescent="0.25">
      <c r="B183" s="23"/>
    </row>
    <row r="184" spans="2:2" x14ac:dyDescent="0.25">
      <c r="B184" s="23"/>
    </row>
    <row r="185" spans="2:2" x14ac:dyDescent="0.25">
      <c r="B185" s="23"/>
    </row>
    <row r="186" spans="2:2" x14ac:dyDescent="0.25">
      <c r="B186" s="23"/>
    </row>
    <row r="187" spans="2:2" x14ac:dyDescent="0.25">
      <c r="B187" s="23"/>
    </row>
    <row r="188" spans="2:2" x14ac:dyDescent="0.25">
      <c r="B188" s="23"/>
    </row>
    <row r="189" spans="2:2" x14ac:dyDescent="0.25">
      <c r="B189" s="23"/>
    </row>
    <row r="190" spans="2:2" x14ac:dyDescent="0.25">
      <c r="B190" s="23"/>
    </row>
    <row r="191" spans="2:2" x14ac:dyDescent="0.25">
      <c r="B191" s="23"/>
    </row>
    <row r="192" spans="2:2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6" spans="2:2" x14ac:dyDescent="0.25">
      <c r="B226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3" spans="2:2" x14ac:dyDescent="0.25">
      <c r="B233" s="23"/>
    </row>
    <row r="234" spans="2:2" x14ac:dyDescent="0.25">
      <c r="B234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0" spans="2:2" x14ac:dyDescent="0.25">
      <c r="B240" s="23"/>
    </row>
    <row r="241" spans="2:2" x14ac:dyDescent="0.25">
      <c r="B241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6" spans="2:2" x14ac:dyDescent="0.25">
      <c r="B246" s="23"/>
    </row>
    <row r="247" spans="2:2" x14ac:dyDescent="0.25">
      <c r="B247" s="23"/>
    </row>
    <row r="248" spans="2:2" x14ac:dyDescent="0.25">
      <c r="B248" s="23"/>
    </row>
    <row r="249" spans="2:2" x14ac:dyDescent="0.25">
      <c r="B249" s="23"/>
    </row>
    <row r="250" spans="2:2" x14ac:dyDescent="0.25">
      <c r="B250" s="23"/>
    </row>
    <row r="251" spans="2:2" x14ac:dyDescent="0.25">
      <c r="B251" s="23"/>
    </row>
    <row r="252" spans="2:2" x14ac:dyDescent="0.25">
      <c r="B252" s="23"/>
    </row>
    <row r="253" spans="2:2" x14ac:dyDescent="0.25">
      <c r="B253" s="23"/>
    </row>
    <row r="254" spans="2:2" x14ac:dyDescent="0.25">
      <c r="B254" s="23"/>
    </row>
    <row r="255" spans="2:2" x14ac:dyDescent="0.25">
      <c r="B255" s="23"/>
    </row>
    <row r="256" spans="2:2" x14ac:dyDescent="0.25">
      <c r="B256" s="23"/>
    </row>
    <row r="257" spans="2:2" x14ac:dyDescent="0.25">
      <c r="B257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1" spans="2:2" x14ac:dyDescent="0.25">
      <c r="B261" s="23"/>
    </row>
    <row r="262" spans="2:2" x14ac:dyDescent="0.25">
      <c r="B262" s="23"/>
    </row>
    <row r="263" spans="2:2" x14ac:dyDescent="0.25">
      <c r="B263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7" spans="2:2" x14ac:dyDescent="0.25">
      <c r="B267" s="23"/>
    </row>
    <row r="268" spans="2:2" x14ac:dyDescent="0.25">
      <c r="B268" s="23"/>
    </row>
    <row r="269" spans="2:2" x14ac:dyDescent="0.25">
      <c r="B269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2" x14ac:dyDescent="0.25">
      <c r="B273" s="23"/>
    </row>
    <row r="274" spans="2:2" x14ac:dyDescent="0.25">
      <c r="B274" s="23"/>
    </row>
    <row r="275" spans="2:2" x14ac:dyDescent="0.25">
      <c r="B275" s="23"/>
    </row>
    <row r="276" spans="2:2" x14ac:dyDescent="0.25">
      <c r="B276" s="23"/>
    </row>
    <row r="277" spans="2:2" x14ac:dyDescent="0.25">
      <c r="B277" s="23"/>
    </row>
    <row r="278" spans="2:2" x14ac:dyDescent="0.25">
      <c r="B278" s="23"/>
    </row>
    <row r="279" spans="2:2" x14ac:dyDescent="0.25">
      <c r="B279" s="23"/>
    </row>
    <row r="280" spans="2:2" x14ac:dyDescent="0.25">
      <c r="B280" s="23"/>
    </row>
    <row r="281" spans="2:2" x14ac:dyDescent="0.25">
      <c r="B281" s="23"/>
    </row>
    <row r="282" spans="2:2" x14ac:dyDescent="0.25">
      <c r="B282" s="23"/>
    </row>
    <row r="283" spans="2:2" x14ac:dyDescent="0.25">
      <c r="B283" s="23"/>
    </row>
    <row r="284" spans="2:2" x14ac:dyDescent="0.25">
      <c r="B284" s="23"/>
    </row>
    <row r="285" spans="2:2" x14ac:dyDescent="0.25">
      <c r="B285" s="23"/>
    </row>
    <row r="286" spans="2:2" x14ac:dyDescent="0.25">
      <c r="B286" s="23"/>
    </row>
    <row r="287" spans="2:2" x14ac:dyDescent="0.25">
      <c r="B287" s="23"/>
    </row>
    <row r="288" spans="2:2" x14ac:dyDescent="0.25">
      <c r="B288" s="23"/>
    </row>
    <row r="289" spans="2:2" x14ac:dyDescent="0.25">
      <c r="B289" s="23"/>
    </row>
    <row r="290" spans="2:2" x14ac:dyDescent="0.25">
      <c r="B290" s="23"/>
    </row>
    <row r="291" spans="2:2" x14ac:dyDescent="0.25">
      <c r="B291" s="23"/>
    </row>
    <row r="292" spans="2:2" x14ac:dyDescent="0.25">
      <c r="B292" s="23"/>
    </row>
    <row r="293" spans="2:2" x14ac:dyDescent="0.25">
      <c r="B293" s="23"/>
    </row>
    <row r="294" spans="2:2" x14ac:dyDescent="0.25">
      <c r="B294" s="23"/>
    </row>
    <row r="295" spans="2:2" x14ac:dyDescent="0.25">
      <c r="B295" s="23"/>
    </row>
    <row r="296" spans="2:2" x14ac:dyDescent="0.25">
      <c r="B296" s="23"/>
    </row>
    <row r="297" spans="2:2" x14ac:dyDescent="0.25">
      <c r="B297" s="23"/>
    </row>
    <row r="298" spans="2:2" x14ac:dyDescent="0.25">
      <c r="B298" s="23"/>
    </row>
    <row r="299" spans="2:2" x14ac:dyDescent="0.25">
      <c r="B299" s="23"/>
    </row>
    <row r="300" spans="2:2" x14ac:dyDescent="0.25">
      <c r="B300" s="23"/>
    </row>
    <row r="301" spans="2:2" x14ac:dyDescent="0.25">
      <c r="B301" s="23"/>
    </row>
    <row r="302" spans="2:2" x14ac:dyDescent="0.25">
      <c r="B302" s="23"/>
    </row>
    <row r="303" spans="2:2" x14ac:dyDescent="0.25">
      <c r="B303" s="23"/>
    </row>
    <row r="304" spans="2:2" x14ac:dyDescent="0.25">
      <c r="B304" s="23"/>
    </row>
    <row r="305" spans="2:2" x14ac:dyDescent="0.25">
      <c r="B305" s="23"/>
    </row>
    <row r="306" spans="2:2" x14ac:dyDescent="0.25">
      <c r="B306" s="23"/>
    </row>
    <row r="307" spans="2:2" x14ac:dyDescent="0.25">
      <c r="B307" s="23"/>
    </row>
    <row r="308" spans="2:2" x14ac:dyDescent="0.25">
      <c r="B308" s="23"/>
    </row>
    <row r="309" spans="2:2" x14ac:dyDescent="0.25">
      <c r="B309" s="23"/>
    </row>
    <row r="310" spans="2:2" x14ac:dyDescent="0.25">
      <c r="B310" s="23"/>
    </row>
  </sheetData>
  <mergeCells count="1">
    <mergeCell ref="P2:S2"/>
  </mergeCells>
  <pageMargins left="0.7" right="0.7" top="0.75" bottom="0.75" header="0.3" footer="0.3"/>
  <ignoredErrors>
    <ignoredError sqref="D13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"/>
  <sheetViews>
    <sheetView tabSelected="1" workbookViewId="0">
      <selection activeCell="D2" sqref="D2"/>
    </sheetView>
  </sheetViews>
  <sheetFormatPr defaultRowHeight="14.5" x14ac:dyDescent="0.35"/>
  <cols>
    <col min="4" max="4" width="11.81640625" bestFit="1" customWidth="1"/>
    <col min="5" max="5" width="11.453125" customWidth="1"/>
    <col min="6" max="6" width="14.6328125" customWidth="1"/>
    <col min="7" max="8" width="11.81640625" bestFit="1" customWidth="1"/>
    <col min="9" max="9" width="2.81640625" customWidth="1"/>
    <col min="10" max="10" width="15.08984375" bestFit="1" customWidth="1"/>
    <col min="11" max="11" width="11.81640625" bestFit="1" customWidth="1"/>
    <col min="12" max="12" width="12.453125" bestFit="1" customWidth="1"/>
    <col min="13" max="15" width="11.81640625" bestFit="1" customWidth="1"/>
  </cols>
  <sheetData>
    <row r="1" spans="1:15" x14ac:dyDescent="0.35">
      <c r="A1" s="4" t="s">
        <v>7</v>
      </c>
      <c r="B1" s="4" t="s">
        <v>3</v>
      </c>
      <c r="C1" s="4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/>
      <c r="J1" s="5" t="s">
        <v>30</v>
      </c>
      <c r="K1" s="5" t="s">
        <v>31</v>
      </c>
      <c r="L1" s="5" t="s">
        <v>32</v>
      </c>
      <c r="M1" s="5" t="s">
        <v>33</v>
      </c>
      <c r="N1" s="5" t="s">
        <v>13</v>
      </c>
      <c r="O1" s="5"/>
    </row>
    <row r="2" spans="1:15" x14ac:dyDescent="0.35">
      <c r="A2">
        <v>1</v>
      </c>
      <c r="B2" s="6">
        <v>43040</v>
      </c>
      <c r="C2" s="7">
        <v>2837.3</v>
      </c>
      <c r="H2" s="2">
        <f>C2/$G$14</f>
        <v>2828.3993709135589</v>
      </c>
      <c r="I2" s="2"/>
      <c r="J2">
        <f xml:space="preserve"> 13.629*A2 + 2760.9</f>
        <v>2774.529</v>
      </c>
      <c r="K2" s="21">
        <f>J2*$G$14</f>
        <v>2783.2601055760128</v>
      </c>
      <c r="L2" s="2">
        <f>C2-K2</f>
        <v>54.039894423987334</v>
      </c>
      <c r="M2" s="2">
        <f>ABS(L2)</f>
        <v>54.039894423987334</v>
      </c>
      <c r="N2" s="2">
        <f>M2^2</f>
        <v>2920.3101893556973</v>
      </c>
      <c r="O2" s="9"/>
    </row>
    <row r="3" spans="1:15" x14ac:dyDescent="0.35">
      <c r="A3">
        <v>2</v>
      </c>
      <c r="B3" s="6">
        <v>43070</v>
      </c>
      <c r="C3" s="7">
        <v>3189.9</v>
      </c>
      <c r="H3" s="2">
        <f>C3/$G$15</f>
        <v>2882.5192380380417</v>
      </c>
      <c r="I3" s="2"/>
      <c r="J3">
        <f t="shared" ref="J3:J61" si="0" xml:space="preserve"> 13.629*A3 + 2760.9</f>
        <v>2788.1579999999999</v>
      </c>
      <c r="K3" s="21">
        <f>J3*$G$15</f>
        <v>3085.476442562644</v>
      </c>
      <c r="L3" s="2">
        <f t="shared" ref="L3:L49" si="1">C3-K3</f>
        <v>104.42355743735607</v>
      </c>
      <c r="M3" s="2">
        <f t="shared" ref="M3:M49" si="2">ABS(L3)</f>
        <v>104.42355743735607</v>
      </c>
      <c r="N3" s="2">
        <f t="shared" ref="N3:N49" si="3">M3^2</f>
        <v>10904.279347872802</v>
      </c>
      <c r="O3" s="9"/>
    </row>
    <row r="4" spans="1:15" x14ac:dyDescent="0.35">
      <c r="A4">
        <v>3</v>
      </c>
      <c r="B4" s="6">
        <v>43101</v>
      </c>
      <c r="C4" s="7">
        <v>2768.8</v>
      </c>
      <c r="H4" s="2">
        <f>C4/$G$16</f>
        <v>2664.0183981627747</v>
      </c>
      <c r="I4" s="2"/>
      <c r="J4">
        <f t="shared" si="0"/>
        <v>2801.7870000000003</v>
      </c>
      <c r="K4" s="21">
        <f>J4*$G$16</f>
        <v>2911.9873387323369</v>
      </c>
      <c r="L4" s="2">
        <f t="shared" si="1"/>
        <v>-143.18733873233668</v>
      </c>
      <c r="M4" s="2">
        <f t="shared" si="2"/>
        <v>143.18733873233668</v>
      </c>
      <c r="N4" s="2">
        <f t="shared" si="3"/>
        <v>20502.613973248925</v>
      </c>
      <c r="O4" s="9"/>
    </row>
    <row r="5" spans="1:15" x14ac:dyDescent="0.35">
      <c r="A5">
        <v>4</v>
      </c>
      <c r="B5" s="6">
        <v>43132</v>
      </c>
      <c r="C5" s="7">
        <v>2761.1</v>
      </c>
      <c r="H5" s="2">
        <f>C5/$G$17</f>
        <v>2953.6445860510221</v>
      </c>
      <c r="I5" s="2"/>
      <c r="J5">
        <f t="shared" si="0"/>
        <v>2815.4160000000002</v>
      </c>
      <c r="K5" s="21">
        <f>J5*$G$17</f>
        <v>2631.8823714647556</v>
      </c>
      <c r="L5" s="2">
        <f t="shared" si="1"/>
        <v>129.21762853524433</v>
      </c>
      <c r="M5" s="2">
        <f t="shared" si="2"/>
        <v>129.21762853524433</v>
      </c>
      <c r="N5" s="2">
        <f t="shared" si="3"/>
        <v>16697.195524272389</v>
      </c>
      <c r="O5" s="9"/>
    </row>
    <row r="6" spans="1:15" x14ac:dyDescent="0.35">
      <c r="A6">
        <v>5</v>
      </c>
      <c r="B6" s="6">
        <v>43160</v>
      </c>
      <c r="C6" s="7">
        <v>2872.3</v>
      </c>
      <c r="H6" s="2">
        <f>C6/$G$18</f>
        <v>2831.1762865333139</v>
      </c>
      <c r="I6" s="2"/>
      <c r="J6">
        <f t="shared" si="0"/>
        <v>2829.0450000000001</v>
      </c>
      <c r="K6" s="21">
        <f>J6*$G$18</f>
        <v>2870.1377558689101</v>
      </c>
      <c r="L6" s="2">
        <f t="shared" si="1"/>
        <v>2.1622441310901195</v>
      </c>
      <c r="M6" s="2">
        <f t="shared" si="2"/>
        <v>2.1622441310901195</v>
      </c>
      <c r="N6" s="2">
        <f t="shared" si="3"/>
        <v>4.6752996824336659</v>
      </c>
      <c r="O6" s="9"/>
    </row>
    <row r="7" spans="1:15" x14ac:dyDescent="0.35">
      <c r="A7">
        <v>6</v>
      </c>
      <c r="B7" s="6">
        <v>43191</v>
      </c>
      <c r="C7" s="7">
        <v>2752.5</v>
      </c>
      <c r="D7" s="2">
        <f>AVERAGE(C2:C13)</f>
        <v>2869.4500000000003</v>
      </c>
      <c r="H7" s="2">
        <f>C7/$G$19</f>
        <v>2822.0672501975318</v>
      </c>
      <c r="I7" s="2"/>
      <c r="J7">
        <f t="shared" si="0"/>
        <v>2842.674</v>
      </c>
      <c r="K7" s="21">
        <f>J7*$G$19</f>
        <v>2772.5987693781299</v>
      </c>
      <c r="L7" s="2">
        <f t="shared" si="1"/>
        <v>-20.098769378129873</v>
      </c>
      <c r="M7" s="2">
        <f t="shared" si="2"/>
        <v>20.098769378129873</v>
      </c>
      <c r="N7" s="2">
        <f t="shared" si="3"/>
        <v>403.96053051525109</v>
      </c>
      <c r="O7" s="9"/>
    </row>
    <row r="8" spans="1:15" x14ac:dyDescent="0.35">
      <c r="A8">
        <v>7</v>
      </c>
      <c r="B8" s="6">
        <v>43221</v>
      </c>
      <c r="C8" s="7">
        <v>2912.4</v>
      </c>
      <c r="D8" s="2">
        <f>AVERAGE(C3:C14)</f>
        <v>2883.5083333333337</v>
      </c>
      <c r="E8" s="2">
        <f>AVERAGE(D7:D8)</f>
        <v>2876.479166666667</v>
      </c>
      <c r="F8" s="1">
        <f>C8/E8</f>
        <v>1.0124877780272468</v>
      </c>
      <c r="G8" s="10">
        <f>AVERAGE(F8,F20,F32)</f>
        <v>1.0080724478949381</v>
      </c>
      <c r="H8" s="2">
        <f>C8/$G$8</f>
        <v>2889.0780678330098</v>
      </c>
      <c r="I8" s="2"/>
      <c r="J8">
        <f t="shared" si="0"/>
        <v>2856.3029999999999</v>
      </c>
      <c r="K8" s="21">
        <f>J8*$G$8</f>
        <v>2879.3603571396552</v>
      </c>
      <c r="L8" s="2">
        <f t="shared" si="1"/>
        <v>33.039642860344884</v>
      </c>
      <c r="M8" s="2">
        <f t="shared" si="2"/>
        <v>33.039642860344884</v>
      </c>
      <c r="N8" s="2">
        <f t="shared" si="3"/>
        <v>1091.6180003391387</v>
      </c>
      <c r="O8" s="9"/>
    </row>
    <row r="9" spans="1:15" x14ac:dyDescent="0.35">
      <c r="A9">
        <v>8</v>
      </c>
      <c r="B9" s="6">
        <v>43252</v>
      </c>
      <c r="C9" s="7">
        <v>2740.6</v>
      </c>
      <c r="D9" s="2">
        <f t="shared" ref="D9:D42" si="4">AVERAGE(C4:C15)</f>
        <v>2887.5583333333329</v>
      </c>
      <c r="E9" s="2">
        <f t="shared" ref="E9:E43" si="5">AVERAGE(D8:D9)</f>
        <v>2885.5333333333333</v>
      </c>
      <c r="F9" s="1">
        <f t="shared" ref="F9:F40" si="6">C9/E9</f>
        <v>0.94977242797403139</v>
      </c>
      <c r="G9" s="10">
        <f>AVERAGE(F9,F21,F33)</f>
        <v>0.94286858016654806</v>
      </c>
      <c r="H9" s="2">
        <f>C9/$G$9</f>
        <v>2906.6617104961765</v>
      </c>
      <c r="I9" s="2"/>
      <c r="J9">
        <f t="shared" si="0"/>
        <v>2869.9320000000002</v>
      </c>
      <c r="K9" s="21">
        <f>J9*$G$9</f>
        <v>2705.968710014542</v>
      </c>
      <c r="L9" s="2">
        <f t="shared" si="1"/>
        <v>34.631289985457897</v>
      </c>
      <c r="M9" s="2">
        <f t="shared" si="2"/>
        <v>34.631289985457897</v>
      </c>
      <c r="N9" s="2">
        <f t="shared" si="3"/>
        <v>1199.3262460568765</v>
      </c>
      <c r="O9" s="9"/>
    </row>
    <row r="10" spans="1:15" x14ac:dyDescent="0.35">
      <c r="A10">
        <v>9</v>
      </c>
      <c r="B10" s="6">
        <v>43282</v>
      </c>
      <c r="C10" s="7">
        <v>2832.7</v>
      </c>
      <c r="D10" s="2">
        <f t="shared" si="4"/>
        <v>2913</v>
      </c>
      <c r="E10" s="2">
        <f t="shared" si="5"/>
        <v>2900.2791666666662</v>
      </c>
      <c r="F10" s="1">
        <f t="shared" si="6"/>
        <v>0.97669908212858825</v>
      </c>
      <c r="G10" s="10">
        <f t="shared" ref="G10:G18" si="7">AVERAGE(F10,F22,F34)</f>
        <v>0.98837112064243338</v>
      </c>
      <c r="H10" s="2">
        <f>C10/$G$10</f>
        <v>2866.028702011009</v>
      </c>
      <c r="I10" s="2"/>
      <c r="J10">
        <f t="shared" si="0"/>
        <v>2883.5610000000001</v>
      </c>
      <c r="K10" s="21">
        <f>J10*$G$10</f>
        <v>2850.0284170108162</v>
      </c>
      <c r="L10" s="2">
        <f t="shared" si="1"/>
        <v>-17.328417010816338</v>
      </c>
      <c r="M10" s="2">
        <f t="shared" si="2"/>
        <v>17.328417010816338</v>
      </c>
      <c r="N10" s="2">
        <f t="shared" si="3"/>
        <v>300.27403610074902</v>
      </c>
      <c r="O10" s="9"/>
    </row>
    <row r="11" spans="1:15" x14ac:dyDescent="0.35">
      <c r="A11">
        <v>10</v>
      </c>
      <c r="B11" s="6">
        <v>43313</v>
      </c>
      <c r="C11" s="7">
        <v>2960.5</v>
      </c>
      <c r="D11" s="2">
        <f t="shared" si="4"/>
        <v>2915.6833333333329</v>
      </c>
      <c r="E11" s="2">
        <f t="shared" si="5"/>
        <v>2914.3416666666662</v>
      </c>
      <c r="F11" s="1">
        <f t="shared" si="6"/>
        <v>1.0158383397050794</v>
      </c>
      <c r="G11" s="10">
        <f t="shared" si="7"/>
        <v>0.9949530630881368</v>
      </c>
      <c r="H11" s="2">
        <f>C11/$G$11</f>
        <v>2975.5172478299587</v>
      </c>
      <c r="I11" s="2"/>
      <c r="J11">
        <f t="shared" si="0"/>
        <v>2897.19</v>
      </c>
      <c r="K11" s="21">
        <f>J11*$G$11</f>
        <v>2882.568064848319</v>
      </c>
      <c r="L11" s="2">
        <f t="shared" si="1"/>
        <v>77.931935151681046</v>
      </c>
      <c r="M11" s="2">
        <f t="shared" si="2"/>
        <v>77.931935151681046</v>
      </c>
      <c r="N11" s="2">
        <f t="shared" si="3"/>
        <v>6073.3865164858198</v>
      </c>
      <c r="O11" s="9"/>
    </row>
    <row r="12" spans="1:15" x14ac:dyDescent="0.35">
      <c r="A12">
        <v>11</v>
      </c>
      <c r="B12" s="6">
        <v>43344</v>
      </c>
      <c r="C12" s="7">
        <v>2787</v>
      </c>
      <c r="D12" s="2">
        <f t="shared" si="4"/>
        <v>2931.1583333333328</v>
      </c>
      <c r="E12" s="2">
        <f t="shared" si="5"/>
        <v>2923.4208333333327</v>
      </c>
      <c r="F12" s="1">
        <f t="shared" si="6"/>
        <v>0.95333520518912651</v>
      </c>
      <c r="G12" s="10">
        <f t="shared" si="7"/>
        <v>0.9619719384070704</v>
      </c>
      <c r="H12" s="2">
        <f>C12/$G$12</f>
        <v>2897.1739078116916</v>
      </c>
      <c r="I12" s="2"/>
      <c r="J12">
        <f t="shared" si="0"/>
        <v>2910.819</v>
      </c>
      <c r="K12" s="21">
        <f>J12*$G$12</f>
        <v>2800.1261957821303</v>
      </c>
      <c r="L12" s="2">
        <f t="shared" si="1"/>
        <v>-13.126195782130253</v>
      </c>
      <c r="M12" s="2">
        <f t="shared" si="2"/>
        <v>13.126195782130253</v>
      </c>
      <c r="N12" s="2">
        <f t="shared" si="3"/>
        <v>172.29701571081404</v>
      </c>
      <c r="O12" s="9"/>
    </row>
    <row r="13" spans="1:15" x14ac:dyDescent="0.35">
      <c r="A13">
        <v>12</v>
      </c>
      <c r="B13" s="6">
        <v>43374</v>
      </c>
      <c r="C13" s="7">
        <v>3018.3</v>
      </c>
      <c r="D13" s="2">
        <f t="shared" si="4"/>
        <v>2940.5833333333335</v>
      </c>
      <c r="E13" s="2">
        <f t="shared" si="5"/>
        <v>2935.8708333333334</v>
      </c>
      <c r="F13" s="1">
        <f t="shared" si="6"/>
        <v>1.0280765644492194</v>
      </c>
      <c r="G13" s="10">
        <f t="shared" si="7"/>
        <v>1.038090724319803</v>
      </c>
      <c r="H13" s="2">
        <f>C13/$G$13</f>
        <v>2907.5493396569041</v>
      </c>
      <c r="I13" s="2"/>
      <c r="J13">
        <f t="shared" si="0"/>
        <v>2924.4480000000003</v>
      </c>
      <c r="K13" s="21">
        <f>J13*$G$13</f>
        <v>3035.8423425555993</v>
      </c>
      <c r="L13" s="2">
        <f t="shared" si="1"/>
        <v>-17.542342555599134</v>
      </c>
      <c r="M13" s="2">
        <f t="shared" si="2"/>
        <v>17.542342555599134</v>
      </c>
      <c r="N13" s="2">
        <f t="shared" si="3"/>
        <v>307.73378233798439</v>
      </c>
      <c r="O13" s="9"/>
    </row>
    <row r="14" spans="1:15" x14ac:dyDescent="0.35">
      <c r="A14">
        <v>13</v>
      </c>
      <c r="B14" s="6">
        <v>43405</v>
      </c>
      <c r="C14" s="7">
        <v>3006</v>
      </c>
      <c r="D14" s="2">
        <f t="shared" si="4"/>
        <v>2951.9583333333326</v>
      </c>
      <c r="E14" s="2">
        <f t="shared" si="5"/>
        <v>2946.270833333333</v>
      </c>
      <c r="F14" s="1">
        <f t="shared" si="6"/>
        <v>1.0202728024833654</v>
      </c>
      <c r="G14" s="10">
        <f t="shared" si="7"/>
        <v>1.0031468784705486</v>
      </c>
      <c r="H14" s="2">
        <f>C14/$G$14</f>
        <v>2996.5701578846642</v>
      </c>
      <c r="I14" s="2"/>
      <c r="J14">
        <f t="shared" si="0"/>
        <v>2938.0770000000002</v>
      </c>
      <c r="K14" s="21">
        <f t="shared" ref="K14" si="8">J14*$G$14</f>
        <v>2947.3227712561143</v>
      </c>
      <c r="L14" s="2">
        <f t="shared" si="1"/>
        <v>58.677228743885735</v>
      </c>
      <c r="M14" s="2">
        <f t="shared" si="2"/>
        <v>58.677228743885735</v>
      </c>
      <c r="N14" s="2">
        <f t="shared" si="3"/>
        <v>3443.0171730622901</v>
      </c>
      <c r="O14" s="9"/>
    </row>
    <row r="15" spans="1:15" x14ac:dyDescent="0.35">
      <c r="A15">
        <v>14</v>
      </c>
      <c r="B15" s="6">
        <v>43435</v>
      </c>
      <c r="C15" s="7">
        <v>3238.5</v>
      </c>
      <c r="D15" s="2">
        <f t="shared" si="4"/>
        <v>2957.9916666666663</v>
      </c>
      <c r="E15" s="2">
        <f t="shared" si="5"/>
        <v>2954.9749999999995</v>
      </c>
      <c r="F15" s="1">
        <f t="shared" si="6"/>
        <v>1.095948358277143</v>
      </c>
      <c r="G15" s="10">
        <f t="shared" si="7"/>
        <v>1.1066361528158175</v>
      </c>
      <c r="H15" s="2">
        <f>C15/$G$15</f>
        <v>2926.4361115979177</v>
      </c>
      <c r="I15" s="2"/>
      <c r="J15">
        <f t="shared" si="0"/>
        <v>2951.7060000000001</v>
      </c>
      <c r="K15" s="21">
        <f t="shared" ref="K15" si="9">J15*$G$15</f>
        <v>3266.4645720833655</v>
      </c>
      <c r="L15" s="2">
        <f t="shared" si="1"/>
        <v>-27.96457208336551</v>
      </c>
      <c r="M15" s="2">
        <f t="shared" si="2"/>
        <v>27.96457208336551</v>
      </c>
      <c r="N15" s="2">
        <f t="shared" si="3"/>
        <v>782.01729180574569</v>
      </c>
      <c r="O15" s="9"/>
    </row>
    <row r="16" spans="1:15" x14ac:dyDescent="0.35">
      <c r="A16">
        <v>15</v>
      </c>
      <c r="B16" s="6">
        <v>43466</v>
      </c>
      <c r="C16" s="7">
        <v>3074.1</v>
      </c>
      <c r="D16" s="2">
        <f t="shared" si="4"/>
        <v>2970.3416666666667</v>
      </c>
      <c r="E16" s="2">
        <f t="shared" si="5"/>
        <v>2964.1666666666665</v>
      </c>
      <c r="F16" s="1">
        <f t="shared" si="6"/>
        <v>1.0370874332302502</v>
      </c>
      <c r="G16" s="10">
        <f t="shared" si="7"/>
        <v>1.0393321614856292</v>
      </c>
      <c r="H16" s="2">
        <f>C16/$G$16</f>
        <v>2957.7647203814595</v>
      </c>
      <c r="I16" s="2"/>
      <c r="J16">
        <f t="shared" si="0"/>
        <v>2965.335</v>
      </c>
      <c r="K16" s="21">
        <f t="shared" ref="K16" si="10">J16*$G$16</f>
        <v>3081.9680350789886</v>
      </c>
      <c r="L16" s="2">
        <f t="shared" si="1"/>
        <v>-7.8680350789886688</v>
      </c>
      <c r="M16" s="2">
        <f t="shared" si="2"/>
        <v>7.8680350789886688</v>
      </c>
      <c r="N16" s="2">
        <f t="shared" si="3"/>
        <v>61.905976004196226</v>
      </c>
      <c r="O16" s="9"/>
    </row>
    <row r="17" spans="1:15" x14ac:dyDescent="0.35">
      <c r="A17">
        <v>16</v>
      </c>
      <c r="B17" s="6">
        <v>43497</v>
      </c>
      <c r="C17" s="7">
        <v>2793.3</v>
      </c>
      <c r="D17" s="2">
        <f t="shared" si="4"/>
        <v>2973.15</v>
      </c>
      <c r="E17" s="2">
        <f t="shared" si="5"/>
        <v>2971.7458333333334</v>
      </c>
      <c r="F17" s="1">
        <f t="shared" si="6"/>
        <v>0.93995252510098581</v>
      </c>
      <c r="G17" s="10">
        <f t="shared" si="7"/>
        <v>0.93481118650485595</v>
      </c>
      <c r="H17" s="2">
        <f>C17/$G$17</f>
        <v>2988.0900446258088</v>
      </c>
      <c r="I17" s="2"/>
      <c r="J17">
        <f t="shared" si="0"/>
        <v>2978.9639999999999</v>
      </c>
      <c r="K17" s="21">
        <f t="shared" ref="K17" si="11">J17*$G$17</f>
        <v>2784.7688713952516</v>
      </c>
      <c r="L17" s="2">
        <f t="shared" si="1"/>
        <v>8.5311286047485737</v>
      </c>
      <c r="M17" s="2">
        <f t="shared" si="2"/>
        <v>8.5311286047485737</v>
      </c>
      <c r="N17" s="2">
        <f t="shared" si="3"/>
        <v>72.780155270759352</v>
      </c>
      <c r="O17" s="9"/>
    </row>
    <row r="18" spans="1:15" x14ac:dyDescent="0.35">
      <c r="A18">
        <v>17</v>
      </c>
      <c r="B18" s="6">
        <v>43525</v>
      </c>
      <c r="C18" s="7">
        <v>3058</v>
      </c>
      <c r="D18" s="2">
        <f t="shared" si="4"/>
        <v>2984.4416666666671</v>
      </c>
      <c r="E18" s="2">
        <f t="shared" si="5"/>
        <v>2978.7958333333336</v>
      </c>
      <c r="F18" s="1">
        <f t="shared" si="6"/>
        <v>1.0265893237060277</v>
      </c>
      <c r="G18" s="10">
        <f t="shared" si="7"/>
        <v>1.0145253100848202</v>
      </c>
      <c r="H18" s="2">
        <f>C18/$G$18</f>
        <v>3014.2175553454981</v>
      </c>
      <c r="I18" s="2"/>
      <c r="J18">
        <f t="shared" si="0"/>
        <v>2992.5929999999998</v>
      </c>
      <c r="K18" s="21">
        <f t="shared" ref="K18" si="12">J18*$G$18</f>
        <v>3036.0613412826619</v>
      </c>
      <c r="L18" s="2">
        <f t="shared" si="1"/>
        <v>21.938658717338058</v>
      </c>
      <c r="M18" s="2">
        <f t="shared" si="2"/>
        <v>21.938658717338058</v>
      </c>
      <c r="N18" s="2">
        <f t="shared" si="3"/>
        <v>481.30474631583314</v>
      </c>
      <c r="O18" s="9"/>
    </row>
    <row r="19" spans="1:15" x14ac:dyDescent="0.35">
      <c r="A19">
        <v>18</v>
      </c>
      <c r="B19" s="6">
        <v>43556</v>
      </c>
      <c r="C19" s="7">
        <v>2865.6</v>
      </c>
      <c r="D19" s="2">
        <f t="shared" si="4"/>
        <v>2996.7333333333336</v>
      </c>
      <c r="E19" s="2">
        <f t="shared" si="5"/>
        <v>2990.5875000000005</v>
      </c>
      <c r="F19" s="1">
        <f t="shared" si="6"/>
        <v>0.95820637249369878</v>
      </c>
      <c r="G19" s="10">
        <f>AVERAGE(F19,F31,F43)</f>
        <v>0.97534883330910616</v>
      </c>
      <c r="H19" s="2">
        <f>C19/$G$19</f>
        <v>2938.0257628214522</v>
      </c>
      <c r="I19" s="2"/>
      <c r="J19">
        <f t="shared" si="0"/>
        <v>3006.2220000000002</v>
      </c>
      <c r="K19" s="21">
        <f t="shared" ref="K19" si="13">J19*$G$19</f>
        <v>2932.1151203681679</v>
      </c>
      <c r="L19" s="2">
        <f t="shared" si="1"/>
        <v>-66.515120368168027</v>
      </c>
      <c r="M19" s="2">
        <f t="shared" si="2"/>
        <v>66.515120368168027</v>
      </c>
      <c r="N19" s="2">
        <f t="shared" si="3"/>
        <v>4424.2612375918816</v>
      </c>
      <c r="O19" s="9"/>
    </row>
    <row r="20" spans="1:15" x14ac:dyDescent="0.35">
      <c r="A20">
        <v>19</v>
      </c>
      <c r="B20" s="6">
        <v>43586</v>
      </c>
      <c r="C20" s="7">
        <v>3048.9</v>
      </c>
      <c r="D20" s="2">
        <f t="shared" si="4"/>
        <v>3002.5416666666665</v>
      </c>
      <c r="E20" s="2">
        <f t="shared" si="5"/>
        <v>2999.6374999999998</v>
      </c>
      <c r="F20" s="1">
        <f t="shared" si="6"/>
        <v>1.0164228177571457</v>
      </c>
      <c r="G20" s="1"/>
      <c r="H20" s="2">
        <f t="shared" ref="H20" si="14">C20/$G$8</f>
        <v>3024.4850024090315</v>
      </c>
      <c r="I20" s="2"/>
      <c r="J20">
        <f t="shared" si="0"/>
        <v>3019.8510000000001</v>
      </c>
      <c r="K20" s="21">
        <f t="shared" ref="K20" si="15">J20*$G$8</f>
        <v>3044.2285898479768</v>
      </c>
      <c r="L20" s="2">
        <f t="shared" si="1"/>
        <v>4.6714101520233271</v>
      </c>
      <c r="M20" s="2">
        <f t="shared" si="2"/>
        <v>4.6714101520233271</v>
      </c>
      <c r="N20" s="2">
        <f t="shared" si="3"/>
        <v>21.822072808426604</v>
      </c>
      <c r="O20" s="9"/>
    </row>
    <row r="21" spans="1:15" x14ac:dyDescent="0.35">
      <c r="A21">
        <v>20</v>
      </c>
      <c r="B21" s="6">
        <v>43617</v>
      </c>
      <c r="C21" s="7">
        <v>2813</v>
      </c>
      <c r="D21" s="2">
        <f t="shared" si="4"/>
        <v>3017.1333333333332</v>
      </c>
      <c r="E21" s="2">
        <f t="shared" si="5"/>
        <v>3009.8374999999996</v>
      </c>
      <c r="F21" s="1">
        <f t="shared" si="6"/>
        <v>0.93460195110201139</v>
      </c>
      <c r="G21" s="1"/>
      <c r="H21" s="2">
        <f t="shared" ref="H21" si="16">C21/$G$9</f>
        <v>2983.4486578215519</v>
      </c>
      <c r="I21" s="2"/>
      <c r="J21">
        <f t="shared" si="0"/>
        <v>3033.48</v>
      </c>
      <c r="K21" s="21">
        <f t="shared" ref="K21" si="17">J21*$G$9</f>
        <v>2860.1729805636201</v>
      </c>
      <c r="L21" s="2">
        <f t="shared" si="1"/>
        <v>-47.172980563620058</v>
      </c>
      <c r="M21" s="2">
        <f t="shared" si="2"/>
        <v>47.172980563620058</v>
      </c>
      <c r="N21" s="2">
        <f t="shared" si="3"/>
        <v>2225.2900952556756</v>
      </c>
      <c r="O21" s="9"/>
    </row>
    <row r="22" spans="1:15" x14ac:dyDescent="0.35">
      <c r="A22">
        <v>21</v>
      </c>
      <c r="B22" s="6">
        <v>43647</v>
      </c>
      <c r="C22" s="7">
        <v>2980.9</v>
      </c>
      <c r="D22" s="2">
        <f t="shared" si="4"/>
        <v>3029.5083333333332</v>
      </c>
      <c r="E22" s="2">
        <f t="shared" si="5"/>
        <v>3023.3208333333332</v>
      </c>
      <c r="F22" s="1">
        <f t="shared" si="6"/>
        <v>0.98596879535058723</v>
      </c>
      <c r="G22" s="1"/>
      <c r="H22" s="2">
        <f t="shared" ref="H22" si="18">C22/$G$10</f>
        <v>3015.972378940452</v>
      </c>
      <c r="I22" s="2"/>
      <c r="J22">
        <f t="shared" si="0"/>
        <v>3047.1089999999999</v>
      </c>
      <c r="K22" s="21">
        <f t="shared" ref="K22" si="19">J22*$G$10</f>
        <v>3011.6745370496446</v>
      </c>
      <c r="L22" s="2">
        <f t="shared" si="1"/>
        <v>-30.77453704964455</v>
      </c>
      <c r="M22" s="2">
        <f t="shared" si="2"/>
        <v>30.77453704964455</v>
      </c>
      <c r="N22" s="2">
        <f t="shared" si="3"/>
        <v>947.07213061994514</v>
      </c>
      <c r="O22" s="9"/>
    </row>
    <row r="23" spans="1:15" x14ac:dyDescent="0.35">
      <c r="A23">
        <v>22</v>
      </c>
      <c r="B23" s="6">
        <v>43678</v>
      </c>
      <c r="C23" s="7">
        <v>2994.2</v>
      </c>
      <c r="D23" s="2">
        <f t="shared" si="4"/>
        <v>3037.0916666666667</v>
      </c>
      <c r="E23" s="2">
        <f t="shared" si="5"/>
        <v>3033.3</v>
      </c>
      <c r="F23" s="1">
        <f t="shared" si="6"/>
        <v>0.98710974845877419</v>
      </c>
      <c r="G23" s="1"/>
      <c r="H23" s="2">
        <f t="shared" ref="H23" si="20">C23/$G$11</f>
        <v>3009.3881923500967</v>
      </c>
      <c r="I23" s="2"/>
      <c r="J23">
        <f t="shared" si="0"/>
        <v>3060.7380000000003</v>
      </c>
      <c r="K23" s="21">
        <f t="shared" ref="K23" si="21">J23*$G$11</f>
        <v>3045.2906484102577</v>
      </c>
      <c r="L23" s="2">
        <f t="shared" si="1"/>
        <v>-51.090648410257927</v>
      </c>
      <c r="M23" s="2">
        <f t="shared" si="2"/>
        <v>51.090648410257927</v>
      </c>
      <c r="N23" s="2">
        <f t="shared" si="3"/>
        <v>2610.254354980591</v>
      </c>
      <c r="O23" s="9"/>
    </row>
    <row r="24" spans="1:15" x14ac:dyDescent="0.35">
      <c r="A24">
        <v>23</v>
      </c>
      <c r="B24" s="6">
        <v>43709</v>
      </c>
      <c r="C24" s="7">
        <v>2922.5</v>
      </c>
      <c r="D24" s="2">
        <f t="shared" si="4"/>
        <v>3038.6833333333329</v>
      </c>
      <c r="E24" s="2">
        <f t="shared" si="5"/>
        <v>3037.8874999999998</v>
      </c>
      <c r="F24" s="1">
        <f t="shared" si="6"/>
        <v>0.96201719122251894</v>
      </c>
      <c r="G24" s="1"/>
      <c r="H24" s="2">
        <f t="shared" ref="H24" si="22">C24/$G$12</f>
        <v>3038.0304074559272</v>
      </c>
      <c r="I24" s="2"/>
      <c r="J24">
        <f t="shared" si="0"/>
        <v>3074.3670000000002</v>
      </c>
      <c r="K24" s="21">
        <f t="shared" ref="K24" si="23">J24*$G$12</f>
        <v>2957.4547823647299</v>
      </c>
      <c r="L24" s="2">
        <f t="shared" si="1"/>
        <v>-34.954782364729908</v>
      </c>
      <c r="M24" s="2">
        <f t="shared" si="2"/>
        <v>34.954782364729908</v>
      </c>
      <c r="N24" s="2">
        <f t="shared" si="3"/>
        <v>1221.8368101656331</v>
      </c>
      <c r="O24" s="9"/>
    </row>
    <row r="25" spans="1:15" x14ac:dyDescent="0.35">
      <c r="A25">
        <v>24</v>
      </c>
      <c r="B25" s="6">
        <v>43739</v>
      </c>
      <c r="C25" s="7">
        <v>3165.8</v>
      </c>
      <c r="D25" s="2">
        <f t="shared" si="4"/>
        <v>3058.6166666666668</v>
      </c>
      <c r="E25" s="2">
        <f t="shared" si="5"/>
        <v>3048.6499999999996</v>
      </c>
      <c r="F25" s="1">
        <f t="shared" si="6"/>
        <v>1.038426844668952</v>
      </c>
      <c r="G25" s="1"/>
      <c r="H25" s="2">
        <f t="shared" ref="H25" si="24">C25/$G$13</f>
        <v>3049.637113436645</v>
      </c>
      <c r="I25" s="2"/>
      <c r="J25">
        <f t="shared" si="0"/>
        <v>3087.9960000000001</v>
      </c>
      <c r="K25" s="21">
        <f t="shared" ref="K25" si="25">J25*$G$13</f>
        <v>3205.6200043366543</v>
      </c>
      <c r="L25" s="2">
        <f t="shared" si="1"/>
        <v>-39.820004336654165</v>
      </c>
      <c r="M25" s="2">
        <f t="shared" si="2"/>
        <v>39.820004336654165</v>
      </c>
      <c r="N25" s="2">
        <f t="shared" si="3"/>
        <v>1585.6327453711565</v>
      </c>
      <c r="O25" s="9"/>
    </row>
    <row r="26" spans="1:15" x14ac:dyDescent="0.35">
      <c r="A26">
        <v>25</v>
      </c>
      <c r="B26" s="6">
        <v>43770</v>
      </c>
      <c r="C26" s="7">
        <v>3075.7</v>
      </c>
      <c r="D26" s="2">
        <f t="shared" si="4"/>
        <v>3066.8333333333326</v>
      </c>
      <c r="E26" s="2">
        <f t="shared" si="5"/>
        <v>3062.7249999999995</v>
      </c>
      <c r="F26" s="1">
        <f t="shared" si="6"/>
        <v>1.0042364234464407</v>
      </c>
      <c r="G26" s="1"/>
      <c r="H26" s="2">
        <f t="shared" ref="H26" si="26">C26/$G$14</f>
        <v>3066.0515085182506</v>
      </c>
      <c r="I26" s="2"/>
      <c r="J26">
        <f t="shared" si="0"/>
        <v>3101.625</v>
      </c>
      <c r="K26" s="21">
        <f t="shared" ref="K26" si="27">J26*$G$14</f>
        <v>3111.3854369362152</v>
      </c>
      <c r="L26" s="2">
        <f t="shared" si="1"/>
        <v>-35.68543693621541</v>
      </c>
      <c r="M26" s="2">
        <f t="shared" si="2"/>
        <v>35.68543693621541</v>
      </c>
      <c r="N26" s="2">
        <f t="shared" si="3"/>
        <v>1273.4504093286071</v>
      </c>
      <c r="O26" s="9"/>
    </row>
    <row r="27" spans="1:15" x14ac:dyDescent="0.35">
      <c r="A27">
        <v>26</v>
      </c>
      <c r="B27" s="6">
        <v>43800</v>
      </c>
      <c r="C27" s="7">
        <v>3413.6</v>
      </c>
      <c r="D27" s="2">
        <f t="shared" si="4"/>
        <v>3082.6166666666668</v>
      </c>
      <c r="E27" s="2">
        <f t="shared" si="5"/>
        <v>3074.7249999999995</v>
      </c>
      <c r="F27" s="1">
        <f t="shared" si="6"/>
        <v>1.1102131084893774</v>
      </c>
      <c r="G27" s="1"/>
      <c r="H27" s="2">
        <f t="shared" ref="H27" si="28">C27/$G$15</f>
        <v>3084.6633659257841</v>
      </c>
      <c r="I27" s="2"/>
      <c r="J27">
        <f t="shared" si="0"/>
        <v>3115.2539999999999</v>
      </c>
      <c r="K27" s="21">
        <f t="shared" ref="K27" si="29">J27*$G$15</f>
        <v>3447.4527016040865</v>
      </c>
      <c r="L27" s="2">
        <f t="shared" si="1"/>
        <v>-33.852701604086633</v>
      </c>
      <c r="M27" s="2">
        <f t="shared" si="2"/>
        <v>33.852701604086633</v>
      </c>
      <c r="N27" s="2">
        <f t="shared" si="3"/>
        <v>1146.0054058953297</v>
      </c>
      <c r="O27" s="9"/>
    </row>
    <row r="28" spans="1:15" x14ac:dyDescent="0.35">
      <c r="A28">
        <v>27</v>
      </c>
      <c r="B28" s="6">
        <v>43831</v>
      </c>
      <c r="C28" s="7">
        <v>3222.6</v>
      </c>
      <c r="D28" s="2">
        <f t="shared" si="4"/>
        <v>3101.5083333333332</v>
      </c>
      <c r="E28" s="2">
        <f t="shared" si="5"/>
        <v>3092.0625</v>
      </c>
      <c r="F28" s="1">
        <f t="shared" si="6"/>
        <v>1.0422169668303922</v>
      </c>
      <c r="G28" s="1"/>
      <c r="H28" s="2">
        <f t="shared" ref="H28" si="30">C28/$G$16</f>
        <v>3100.644932793758</v>
      </c>
      <c r="I28" s="2"/>
      <c r="J28">
        <f t="shared" si="0"/>
        <v>3128.8830000000003</v>
      </c>
      <c r="K28" s="21">
        <f t="shared" ref="K28" si="31">J28*$G$16</f>
        <v>3251.9487314256403</v>
      </c>
      <c r="L28" s="2">
        <f t="shared" si="1"/>
        <v>-29.348731425640381</v>
      </c>
      <c r="M28" s="2">
        <f t="shared" si="2"/>
        <v>29.348731425640381</v>
      </c>
      <c r="N28" s="2">
        <f t="shared" si="3"/>
        <v>861.34803629437124</v>
      </c>
      <c r="O28" s="9"/>
    </row>
    <row r="29" spans="1:15" x14ac:dyDescent="0.35">
      <c r="A29">
        <v>28</v>
      </c>
      <c r="B29" s="6">
        <v>43862</v>
      </c>
      <c r="C29" s="7">
        <v>2884.3</v>
      </c>
      <c r="D29" s="2">
        <f t="shared" si="4"/>
        <v>3115.375</v>
      </c>
      <c r="E29" s="2">
        <f t="shared" si="5"/>
        <v>3108.4416666666666</v>
      </c>
      <c r="F29" s="1">
        <f t="shared" si="6"/>
        <v>0.92789259355572062</v>
      </c>
      <c r="G29" s="1"/>
      <c r="H29" s="2">
        <f t="shared" ref="H29" si="32">C29/$G$17</f>
        <v>3085.4359058154228</v>
      </c>
      <c r="I29" s="2"/>
      <c r="J29">
        <f t="shared" si="0"/>
        <v>3142.5120000000002</v>
      </c>
      <c r="K29" s="21">
        <f t="shared" ref="K29" si="33">J29*$G$17</f>
        <v>2937.6553713257481</v>
      </c>
      <c r="L29" s="2">
        <f t="shared" si="1"/>
        <v>-53.35537132574791</v>
      </c>
      <c r="M29" s="2">
        <f t="shared" si="2"/>
        <v>53.35537132574791</v>
      </c>
      <c r="N29" s="2">
        <f t="shared" si="3"/>
        <v>2846.7956493084425</v>
      </c>
      <c r="O29" s="9"/>
    </row>
    <row r="30" spans="1:15" x14ac:dyDescent="0.35">
      <c r="A30">
        <v>29</v>
      </c>
      <c r="B30" s="6">
        <v>43891</v>
      </c>
      <c r="C30" s="7">
        <v>3077.1</v>
      </c>
      <c r="D30" s="2">
        <f t="shared" si="4"/>
        <v>3134.2416666666668</v>
      </c>
      <c r="E30" s="2">
        <f t="shared" si="5"/>
        <v>3124.8083333333334</v>
      </c>
      <c r="F30" s="1">
        <f t="shared" si="6"/>
        <v>0.98473239692034442</v>
      </c>
      <c r="G30" s="1"/>
      <c r="H30" s="2">
        <f t="shared" ref="H30" si="34">C30/$G$18</f>
        <v>3033.0440940332346</v>
      </c>
      <c r="I30" s="2"/>
      <c r="J30">
        <f t="shared" si="0"/>
        <v>3156.1410000000001</v>
      </c>
      <c r="K30" s="21">
        <f t="shared" ref="K30" si="35">J30*$G$18</f>
        <v>3201.9849266964143</v>
      </c>
      <c r="L30" s="2">
        <f t="shared" si="1"/>
        <v>-124.88492669641437</v>
      </c>
      <c r="M30" s="2">
        <f t="shared" si="2"/>
        <v>124.88492669641437</v>
      </c>
      <c r="N30" s="2">
        <f t="shared" si="3"/>
        <v>15596.244915968789</v>
      </c>
      <c r="O30" s="9"/>
    </row>
    <row r="31" spans="1:15" x14ac:dyDescent="0.35">
      <c r="A31">
        <v>30</v>
      </c>
      <c r="B31" s="6">
        <v>43922</v>
      </c>
      <c r="C31" s="7">
        <v>3104.8</v>
      </c>
      <c r="D31" s="2">
        <f t="shared" si="4"/>
        <v>3155.7749999999996</v>
      </c>
      <c r="E31" s="2">
        <f t="shared" si="5"/>
        <v>3145.0083333333332</v>
      </c>
      <c r="F31" s="1">
        <f t="shared" si="6"/>
        <v>0.98721519020882309</v>
      </c>
      <c r="G31" s="1"/>
      <c r="H31" s="2">
        <f>C31/$G$19</f>
        <v>3183.2713527387091</v>
      </c>
      <c r="I31" s="2"/>
      <c r="J31">
        <f t="shared" si="0"/>
        <v>3169.77</v>
      </c>
      <c r="K31" s="21">
        <f t="shared" ref="K31" si="36">J31*$G$19</f>
        <v>3091.6314713582055</v>
      </c>
      <c r="L31" s="2">
        <f t="shared" si="1"/>
        <v>13.168528641794637</v>
      </c>
      <c r="M31" s="2">
        <f t="shared" si="2"/>
        <v>13.168528641794637</v>
      </c>
      <c r="N31" s="2">
        <f t="shared" si="3"/>
        <v>173.4101465897657</v>
      </c>
      <c r="O31" s="9"/>
    </row>
    <row r="32" spans="1:15" x14ac:dyDescent="0.35">
      <c r="A32">
        <v>31</v>
      </c>
      <c r="B32" s="6">
        <v>43952</v>
      </c>
      <c r="C32" s="7">
        <v>3147.5</v>
      </c>
      <c r="D32" s="2">
        <f t="shared" si="4"/>
        <v>3168.9083333333333</v>
      </c>
      <c r="E32" s="2">
        <f t="shared" si="5"/>
        <v>3162.3416666666662</v>
      </c>
      <c r="F32" s="1">
        <f t="shared" si="6"/>
        <v>0.99530674790042206</v>
      </c>
      <c r="G32" s="1"/>
      <c r="H32" s="2">
        <f t="shared" ref="H32" si="37">C32/$G$8</f>
        <v>3122.2954328060696</v>
      </c>
      <c r="I32" s="2"/>
      <c r="J32">
        <f t="shared" si="0"/>
        <v>3183.3989999999999</v>
      </c>
      <c r="K32" s="21">
        <f t="shared" ref="K32" si="38">J32*$G$8</f>
        <v>3209.0968225562979</v>
      </c>
      <c r="L32" s="2">
        <f t="shared" si="1"/>
        <v>-61.596822556297866</v>
      </c>
      <c r="M32" s="2">
        <f t="shared" si="2"/>
        <v>61.596822556297866</v>
      </c>
      <c r="N32" s="2">
        <f t="shared" si="3"/>
        <v>3794.1685490320456</v>
      </c>
      <c r="O32" s="9"/>
    </row>
    <row r="33" spans="1:15" x14ac:dyDescent="0.35">
      <c r="A33">
        <v>32</v>
      </c>
      <c r="B33" s="6">
        <v>43983</v>
      </c>
      <c r="C33" s="7">
        <v>3002.4</v>
      </c>
      <c r="D33" s="2">
        <f t="shared" si="4"/>
        <v>3190.5500000000006</v>
      </c>
      <c r="E33" s="2">
        <f t="shared" si="5"/>
        <v>3179.729166666667</v>
      </c>
      <c r="F33" s="1">
        <f t="shared" si="6"/>
        <v>0.94423136142360131</v>
      </c>
      <c r="G33" s="1"/>
      <c r="H33" s="2">
        <f t="shared" ref="H33" si="39">C33/$G$9</f>
        <v>3184.3250089738453</v>
      </c>
      <c r="I33" s="2"/>
      <c r="J33">
        <f t="shared" si="0"/>
        <v>3197.0280000000002</v>
      </c>
      <c r="K33" s="21">
        <f t="shared" ref="K33" si="40">J33*$G$9</f>
        <v>3014.377251112699</v>
      </c>
      <c r="L33" s="2">
        <f t="shared" si="1"/>
        <v>-11.977251112698923</v>
      </c>
      <c r="M33" s="2">
        <f t="shared" si="2"/>
        <v>11.977251112698923</v>
      </c>
      <c r="N33" s="2">
        <f t="shared" si="3"/>
        <v>143.45454421664758</v>
      </c>
      <c r="O33" s="9"/>
    </row>
    <row r="34" spans="1:15" x14ac:dyDescent="0.35">
      <c r="A34">
        <v>33</v>
      </c>
      <c r="B34" s="6">
        <v>44013</v>
      </c>
      <c r="C34" s="7">
        <v>3207.6</v>
      </c>
      <c r="D34" s="2">
        <f t="shared" si="4"/>
        <v>3209</v>
      </c>
      <c r="E34" s="2">
        <f t="shared" si="5"/>
        <v>3199.7750000000005</v>
      </c>
      <c r="F34" s="1">
        <f t="shared" si="6"/>
        <v>1.002445484448125</v>
      </c>
      <c r="G34" s="1"/>
      <c r="H34" s="2">
        <f t="shared" ref="H34" si="41">C34/$G$10</f>
        <v>3245.33966342024</v>
      </c>
      <c r="I34" s="2"/>
      <c r="J34">
        <f t="shared" si="0"/>
        <v>3210.6570000000002</v>
      </c>
      <c r="K34" s="21">
        <f t="shared" ref="K34" si="42">J34*$G$10</f>
        <v>3173.3206570884736</v>
      </c>
      <c r="L34" s="2">
        <f t="shared" si="1"/>
        <v>34.279342911526328</v>
      </c>
      <c r="M34" s="2">
        <f t="shared" si="2"/>
        <v>34.279342911526328</v>
      </c>
      <c r="N34" s="2">
        <f t="shared" si="3"/>
        <v>1175.0733504460104</v>
      </c>
      <c r="O34" s="9"/>
    </row>
    <row r="35" spans="1:15" x14ac:dyDescent="0.35">
      <c r="A35">
        <v>34</v>
      </c>
      <c r="B35" s="6">
        <v>44044</v>
      </c>
      <c r="C35" s="7">
        <v>3160.6</v>
      </c>
      <c r="D35" s="2">
        <f t="shared" si="4"/>
        <v>3228.6499999999996</v>
      </c>
      <c r="E35" s="2">
        <f t="shared" si="5"/>
        <v>3218.8249999999998</v>
      </c>
      <c r="F35" s="1">
        <f t="shared" si="6"/>
        <v>0.9819111011005569</v>
      </c>
      <c r="G35" s="1"/>
      <c r="H35" s="2">
        <f t="shared" ref="H35" si="43">C35/$G$11</f>
        <v>3176.6322626216406</v>
      </c>
      <c r="I35" s="2"/>
      <c r="J35">
        <f t="shared" si="0"/>
        <v>3224.2860000000001</v>
      </c>
      <c r="K35" s="21">
        <f t="shared" ref="K35" si="44">J35*$G$11</f>
        <v>3208.0132319721965</v>
      </c>
      <c r="L35" s="2">
        <f t="shared" si="1"/>
        <v>-47.413231972196627</v>
      </c>
      <c r="M35" s="2">
        <f t="shared" si="2"/>
        <v>47.413231972196627</v>
      </c>
      <c r="N35" s="2">
        <f t="shared" si="3"/>
        <v>2248.0145660493286</v>
      </c>
      <c r="O35" s="9"/>
    </row>
    <row r="36" spans="1:15" x14ac:dyDescent="0.35">
      <c r="A36">
        <v>35</v>
      </c>
      <c r="B36" s="6">
        <v>44075</v>
      </c>
      <c r="C36" s="7">
        <v>3148.9</v>
      </c>
      <c r="D36" s="2">
        <f t="shared" si="4"/>
        <v>3260.1583333333333</v>
      </c>
      <c r="E36" s="2">
        <f t="shared" si="5"/>
        <v>3244.4041666666662</v>
      </c>
      <c r="F36" s="1">
        <f t="shared" si="6"/>
        <v>0.97056341880956587</v>
      </c>
      <c r="G36" s="1"/>
      <c r="H36" s="2">
        <f t="shared" ref="H36" si="45">C36/$G$12</f>
        <v>3273.3803079685094</v>
      </c>
      <c r="I36" s="2"/>
      <c r="J36">
        <f t="shared" si="0"/>
        <v>3237.915</v>
      </c>
      <c r="K36" s="21">
        <f t="shared" ref="K36" si="46">J36*$G$12</f>
        <v>3114.7833689473291</v>
      </c>
      <c r="L36" s="2">
        <f t="shared" si="1"/>
        <v>34.116631052670982</v>
      </c>
      <c r="M36" s="2">
        <f t="shared" si="2"/>
        <v>34.116631052670982</v>
      </c>
      <c r="N36" s="2">
        <f t="shared" si="3"/>
        <v>1163.944514384074</v>
      </c>
      <c r="O36" s="9"/>
    </row>
    <row r="37" spans="1:15" x14ac:dyDescent="0.35">
      <c r="A37">
        <v>36</v>
      </c>
      <c r="B37" s="6">
        <v>44105</v>
      </c>
      <c r="C37" s="7">
        <v>3424.2</v>
      </c>
      <c r="D37" s="2">
        <f t="shared" si="4"/>
        <v>3276.0166666666664</v>
      </c>
      <c r="E37" s="2">
        <f t="shared" si="5"/>
        <v>3268.0874999999996</v>
      </c>
      <c r="F37" s="1">
        <f t="shared" si="6"/>
        <v>1.0477687638412374</v>
      </c>
      <c r="G37" s="1"/>
      <c r="H37" s="2">
        <f t="shared" ref="H37" si="47">C37/$G$13</f>
        <v>3298.5556269599342</v>
      </c>
      <c r="I37" s="2"/>
      <c r="J37">
        <f t="shared" si="0"/>
        <v>3251.5439999999999</v>
      </c>
      <c r="K37" s="21">
        <f t="shared" ref="K37" si="48">J37*$G$13</f>
        <v>3375.3976661177094</v>
      </c>
      <c r="L37" s="2">
        <f t="shared" si="1"/>
        <v>48.802333882290441</v>
      </c>
      <c r="M37" s="2">
        <f t="shared" si="2"/>
        <v>48.802333882290441</v>
      </c>
      <c r="N37" s="2">
        <f t="shared" si="3"/>
        <v>2381.6677923585535</v>
      </c>
      <c r="O37" s="9"/>
    </row>
    <row r="38" spans="1:15" x14ac:dyDescent="0.35">
      <c r="A38">
        <v>37</v>
      </c>
      <c r="B38" s="6">
        <v>44136</v>
      </c>
      <c r="C38" s="7">
        <v>3233.3</v>
      </c>
      <c r="D38" s="2">
        <f t="shared" si="4"/>
        <v>3289.5166666666664</v>
      </c>
      <c r="E38" s="2">
        <f t="shared" si="5"/>
        <v>3282.7666666666664</v>
      </c>
      <c r="F38" s="1">
        <f t="shared" si="6"/>
        <v>0.98493140948183966</v>
      </c>
      <c r="G38" s="1"/>
      <c r="H38" s="2">
        <f t="shared" ref="H38" si="49">C38/$G$14</f>
        <v>3223.1571162636346</v>
      </c>
      <c r="I38" s="2"/>
      <c r="J38">
        <f t="shared" si="0"/>
        <v>3265.1730000000002</v>
      </c>
      <c r="K38" s="21">
        <f t="shared" ref="K38" si="50">J38*$G$14</f>
        <v>3275.4481026163171</v>
      </c>
      <c r="L38" s="2">
        <f t="shared" si="1"/>
        <v>-42.148102616316919</v>
      </c>
      <c r="M38" s="2">
        <f t="shared" si="2"/>
        <v>42.148102616316919</v>
      </c>
      <c r="N38" s="2">
        <f t="shared" si="3"/>
        <v>1776.4625541555811</v>
      </c>
      <c r="O38" s="9"/>
    </row>
    <row r="39" spans="1:15" x14ac:dyDescent="0.35">
      <c r="A39">
        <v>38</v>
      </c>
      <c r="B39" s="6">
        <v>44166</v>
      </c>
      <c r="C39" s="7">
        <v>3673.3</v>
      </c>
      <c r="D39" s="2">
        <f t="shared" si="4"/>
        <v>3306.7749999999996</v>
      </c>
      <c r="E39" s="2">
        <f t="shared" si="5"/>
        <v>3298.145833333333</v>
      </c>
      <c r="F39" s="1">
        <f t="shared" si="6"/>
        <v>1.1137469916809319</v>
      </c>
      <c r="G39" s="1"/>
      <c r="H39" s="2">
        <f t="shared" ref="H39:H40" si="51">C39/$G$15</f>
        <v>3319.3385112652868</v>
      </c>
      <c r="I39" s="2"/>
      <c r="J39">
        <f t="shared" si="0"/>
        <v>3278.8020000000001</v>
      </c>
      <c r="K39" s="21">
        <f t="shared" ref="K39" si="52">J39*$G$15</f>
        <v>3628.440831124808</v>
      </c>
      <c r="L39" s="2">
        <f t="shared" si="1"/>
        <v>44.859168875192154</v>
      </c>
      <c r="M39" s="2">
        <f t="shared" si="2"/>
        <v>44.859168875192154</v>
      </c>
      <c r="N39" s="2">
        <f t="shared" si="3"/>
        <v>2012.3450321730086</v>
      </c>
      <c r="O39" s="9"/>
    </row>
    <row r="40" spans="1:15" x14ac:dyDescent="0.35">
      <c r="A40">
        <v>39</v>
      </c>
      <c r="B40" s="6">
        <v>44197</v>
      </c>
      <c r="C40" s="7">
        <v>3444</v>
      </c>
      <c r="D40" s="2">
        <f t="shared" si="4"/>
        <v>3324.6416666666664</v>
      </c>
      <c r="E40" s="2">
        <f t="shared" si="5"/>
        <v>3315.708333333333</v>
      </c>
      <c r="F40" s="1">
        <f t="shared" si="6"/>
        <v>1.0386920843962453</v>
      </c>
      <c r="G40" s="1"/>
      <c r="H40" s="2">
        <f>C40/$G$16</f>
        <v>3313.6663403902758</v>
      </c>
      <c r="I40" s="2"/>
      <c r="J40">
        <f t="shared" si="0"/>
        <v>3292.431</v>
      </c>
      <c r="K40" s="21">
        <f t="shared" ref="K40" si="53">J40*$G$16</f>
        <v>3421.929427772292</v>
      </c>
      <c r="L40" s="2">
        <f t="shared" si="1"/>
        <v>22.070572227707999</v>
      </c>
      <c r="M40" s="2">
        <f t="shared" si="2"/>
        <v>22.070572227707999</v>
      </c>
      <c r="N40" s="2">
        <f t="shared" si="3"/>
        <v>487.11015845847561</v>
      </c>
      <c r="O40" s="9"/>
    </row>
    <row r="41" spans="1:15" x14ac:dyDescent="0.35">
      <c r="A41">
        <v>40</v>
      </c>
      <c r="B41" s="6">
        <v>44228</v>
      </c>
      <c r="C41" s="7">
        <v>3120.1</v>
      </c>
      <c r="D41" s="2">
        <f t="shared" si="4"/>
        <v>3338.0499999999997</v>
      </c>
      <c r="E41" s="2">
        <f t="shared" si="5"/>
        <v>3331.3458333333328</v>
      </c>
      <c r="F41" s="1">
        <f t="shared" ref="F9:F43" si="54">C41/E41</f>
        <v>0.93658844085786164</v>
      </c>
      <c r="G41" s="1"/>
      <c r="H41" s="2">
        <f t="shared" ref="H41" si="55">C41/$G$17</f>
        <v>3337.6793571177404</v>
      </c>
      <c r="I41" s="2"/>
      <c r="J41">
        <f t="shared" si="0"/>
        <v>3306.06</v>
      </c>
      <c r="K41" s="21">
        <f t="shared" ref="K41" si="56">J41*$G$17</f>
        <v>3090.5418712562441</v>
      </c>
      <c r="L41" s="2">
        <f t="shared" si="1"/>
        <v>29.558128743755788</v>
      </c>
      <c r="M41" s="2">
        <f t="shared" si="2"/>
        <v>29.558128743755788</v>
      </c>
      <c r="N41" s="2">
        <f t="shared" si="3"/>
        <v>873.68297483244214</v>
      </c>
      <c r="O41" s="9"/>
    </row>
    <row r="42" spans="1:15" x14ac:dyDescent="0.35">
      <c r="A42">
        <v>41</v>
      </c>
      <c r="B42" s="6">
        <v>44256</v>
      </c>
      <c r="C42" s="7">
        <v>3455.2</v>
      </c>
      <c r="D42" s="2">
        <f t="shared" si="4"/>
        <v>3356.4249999999997</v>
      </c>
      <c r="E42" s="2">
        <f t="shared" si="5"/>
        <v>3347.2374999999997</v>
      </c>
      <c r="F42" s="1">
        <f t="shared" si="54"/>
        <v>1.0322542096280889</v>
      </c>
      <c r="G42" s="1"/>
      <c r="H42" s="2">
        <f t="shared" ref="H42" si="57">C42/$G$18</f>
        <v>3405.7307054381176</v>
      </c>
      <c r="I42" s="2"/>
      <c r="J42">
        <f t="shared" si="0"/>
        <v>3319.6890000000003</v>
      </c>
      <c r="K42" s="21">
        <f t="shared" ref="K42" si="58">J42*$G$18</f>
        <v>3367.9085121101671</v>
      </c>
      <c r="L42" s="2">
        <f t="shared" si="1"/>
        <v>87.291487889832752</v>
      </c>
      <c r="M42" s="2">
        <f t="shared" si="2"/>
        <v>87.291487889832752</v>
      </c>
      <c r="N42" s="2">
        <f t="shared" si="3"/>
        <v>7619.8038580208176</v>
      </c>
      <c r="O42" s="9"/>
    </row>
    <row r="43" spans="1:15" x14ac:dyDescent="0.35">
      <c r="A43">
        <v>42</v>
      </c>
      <c r="B43" s="6">
        <v>44287</v>
      </c>
      <c r="C43" s="7">
        <v>3295.1</v>
      </c>
      <c r="D43" s="2">
        <f>AVERAGE(C38:C49)</f>
        <v>3363.9833333333336</v>
      </c>
      <c r="E43" s="2">
        <f t="shared" si="5"/>
        <v>3360.2041666666664</v>
      </c>
      <c r="F43" s="1">
        <f t="shared" si="54"/>
        <v>0.9806249372247966</v>
      </c>
      <c r="G43" s="1"/>
      <c r="H43" s="2">
        <f>C43/$G$19</f>
        <v>3378.3810340148543</v>
      </c>
      <c r="I43" s="2"/>
      <c r="J43">
        <f t="shared" si="0"/>
        <v>3333.3180000000002</v>
      </c>
      <c r="K43" s="21">
        <f t="shared" ref="K43" si="59">J43*$G$19</f>
        <v>3251.1478223482432</v>
      </c>
      <c r="L43" s="2">
        <f t="shared" si="1"/>
        <v>43.952177651756756</v>
      </c>
      <c r="M43" s="2">
        <f t="shared" si="2"/>
        <v>43.952177651756756</v>
      </c>
      <c r="N43" s="2">
        <f t="shared" si="3"/>
        <v>1931.7939203315859</v>
      </c>
      <c r="O43" s="9"/>
    </row>
    <row r="44" spans="1:15" x14ac:dyDescent="0.35">
      <c r="A44">
        <v>43</v>
      </c>
      <c r="B44" s="6">
        <v>44317</v>
      </c>
      <c r="C44" s="7">
        <v>3309.5</v>
      </c>
      <c r="H44" s="2">
        <f t="shared" ref="H44" si="60">C44/$G$8</f>
        <v>3282.9981683468427</v>
      </c>
      <c r="I44" s="2"/>
      <c r="J44">
        <f t="shared" si="0"/>
        <v>3346.9470000000001</v>
      </c>
      <c r="K44" s="21">
        <f t="shared" ref="K44" si="61">J44*$G$8</f>
        <v>3373.9650552646194</v>
      </c>
      <c r="L44" s="2">
        <f t="shared" si="1"/>
        <v>-64.465055264619423</v>
      </c>
      <c r="M44" s="2">
        <f t="shared" si="2"/>
        <v>64.465055264619423</v>
      </c>
      <c r="N44" s="2">
        <f t="shared" si="3"/>
        <v>4155.7433502704362</v>
      </c>
      <c r="O44" s="9"/>
    </row>
    <row r="45" spans="1:15" x14ac:dyDescent="0.35">
      <c r="A45">
        <v>44</v>
      </c>
      <c r="B45" s="6">
        <v>44348</v>
      </c>
      <c r="C45" s="7">
        <v>3209.5</v>
      </c>
      <c r="H45" s="2">
        <f t="shared" ref="H45" si="62">C45/$G$9</f>
        <v>3403.9738596794418</v>
      </c>
      <c r="I45" s="2"/>
      <c r="J45">
        <f t="shared" si="0"/>
        <v>3360.576</v>
      </c>
      <c r="K45" s="21">
        <f t="shared" ref="K45" si="63">J45*$G$9</f>
        <v>3168.5815216617775</v>
      </c>
      <c r="L45" s="2">
        <f t="shared" si="1"/>
        <v>40.918478338222485</v>
      </c>
      <c r="M45" s="2">
        <f t="shared" si="2"/>
        <v>40.918478338222485</v>
      </c>
      <c r="N45" s="2">
        <f t="shared" si="3"/>
        <v>1674.3218695155826</v>
      </c>
      <c r="O45" s="9"/>
    </row>
    <row r="46" spans="1:15" x14ac:dyDescent="0.35">
      <c r="A46">
        <v>45</v>
      </c>
      <c r="B46" s="6">
        <v>44378</v>
      </c>
      <c r="C46" s="7">
        <v>3422</v>
      </c>
      <c r="F46" s="11" t="s">
        <v>30</v>
      </c>
      <c r="H46" s="2">
        <f t="shared" ref="H46" si="64">C46/$G$10</f>
        <v>3462.2622297743051</v>
      </c>
      <c r="I46" s="2"/>
      <c r="J46">
        <f t="shared" si="0"/>
        <v>3374.2049999999999</v>
      </c>
      <c r="K46" s="21">
        <f t="shared" ref="K46" si="65">J46*$G$10</f>
        <v>3334.9667771273016</v>
      </c>
      <c r="L46" s="2">
        <f t="shared" si="1"/>
        <v>87.033222872698389</v>
      </c>
      <c r="M46" s="2">
        <f t="shared" si="2"/>
        <v>87.033222872698389</v>
      </c>
      <c r="N46" s="2">
        <f t="shared" si="3"/>
        <v>7574.7818836087899</v>
      </c>
      <c r="O46" s="9"/>
    </row>
    <row r="47" spans="1:15" x14ac:dyDescent="0.35">
      <c r="A47">
        <v>46</v>
      </c>
      <c r="B47" s="6">
        <v>44409</v>
      </c>
      <c r="C47" s="7">
        <v>3321.5</v>
      </c>
      <c r="E47" s="12" t="s">
        <v>34</v>
      </c>
      <c r="F47" s="12"/>
      <c r="G47" s="12"/>
      <c r="H47" s="2">
        <f t="shared" ref="H47" si="66">C47/$G$11</f>
        <v>3338.3484339358915</v>
      </c>
      <c r="I47" s="2"/>
      <c r="J47">
        <f t="shared" si="0"/>
        <v>3387.8339999999998</v>
      </c>
      <c r="K47" s="21">
        <f t="shared" ref="K47" si="67">J47*$G$11</f>
        <v>3370.7358155341349</v>
      </c>
      <c r="L47" s="2">
        <f t="shared" si="1"/>
        <v>-49.235815534134872</v>
      </c>
      <c r="M47" s="2">
        <f t="shared" si="2"/>
        <v>49.235815534134872</v>
      </c>
      <c r="N47" s="2">
        <f t="shared" si="3"/>
        <v>2424.165531311357</v>
      </c>
      <c r="O47" s="9"/>
    </row>
    <row r="48" spans="1:15" x14ac:dyDescent="0.35">
      <c r="A48">
        <v>47</v>
      </c>
      <c r="B48" s="6">
        <v>44440</v>
      </c>
      <c r="C48" s="7">
        <v>3369.4</v>
      </c>
      <c r="E48" s="12" t="s">
        <v>35</v>
      </c>
      <c r="F48" s="12"/>
      <c r="G48" s="12"/>
      <c r="H48" s="2">
        <f t="shared" ref="H48" si="68">C48/$G$12</f>
        <v>3502.596973441232</v>
      </c>
      <c r="I48" s="2"/>
      <c r="J48">
        <f t="shared" si="0"/>
        <v>3401.4630000000002</v>
      </c>
      <c r="K48" s="21">
        <f t="shared" ref="K48" si="69">J48*$G$12</f>
        <v>3272.1119555299292</v>
      </c>
      <c r="L48" s="2">
        <f t="shared" si="1"/>
        <v>97.288044470070872</v>
      </c>
      <c r="M48" s="2">
        <f t="shared" si="2"/>
        <v>97.288044470070872</v>
      </c>
      <c r="N48" s="2">
        <f t="shared" si="3"/>
        <v>9464.9635968104885</v>
      </c>
      <c r="O48" s="9"/>
    </row>
    <row r="49" spans="1:15" x14ac:dyDescent="0.35">
      <c r="A49">
        <v>48</v>
      </c>
      <c r="B49" s="6">
        <v>44470</v>
      </c>
      <c r="C49" s="7">
        <v>3514.9</v>
      </c>
      <c r="H49" s="2">
        <f>C49/$G$13</f>
        <v>3385.9275664977145</v>
      </c>
      <c r="I49" s="2"/>
      <c r="J49">
        <f t="shared" si="0"/>
        <v>3415.0920000000001</v>
      </c>
      <c r="K49" s="21">
        <f t="shared" ref="K49:K50" si="70">J49*$G$13</f>
        <v>3545.1753278987649</v>
      </c>
      <c r="L49" s="2">
        <f t="shared" si="1"/>
        <v>-30.275327898764772</v>
      </c>
      <c r="M49" s="2">
        <f t="shared" si="2"/>
        <v>30.275327898764772</v>
      </c>
      <c r="N49" s="2">
        <f t="shared" si="3"/>
        <v>916.59547937772459</v>
      </c>
      <c r="O49" s="9"/>
    </row>
    <row r="50" spans="1:15" x14ac:dyDescent="0.35">
      <c r="A50" s="13">
        <v>49</v>
      </c>
      <c r="B50" s="6">
        <v>44501</v>
      </c>
      <c r="C50" s="14"/>
      <c r="D50" s="15"/>
      <c r="E50" s="15"/>
      <c r="F50" s="15"/>
      <c r="G50" s="15"/>
      <c r="H50" s="8"/>
      <c r="I50" s="16">
        <v>3429.9423613919398</v>
      </c>
      <c r="J50">
        <f t="shared" si="0"/>
        <v>3428.721</v>
      </c>
      <c r="K50" s="22">
        <f>J50*$G$14</f>
        <v>3439.5107682964181</v>
      </c>
    </row>
    <row r="51" spans="1:15" x14ac:dyDescent="0.35">
      <c r="A51" s="13">
        <v>50</v>
      </c>
      <c r="B51" s="6">
        <v>44531</v>
      </c>
      <c r="C51" s="14"/>
      <c r="D51" s="15"/>
      <c r="E51" s="15"/>
      <c r="F51" s="15" t="s">
        <v>36</v>
      </c>
      <c r="G51" s="15"/>
      <c r="H51" s="8"/>
      <c r="I51" s="16">
        <v>3443.60191358367</v>
      </c>
      <c r="J51">
        <f t="shared" si="0"/>
        <v>3442.35</v>
      </c>
      <c r="K51" s="18">
        <f t="shared" ref="K51" si="71">$G$15*J51</f>
        <v>3809.4289606455295</v>
      </c>
    </row>
    <row r="52" spans="1:15" x14ac:dyDescent="0.35">
      <c r="A52" s="13">
        <v>51</v>
      </c>
      <c r="B52" s="6">
        <v>44562</v>
      </c>
      <c r="C52" s="14"/>
      <c r="D52" s="15"/>
      <c r="E52" s="15"/>
      <c r="F52" s="15"/>
      <c r="G52" s="15"/>
      <c r="H52" s="8"/>
      <c r="I52" s="16">
        <v>3457.2614657753902</v>
      </c>
      <c r="J52">
        <f t="shared" si="0"/>
        <v>3455.9790000000003</v>
      </c>
      <c r="K52" s="18">
        <f t="shared" ref="K52" si="72">$G$16*J52</f>
        <v>3591.9101241189437</v>
      </c>
      <c r="M52" s="19" t="s">
        <v>4</v>
      </c>
      <c r="N52" s="19" t="s">
        <v>5</v>
      </c>
      <c r="O52" s="19"/>
    </row>
    <row r="53" spans="1:15" x14ac:dyDescent="0.35">
      <c r="A53" s="13">
        <v>52</v>
      </c>
      <c r="B53" s="6">
        <v>44593</v>
      </c>
      <c r="C53" s="14"/>
      <c r="D53" s="15"/>
      <c r="E53" s="15"/>
      <c r="F53" s="15"/>
      <c r="G53" s="15"/>
      <c r="H53" s="8"/>
      <c r="I53" s="16">
        <v>3470.9210179671099</v>
      </c>
      <c r="J53">
        <f t="shared" si="0"/>
        <v>3469.6080000000002</v>
      </c>
      <c r="K53" s="18">
        <f t="shared" ref="K53" si="73">$G$17*J53</f>
        <v>3243.4283711867406</v>
      </c>
      <c r="M53">
        <f>AVERAGE(M2:M49)</f>
        <v>46.130942811630256</v>
      </c>
      <c r="N53">
        <f t="shared" ref="N53" si="74">AVERAGE(N2:N49)</f>
        <v>3170.2127779160269</v>
      </c>
    </row>
    <row r="54" spans="1:15" x14ac:dyDescent="0.35">
      <c r="A54" s="13">
        <v>53</v>
      </c>
      <c r="B54" s="6">
        <v>44621</v>
      </c>
      <c r="C54" s="14"/>
      <c r="D54" s="15"/>
      <c r="E54" s="15" t="s">
        <v>37</v>
      </c>
      <c r="F54" s="15"/>
      <c r="G54" s="15"/>
      <c r="H54" s="8"/>
      <c r="I54" s="16">
        <v>3484.5805701588401</v>
      </c>
      <c r="J54">
        <f t="shared" si="0"/>
        <v>3483.2370000000001</v>
      </c>
      <c r="K54" s="18">
        <f t="shared" ref="K54" si="75">$G$18*J54</f>
        <v>3533.8320975239189</v>
      </c>
    </row>
    <row r="55" spans="1:15" x14ac:dyDescent="0.35">
      <c r="A55" s="13">
        <v>54</v>
      </c>
      <c r="B55" s="6">
        <v>44652</v>
      </c>
      <c r="C55" s="14"/>
      <c r="D55" s="15"/>
      <c r="E55" s="15" t="s">
        <v>38</v>
      </c>
      <c r="F55" s="15"/>
      <c r="G55" s="15"/>
      <c r="H55" s="8"/>
      <c r="I55" s="16">
        <v>3498.2401223505599</v>
      </c>
      <c r="J55">
        <f t="shared" si="0"/>
        <v>3496.866</v>
      </c>
      <c r="K55" s="18">
        <f t="shared" ref="K55" si="76">$G$19*J55</f>
        <v>3410.6641733382808</v>
      </c>
      <c r="N55" s="19" t="s">
        <v>6</v>
      </c>
    </row>
    <row r="56" spans="1:15" x14ac:dyDescent="0.35">
      <c r="A56" s="13">
        <v>55</v>
      </c>
      <c r="B56" s="6">
        <v>44682</v>
      </c>
      <c r="C56" s="14"/>
      <c r="D56" s="15"/>
      <c r="E56" s="15" t="s">
        <v>39</v>
      </c>
      <c r="F56" s="15"/>
      <c r="G56" s="15"/>
      <c r="H56" s="8"/>
      <c r="I56" s="16">
        <v>3511.8996745422801</v>
      </c>
      <c r="J56">
        <f t="shared" si="0"/>
        <v>3510.4949999999999</v>
      </c>
      <c r="K56" s="18">
        <f t="shared" ref="K56" si="77">$G$8*J56</f>
        <v>3538.8332879729405</v>
      </c>
      <c r="N56">
        <f>N53^0.5</f>
        <v>56.304642596468248</v>
      </c>
    </row>
    <row r="57" spans="1:15" x14ac:dyDescent="0.35">
      <c r="A57" s="13">
        <v>56</v>
      </c>
      <c r="B57" s="6">
        <v>44713</v>
      </c>
      <c r="C57" s="14"/>
      <c r="D57" s="15"/>
      <c r="E57" s="15" t="s">
        <v>40</v>
      </c>
      <c r="F57" s="15"/>
      <c r="G57" s="15"/>
      <c r="H57" s="8"/>
      <c r="I57" s="16">
        <v>3525.5592267340098</v>
      </c>
      <c r="J57">
        <f t="shared" si="0"/>
        <v>3524.1239999999998</v>
      </c>
      <c r="K57" s="18">
        <f t="shared" ref="K57" si="78">$G$9*J57</f>
        <v>3322.785792210856</v>
      </c>
    </row>
    <row r="58" spans="1:15" x14ac:dyDescent="0.35">
      <c r="A58" s="13">
        <v>57</v>
      </c>
      <c r="B58" s="6">
        <v>44743</v>
      </c>
      <c r="C58" s="14"/>
      <c r="D58" s="15"/>
      <c r="E58" s="15" t="s">
        <v>41</v>
      </c>
      <c r="F58" s="15"/>
      <c r="G58" s="15"/>
      <c r="H58" s="8"/>
      <c r="I58" s="16">
        <v>3539.21877892573</v>
      </c>
      <c r="J58">
        <f t="shared" si="0"/>
        <v>3537.7530000000002</v>
      </c>
      <c r="K58" s="18">
        <f t="shared" ref="K58" si="79">$G$10*J58</f>
        <v>3496.6128971661306</v>
      </c>
    </row>
    <row r="59" spans="1:15" x14ac:dyDescent="0.35">
      <c r="A59" s="13">
        <v>58</v>
      </c>
      <c r="B59" s="6">
        <v>44774</v>
      </c>
      <c r="C59" s="20"/>
      <c r="D59" s="15"/>
      <c r="E59" s="15" t="s">
        <v>42</v>
      </c>
      <c r="F59" s="15"/>
      <c r="G59" s="15"/>
      <c r="H59" s="8"/>
      <c r="I59" s="16">
        <v>3552.8783311174502</v>
      </c>
      <c r="J59">
        <f t="shared" si="0"/>
        <v>3551.3820000000001</v>
      </c>
      <c r="K59" s="18">
        <f t="shared" ref="K59" si="80">$G$11*J59</f>
        <v>3533.4583990960737</v>
      </c>
    </row>
    <row r="60" spans="1:15" x14ac:dyDescent="0.35">
      <c r="A60" s="13">
        <v>59</v>
      </c>
      <c r="B60" s="6">
        <v>44805</v>
      </c>
      <c r="C60" s="14"/>
      <c r="D60" s="17"/>
      <c r="E60" s="17" t="s">
        <v>43</v>
      </c>
      <c r="F60" s="17"/>
      <c r="G60" s="17"/>
      <c r="H60" s="17"/>
      <c r="I60" s="16">
        <v>3566.53788330918</v>
      </c>
      <c r="J60">
        <f t="shared" si="0"/>
        <v>3565.011</v>
      </c>
      <c r="K60" s="18">
        <f t="shared" ref="K60" si="81">$G$12*J60</f>
        <v>3429.4405421125284</v>
      </c>
      <c r="M60" t="s">
        <v>44</v>
      </c>
    </row>
    <row r="61" spans="1:15" x14ac:dyDescent="0.35">
      <c r="A61" s="13">
        <v>60</v>
      </c>
      <c r="B61" s="6">
        <v>44835</v>
      </c>
      <c r="C61" s="14"/>
      <c r="D61" s="15"/>
      <c r="E61" s="15"/>
      <c r="F61" s="15"/>
      <c r="G61" s="15"/>
      <c r="H61" s="8"/>
      <c r="I61" s="16">
        <v>3580.1974355009002</v>
      </c>
      <c r="J61">
        <f t="shared" si="0"/>
        <v>3578.6400000000003</v>
      </c>
      <c r="K61" s="18">
        <f t="shared" ref="K61" si="82">$G$13*J61</f>
        <v>3714.9529896798199</v>
      </c>
    </row>
  </sheetData>
  <pageMargins left="0.7" right="0.7" top="0.75" bottom="0.75" header="0.3" footer="0.3"/>
  <ignoredErrors>
    <ignoredError sqref="D7:D43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705EAD-8429-461C-A7BD-5334CD5BCE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8C7D35-D3CF-4873-8A61-3B75DE264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C06810-6090-41B7-A3C4-61FC731619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50</vt:i4>
      </vt:variant>
    </vt:vector>
  </HeadingPairs>
  <TitlesOfParts>
    <vt:vector size="55" baseType="lpstr">
      <vt:lpstr>Models</vt:lpstr>
      <vt:lpstr>Charts</vt:lpstr>
      <vt:lpstr>DeSeas Turnover</vt:lpstr>
      <vt:lpstr>Raw Turnover</vt:lpstr>
      <vt:lpstr>Sales</vt:lpstr>
      <vt:lpstr>'DeSeas Turnover'!A3348582J_Data</vt:lpstr>
      <vt:lpstr>'DeSeas Turnover'!A3348582J_Latest</vt:lpstr>
      <vt:lpstr>'DeSeas Turnover'!A3348588W</vt:lpstr>
      <vt:lpstr>'DeSeas Turnover'!A3348588W_Data</vt:lpstr>
      <vt:lpstr>'DeSeas Turnover'!A3348588W_Latest</vt:lpstr>
      <vt:lpstr>'DeSeas Turnover'!A3348594T</vt:lpstr>
      <vt:lpstr>'DeSeas Turnover'!A3348594T_Data</vt:lpstr>
      <vt:lpstr>'DeSeas Turnover'!A3348594T_Latest</vt:lpstr>
      <vt:lpstr>'DeSeas Turnover'!A3348597X</vt:lpstr>
      <vt:lpstr>'DeSeas Turnover'!A3348597X_Data</vt:lpstr>
      <vt:lpstr>'DeSeas Turnover'!A3348597X_Latest</vt:lpstr>
      <vt:lpstr>'DeSeas Turnover'!A3348600A</vt:lpstr>
      <vt:lpstr>'DeSeas Turnover'!A3348600A_Data</vt:lpstr>
      <vt:lpstr>'DeSeas Turnover'!A3348600A_Latest</vt:lpstr>
      <vt:lpstr>'DeSeas Turnover'!A3348603J_Data</vt:lpstr>
      <vt:lpstr>'DeSeas Turnover'!A3348603J_Latest</vt:lpstr>
      <vt:lpstr>'DeSeas Turnover'!A3348606R</vt:lpstr>
      <vt:lpstr>'DeSeas Turnover'!A3348606R_Data</vt:lpstr>
      <vt:lpstr>'DeSeas Turnover'!A3348606R_Latest</vt:lpstr>
      <vt:lpstr>'DeSeas Turnover'!A3348609W</vt:lpstr>
      <vt:lpstr>'DeSeas Turnover'!A3348609W_Data</vt:lpstr>
      <vt:lpstr>'DeSeas Turnover'!A3348609W_Latest</vt:lpstr>
      <vt:lpstr>'DeSeas Turnover'!A3348612K</vt:lpstr>
      <vt:lpstr>'DeSeas Turnover'!A3348612K_Data</vt:lpstr>
      <vt:lpstr>'DeSeas Turnover'!A3348612K_Latest</vt:lpstr>
      <vt:lpstr>'DeSeas Turnover'!A3348615T</vt:lpstr>
      <vt:lpstr>'DeSeas Turnover'!A3348615T_Data</vt:lpstr>
      <vt:lpstr>'DeSeas Turnover'!A3348615T_Latest</vt:lpstr>
      <vt:lpstr>'DeSeas Turnover'!A3348618X</vt:lpstr>
      <vt:lpstr>'DeSeas Turnover'!A3348618X_Data</vt:lpstr>
      <vt:lpstr>'DeSeas Turnover'!A3348618X_Latest</vt:lpstr>
      <vt:lpstr>'DeSeas Turnover'!A3348624V</vt:lpstr>
      <vt:lpstr>'DeSeas Turnover'!A3348624V_Data</vt:lpstr>
      <vt:lpstr>'DeSeas Turnover'!A3348624V_Latest</vt:lpstr>
      <vt:lpstr>'DeSeas Turnover'!A3348627A</vt:lpstr>
      <vt:lpstr>'DeSeas Turnover'!A3348627A_Data</vt:lpstr>
      <vt:lpstr>'DeSeas Turnover'!A3348627A_Latest</vt:lpstr>
      <vt:lpstr>'DeSeas Turnover'!A3348633W</vt:lpstr>
      <vt:lpstr>'DeSeas Turnover'!A3348633W_Data</vt:lpstr>
      <vt:lpstr>'DeSeas Turnover'!A3348633W_Latest</vt:lpstr>
      <vt:lpstr>'DeSeas Turnover'!A3348636C</vt:lpstr>
      <vt:lpstr>'DeSeas Turnover'!A3348636C_Data</vt:lpstr>
      <vt:lpstr>'DeSeas Turnover'!A3348636C_Latest</vt:lpstr>
      <vt:lpstr>'DeSeas Turnover'!A3348642X</vt:lpstr>
      <vt:lpstr>'DeSeas Turnover'!A3348642X_Data</vt:lpstr>
      <vt:lpstr>'DeSeas Turnover'!A3348642X_Latest</vt:lpstr>
      <vt:lpstr>alpha</vt:lpstr>
      <vt:lpstr>beta</vt:lpstr>
      <vt:lpstr>'DeSeas Turnover'!Date_Range_Data</vt:lpstr>
      <vt:lpstr>gamma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Ridwan Ahmed</cp:lastModifiedBy>
  <dcterms:created xsi:type="dcterms:W3CDTF">2020-07-29T23:57:35Z</dcterms:created>
  <dcterms:modified xsi:type="dcterms:W3CDTF">2022-10-07T19:58:53Z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