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73258085-2206-4BE0-8942-2F0573945058}" xr6:coauthVersionLast="47" xr6:coauthVersionMax="47" xr10:uidLastSave="{00000000-0000-0000-0000-000000000000}"/>
  <bookViews>
    <workbookView xWindow="-120" yWindow="-120" windowWidth="38640" windowHeight="212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 i="1" l="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Q5" i="1"/>
  <c r="AQ10" i="1"/>
  <c r="AQ11" i="1"/>
  <c r="AQ17" i="1"/>
  <c r="AQ22" i="1"/>
  <c r="AQ23" i="1"/>
  <c r="AQ28" i="1"/>
  <c r="AQ29" i="1"/>
  <c r="AQ13" i="1"/>
  <c r="AQ25" i="1"/>
  <c r="AQ2" i="1"/>
  <c r="AQ3" i="1"/>
  <c r="AQ4" i="1"/>
  <c r="AQ6" i="1"/>
  <c r="AQ7" i="1"/>
  <c r="AQ8" i="1"/>
  <c r="AQ9" i="1"/>
  <c r="AQ14" i="1"/>
  <c r="AQ15" i="1"/>
  <c r="AQ16" i="1"/>
  <c r="AQ18" i="1"/>
  <c r="AQ19" i="1"/>
  <c r="AQ20" i="1"/>
  <c r="AQ21" i="1"/>
  <c r="AQ26" i="1"/>
  <c r="AQ27" i="1"/>
  <c r="AQ30" i="1"/>
  <c r="AQ31" i="1"/>
  <c r="AQ32" i="1"/>
  <c r="W32" i="1"/>
  <c r="X32" i="1" s="1"/>
  <c r="W31" i="1"/>
  <c r="X31" i="1" s="1"/>
  <c r="W30" i="1"/>
  <c r="X30" i="1" s="1"/>
  <c r="W29" i="1"/>
  <c r="W28" i="1"/>
  <c r="X28" i="1" s="1"/>
  <c r="W27" i="1"/>
  <c r="W26" i="1"/>
  <c r="W25" i="1"/>
  <c r="W24" i="1"/>
  <c r="X24" i="1" s="1"/>
  <c r="W23" i="1"/>
  <c r="X23" i="1" s="1"/>
  <c r="W22" i="1"/>
  <c r="X22" i="1" s="1"/>
  <c r="W21" i="1"/>
  <c r="X21" i="1" s="1"/>
  <c r="W20" i="1"/>
  <c r="X20" i="1" s="1"/>
  <c r="W19" i="1"/>
  <c r="W18" i="1"/>
  <c r="W17" i="1"/>
  <c r="W16" i="1"/>
  <c r="X16" i="1" s="1"/>
  <c r="W15" i="1"/>
  <c r="W14" i="1"/>
  <c r="W13" i="1"/>
  <c r="W12" i="1"/>
  <c r="W11" i="1"/>
  <c r="X11" i="1" s="1"/>
  <c r="W10" i="1"/>
  <c r="X10" i="1" s="1"/>
  <c r="W9" i="1"/>
  <c r="X9" i="1" s="1"/>
  <c r="W8" i="1"/>
  <c r="X8" i="1" s="1"/>
  <c r="W7" i="1"/>
  <c r="X7" i="1" s="1"/>
  <c r="W6" i="1"/>
  <c r="W5" i="1"/>
  <c r="W4" i="1"/>
  <c r="X4" i="1" s="1"/>
  <c r="W3" i="1"/>
  <c r="X3" i="1" s="1"/>
  <c r="W2" i="1"/>
  <c r="X2" i="1" s="1"/>
  <c r="AE2" i="1"/>
  <c r="AH2" i="1" s="1"/>
  <c r="AP2" i="1" s="1"/>
  <c r="AE3" i="1"/>
  <c r="AH3" i="1" s="1"/>
  <c r="AP3" i="1" s="1"/>
  <c r="AE4" i="1"/>
  <c r="AH4" i="1" s="1"/>
  <c r="AP4" i="1" s="1"/>
  <c r="AE5" i="1"/>
  <c r="AH5" i="1" s="1"/>
  <c r="AP5" i="1" s="1"/>
  <c r="AE6" i="1"/>
  <c r="AH6" i="1" s="1"/>
  <c r="AP6" i="1" s="1"/>
  <c r="AE7" i="1"/>
  <c r="AH7" i="1" s="1"/>
  <c r="AP7" i="1" s="1"/>
  <c r="AE8" i="1"/>
  <c r="AH8" i="1" s="1"/>
  <c r="AP8" i="1" s="1"/>
  <c r="AE9" i="1"/>
  <c r="AH9" i="1" s="1"/>
  <c r="AP9" i="1" s="1"/>
  <c r="AE10" i="1"/>
  <c r="AH10" i="1" s="1"/>
  <c r="AP10" i="1" s="1"/>
  <c r="AE11" i="1"/>
  <c r="AH11" i="1" s="1"/>
  <c r="AP11" i="1" s="1"/>
  <c r="AE12" i="1"/>
  <c r="AH12" i="1" s="1"/>
  <c r="AP12" i="1" s="1"/>
  <c r="AE13" i="1"/>
  <c r="AH13" i="1" s="1"/>
  <c r="AP13" i="1" s="1"/>
  <c r="AE14" i="1"/>
  <c r="AH14" i="1" s="1"/>
  <c r="AP14" i="1" s="1"/>
  <c r="AE15" i="1"/>
  <c r="AH15" i="1" s="1"/>
  <c r="AP15" i="1" s="1"/>
  <c r="AE16" i="1"/>
  <c r="AH16" i="1" s="1"/>
  <c r="AP16" i="1" s="1"/>
  <c r="AE17" i="1"/>
  <c r="AH17" i="1" s="1"/>
  <c r="AP17" i="1" s="1"/>
  <c r="AE18" i="1"/>
  <c r="AH18" i="1" s="1"/>
  <c r="AP18" i="1" s="1"/>
  <c r="AE19" i="1"/>
  <c r="AH19" i="1" s="1"/>
  <c r="AP19" i="1" s="1"/>
  <c r="AE20" i="1"/>
  <c r="AH20" i="1" s="1"/>
  <c r="AP20" i="1" s="1"/>
  <c r="AE21" i="1"/>
  <c r="AH21" i="1" s="1"/>
  <c r="AP21" i="1" s="1"/>
  <c r="AE22" i="1"/>
  <c r="AH22" i="1" s="1"/>
  <c r="AP22" i="1" s="1"/>
  <c r="AE23" i="1"/>
  <c r="AH23" i="1" s="1"/>
  <c r="AP23" i="1" s="1"/>
  <c r="AE24" i="1"/>
  <c r="AH24" i="1" s="1"/>
  <c r="AP24" i="1" s="1"/>
  <c r="AE25" i="1"/>
  <c r="AH25" i="1" s="1"/>
  <c r="AP25" i="1" s="1"/>
  <c r="AE26" i="1"/>
  <c r="AH26" i="1" s="1"/>
  <c r="AP26" i="1" s="1"/>
  <c r="AE27" i="1"/>
  <c r="AH27" i="1" s="1"/>
  <c r="AP27" i="1" s="1"/>
  <c r="AE28" i="1"/>
  <c r="AH28" i="1" s="1"/>
  <c r="AP28" i="1" s="1"/>
  <c r="AE29" i="1"/>
  <c r="AH29" i="1" s="1"/>
  <c r="AP29" i="1" s="1"/>
  <c r="AE30" i="1"/>
  <c r="AH30" i="1" s="1"/>
  <c r="AP30" i="1" s="1"/>
  <c r="AE31" i="1"/>
  <c r="AH31" i="1" s="1"/>
  <c r="AP31" i="1" s="1"/>
  <c r="AE32" i="1"/>
  <c r="AH32" i="1" s="1"/>
  <c r="AP32" i="1" s="1"/>
  <c r="AF2" i="1"/>
  <c r="AG2" i="1" s="1"/>
  <c r="AO2" i="1" s="1"/>
  <c r="AF3" i="1"/>
  <c r="AG3" i="1" s="1"/>
  <c r="AO3" i="1" s="1"/>
  <c r="AF4" i="1"/>
  <c r="AG4" i="1" s="1"/>
  <c r="AO4" i="1" s="1"/>
  <c r="AF5" i="1"/>
  <c r="AG5" i="1" s="1"/>
  <c r="AO5" i="1" s="1"/>
  <c r="AF6" i="1"/>
  <c r="AG6" i="1" s="1"/>
  <c r="AO6" i="1" s="1"/>
  <c r="AF7" i="1"/>
  <c r="AG7" i="1" s="1"/>
  <c r="AO7" i="1" s="1"/>
  <c r="AF8" i="1"/>
  <c r="AG8" i="1" s="1"/>
  <c r="AO8" i="1" s="1"/>
  <c r="AF9" i="1"/>
  <c r="AG9" i="1" s="1"/>
  <c r="AO9" i="1" s="1"/>
  <c r="AF10" i="1"/>
  <c r="AG10" i="1" s="1"/>
  <c r="AO10" i="1" s="1"/>
  <c r="AF11" i="1"/>
  <c r="AG11" i="1" s="1"/>
  <c r="AO11" i="1" s="1"/>
  <c r="AF12" i="1"/>
  <c r="AG12" i="1" s="1"/>
  <c r="AO12" i="1" s="1"/>
  <c r="AF13" i="1"/>
  <c r="AG13" i="1" s="1"/>
  <c r="AO13" i="1" s="1"/>
  <c r="AF14" i="1"/>
  <c r="AG14" i="1" s="1"/>
  <c r="AO14" i="1" s="1"/>
  <c r="AF15" i="1"/>
  <c r="AG15" i="1" s="1"/>
  <c r="AO15" i="1" s="1"/>
  <c r="AF16" i="1"/>
  <c r="AG16" i="1" s="1"/>
  <c r="AO16" i="1" s="1"/>
  <c r="AF17" i="1"/>
  <c r="AG17" i="1" s="1"/>
  <c r="AO17" i="1" s="1"/>
  <c r="AF18" i="1"/>
  <c r="AG18" i="1" s="1"/>
  <c r="AO18" i="1" s="1"/>
  <c r="AF19" i="1"/>
  <c r="AG19" i="1" s="1"/>
  <c r="AO19" i="1" s="1"/>
  <c r="AF20" i="1"/>
  <c r="AG20" i="1" s="1"/>
  <c r="AO20" i="1" s="1"/>
  <c r="AF21" i="1"/>
  <c r="AG21" i="1" s="1"/>
  <c r="AO21" i="1" s="1"/>
  <c r="AF22" i="1"/>
  <c r="AG22" i="1" s="1"/>
  <c r="AO22" i="1" s="1"/>
  <c r="AF23" i="1"/>
  <c r="AG23" i="1" s="1"/>
  <c r="AO23" i="1" s="1"/>
  <c r="AF24" i="1"/>
  <c r="AG24" i="1" s="1"/>
  <c r="AO24" i="1" s="1"/>
  <c r="AF26" i="1"/>
  <c r="AG26" i="1" s="1"/>
  <c r="AO26" i="1" s="1"/>
  <c r="AF27" i="1"/>
  <c r="AG27" i="1" s="1"/>
  <c r="AO27" i="1" s="1"/>
  <c r="AF28" i="1"/>
  <c r="AG28" i="1" s="1"/>
  <c r="AO28" i="1" s="1"/>
  <c r="AF29" i="1"/>
  <c r="AG29" i="1" s="1"/>
  <c r="AO29" i="1" s="1"/>
  <c r="AF25" i="1"/>
  <c r="AG25" i="1" s="1"/>
  <c r="AO25" i="1" s="1"/>
  <c r="O24" i="1"/>
  <c r="AR24" i="1" s="1"/>
  <c r="Q24" i="1"/>
  <c r="AS24" i="1" s="1"/>
  <c r="Y24" i="1"/>
  <c r="AK24" i="1"/>
  <c r="AL24" i="1"/>
  <c r="AM24" i="1"/>
  <c r="AG30" i="1"/>
  <c r="AO30" i="1" s="1"/>
  <c r="AG31" i="1"/>
  <c r="AO31" i="1" s="1"/>
  <c r="AG32" i="1"/>
  <c r="AO32" i="1" s="1"/>
  <c r="AM26" i="1"/>
  <c r="AM4" i="1"/>
  <c r="AM10" i="1"/>
  <c r="AM21" i="1"/>
  <c r="AM9" i="1"/>
  <c r="AM13" i="1"/>
  <c r="AM11" i="1"/>
  <c r="AM12" i="1"/>
  <c r="AM25" i="1"/>
  <c r="AM23" i="1"/>
  <c r="AM18" i="1"/>
  <c r="AM14" i="1"/>
  <c r="AM2" i="1"/>
  <c r="AM3" i="1"/>
  <c r="AM5" i="1"/>
  <c r="AM20" i="1"/>
  <c r="AM19" i="1"/>
  <c r="AM27" i="1"/>
  <c r="AM28" i="1"/>
  <c r="AM29" i="1"/>
  <c r="AM16" i="1"/>
  <c r="AM17" i="1"/>
  <c r="AM22" i="1"/>
  <c r="AM15" i="1"/>
  <c r="AM6" i="1"/>
  <c r="AM7" i="1"/>
  <c r="AM8" i="1"/>
  <c r="AM30" i="1"/>
  <c r="AM31" i="1"/>
  <c r="AM32" i="1"/>
  <c r="AL26" i="1"/>
  <c r="AL4" i="1"/>
  <c r="AL10" i="1"/>
  <c r="AL21" i="1"/>
  <c r="AL9" i="1"/>
  <c r="AL13" i="1"/>
  <c r="AL11" i="1"/>
  <c r="AL12" i="1"/>
  <c r="AL25" i="1"/>
  <c r="AL23" i="1"/>
  <c r="AL18" i="1"/>
  <c r="AL14" i="1"/>
  <c r="AL2" i="1"/>
  <c r="AL3" i="1"/>
  <c r="AL5" i="1"/>
  <c r="AL20" i="1"/>
  <c r="AL19" i="1"/>
  <c r="AL27" i="1"/>
  <c r="AL28" i="1"/>
  <c r="AL29" i="1"/>
  <c r="AL16" i="1"/>
  <c r="AL17" i="1"/>
  <c r="AL22" i="1"/>
  <c r="AL15" i="1"/>
  <c r="AL6" i="1"/>
  <c r="AL7" i="1"/>
  <c r="AL8" i="1"/>
  <c r="AL30" i="1"/>
  <c r="AL31" i="1"/>
  <c r="AL32" i="1"/>
  <c r="AK26" i="1"/>
  <c r="AK4" i="1"/>
  <c r="AK10" i="1"/>
  <c r="AK21" i="1"/>
  <c r="AK9" i="1"/>
  <c r="AK13" i="1"/>
  <c r="AK11" i="1"/>
  <c r="AK12" i="1"/>
  <c r="AK25" i="1"/>
  <c r="AK23" i="1"/>
  <c r="AK18" i="1"/>
  <c r="AK14" i="1"/>
  <c r="AK2" i="1"/>
  <c r="AK3" i="1"/>
  <c r="AK5" i="1"/>
  <c r="AK20" i="1"/>
  <c r="AK19" i="1"/>
  <c r="AK27" i="1"/>
  <c r="AK28" i="1"/>
  <c r="AK29" i="1"/>
  <c r="AK16" i="1"/>
  <c r="AK17" i="1"/>
  <c r="AK22" i="1"/>
  <c r="AK15" i="1"/>
  <c r="AK6" i="1"/>
  <c r="AK7" i="1"/>
  <c r="AK8" i="1"/>
  <c r="AK30" i="1"/>
  <c r="AK31" i="1"/>
  <c r="AK32" i="1"/>
  <c r="O30" i="1"/>
  <c r="AR30" i="1" s="1"/>
  <c r="Q30" i="1"/>
  <c r="AS30" i="1" s="1"/>
  <c r="Y30" i="1"/>
  <c r="AB30" i="1" s="1"/>
  <c r="O31" i="1"/>
  <c r="AR31" i="1" s="1"/>
  <c r="Q31" i="1"/>
  <c r="AS31" i="1" s="1"/>
  <c r="Y31" i="1"/>
  <c r="AB31" i="1" s="1"/>
  <c r="O32" i="1"/>
  <c r="AR32" i="1" s="1"/>
  <c r="Q32" i="1"/>
  <c r="AS32" i="1" s="1"/>
  <c r="Y32" i="1"/>
  <c r="AB32" i="1" s="1"/>
  <c r="O3" i="1"/>
  <c r="AR3" i="1" s="1"/>
  <c r="Q3" i="1"/>
  <c r="AS3" i="1" s="1"/>
  <c r="Y3" i="1"/>
  <c r="AB3" i="1" s="1"/>
  <c r="O2" i="1"/>
  <c r="AR2" i="1" s="1"/>
  <c r="Q2" i="1"/>
  <c r="AS2" i="1" s="1"/>
  <c r="Y2" i="1"/>
  <c r="AB2" i="1" s="1"/>
  <c r="O8" i="1"/>
  <c r="Q8" i="1"/>
  <c r="AS8" i="1" s="1"/>
  <c r="Y8" i="1"/>
  <c r="O7" i="1"/>
  <c r="Q7" i="1"/>
  <c r="AS7" i="1" s="1"/>
  <c r="Y7" i="1"/>
  <c r="O6" i="1"/>
  <c r="Q6" i="1"/>
  <c r="AS6" i="1" s="1"/>
  <c r="X6" i="1"/>
  <c r="Y6" i="1"/>
  <c r="AB6" i="1" s="1"/>
  <c r="Q26" i="1"/>
  <c r="AS26" i="1" s="1"/>
  <c r="Q4" i="1"/>
  <c r="AS4" i="1" s="1"/>
  <c r="Q10" i="1"/>
  <c r="AS10" i="1" s="1"/>
  <c r="Q21" i="1"/>
  <c r="AS21" i="1" s="1"/>
  <c r="Q9" i="1"/>
  <c r="AS9" i="1" s="1"/>
  <c r="Q13" i="1"/>
  <c r="AS13" i="1" s="1"/>
  <c r="Q11" i="1"/>
  <c r="AS11" i="1" s="1"/>
  <c r="Q12" i="1"/>
  <c r="AS12" i="1" s="1"/>
  <c r="Q25" i="1"/>
  <c r="AS25" i="1" s="1"/>
  <c r="Q23" i="1"/>
  <c r="AS23" i="1" s="1"/>
  <c r="Q18" i="1"/>
  <c r="AS18" i="1" s="1"/>
  <c r="Q14" i="1"/>
  <c r="AS14" i="1" s="1"/>
  <c r="Q5" i="1"/>
  <c r="AS5" i="1" s="1"/>
  <c r="Q20" i="1"/>
  <c r="AS20" i="1" s="1"/>
  <c r="Q19" i="1"/>
  <c r="AS19" i="1" s="1"/>
  <c r="Q27" i="1"/>
  <c r="AS27" i="1" s="1"/>
  <c r="Q28" i="1"/>
  <c r="AS28" i="1" s="1"/>
  <c r="Q29" i="1"/>
  <c r="AS29" i="1" s="1"/>
  <c r="Q16" i="1"/>
  <c r="AS16" i="1" s="1"/>
  <c r="Q17" i="1"/>
  <c r="AS17" i="1" s="1"/>
  <c r="Q22" i="1"/>
  <c r="AS22" i="1" s="1"/>
  <c r="Q15" i="1"/>
  <c r="AS15" i="1" s="1"/>
  <c r="O26" i="1"/>
  <c r="AR26" i="1" s="1"/>
  <c r="O4" i="1"/>
  <c r="AR4" i="1" s="1"/>
  <c r="O10" i="1"/>
  <c r="AR10" i="1" s="1"/>
  <c r="O21" i="1"/>
  <c r="O9" i="1"/>
  <c r="O13" i="1"/>
  <c r="AR13" i="1" s="1"/>
  <c r="O11" i="1"/>
  <c r="AR11" i="1" s="1"/>
  <c r="O12" i="1"/>
  <c r="AR12" i="1" s="1"/>
  <c r="O25" i="1"/>
  <c r="AR25" i="1" s="1"/>
  <c r="O23" i="1"/>
  <c r="AR23" i="1" s="1"/>
  <c r="O18" i="1"/>
  <c r="O14" i="1"/>
  <c r="AR14" i="1" s="1"/>
  <c r="O5" i="1"/>
  <c r="O20" i="1"/>
  <c r="O19" i="1"/>
  <c r="O27" i="1"/>
  <c r="AR27" i="1" s="1"/>
  <c r="O28" i="1"/>
  <c r="AR28" i="1" s="1"/>
  <c r="O29" i="1"/>
  <c r="AR29" i="1" s="1"/>
  <c r="O16" i="1"/>
  <c r="AR16" i="1" s="1"/>
  <c r="O17" i="1"/>
  <c r="AR17" i="1" s="1"/>
  <c r="O22" i="1"/>
  <c r="AR22" i="1" s="1"/>
  <c r="O15" i="1"/>
  <c r="AR15" i="1" s="1"/>
  <c r="X13" i="1"/>
  <c r="X12" i="1"/>
  <c r="X25" i="1"/>
  <c r="X18" i="1"/>
  <c r="X14" i="1"/>
  <c r="X5" i="1"/>
  <c r="X19" i="1"/>
  <c r="X27" i="1"/>
  <c r="X29" i="1"/>
  <c r="X17" i="1"/>
  <c r="X15" i="1"/>
  <c r="X26" i="1"/>
  <c r="Y20" i="1"/>
  <c r="Y26" i="1"/>
  <c r="AB26" i="1" s="1"/>
  <c r="Y4" i="1"/>
  <c r="AB4" i="1" s="1"/>
  <c r="Y10" i="1"/>
  <c r="AB10" i="1" s="1"/>
  <c r="Y21" i="1"/>
  <c r="AB21" i="1" s="1"/>
  <c r="Y9" i="1"/>
  <c r="AB9" i="1" s="1"/>
  <c r="Y13" i="1"/>
  <c r="AB13" i="1" s="1"/>
  <c r="Y11" i="1"/>
  <c r="AB11" i="1" s="1"/>
  <c r="Y12" i="1"/>
  <c r="AB12" i="1" s="1"/>
  <c r="Y25" i="1"/>
  <c r="AB25" i="1" s="1"/>
  <c r="Y23" i="1"/>
  <c r="AB23" i="1" s="1"/>
  <c r="Y18" i="1"/>
  <c r="AB18" i="1" s="1"/>
  <c r="Y14" i="1"/>
  <c r="AB14" i="1" s="1"/>
  <c r="Y5" i="1"/>
  <c r="AB5" i="1" s="1"/>
  <c r="Y19" i="1"/>
  <c r="AB19" i="1" s="1"/>
  <c r="Y27" i="1"/>
  <c r="AB27" i="1" s="1"/>
  <c r="Y28" i="1"/>
  <c r="AB28" i="1" s="1"/>
  <c r="Y29" i="1"/>
  <c r="AB29" i="1" s="1"/>
  <c r="Y16" i="1"/>
  <c r="AB16" i="1" s="1"/>
  <c r="Y17" i="1"/>
  <c r="AB17" i="1" s="1"/>
  <c r="Y22" i="1"/>
  <c r="AB22" i="1" s="1"/>
  <c r="Y15" i="1"/>
  <c r="AB15" i="1" s="1"/>
  <c r="AR21" i="1" l="1"/>
  <c r="AR9" i="1"/>
  <c r="AR20" i="1"/>
  <c r="AR8" i="1"/>
  <c r="AR19" i="1"/>
  <c r="AR7" i="1"/>
  <c r="AR18" i="1"/>
  <c r="AR6" i="1"/>
  <c r="AR5" i="1"/>
  <c r="AQ24" i="1"/>
  <c r="AQ12" i="1"/>
  <c r="Z24" i="1"/>
  <c r="AA24" i="1" s="1"/>
  <c r="AU24" i="1" s="1"/>
  <c r="AB24" i="1"/>
  <c r="Z30" i="1"/>
  <c r="AA30" i="1" s="1"/>
  <c r="AU30" i="1" s="1"/>
  <c r="Z31" i="1"/>
  <c r="AA31" i="1" s="1"/>
  <c r="AU31" i="1" s="1"/>
  <c r="Z32" i="1"/>
  <c r="AA32" i="1" s="1"/>
  <c r="AU32" i="1" s="1"/>
  <c r="Z3" i="1"/>
  <c r="AA3" i="1" s="1"/>
  <c r="AU3" i="1" s="1"/>
  <c r="Z2" i="1"/>
  <c r="AA2" i="1" s="1"/>
  <c r="AU2" i="1" s="1"/>
  <c r="Z20" i="1"/>
  <c r="Z28" i="1"/>
  <c r="Z21" i="1"/>
  <c r="Z15" i="1"/>
  <c r="Z29" i="1"/>
  <c r="Z13" i="1"/>
  <c r="Z4" i="1"/>
  <c r="Z9" i="1"/>
  <c r="Z19" i="1"/>
  <c r="Z10" i="1"/>
  <c r="Z26" i="1"/>
  <c r="Z6" i="1"/>
  <c r="AA6" i="1" s="1"/>
  <c r="AU6" i="1" s="1"/>
  <c r="Z18" i="1"/>
  <c r="Z23" i="1"/>
  <c r="Z7" i="1"/>
  <c r="AA7" i="1" s="1"/>
  <c r="AU7" i="1" s="1"/>
  <c r="Z22" i="1"/>
  <c r="Z25" i="1"/>
  <c r="Z5" i="1"/>
  <c r="Z17" i="1"/>
  <c r="Z12" i="1"/>
  <c r="Z8" i="1"/>
  <c r="AA8" i="1" s="1"/>
  <c r="AU8" i="1" s="1"/>
  <c r="Z14" i="1"/>
  <c r="Z16" i="1"/>
  <c r="Z11" i="1"/>
  <c r="Z27" i="1"/>
  <c r="AB8" i="1"/>
  <c r="AB7" i="1"/>
  <c r="AB20" i="1"/>
  <c r="AC24" i="1" l="1"/>
  <c r="AD24" i="1" s="1"/>
  <c r="AT24" i="1" s="1"/>
  <c r="AC7" i="1"/>
  <c r="AD7" i="1" s="1"/>
  <c r="AT7" i="1" s="1"/>
  <c r="AC31" i="1"/>
  <c r="AD31" i="1" s="1"/>
  <c r="AT31" i="1" s="1"/>
  <c r="AC30" i="1"/>
  <c r="AD30" i="1" s="1"/>
  <c r="AT30" i="1" s="1"/>
  <c r="AC32" i="1"/>
  <c r="AD32" i="1" s="1"/>
  <c r="AT32" i="1" s="1"/>
  <c r="AC3" i="1"/>
  <c r="AD3" i="1" s="1"/>
  <c r="AT3" i="1" s="1"/>
  <c r="AC16" i="1"/>
  <c r="AD16" i="1" s="1"/>
  <c r="AT16" i="1" s="1"/>
  <c r="AC2" i="1"/>
  <c r="AD2" i="1" s="1"/>
  <c r="AT2" i="1" s="1"/>
  <c r="AC9" i="1"/>
  <c r="AD9" i="1" s="1"/>
  <c r="AT9" i="1" s="1"/>
  <c r="AC20" i="1"/>
  <c r="AD20" i="1" s="1"/>
  <c r="AT20" i="1" s="1"/>
  <c r="AC29" i="1"/>
  <c r="AD29" i="1" s="1"/>
  <c r="AT29" i="1" s="1"/>
  <c r="AC8" i="1"/>
  <c r="AD8" i="1" s="1"/>
  <c r="AT8" i="1" s="1"/>
  <c r="AC6" i="1"/>
  <c r="AD6" i="1" s="1"/>
  <c r="AT6" i="1" s="1"/>
  <c r="AC22" i="1"/>
  <c r="AD22" i="1" s="1"/>
  <c r="AT22" i="1" s="1"/>
  <c r="AC11" i="1"/>
  <c r="AD11" i="1" s="1"/>
  <c r="AT11" i="1" s="1"/>
  <c r="AC23" i="1"/>
  <c r="AD23" i="1" s="1"/>
  <c r="AT23" i="1" s="1"/>
  <c r="AC12" i="1"/>
  <c r="AD12" i="1" s="1"/>
  <c r="AT12" i="1" s="1"/>
  <c r="AC18" i="1"/>
  <c r="AD18" i="1" s="1"/>
  <c r="AT18" i="1" s="1"/>
  <c r="AC25" i="1"/>
  <c r="AD25" i="1" s="1"/>
  <c r="AT25" i="1" s="1"/>
  <c r="AC26" i="1"/>
  <c r="AD26" i="1" s="1"/>
  <c r="AT26" i="1" s="1"/>
  <c r="AC15" i="1"/>
  <c r="AD15" i="1" s="1"/>
  <c r="AT15" i="1" s="1"/>
  <c r="AC4" i="1"/>
  <c r="AD4" i="1" s="1"/>
  <c r="AT4" i="1" s="1"/>
  <c r="AC14" i="1"/>
  <c r="AD14" i="1" s="1"/>
  <c r="AT14" i="1" s="1"/>
  <c r="AC5" i="1"/>
  <c r="AD5" i="1" s="1"/>
  <c r="AT5" i="1" s="1"/>
  <c r="AC10" i="1"/>
  <c r="AD10" i="1" s="1"/>
  <c r="AT10" i="1" s="1"/>
  <c r="AC19" i="1"/>
  <c r="AD19" i="1" s="1"/>
  <c r="AT19" i="1" s="1"/>
  <c r="AC28" i="1"/>
  <c r="AD28" i="1" s="1"/>
  <c r="AT28" i="1" s="1"/>
  <c r="AC27" i="1"/>
  <c r="AD27" i="1" s="1"/>
  <c r="AT27" i="1" s="1"/>
  <c r="AC13" i="1"/>
  <c r="AD13" i="1" s="1"/>
  <c r="AT13" i="1" s="1"/>
  <c r="AC21" i="1"/>
  <c r="AD21" i="1" s="1"/>
  <c r="AT21" i="1" s="1"/>
  <c r="AC17" i="1"/>
  <c r="AD17" i="1" s="1"/>
  <c r="AT17" i="1" s="1"/>
  <c r="AA28" i="1"/>
  <c r="AA25" i="1"/>
  <c r="AA21" i="1"/>
  <c r="AA13" i="1"/>
  <c r="AA29" i="1"/>
  <c r="AA22" i="1"/>
  <c r="AA5" i="1"/>
  <c r="AA20" i="1"/>
  <c r="AA4" i="1"/>
  <c r="AA23" i="1"/>
  <c r="AA19" i="1"/>
  <c r="AA11" i="1"/>
  <c r="AA15" i="1"/>
  <c r="AA16" i="1"/>
  <c r="AA18" i="1"/>
  <c r="AA14" i="1"/>
  <c r="AA10" i="1"/>
  <c r="AA26" i="1"/>
  <c r="AA27" i="1"/>
  <c r="AA12" i="1"/>
  <c r="AA9" i="1"/>
  <c r="AA17" i="1"/>
  <c r="AU19" i="1" l="1"/>
  <c r="AU9" i="1"/>
  <c r="AU4" i="1"/>
  <c r="AU20" i="1"/>
  <c r="AU12" i="1"/>
  <c r="AU27" i="1"/>
  <c r="AU5" i="1"/>
  <c r="AU26" i="1"/>
  <c r="AU22" i="1"/>
  <c r="AU10" i="1"/>
  <c r="AU29" i="1"/>
  <c r="AU18" i="1"/>
  <c r="AU23" i="1"/>
  <c r="AU16" i="1"/>
  <c r="AU25" i="1"/>
  <c r="AU11" i="1"/>
  <c r="AU17" i="1"/>
  <c r="AU14" i="1"/>
  <c r="AU13" i="1"/>
  <c r="AU21" i="1"/>
  <c r="AU15" i="1"/>
  <c r="AU28" i="1"/>
</calcChain>
</file>

<file path=xl/sharedStrings.xml><?xml version="1.0" encoding="utf-8"?>
<sst xmlns="http://schemas.openxmlformats.org/spreadsheetml/2006/main" count="274" uniqueCount="196">
  <si>
    <t>Concentric</t>
  </si>
  <si>
    <t>Rectilinear</t>
  </si>
  <si>
    <t>Grid</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</si>
  <si>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</si>
  <si>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</si>
  <si>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</si>
  <si>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</si>
  <si>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</si>
  <si>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</si>
  <si>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</si>
  <si>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</si>
  <si>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</si>
  <si>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</si>
  <si>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</si>
  <si>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</si>
  <si>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</si>
  <si>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</si>
  <si>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</si>
  <si>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</si>
  <si>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</si>
  <si>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Material Usage</t>
  </si>
  <si>
    <t>High</t>
  </si>
  <si>
    <t>Low</t>
  </si>
  <si>
    <t>Normal</t>
  </si>
  <si>
    <t>Normal-Low</t>
  </si>
  <si>
    <t>Normal-High</t>
  </si>
  <si>
    <t>DensityCalc</t>
  </si>
  <si>
    <t>X-Y Strength</t>
  </si>
  <si>
    <t>Z Strength</t>
  </si>
  <si>
    <t>hs</t>
  </si>
  <si>
    <t>g</t>
  </si>
  <si>
    <t>Primitive Cube</t>
  </si>
  <si>
    <t>Layer Height</t>
  </si>
  <si>
    <t>Infill Density</t>
  </si>
  <si>
    <t>Anchor</t>
  </si>
  <si>
    <t>0.2mm</t>
  </si>
  <si>
    <t>Off</t>
  </si>
  <si>
    <t>ABS Density</t>
  </si>
  <si>
    <t>Param</t>
  </si>
  <si>
    <t>Value</t>
  </si>
  <si>
    <t>Desc</t>
  </si>
  <si>
    <t>Quarter Cubic</t>
  </si>
  <si>
    <t>Name</t>
  </si>
  <si>
    <t>N</t>
  </si>
  <si>
    <t>XY-N</t>
  </si>
  <si>
    <t>Z-N</t>
  </si>
  <si>
    <t>Total Time</t>
  </si>
  <si>
    <t>g/t</t>
  </si>
  <si>
    <t>100mm x 100mm x 100mm</t>
  </si>
  <si>
    <t>Flor Ratio</t>
  </si>
  <si>
    <t>Printed</t>
  </si>
  <si>
    <t>Only Infill</t>
  </si>
  <si>
    <t>Infill Combination</t>
  </si>
  <si>
    <t>Unknown</t>
  </si>
  <si>
    <t>Fills the area with progressively smaller versions of the outer contour, creating a concentric pattern. Ideal for 100% infill or flexible prints.</t>
  </si>
  <si>
    <t>Two-layer pattern of perpendicular lines, forming a grid. Overlapping points may cause noise or artifacts.</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</si>
  <si>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</si>
  <si>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</si>
  <si>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</si>
  <si>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</si>
  <si>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</si>
  <si>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</si>
  <si>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</si>
  <si>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Spiral pattern that fills the area with concentric arcs, creating a smooth and continuous infill. Can be filled with resin thanks to its interconnected hollow structure, which allows the resin to flow through it and cure properly.</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</si>
  <si>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</si>
  <si>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</si>
  <si>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[Cubic](#cubic) pattern with extra internal divisions, improving X-Y strength.</t>
  </si>
  <si>
    <t>Material/Time</t>
  </si>
  <si>
    <t>Ultra-Low</t>
  </si>
  <si>
    <t>Extra-Low</t>
  </si>
  <si>
    <t>Extra-High</t>
  </si>
  <si>
    <t>Ultra-High</t>
  </si>
  <si>
    <t>Max %</t>
  </si>
  <si>
    <t>% Effective</t>
  </si>
  <si>
    <t>g/t prom</t>
  </si>
  <si>
    <t>t prom</t>
  </si>
  <si>
    <t xml:space="preserve"> % of  total infill volume</t>
  </si>
  <si>
    <t>Same as [Cubic](#cubic) but reduced in the center</t>
  </si>
  <si>
    <t>% of layer before top shell layers</t>
  </si>
  <si>
    <t>MD</t>
  </si>
  <si>
    <t>Zig Zag</t>
  </si>
  <si>
    <t>Locked Zag</t>
  </si>
  <si>
    <t>Same as [Zig Zag](#zig-zag) but increasing near walls</t>
  </si>
  <si>
    <t>Print Time</t>
  </si>
  <si>
    <t>Pattern</t>
  </si>
  <si>
    <t>Cross Zag</t>
  </si>
  <si>
    <t>Parallel lines spaced according to infill density. Each layer is printed perpendicular to the previous, resulting in low vertical bonding. Consider using new [Zig Zag](#zig-zag) infill instead.</t>
  </si>
  <si>
    <t>Low-strength pattern with good flexibility. You can adjust **Angle 1** and **Angle 2** to optimize the infill for your specific model. Each angle adjusts the plane of each layer generated by the pattern. 0° is vertical.</t>
  </si>
  <si>
    <t>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t>
  </si>
  <si>
    <t>This infill tries to generate a printable honeycomb structure by printing squares and octagons maintaining a vertical angle high enough to maintain contact with the previous layer.</t>
  </si>
  <si>
    <t>Similar to [Gyroid](#gyroid) but with linear patterns, creating weak points at internal corners.
Easier to slice but consider using [TPMS-D](#tpms-d) or [Gyroid](#gyroid) for better strength and flexibility.</t>
  </si>
  <si>
    <t>Similar to [rectilinear](#rectilinear) with consistent pattern between layers. Allows you to add a Symmetric infill Y axis for models with two symmetric parts.</t>
  </si>
  <si>
    <t>Similar to [Zig Zag](#zig-zag) but displacing each layer with Infill shift step parameter.</t>
  </si>
  <si>
    <t>Adaptive version of [Zig Zag](#zig-zag) adding an external skin texture to interlock layers and a low material skeleton.</t>
  </si>
  <si>
    <t>Triply Periodic Minimal Surface (Schwarz Diamond). Hybrid between [Cross Hatch](#cross-hatch) and [Gyroid](#gyroid), combining rigidity and smooth transitions. Isotropic and strong in all directions. This geometry is faster to slice than Gyroid, but slower than Cross Hatch.</t>
  </si>
  <si>
    <t>ipConcentric</t>
  </si>
  <si>
    <t>ipRectilinear</t>
  </si>
  <si>
    <t>ipGrid</t>
  </si>
  <si>
    <t>ipLine</t>
  </si>
  <si>
    <t>ipCubic</t>
  </si>
  <si>
    <t>ipTriangles</t>
  </si>
  <si>
    <t>ipStars</t>
  </si>
  <si>
    <t>ipGyroid</t>
  </si>
  <si>
    <t>ipTpmsD</t>
  </si>
  <si>
    <t>ipHoneycomb</t>
  </si>
  <si>
    <t>ipAdaptiveCubic</t>
  </si>
  <si>
    <t>ipMonotonic</t>
  </si>
  <si>
    <t>ipMonotonicLine</t>
  </si>
  <si>
    <t>ipAlignedRectilinear</t>
  </si>
  <si>
    <t>ip3DHoneycomb</t>
  </si>
  <si>
    <t>ipHilbertCurve</t>
  </si>
  <si>
    <t>ipArchimedeanChords</t>
  </si>
  <si>
    <t>ipOctagramSpiral</t>
  </si>
  <si>
    <t>ipSupportCubic</t>
  </si>
  <si>
    <t>ipSupportBase</t>
  </si>
  <si>
    <t>ipConcentricInternal</t>
  </si>
  <si>
    <t>ipLightning</t>
  </si>
  <si>
    <t>ipCrossHatch</t>
  </si>
  <si>
    <t>ipQuarterCubic</t>
  </si>
  <si>
    <t>ipZigZag</t>
  </si>
  <si>
    <t>ipCrossZag</t>
  </si>
  <si>
    <t>ipLockedZag</t>
  </si>
  <si>
    <t>ipCount</t>
  </si>
  <si>
    <t>ip</t>
  </si>
  <si>
    <t>name</t>
  </si>
  <si>
    <t>concentric</t>
  </si>
  <si>
    <t>grid</t>
  </si>
  <si>
    <t>line</t>
  </si>
  <si>
    <t>cubic</t>
  </si>
  <si>
    <t>triangles</t>
  </si>
  <si>
    <t>tri-hexagon</t>
  </si>
  <si>
    <t>gyroid</t>
  </si>
  <si>
    <t>tpmsd</t>
  </si>
  <si>
    <t>honeycomb</t>
  </si>
  <si>
    <t>adaptivecubic</t>
  </si>
  <si>
    <t>alignedrectilinear</t>
  </si>
  <si>
    <t>3dhoneycomb</t>
  </si>
  <si>
    <t>hilbertcurve</t>
  </si>
  <si>
    <t>archimedeanchords</t>
  </si>
  <si>
    <t>octagramspiral</t>
  </si>
  <si>
    <t>supportcubic</t>
  </si>
  <si>
    <t>lightning</t>
  </si>
  <si>
    <t>crosshatch</t>
  </si>
  <si>
    <t>quartercubic</t>
  </si>
  <si>
    <t>zigzag</t>
  </si>
  <si>
    <t>crosszag</t>
  </si>
  <si>
    <t>lockedzag</t>
  </si>
  <si>
    <t>monotonic</t>
  </si>
  <si>
    <t>monotonicline</t>
  </si>
  <si>
    <t>infill</t>
  </si>
  <si>
    <t>Monotonic</t>
  </si>
  <si>
    <t>Monotonic line</t>
  </si>
  <si>
    <t>Is Infill</t>
  </si>
  <si>
    <t>Is Surface</t>
  </si>
  <si>
    <t>Enum Pattern</t>
  </si>
  <si>
    <t>Enum Pattern Names</t>
  </si>
  <si>
    <t>s_keys_map</t>
  </si>
  <si>
    <t>Group</t>
  </si>
  <si>
    <t>Linear</t>
  </si>
  <si>
    <t>Basic</t>
  </si>
  <si>
    <t>TPMS</t>
  </si>
  <si>
    <t>Support</t>
  </si>
  <si>
    <t>SVG</t>
  </si>
  <si>
    <t>SVG Link</t>
  </si>
  <si>
    <t>Cubic / Support</t>
  </si>
  <si>
    <t>[Rectilinear](#rectilinear) in a uniform direction for a smoother visual surface.</t>
  </si>
  <si>
    <t>rectilinear</t>
  </si>
  <si>
    <t>Order</t>
  </si>
  <si>
    <t>ipTpmsFK</t>
  </si>
  <si>
    <t>tpmsfk</t>
  </si>
  <si>
    <t>TPMS-FK</t>
  </si>
  <si>
    <t>nameMD</t>
  </si>
  <si>
    <t>20mm x 20mm x 20mm</t>
  </si>
  <si>
    <t>Triply Periodic Minimal Surface (Fischer–Koch S) pattern. Its smooth, continuous geometry resembles trabecular bone microstructure, offering a balance between rigidity and energy absorption. Compared to [TPMS-D](#tpms-d), it has more complex curvature, which can improve load distribution and shock absorption in functional parts.</t>
  </si>
  <si>
    <t>Is Ironing</t>
  </si>
  <si>
    <t>Infill Image</t>
  </si>
  <si>
    <t>10mm x 10mm x 10mm</t>
  </si>
  <si>
    <t>100% Image</t>
  </si>
  <si>
    <t>100% Cube</t>
  </si>
  <si>
    <t>[Monotonic](#monotonic) but avoids overlapping with the perimeter, reducing excess material at joints. May introduce visible seams and increase print time.</t>
  </si>
  <si>
    <t>53.13mm x 53.13mm x 53.13mm</t>
  </si>
  <si>
    <t>Applies to</t>
  </si>
  <si>
    <t>ipLateralLattice</t>
  </si>
  <si>
    <t>ipLateralHoneycomb</t>
  </si>
  <si>
    <t>Lateral Honeycomb</t>
  </si>
  <si>
    <t>Lateral Lattice</t>
  </si>
  <si>
    <t>Lateral</t>
  </si>
  <si>
    <t>lateral-honeycomb</t>
  </si>
  <si>
    <t>lateral-lattice</t>
  </si>
  <si>
    <t>Vertical Honeycomb pattern. Acceptable torsional stiffness. Developed for low densities structures like wings. Improve over [Lateral Lattice](#lateral-lattice) offers same performance with lower densities.This infill includes a Overhang angle parameter to improve the point of contact between layers and reduce the risk of delamination.</t>
  </si>
  <si>
    <t>-</t>
  </si>
  <si>
    <t>Aesthetic</t>
  </si>
  <si>
    <t>Aesthetic pattern with low strength and high print time.</t>
  </si>
  <si>
    <t>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t>
  </si>
  <si>
    <t>Layer time Variability</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</si>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</sst>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xf numFmtId="164" fontId="0" fillId="0" borderId="0" xfId="1" applyNumberFormat="1" applyFont="1"/>
    <xf numFmtId="9" fontId="0" fillId="0" borderId="0" xfId="1" applyFont="1" applyAlignment="1">
      <alignment wrapText="1"/>
    </xf>
    <xf numFmtId="0" fontId="0" fillId="0" borderId="0" xfId="0" quotePrefix="1"/>
    <xf numFmtId="0" fontId="0" fillId="0" borderId="0" xfId="1" applyNumberFormat="1" applyFont="1" applyAlignment="1">
      <alignment wrapText="1"/>
    </xf>
  </cellXfs>
  <cellStyles count="2">
    <cellStyle name="Normal" xfId="0" builtinId="0"/>
    <cellStyle name="Porcentaje" xfId="1" builtinId="5"/>
  </cellStyles>
  <dxfs count="35">
    <dxf>
      <numFmt numFmtId="13" formatCode="0%"/>
    </dxf>
    <dxf>
      <numFmt numFmtId="13" formatCode="0%"/>
    </dxf>
    <dxf>
      <numFmt numFmtId="0" formatCode="General"/>
    </dxf>
    <dxf>
      <numFmt numFmtId="0" formatCode="General"/>
    </dxf>
    <dxf>
      <numFmt numFmtId="0" formatCode="General"/>
    </dxf>
    <dxf>
      <numFmt numFmtId="13" formatCode="0%"/>
    </dxf>
    <dxf>
      <numFmt numFmtId="0" formatCode="General"/>
    </dxf>
    <dxf>
      <numFmt numFmtId="164" formatCode="0.0%"/>
    </dxf>
    <dxf>
      <numFmt numFmtId="0" formatCode="General"/>
    </dxf>
    <dxf>
      <numFmt numFmtId="0" formatCode="General"/>
    </dxf>
    <dxf>
      <numFmt numFmtId="0" formatCode="General"/>
    </dxf>
    <dxf>
      <numFmt numFmtId="13" formatCode="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13" formatCode="0%"/>
    </dxf>
    <dxf>
      <numFmt numFmtId="2" formatCode="0.00"/>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2" formatCode="0.00"/>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numFmt numFmtId="13" formatCode="0%"/>
    </dxf>
    <dxf>
      <numFmt numFmtId="2" formatCode="0.0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E1:AM32">
  <autoFilter ref="E1:AM32" xr:uid="{14E0E815-2798-4AE1-A846-B8CADCC14BD7}"/>
  <sortState xmlns:xlrd2="http://schemas.microsoft.com/office/spreadsheetml/2017/richdata2" ref="E2:AM32">
    <sortCondition ref="E1:E32"/>
  </sortState>
  <tableColumns count="35">
    <tableColumn id="23" xr3:uid="{061A8DA1-BAF1-41F8-8DD1-5E8F3141DA90}" name="Order"/>
    <tableColumn id="27" xr3:uid="{6EDDF2A1-C22E-40EB-B691-74F6EDAEF4D3}" name="Is Infill"/>
    <tableColumn id="28" xr3:uid="{B77876BB-7641-40A4-87A8-999F2ECFE38D}" name="Is Surface"/>
    <tableColumn id="22" xr3:uid="{2AFD1782-FD71-43C4-B799-04BFBE937492}" name="Is Ironing"/>
    <tableColumn id="1" xr3:uid="{3D89DC5A-8AB2-4952-BD08-8DD7EDC3072E}" name="name" totalsRowLabel="Total"/>
    <tableColumn id="32" xr3:uid="{A02F4DC8-DB89-4104-8C6F-95945DF0135D}" name="Group"/>
    <tableColumn id="24" xr3:uid="{6521A458-B14C-427C-865F-121955BAA369}" name="ip"/>
    <tableColumn id="25" xr3:uid="{956F45F2-2962-4E6E-81C2-F10A02B550B8}" name="infill"/>
    <tableColumn id="18" xr3:uid="{0AF02225-407A-4366-B524-2DC6A8FF6278}" name="Desc" dataDxfId="34" dataCellStyle="Porcentaje"/>
    <tableColumn id="9" xr3:uid="{EDA17F6B-F438-45F7-B1D4-D47E28684329}" name="XY-N" dataDxfId="33"/>
    <tableColumn id="17" xr3:uid="{94F205F5-D170-40A1-8C5F-879C636804AA}" name="X-Y Strength" dataDxfId="32">
      <calculatedColumnFormula>_xlfn.XLOOKUP(Infill[[#This Row],[XY-N]],Rating[N],Rating[Name])</calculatedColumnFormula>
    </tableColumn>
    <tableColumn id="20" xr3:uid="{E9317962-9E1D-4D5B-9028-66E03DB4FC89}" name="Z-N" dataDxfId="31"/>
    <tableColumn id="16" xr3:uid="{D6A80A00-4E52-418C-9F58-C091734E73D4}" name="Z Strength" dataDxfId="30">
      <calculatedColumnFormula>_xlfn.XLOOKUP(Infill[[#This Row],[Z-N]],Rating[N],Rating[Name])</calculatedColumnFormula>
    </tableColumn>
    <tableColumn id="35" xr3:uid="{4FE2BAB5-80F4-4510-9B09-4A9F8F3CE3E0}" name="Layer time Variability"/>
    <tableColumn id="15" xr3:uid="{A5F7A5DA-C5EE-4BAA-9BF1-1AF83AB88E06}" name="DensityCalc" dataDxfId="29" dataCellStyle="Porcentaje"/>
    <tableColumn id="5" xr3:uid="{CC2FB322-5D42-4375-BC4F-16927902366E}" name="hs"/>
    <tableColumn id="2" xr3:uid="{0B06FA91-5EDF-466A-8753-FFCA36B0EFB0}" name="min"/>
    <tableColumn id="3" xr3:uid="{E842218B-6949-43A1-A35A-6C35A7D812BB}" name="g" totalsRowFunction="average" totalsRowDxfId="28"/>
    <tableColumn id="4" xr3:uid="{55891199-0C82-4B3C-B416-4BE5775CD688}" name="% Effective" totalsRowFunction="average" dataDxfId="27" totalsRowDxfId="26" dataCellStyle="Porcentaje">
      <calculatedColumnFormula>Infill[[#This Row],[g]]/(997.25*0.15)</calculatedColumnFormula>
    </tableColumn>
    <tableColumn id="11" xr3:uid="{32CE485A-842B-45B3-8F5D-B93DF0C49C8F}" name="Material Usage" dataDxfId="25" dataCellStyle="Porcentaje">
      <calculatedColumnFormula>_xlfn.XLOOKUP(Infill[[#This Row],[% Effective]],Rating[Max %],Rating[Name],,1)</calculatedColumnFormula>
    </tableColumn>
    <tableColumn id="6" xr3:uid="{C7DC0832-87AA-48F2-8845-AAE7F7254500}" name="Total Time" totalsRowFunction="average" dataDxfId="24" totalsRowDxfId="23">
      <calculatedColumnFormula>Infill[[#This Row],[hs]]*60+Infill[[#This Row],[min]]</calculatedColumnFormula>
    </tableColumn>
    <tableColumn id="8" xr3:uid="{252F6390-A339-497F-955E-B7D85B035B56}" name="t prom" dataDxfId="22" dataCellStyle="Porcentaje">
      <calculatedColumnFormula>Infill[[#This Row],[Total Time]]/AVERAGEIFS(Infill[Total Time],Infill[Material Usage],"Normal")</calculatedColumnFormula>
    </tableColumn>
    <tableColumn id="12" xr3:uid="{0224A6DD-647D-41E2-B74E-256AAEBCEDB8}" name="Print Time" dataDxfId="21" dataCellStyle="Porcentaje">
      <calculatedColumnFormula>_xlfn.XLOOKUP(Infill[[#This Row],[t prom]],Rating[Max %],Rating[Name],,1)</calculatedColumnFormula>
    </tableColumn>
    <tableColumn id="7" xr3:uid="{3A33F243-4754-4015-A3B1-EEAA7B810730}" name="g/t" totalsRowFunction="average" dataDxfId="20" totalsRowDxfId="19" dataCellStyle="Porcentaje">
      <calculatedColumnFormula>Infill[[#This Row],[g]]/Infill[[#This Row],[Total Time]]</calculatedColumnFormula>
    </tableColumn>
    <tableColumn id="10" xr3:uid="{81F5FB07-EC80-4D98-B9AE-8EF8E1629F1A}" name="g/t prom" dataDxfId="18" dataCellStyle="Porcentaje">
      <calculatedColumnFormula>Infill[[#This Row],[g/t]]/AVERAGEIFS(Infill[g/t],Infill[Material Usage],"Normal")</calculatedColumnFormula>
    </tableColumn>
    <tableColumn id="13" xr3:uid="{F80BCD33-B1E3-433F-AF6D-F982D670E727}" name="Material/Time" dataDxfId="17" dataCellStyle="Porcentaje">
      <calculatedColumnFormula>_xlfn.XLOOKUP(Infill[[#This Row],[g/t prom]],Rating[Max %],Rating[Name],,1)</calculatedColumnFormula>
    </tableColumn>
    <tableColumn id="19" xr3:uid="{44AE3D7E-C8D1-4165-B6BD-E525E4F90672}" name="nameMD" dataDxfId="16" dataCellStyle="Porcentaje">
      <calculatedColumnFormula>SUBSTITUTE(LOWER(Infill[[#This Row],[name]])," ","-")</calculatedColumnFormula>
    </tableColumn>
    <tableColumn id="33" xr3:uid="{9C188045-ECA6-4734-BC61-4D569A3256F0}" name="SVG" dataDxfId="15" dataCellStyle="Porcentaje"/>
    <tableColumn id="34" xr3:uid="{45B271D4-A035-4A01-B06E-E3B623BB568E}" name="SVG Link" dataDxfId="14">
      <calculatedColumnFormula>"!["&amp;Infill[[#This Row],[SVG]]&amp;"](https://github.com/SoftFever/OrcaSlicer/blob/main/resources/images/"&amp;Infill[[#This Row],[SVG]]&amp;".svg?raw=true)"</calculatedColumnFormula>
    </tableColumn>
    <tableColumn id="21" xr3:uid="{75AA760A-15C0-4692-B168-BF74BE6D50F6}" name="Pattern" dataDxfId="13" dataCellStyle="Porcentaje">
      <calculatedColumnFormula>"["&amp;Infill[[#This Row],[name]]&amp;"](#"&amp;Infill[[#This Row],[nameMD]]&amp;")"</calculatedColumnFormula>
    </tableColumn>
    <tableColumn id="31" xr3:uid="{D12C345A-0415-4208-969C-FE76BD14B76A}" name="Applies to" dataDxfId="12" dataCellStyle="Porcentaje">
      <calculatedColumnFormula>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calculatedColumnFormula>
    </tableColumn>
    <tableColumn id="14" xr3:uid="{AE92B56B-1C4F-4A43-BC18-AFFF1480255E}" name="MD" dataDxfId="11" dataCellStyle="Porcentaje">
      <calculatedColumnFormula>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calculatedColumnFormula>
    </tableColumn>
    <tableColumn id="26" xr3:uid="{B5B3DE03-E8E0-4448-BA81-E5B849AC0415}" name="s_keys_map" dataDxfId="10" dataCellStyle="Porcentaje">
      <calculatedColumnFormula>IF(OR(Infill[[#This Row],[Is Infill]],Infill[[#This Row],[Is Surface]])," { """&amp;Infill[[#This Row],[infill]]&amp;""", "&amp;Infill[[#This Row],[ip]]&amp;" },","")</calculatedColumnFormula>
    </tableColumn>
    <tableColumn id="30" xr3:uid="{DF1D46A6-663C-4993-9678-9483ECBDC09A}" name="Enum Pattern" dataDxfId="9" dataCellStyle="Porcentaje">
      <calculatedColumnFormula>IF(OR(Infill[[#This Row],[Is Infill]],Infill[[#This Row],[Is Surface]]),"def-&gt;enum_values.push_back("""&amp;Infill[[#This Row],[infill]]&amp;""");","")</calculatedColumnFormula>
    </tableColumn>
    <tableColumn id="29" xr3:uid="{A375012B-C9F3-4FDF-8EA3-593D97EDEB2B}" name="Enum Pattern Names" dataDxfId="8" dataCellStyle="Porcentaje">
      <calculatedColumnFormula>IF(OR(Infill[[#This Row],[Is Infill]],Infill[[#This Row],[Is Surface]]),"def-&gt;enum_labels.push_back(L("""&amp;Infill[[#This Row],[name]]&amp;"""));","")</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12" totalsRowShown="0">
  <autoFilter ref="A1:B12"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6:C25" totalsRowShown="0">
  <autoFilter ref="A16:C25" xr:uid="{8371D3BF-96D7-48EB-82A0-8021F9AA952E}"/>
  <tableColumns count="3">
    <tableColumn id="1" xr3:uid="{1D00CA6A-CEDD-45A1-8BA8-6DB7769D516C}" name="N"/>
    <tableColumn id="2" xr3:uid="{3AC9B406-037B-4FD3-80D6-86F4D94EDB36}" name="Max %" dataDxfId="7" dataCellStyle="Porcentaje"/>
    <tableColumn id="3" xr3:uid="{18E14714-6899-4575-90B8-4F97863AF141}" name="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5400E8-93F1-42C5-93F9-13851BAE5398}" name="Tabla4" displayName="Tabla4" ref="AO1:AU32" totalsRowShown="0">
  <autoFilter ref="AO1:AU32" xr:uid="{F85400E8-93F1-42C5-93F9-13851BAE5398}"/>
  <tableColumns count="7">
    <tableColumn id="1" xr3:uid="{184C8A2D-5FE4-4972-8525-02DD0ED763F3}" name="-" dataDxfId="6">
      <calculatedColumnFormula>Infill[[#This Row],[SVG Link]]</calculatedColumnFormula>
    </tableColumn>
    <tableColumn id="2" xr3:uid="{14A2CB57-4B88-4948-ABB5-B4E1F3AB50EF}" name="Pattern" dataDxfId="5">
      <calculatedColumnFormula>Infill[[#This Row],[Pattern]]</calculatedColumnFormula>
    </tableColumn>
    <tableColumn id="3" xr3:uid="{7FB40202-1341-4B88-81D2-89C268F45D4D}" name="Applies to" dataDxfId="4">
      <calculatedColumnFormula>Infill[[#This Row],[Applies to]]</calculatedColumnFormula>
    </tableColumn>
    <tableColumn id="4" xr3:uid="{F83791FA-52BD-4574-8359-2DC84F1575E3}" name="X-Y Strength" dataDxfId="3">
      <calculatedColumnFormula>Infill[[#This Row],[X-Y Strength]]</calculatedColumnFormula>
    </tableColumn>
    <tableColumn id="5" xr3:uid="{A30810A1-1E95-4BAA-97B8-93C571CB8CF0}" name="Z Strength" dataDxfId="2">
      <calculatedColumnFormula>Infill[[#This Row],[Z Strength]]</calculatedColumnFormula>
    </tableColumn>
    <tableColumn id="6" xr3:uid="{630ACA64-21F3-4422-B317-D820E5C1F820}" name="Material Usage" dataDxfId="1">
      <calculatedColumnFormula>Infill[[#This Row],[Material/Time]]</calculatedColumnFormula>
    </tableColumn>
    <tableColumn id="7" xr3:uid="{5F0A6FFD-7381-42EE-8794-FC0492BBA85C}" name="Print Time" dataDxfId="0">
      <calculatedColumnFormula>Infill[[#This Row],[Print Time]]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AU32"/>
  <sheetViews>
    <sheetView tabSelected="1" zoomScale="70" zoomScaleNormal="70" workbookViewId="0">
      <selection activeCell="E1" sqref="E1"/>
    </sheetView>
  </sheetViews>
  <sheetFormatPr baseColWidth="10" defaultRowHeight="15" x14ac:dyDescent="0.25"/>
  <cols>
    <col min="1" max="1" width="17.140625" bestFit="1" customWidth="1"/>
    <col min="2" max="2" width="30.5703125" bestFit="1" customWidth="1"/>
    <col min="3" max="3" width="13.140625" bestFit="1" customWidth="1"/>
    <col min="5" max="5" width="11.42578125" bestFit="1" customWidth="1"/>
    <col min="6" max="6" width="14" bestFit="1" customWidth="1"/>
    <col min="7" max="7" width="16.42578125" bestFit="1" customWidth="1"/>
    <col min="8" max="8" width="15.28515625" bestFit="1" customWidth="1"/>
    <col min="9" max="9" width="21.42578125" bestFit="1" customWidth="1"/>
    <col min="10" max="10" width="15.85546875" bestFit="1" customWidth="1"/>
    <col min="11" max="11" width="22.5703125" bestFit="1" customWidth="1"/>
    <col min="12" max="12" width="20.5703125" bestFit="1" customWidth="1"/>
    <col min="13" max="13" width="30.7109375" bestFit="1" customWidth="1"/>
    <col min="14" max="14" width="11.140625" bestFit="1" customWidth="1"/>
    <col min="15" max="15" width="20" bestFit="1" customWidth="1"/>
    <col min="16" max="16" width="9.28515625" bestFit="1" customWidth="1"/>
    <col min="17" max="17" width="16.85546875" bestFit="1" customWidth="1"/>
    <col min="18" max="18" width="28.7109375" bestFit="1" customWidth="1"/>
    <col min="19" max="19" width="52.140625" bestFit="1" customWidth="1"/>
    <col min="20" max="20" width="7.7109375" bestFit="1" customWidth="1"/>
    <col min="21" max="21" width="8.85546875" bestFit="1" customWidth="1"/>
    <col min="22" max="22" width="8.7109375" bestFit="1" customWidth="1"/>
    <col min="23" max="23" width="17.7109375" bestFit="1" customWidth="1"/>
    <col min="24" max="24" width="21.7109375" bestFit="1" customWidth="1"/>
    <col min="25" max="25" width="16.7109375" bestFit="1" customWidth="1"/>
    <col min="26" max="26" width="12" bestFit="1" customWidth="1"/>
    <col min="27" max="27" width="16.28515625" bestFit="1" customWidth="1"/>
    <col min="28" max="28" width="8.28515625" bestFit="1" customWidth="1"/>
    <col min="29" max="29" width="14.28515625" bestFit="1" customWidth="1"/>
    <col min="30" max="30" width="20.140625" bestFit="1" customWidth="1"/>
    <col min="31" max="31" width="21.5703125" bestFit="1" customWidth="1"/>
    <col min="32" max="32" width="27.85546875" bestFit="1" customWidth="1"/>
    <col min="33" max="33" width="139.140625" bestFit="1" customWidth="1"/>
    <col min="34" max="34" width="45.85546875" bestFit="1" customWidth="1"/>
    <col min="35" max="35" width="226.28515625" bestFit="1" customWidth="1"/>
    <col min="36" max="36" width="255.7109375" bestFit="1" customWidth="1"/>
    <col min="37" max="37" width="48.140625" bestFit="1" customWidth="1"/>
    <col min="38" max="38" width="54.28515625" bestFit="1" customWidth="1"/>
    <col min="39" max="39" width="56.85546875" bestFit="1" customWidth="1"/>
    <col min="40" max="40" width="12.5703125" bestFit="1" customWidth="1"/>
    <col min="41" max="41" width="139.140625" bestFit="1" customWidth="1"/>
    <col min="42" max="42" width="45.85546875" bestFit="1" customWidth="1"/>
    <col min="43" max="43" width="226.28515625" bestFit="1" customWidth="1"/>
    <col min="44" max="44" width="20" bestFit="1" customWidth="1"/>
    <col min="45" max="45" width="16.85546875" bestFit="1" customWidth="1"/>
    <col min="46" max="46" width="21.7109375" bestFit="1" customWidth="1"/>
    <col min="47" max="47" width="16.28515625" bestFit="1" customWidth="1"/>
  </cols>
  <sheetData>
    <row r="1" spans="1:47" x14ac:dyDescent="0.25">
      <c r="A1" t="s">
        <v>38</v>
      </c>
      <c r="B1" t="s">
        <v>39</v>
      </c>
      <c r="E1" t="s">
        <v>167</v>
      </c>
      <c r="F1" t="s">
        <v>152</v>
      </c>
      <c r="G1" t="s">
        <v>153</v>
      </c>
      <c r="H1" t="s">
        <v>174</v>
      </c>
      <c r="I1" t="s">
        <v>124</v>
      </c>
      <c r="J1" t="s">
        <v>157</v>
      </c>
      <c r="K1" t="s">
        <v>123</v>
      </c>
      <c r="L1" t="s">
        <v>149</v>
      </c>
      <c r="M1" t="s">
        <v>40</v>
      </c>
      <c r="N1" t="s">
        <v>44</v>
      </c>
      <c r="O1" t="s">
        <v>27</v>
      </c>
      <c r="P1" t="s">
        <v>45</v>
      </c>
      <c r="Q1" t="s">
        <v>28</v>
      </c>
      <c r="R1" t="s">
        <v>194</v>
      </c>
      <c r="S1" t="s">
        <v>26</v>
      </c>
      <c r="T1" t="s">
        <v>29</v>
      </c>
      <c r="U1" s="1" t="s">
        <v>19</v>
      </c>
      <c r="V1" t="s">
        <v>30</v>
      </c>
      <c r="W1" t="s">
        <v>73</v>
      </c>
      <c r="X1" t="s">
        <v>20</v>
      </c>
      <c r="Y1" s="1" t="s">
        <v>46</v>
      </c>
      <c r="Z1" t="s">
        <v>75</v>
      </c>
      <c r="AA1" t="s">
        <v>83</v>
      </c>
      <c r="AB1" t="s">
        <v>47</v>
      </c>
      <c r="AC1" t="s">
        <v>74</v>
      </c>
      <c r="AD1" t="s">
        <v>67</v>
      </c>
      <c r="AE1" t="s">
        <v>171</v>
      </c>
      <c r="AF1" t="s">
        <v>162</v>
      </c>
      <c r="AG1" t="s">
        <v>163</v>
      </c>
      <c r="AH1" t="s">
        <v>84</v>
      </c>
      <c r="AI1" t="s">
        <v>181</v>
      </c>
      <c r="AJ1" t="s">
        <v>79</v>
      </c>
      <c r="AK1" t="s">
        <v>156</v>
      </c>
      <c r="AL1" t="s">
        <v>154</v>
      </c>
      <c r="AM1" t="s">
        <v>155</v>
      </c>
      <c r="AO1" s="9" t="s">
        <v>190</v>
      </c>
      <c r="AP1" t="s">
        <v>84</v>
      </c>
      <c r="AQ1" t="s">
        <v>181</v>
      </c>
      <c r="AR1" t="s">
        <v>27</v>
      </c>
      <c r="AS1" t="s">
        <v>28</v>
      </c>
      <c r="AT1" t="s">
        <v>20</v>
      </c>
      <c r="AU1" t="s">
        <v>83</v>
      </c>
    </row>
    <row r="2" spans="1:47" ht="314.25" customHeight="1" x14ac:dyDescent="0.25">
      <c r="A2" t="s">
        <v>31</v>
      </c>
      <c r="B2" t="s">
        <v>48</v>
      </c>
      <c r="E2">
        <v>0</v>
      </c>
      <c r="F2" t="b">
        <v>0</v>
      </c>
      <c r="G2" t="b">
        <v>1</v>
      </c>
      <c r="H2" t="b">
        <v>0</v>
      </c>
      <c r="I2" t="s">
        <v>150</v>
      </c>
      <c r="J2" t="s">
        <v>158</v>
      </c>
      <c r="K2" t="s">
        <v>106</v>
      </c>
      <c r="L2" t="s">
        <v>147</v>
      </c>
      <c r="M2" s="8" t="s">
        <v>165</v>
      </c>
      <c r="N2">
        <v>4</v>
      </c>
      <c r="O2" t="str">
        <f>_xlfn.XLOOKUP(Infill[[#This Row],[XY-N]],Rating[N],Rating[Name])</f>
        <v>Normal</v>
      </c>
      <c r="P2">
        <v>4</v>
      </c>
      <c r="Q2" t="str">
        <f>_xlfn.XLOOKUP(Infill[[#This Row],[Z-N]],Rating[N],Rating[Name])</f>
        <v>Normal</v>
      </c>
      <c r="R2" t="s">
        <v>195</v>
      </c>
      <c r="S2" s="2" t="s">
        <v>76</v>
      </c>
      <c r="T2">
        <v>7</v>
      </c>
      <c r="U2">
        <v>53</v>
      </c>
      <c r="V2">
        <v>149.33000000000001</v>
      </c>
      <c r="W2" s="2">
        <f>Infill[[#This Row],[g]]/(997.25*0.15)</f>
        <v>0.99827859948190867</v>
      </c>
      <c r="X2" s="2" t="str">
        <f>_xlfn.XLOOKUP(Infill[[#This Row],[% Effective]],Rating[Max %],Rating[Name],,1)</f>
        <v>Normal</v>
      </c>
      <c r="Y2">
        <f>Infill[[#This Row],[hs]]*60+Infill[[#This Row],[min]]</f>
        <v>473</v>
      </c>
      <c r="Z2" s="2">
        <f>Infill[[#This Row],[Total Time]]/AVERAGEIFS(Infill[Total Time],Infill[Material Usage],"Normal")</f>
        <v>0.87710721510451795</v>
      </c>
      <c r="AA2" s="2" t="str">
        <f>_xlfn.XLOOKUP(Infill[[#This Row],[t prom]],Rating[Max %],Rating[Name],,1)</f>
        <v>Normal-Low</v>
      </c>
      <c r="AB2" s="3">
        <f>Infill[[#This Row],[g]]/Infill[[#This Row],[Total Time]]</f>
        <v>0.31570824524312902</v>
      </c>
      <c r="AC2" s="2">
        <f>Infill[[#This Row],[g/t]]/AVERAGEIFS(Infill[g/t],Infill[Material Usage],"Normal")</f>
        <v>1.1101963814393199</v>
      </c>
      <c r="AD2" s="2" t="str">
        <f>_xlfn.XLOOKUP(Infill[[#This Row],[g/t prom]],Rating[Max %],Rating[Name],,1)</f>
        <v>Normal-High</v>
      </c>
      <c r="AE2" s="2" t="str">
        <f>SUBSTITUTE(LOWER(Infill[[#This Row],[name]])," ","-")</f>
        <v>monotonic</v>
      </c>
      <c r="AF2" t="str">
        <f>"param_"&amp;Infill[[#This Row],[infill]]</f>
        <v>param_monotonic</v>
      </c>
      <c r="AG2" t="str">
        <f>"!["&amp;Infill[[#This Row],[SVG]]&amp;"](https://github.com/SoftFever/OrcaSlicer/blob/main/resources/images/"&amp;Infill[[#This Row],[SVG]]&amp;".svg?raw=true)"</f>
        <v>![param_monotonic](https://github.com/SoftFever/OrcaSlicer/blob/main/resources/images/param_monotonic.svg?raw=true)</v>
      </c>
      <c r="AH2" s="2" t="str">
        <f>"["&amp;Infill[[#This Row],[name]]&amp;"](#"&amp;Infill[[#This Row],[nameMD]]&amp;")"</f>
        <v>[Monotonic](#monotonic)</v>
      </c>
      <c r="AI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**[Solid Infill](strength_settings_infill#internal-solid-infill)**
  - **[Surface](strength_settings_top_bottom_shells)**</v>
      </c>
      <c r="AJ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Monotonic
[Rectilinear](#rectilinear) in a uniform direction for a smoother visual surface.
- **Horizontal Strength (X-Y):** Normal
- **Vertical Strength (Z):** Normal
- **Density Calculation:**  % of  total infill volume
- **Material Usage:** Normal
- **Print Time:** Normal-Low
- **Layer time Variability (Lower better):** None
- **Material/Time (Higher better):** Normal-High
- **Applies to:**
  - **[Solid Infill](strength_settings_infill#internal-solid-infill)**
  - **[Surface](strength_settings_top_bottom_shells)**
![infill-top-monotonic](https://github.com/SoftFever/OrcaSlicer/blob/main/doc/images/fill/infill-top-monotonic.png?raw=true)
</v>
      </c>
      <c r="AK2" t="str">
        <f>IF(OR(Infill[[#This Row],[Is Infill]],Infill[[#This Row],[Is Surface]])," { """&amp;Infill[[#This Row],[infill]]&amp;""", "&amp;Infill[[#This Row],[ip]]&amp;" },","")</f>
        <v xml:space="preserve"> { "monotonic", ipMonotonic },</v>
      </c>
      <c r="AL2" t="str">
        <f>IF(OR(Infill[[#This Row],[Is Infill]],Infill[[#This Row],[Is Surface]]),"def-&gt;enum_values.push_back("""&amp;Infill[[#This Row],[infill]]&amp;""");","")</f>
        <v>def-&gt;enum_values.push_back("monotonic");</v>
      </c>
      <c r="AM2" t="str">
        <f>IF(OR(Infill[[#This Row],[Is Infill]],Infill[[#This Row],[Is Surface]]),"def-&gt;enum_labels.push_back(L("""&amp;Infill[[#This Row],[name]]&amp;"""));","")</f>
        <v>def-&gt;enum_labels.push_back(L("Monotonic"));</v>
      </c>
      <c r="AO2" t="str">
        <f>Infill[[#This Row],[SVG Link]]</f>
        <v>![param_monotonic](https://github.com/SoftFever/OrcaSlicer/blob/main/resources/images/param_monotonic.svg?raw=true)</v>
      </c>
      <c r="AP2" s="1" t="str">
        <f>Infill[[#This Row],[Pattern]]</f>
        <v>[Monotonic](#monotonic)</v>
      </c>
      <c r="AQ2" t="str">
        <f>Infill[[#This Row],[Applies to]]</f>
        <v xml:space="preserve">  - **[Solid Infill](strength_settings_infill#internal-solid-infill)**
  - **[Surface](strength_settings_top_bottom_shells)**</v>
      </c>
      <c r="AR2" t="str">
        <f>Infill[[#This Row],[X-Y Strength]]</f>
        <v>Normal</v>
      </c>
      <c r="AS2" t="str">
        <f>Infill[[#This Row],[Z Strength]]</f>
        <v>Normal</v>
      </c>
      <c r="AT2" s="1" t="str">
        <f>Infill[[#This Row],[Material/Time]]</f>
        <v>Normal-High</v>
      </c>
      <c r="AU2" s="1" t="str">
        <f>Infill[[#This Row],[Print Time]]</f>
        <v>Normal-Low</v>
      </c>
    </row>
    <row r="3" spans="1:47" ht="240" x14ac:dyDescent="0.25">
      <c r="A3" t="s">
        <v>32</v>
      </c>
      <c r="B3" t="s">
        <v>35</v>
      </c>
      <c r="E3">
        <v>1</v>
      </c>
      <c r="F3" t="b">
        <v>0</v>
      </c>
      <c r="G3" t="b">
        <v>1</v>
      </c>
      <c r="H3" t="b">
        <v>0</v>
      </c>
      <c r="I3" t="s">
        <v>151</v>
      </c>
      <c r="J3" t="s">
        <v>158</v>
      </c>
      <c r="K3" t="s">
        <v>107</v>
      </c>
      <c r="L3" t="s">
        <v>148</v>
      </c>
      <c r="M3" s="8" t="s">
        <v>179</v>
      </c>
      <c r="N3">
        <v>4</v>
      </c>
      <c r="O3" t="str">
        <f>_xlfn.XLOOKUP(Infill[[#This Row],[XY-N]],Rating[N],Rating[Name])</f>
        <v>Normal</v>
      </c>
      <c r="P3">
        <v>4</v>
      </c>
      <c r="Q3" t="str">
        <f>_xlfn.XLOOKUP(Infill[[#This Row],[Z-N]],Rating[N],Rating[Name])</f>
        <v>Normal</v>
      </c>
      <c r="R3" t="s">
        <v>195</v>
      </c>
      <c r="S3" s="2" t="s">
        <v>76</v>
      </c>
      <c r="T3">
        <v>9</v>
      </c>
      <c r="U3">
        <v>1</v>
      </c>
      <c r="V3">
        <v>147.77000000000001</v>
      </c>
      <c r="W3" s="2">
        <f>Infill[[#This Row],[g]]/(997.25*0.15)</f>
        <v>0.98784992061502463</v>
      </c>
      <c r="X3" s="2" t="str">
        <f>_xlfn.XLOOKUP(Infill[[#This Row],[% Effective]],Rating[Max %],Rating[Name],,1)</f>
        <v>Normal</v>
      </c>
      <c r="Y3">
        <f>Infill[[#This Row],[hs]]*60+Infill[[#This Row],[min]]</f>
        <v>541</v>
      </c>
      <c r="Z3" s="2">
        <f>Infill[[#This Row],[Total Time]]/AVERAGEIFS(Infill[Total Time],Infill[Material Usage],"Normal")</f>
        <v>1.0032029669588671</v>
      </c>
      <c r="AA3" s="2" t="str">
        <f>_xlfn.XLOOKUP(Infill[[#This Row],[t prom]],Rating[Max %],Rating[Name],,1)</f>
        <v>Normal</v>
      </c>
      <c r="AB3" s="3">
        <f>Infill[[#This Row],[g]]/Infill[[#This Row],[Total Time]]</f>
        <v>0.27314232902033275</v>
      </c>
      <c r="AC3" s="2">
        <f>Infill[[#This Row],[g/t]]/AVERAGEIFS(Infill[g/t],Infill[Material Usage],"Normal")</f>
        <v>0.96051221298561007</v>
      </c>
      <c r="AD3" s="2" t="str">
        <f>_xlfn.XLOOKUP(Infill[[#This Row],[g/t prom]],Rating[Max %],Rating[Name],,1)</f>
        <v>Normal</v>
      </c>
      <c r="AE3" s="2" t="str">
        <f>SUBSTITUTE(LOWER(Infill[[#This Row],[name]])," ","-")</f>
        <v>monotonic-line</v>
      </c>
      <c r="AF3" t="str">
        <f>"param_"&amp;Infill[[#This Row],[infill]]</f>
        <v>param_monotonicline</v>
      </c>
      <c r="AG3" t="str">
        <f>"!["&amp;Infill[[#This Row],[SVG]]&amp;"](https://github.com/SoftFever/OrcaSlicer/blob/main/resources/images/"&amp;Infill[[#This Row],[SVG]]&amp;".svg?raw=true)"</f>
        <v>![param_monotonicline](https://github.com/SoftFever/OrcaSlicer/blob/main/resources/images/param_monotonicline.svg?raw=true)</v>
      </c>
      <c r="AH3" s="2" t="str">
        <f>"["&amp;Infill[[#This Row],[name]]&amp;"](#"&amp;Infill[[#This Row],[nameMD]]&amp;")"</f>
        <v>[Monotonic line](#monotonic-line)</v>
      </c>
      <c r="AI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**[Solid Infill](strength_settings_infill#internal-solid-infill)**
  - **[Surface](strength_settings_top_bottom_shells)**</v>
      </c>
      <c r="AJ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Monotonic line
[Monotonic](#monotonic) but avoids overlapping with the perimeter, reducing excess material at joints. May introduce visible seams and increase print time.
- **Horizontal Strength (X-Y):** Normal
- **Vertical Strength (Z):** Normal
- **Density Calculation:**  % of  total infill volume
- **Material Usage:** Normal
- **Print Time:** Normal
- **Layer time Variability (Lower better):** None
- **Material/Time (Higher better):** Normal
- **Applies to:**
  - **[Solid Infill](strength_settings_infill#internal-solid-infill)**
  - **[Surface](strength_settings_top_bottom_shells)**
![infill-top-monotonic-line](https://github.com/SoftFever/OrcaSlicer/blob/main/doc/images/fill/infill-top-monotonic-line.png?raw=true)
</v>
      </c>
      <c r="AK3" t="str">
        <f>IF(OR(Infill[[#This Row],[Is Infill]],Infill[[#This Row],[Is Surface]])," { """&amp;Infill[[#This Row],[infill]]&amp;""", "&amp;Infill[[#This Row],[ip]]&amp;" },","")</f>
        <v xml:space="preserve"> { "monotonicline", ipMonotonicLine },</v>
      </c>
      <c r="AL3" t="str">
        <f>IF(OR(Infill[[#This Row],[Is Infill]],Infill[[#This Row],[Is Surface]]),"def-&gt;enum_values.push_back("""&amp;Infill[[#This Row],[infill]]&amp;""");","")</f>
        <v>def-&gt;enum_values.push_back("monotonicline");</v>
      </c>
      <c r="AM3" t="str">
        <f>IF(OR(Infill[[#This Row],[Is Infill]],Infill[[#This Row],[Is Surface]]),"def-&gt;enum_labels.push_back(L("""&amp;Infill[[#This Row],[name]]&amp;"""));","")</f>
        <v>def-&gt;enum_labels.push_back(L("Monotonic line"));</v>
      </c>
      <c r="AO3" t="str">
        <f>Infill[[#This Row],[SVG Link]]</f>
        <v>![param_monotonicline](https://github.com/SoftFever/OrcaSlicer/blob/main/resources/images/param_monotonicline.svg?raw=true)</v>
      </c>
      <c r="AP3" s="1" t="str">
        <f>Infill[[#This Row],[Pattern]]</f>
        <v>[Monotonic line](#monotonic-line)</v>
      </c>
      <c r="AQ3" t="str">
        <f>Infill[[#This Row],[Applies to]]</f>
        <v xml:space="preserve">  - **[Solid Infill](strength_settings_infill#internal-solid-infill)**
  - **[Surface](strength_settings_top_bottom_shells)**</v>
      </c>
      <c r="AR3" t="str">
        <f>Infill[[#This Row],[X-Y Strength]]</f>
        <v>Normal</v>
      </c>
      <c r="AS3" t="str">
        <f>Infill[[#This Row],[Z Strength]]</f>
        <v>Normal</v>
      </c>
      <c r="AT3" s="1" t="str">
        <f>Infill[[#This Row],[Material/Time]]</f>
        <v>Normal</v>
      </c>
      <c r="AU3" s="1" t="str">
        <f>Infill[[#This Row],[Print Time]]</f>
        <v>Normal</v>
      </c>
    </row>
    <row r="4" spans="1:47" ht="255" x14ac:dyDescent="0.25">
      <c r="A4" t="s">
        <v>33</v>
      </c>
      <c r="B4" s="2">
        <v>0.15</v>
      </c>
      <c r="E4">
        <v>2</v>
      </c>
      <c r="F4" t="b">
        <v>1</v>
      </c>
      <c r="G4" t="b">
        <v>1</v>
      </c>
      <c r="H4" t="b">
        <v>1</v>
      </c>
      <c r="I4" t="s">
        <v>1</v>
      </c>
      <c r="J4" t="s">
        <v>1</v>
      </c>
      <c r="K4" t="s">
        <v>96</v>
      </c>
      <c r="L4" t="s">
        <v>166</v>
      </c>
      <c r="M4" s="6" t="s">
        <v>86</v>
      </c>
      <c r="N4">
        <v>3</v>
      </c>
      <c r="O4" t="str">
        <f>_xlfn.XLOOKUP(Infill[[#This Row],[XY-N]],Rating[N],Rating[Name])</f>
        <v>Normal-Low</v>
      </c>
      <c r="P4">
        <v>2</v>
      </c>
      <c r="Q4" t="str">
        <f>_xlfn.XLOOKUP(Infill[[#This Row],[Z-N]],Rating[N],Rating[Name])</f>
        <v>Low</v>
      </c>
      <c r="R4" t="s">
        <v>195</v>
      </c>
      <c r="S4" s="2" t="s">
        <v>76</v>
      </c>
      <c r="T4">
        <v>8</v>
      </c>
      <c r="U4">
        <v>7</v>
      </c>
      <c r="V4">
        <v>148.6</v>
      </c>
      <c r="W4" s="2">
        <f>Infill[[#This Row],[g]]/(997.25*0.15)</f>
        <v>0.99339851257625134</v>
      </c>
      <c r="X4" s="2" t="str">
        <f>_xlfn.XLOOKUP(Infill[[#This Row],[% Effective]],Rating[Max %],Rating[Name],,1)</f>
        <v>Normal</v>
      </c>
      <c r="Y4">
        <f>Infill[[#This Row],[hs]]*60+Infill[[#This Row],[min]]</f>
        <v>487</v>
      </c>
      <c r="Z4" s="2">
        <f>Infill[[#This Row],[Total Time]]/AVERAGEIFS(Infill[Total Time],Infill[Material Usage],"Normal")</f>
        <v>0.90306810519217806</v>
      </c>
      <c r="AA4" s="2" t="str">
        <f>_xlfn.XLOOKUP(Infill[[#This Row],[t prom]],Rating[Max %],Rating[Name],,1)</f>
        <v>Normal-Low</v>
      </c>
      <c r="AB4" s="3">
        <f>Infill[[#This Row],[g]]/Infill[[#This Row],[Total Time]]</f>
        <v>0.30513347022587267</v>
      </c>
      <c r="AC4" s="2">
        <f>Infill[[#This Row],[g/t]]/AVERAGEIFS(Infill[g/t],Infill[Material Usage],"Normal")</f>
        <v>1.073009905838558</v>
      </c>
      <c r="AD4" t="str">
        <f>_xlfn.XLOOKUP(Infill[[#This Row],[g/t prom]],Rating[Max %],Rating[Name],,1)</f>
        <v>Normal</v>
      </c>
      <c r="AE4" s="2" t="str">
        <f>SUBSTITUTE(LOWER(Infill[[#This Row],[name]])," ","-")</f>
        <v>rectilinear</v>
      </c>
      <c r="AF4" t="str">
        <f>"param_"&amp;Infill[[#This Row],[infill]]</f>
        <v>param_rectilinear</v>
      </c>
      <c r="AG4" t="str">
        <f>"!["&amp;Infill[[#This Row],[SVG]]&amp;"](https://github.com/SoftFever/OrcaSlicer/blob/main/resources/images/"&amp;Infill[[#This Row],[SVG]]&amp;".svg?raw=true)"</f>
        <v>![param_rectilinear](https://github.com/SoftFever/OrcaSlicer/blob/main/resources/images/param_rectilinear.svg?raw=true)</v>
      </c>
      <c r="AH4" s="2" t="str">
        <f>"["&amp;Infill[[#This Row],[name]]&amp;"](#"&amp;Infill[[#This Row],[nameMD]]&amp;")"</f>
        <v>[Rectilinear](#rectilinear)</v>
      </c>
      <c r="AI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
  - **[Ironing](quality_settings_ironing)**</v>
      </c>
      <c r="AJ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Rectilinear
Parallel lines spaced according to infill density. Each layer is printed perpendicular to the previous, resulting in low vertical bonding. Consider using new [Zig Zag](#zig-zag) infill instead.
- **Horizontal Strength (X-Y):** Normal-Low
- **Vertical Strength (Z):** Low
- **Density Calculation:**  % of  total infill volume
- **Material Usage:** Normal
- **Print Time:** Normal-Low
- **Layer time Variability (Lower better):** None
- **Material/Time (Higher better):** Normal
- **Applies to:**
  - **[Sparse Infill](strength_settings_infill#sparse-infill-density)**  - **[Solid Infill](strength_settings_infill#internal-solid-infill)**
  - **[Surface](strength_settings_top_bottom_shells)**
  - **[Ironing](quality_settings_ironing)**
![infill-top-rectilinear](https://github.com/SoftFever/OrcaSlicer/blob/main/doc/images/fill/infill-top-rectilinear.png?raw=true)
</v>
      </c>
      <c r="AK4" t="str">
        <f>IF(OR(Infill[[#This Row],[Is Infill]],Infill[[#This Row],[Is Surface]])," { """&amp;Infill[[#This Row],[infill]]&amp;""", "&amp;Infill[[#This Row],[ip]]&amp;" },","")</f>
        <v xml:space="preserve"> { "rectilinear", ipRectilinear },</v>
      </c>
      <c r="AL4" t="str">
        <f>IF(OR(Infill[[#This Row],[Is Infill]],Infill[[#This Row],[Is Surface]]),"def-&gt;enum_values.push_back("""&amp;Infill[[#This Row],[infill]]&amp;""");","")</f>
        <v>def-&gt;enum_values.push_back("rectilinear");</v>
      </c>
      <c r="AM4" t="str">
        <f>IF(OR(Infill[[#This Row],[Is Infill]],Infill[[#This Row],[Is Surface]]),"def-&gt;enum_labels.push_back(L("""&amp;Infill[[#This Row],[name]]&amp;"""));","")</f>
        <v>def-&gt;enum_labels.push_back(L("Rectilinear"));</v>
      </c>
      <c r="AO4" t="str">
        <f>Infill[[#This Row],[SVG Link]]</f>
        <v>![param_rectilinear](https://github.com/SoftFever/OrcaSlicer/blob/main/resources/images/param_rectilinear.svg?raw=true)</v>
      </c>
      <c r="AP4" s="1" t="str">
        <f>Infill[[#This Row],[Pattern]]</f>
        <v>[Rectilinear](#rectilinear)</v>
      </c>
      <c r="AQ4" t="str">
        <f>Infill[[#This Row],[Applies to]]</f>
        <v xml:space="preserve">  - **[Sparse Infill](strength_settings_infill#sparse-infill-density)**  - **[Solid Infill](strength_settings_infill#internal-solid-infill)**
  - **[Surface](strength_settings_top_bottom_shells)**
  - **[Ironing](quality_settings_ironing)**</v>
      </c>
      <c r="AR4" t="str">
        <f>Infill[[#This Row],[X-Y Strength]]</f>
        <v>Normal-Low</v>
      </c>
      <c r="AS4" t="str">
        <f>Infill[[#This Row],[Z Strength]]</f>
        <v>Low</v>
      </c>
      <c r="AT4" s="1" t="str">
        <f>Infill[[#This Row],[Material/Time]]</f>
        <v>Normal</v>
      </c>
      <c r="AU4" s="1" t="str">
        <f>Infill[[#This Row],[Print Time]]</f>
        <v>Normal-Low</v>
      </c>
    </row>
    <row r="5" spans="1:47" ht="255" x14ac:dyDescent="0.25">
      <c r="A5" t="s">
        <v>50</v>
      </c>
      <c r="B5" t="s">
        <v>51</v>
      </c>
      <c r="E5">
        <v>3</v>
      </c>
      <c r="F5" t="b">
        <v>1</v>
      </c>
      <c r="G5" t="b">
        <v>1</v>
      </c>
      <c r="H5" t="b">
        <v>0</v>
      </c>
      <c r="I5" t="s">
        <v>11</v>
      </c>
      <c r="J5" t="s">
        <v>1</v>
      </c>
      <c r="K5" t="s">
        <v>108</v>
      </c>
      <c r="L5" t="s">
        <v>135</v>
      </c>
      <c r="M5" s="6" t="s">
        <v>62</v>
      </c>
      <c r="N5">
        <v>3</v>
      </c>
      <c r="O5" t="str">
        <f>_xlfn.XLOOKUP(Infill[[#This Row],[XY-N]],Rating[N],Rating[Name])</f>
        <v>Normal-Low</v>
      </c>
      <c r="P5">
        <v>4</v>
      </c>
      <c r="Q5" t="str">
        <f>_xlfn.XLOOKUP(Infill[[#This Row],[Z-N]],Rating[N],Rating[Name])</f>
        <v>Normal</v>
      </c>
      <c r="R5" t="s">
        <v>195</v>
      </c>
      <c r="S5" s="2" t="s">
        <v>76</v>
      </c>
      <c r="T5">
        <v>8</v>
      </c>
      <c r="U5">
        <v>8</v>
      </c>
      <c r="V5">
        <v>148.6</v>
      </c>
      <c r="W5" s="2">
        <f>Infill[[#This Row],[g]]/(997.25*0.15)</f>
        <v>0.99339851257625134</v>
      </c>
      <c r="X5" s="2" t="str">
        <f>_xlfn.XLOOKUP(Infill[[#This Row],[% Effective]],Rating[Max %],Rating[Name],,1)</f>
        <v>Normal</v>
      </c>
      <c r="Y5">
        <f>Infill[[#This Row],[hs]]*60+Infill[[#This Row],[min]]</f>
        <v>488</v>
      </c>
      <c r="Z5" s="2">
        <f>Infill[[#This Row],[Total Time]]/AVERAGEIFS(Infill[Total Time],Infill[Material Usage],"Normal")</f>
        <v>0.90492245448415376</v>
      </c>
      <c r="AA5" s="2" t="str">
        <f>_xlfn.XLOOKUP(Infill[[#This Row],[t prom]],Rating[Max %],Rating[Name],,1)</f>
        <v>Normal-Low</v>
      </c>
      <c r="AB5" s="3">
        <f>Infill[[#This Row],[g]]/Infill[[#This Row],[Total Time]]</f>
        <v>0.30450819672131146</v>
      </c>
      <c r="AC5" s="2">
        <f>Infill[[#This Row],[g/t]]/AVERAGEIFS(Infill[g/t],Infill[Material Usage],"Normal")</f>
        <v>1.0708111150479054</v>
      </c>
      <c r="AD5" t="str">
        <f>_xlfn.XLOOKUP(Infill[[#This Row],[g/t prom]],Rating[Max %],Rating[Name],,1)</f>
        <v>Normal</v>
      </c>
      <c r="AE5" s="2" t="str">
        <f>SUBSTITUTE(LOWER(Infill[[#This Row],[name]])," ","-")</f>
        <v>aligned-rectilinear</v>
      </c>
      <c r="AF5" t="str">
        <f>"param_"&amp;Infill[[#This Row],[infill]]</f>
        <v>param_alignedrectilinear</v>
      </c>
      <c r="AG5" t="str">
        <f>"!["&amp;Infill[[#This Row],[SVG]]&amp;"](https://github.com/SoftFever/OrcaSlicer/blob/main/resources/images/"&amp;Infill[[#This Row],[SVG]]&amp;".svg?raw=true)"</f>
        <v>![param_alignedrectilinear](https://github.com/SoftFever/OrcaSlicer/blob/main/resources/images/param_alignedrectilinear.svg?raw=true)</v>
      </c>
      <c r="AH5" s="2" t="str">
        <f>"["&amp;Infill[[#This Row],[name]]&amp;"](#"&amp;Infill[[#This Row],[nameMD]]&amp;")"</f>
        <v>[Aligned Rectilinear](#aligned-rectilinear)</v>
      </c>
      <c r="AI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J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 of  total infill volume
- **Material Usage:** Normal
- **Print Time:** Normal-Low
- **Layer time Variability (Lower better):** None
- **Material/Time (Higher better):** Normal
- **Applies to:**
  - **[Sparse Infill](strength_settings_infill#sparse-infill-density)**  - **[Solid Infill](strength_settings_infill#internal-solid-infill)**
  - **[Surface](strength_settings_top_bottom_shells)**
![infill-top-aligned-rectilinear](https://github.com/SoftFever/OrcaSlicer/blob/main/doc/images/fill/infill-top-aligned-rectilinear.png?raw=true)
</v>
      </c>
      <c r="AK5" t="str">
        <f>IF(OR(Infill[[#This Row],[Is Infill]],Infill[[#This Row],[Is Surface]])," { """&amp;Infill[[#This Row],[infill]]&amp;""", "&amp;Infill[[#This Row],[ip]]&amp;" },","")</f>
        <v xml:space="preserve"> { "alignedrectilinear", ipAlignedRectilinear },</v>
      </c>
      <c r="AL5" t="str">
        <f>IF(OR(Infill[[#This Row],[Is Infill]],Infill[[#This Row],[Is Surface]]),"def-&gt;enum_values.push_back("""&amp;Infill[[#This Row],[infill]]&amp;""");","")</f>
        <v>def-&gt;enum_values.push_back("alignedrectilinear");</v>
      </c>
      <c r="AM5" t="str">
        <f>IF(OR(Infill[[#This Row],[Is Infill]],Infill[[#This Row],[Is Surface]]),"def-&gt;enum_labels.push_back(L("""&amp;Infill[[#This Row],[name]]&amp;"""));","")</f>
        <v>def-&gt;enum_labels.push_back(L("Aligned Rectilinear"));</v>
      </c>
      <c r="AO5" t="str">
        <f>Infill[[#This Row],[SVG Link]]</f>
        <v>![param_alignedrectilinear](https://github.com/SoftFever/OrcaSlicer/blob/main/resources/images/param_alignedrectilinear.svg?raw=true)</v>
      </c>
      <c r="AP5" s="1" t="str">
        <f>Infill[[#This Row],[Pattern]]</f>
        <v>[Aligned Rectilinear](#aligned-rectilinear)</v>
      </c>
      <c r="AQ5" t="str">
        <f>Infill[[#This Row],[Applies to]]</f>
        <v xml:space="preserve">  - **[Sparse Infill](strength_settings_infill#sparse-infill-density)**  - **[Solid Infill](strength_settings_infill#internal-solid-infill)**
  - **[Surface](strength_settings_top_bottom_shells)**</v>
      </c>
      <c r="AR5" t="str">
        <f>Infill[[#This Row],[X-Y Strength]]</f>
        <v>Normal-Low</v>
      </c>
      <c r="AS5" t="str">
        <f>Infill[[#This Row],[Z Strength]]</f>
        <v>Normal</v>
      </c>
      <c r="AT5" s="1" t="str">
        <f>Infill[[#This Row],[Material/Time]]</f>
        <v>Normal</v>
      </c>
      <c r="AU5" s="1" t="str">
        <f>Infill[[#This Row],[Print Time]]</f>
        <v>Normal-Low</v>
      </c>
    </row>
    <row r="6" spans="1:47" ht="240" x14ac:dyDescent="0.25">
      <c r="A6" t="s">
        <v>34</v>
      </c>
      <c r="B6" t="s">
        <v>36</v>
      </c>
      <c r="E6">
        <v>4</v>
      </c>
      <c r="F6" t="b">
        <v>1</v>
      </c>
      <c r="G6" t="b">
        <v>0</v>
      </c>
      <c r="H6" t="b">
        <v>0</v>
      </c>
      <c r="I6" t="s">
        <v>80</v>
      </c>
      <c r="J6" t="s">
        <v>1</v>
      </c>
      <c r="K6" t="s">
        <v>119</v>
      </c>
      <c r="L6" t="s">
        <v>144</v>
      </c>
      <c r="M6" s="8" t="s">
        <v>91</v>
      </c>
      <c r="N6">
        <v>3</v>
      </c>
      <c r="O6" t="str">
        <f>_xlfn.XLOOKUP(Infill[[#This Row],[XY-N]],Rating[N],Rating[Name])</f>
        <v>Normal-Low</v>
      </c>
      <c r="P6">
        <v>2</v>
      </c>
      <c r="Q6" t="str">
        <f>_xlfn.XLOOKUP(Infill[[#This Row],[Z-N]],Rating[N],Rating[Name])</f>
        <v>Low</v>
      </c>
      <c r="R6" t="s">
        <v>195</v>
      </c>
      <c r="S6" s="2" t="s">
        <v>76</v>
      </c>
      <c r="T6">
        <v>8</v>
      </c>
      <c r="U6">
        <v>16</v>
      </c>
      <c r="V6">
        <v>149.94</v>
      </c>
      <c r="W6" s="2">
        <f>Infill[[#This Row],[g]]/(997.25*0.15)</f>
        <v>1.0023564803208824</v>
      </c>
      <c r="X6" s="2" t="str">
        <f>_xlfn.XLOOKUP(Infill[[#This Row],[% Effective]],Rating[Max %],Rating[Name],,1)</f>
        <v>Normal</v>
      </c>
      <c r="Y6">
        <f>Infill[[#This Row],[hs]]*60+Infill[[#This Row],[min]]</f>
        <v>496</v>
      </c>
      <c r="Z6" s="2">
        <f>Infill[[#This Row],[Total Time]]/AVERAGEIFS(Infill[Total Time],Infill[Material Usage],"Normal")</f>
        <v>0.91975724881995957</v>
      </c>
      <c r="AA6" s="2" t="str">
        <f>_xlfn.XLOOKUP(Infill[[#This Row],[t prom]],Rating[Max %],Rating[Name],,1)</f>
        <v>Normal-Low</v>
      </c>
      <c r="AB6" s="3">
        <f>Infill[[#This Row],[g]]/Infill[[#This Row],[Total Time]]</f>
        <v>0.3022983870967742</v>
      </c>
      <c r="AC6" s="2">
        <f>Infill[[#This Row],[g/t]]/AVERAGEIFS(Infill[g/t],Infill[Material Usage],"Normal")</f>
        <v>1.0630402611478378</v>
      </c>
      <c r="AD6" t="str">
        <f>_xlfn.XLOOKUP(Infill[[#This Row],[g/t prom]],Rating[Max %],Rating[Name],,1)</f>
        <v>Normal</v>
      </c>
      <c r="AE6" s="2" t="str">
        <f>SUBSTITUTE(LOWER(Infill[[#This Row],[name]])," ","-")</f>
        <v>zig-zag</v>
      </c>
      <c r="AF6" t="str">
        <f>"param_"&amp;Infill[[#This Row],[infill]]</f>
        <v>param_zigzag</v>
      </c>
      <c r="AG6" t="str">
        <f>"!["&amp;Infill[[#This Row],[SVG]]&amp;"](https://github.com/SoftFever/OrcaSlicer/blob/main/resources/images/"&amp;Infill[[#This Row],[SVG]]&amp;".svg?raw=true)"</f>
        <v>![param_zigzag](https://github.com/SoftFever/OrcaSlicer/blob/main/resources/images/param_zigzag.svg?raw=true)</v>
      </c>
      <c r="AH6" s="2" t="str">
        <f>"["&amp;Infill[[#This Row],[name]]&amp;"](#"&amp;Infill[[#This Row],[nameMD]]&amp;")"</f>
        <v>[Zig Zag](#zig-zag)</v>
      </c>
      <c r="AI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Zig Zag
Similar to [rectilinear](#rectilinear) with consistent pattern between layers. Allows you to add a Symmetric infill Y axis for models with two symmetric parts.
- **Horizontal Strength (X-Y):** Normal-Low
- **Vertical Strength (Z):** Low
- **Density Calculation:**  % of  total infill volume
- **Material Usage:** Normal
- **Print Time:** Normal-Low
- **Layer time Variability (Lower better):** None
- **Material/Time (Higher better):** Normal
- **Applies to:**
  - **[Sparse Infill](strength_settings_infill#sparse-infill-density)**
![infill-top-zig-zag](https://github.com/SoftFever/OrcaSlicer/blob/main/doc/images/fill/infill-top-zig-zag.png?raw=true)
</v>
      </c>
      <c r="AK6" t="str">
        <f>IF(OR(Infill[[#This Row],[Is Infill]],Infill[[#This Row],[Is Surface]])," { """&amp;Infill[[#This Row],[infill]]&amp;""", "&amp;Infill[[#This Row],[ip]]&amp;" },","")</f>
        <v xml:space="preserve"> { "zigzag", ipZigZag },</v>
      </c>
      <c r="AL6" t="str">
        <f>IF(OR(Infill[[#This Row],[Is Infill]],Infill[[#This Row],[Is Surface]]),"def-&gt;enum_values.push_back("""&amp;Infill[[#This Row],[infill]]&amp;""");","")</f>
        <v>def-&gt;enum_values.push_back("zigzag");</v>
      </c>
      <c r="AM6" t="str">
        <f>IF(OR(Infill[[#This Row],[Is Infill]],Infill[[#This Row],[Is Surface]]),"def-&gt;enum_labels.push_back(L("""&amp;Infill[[#This Row],[name]]&amp;"""));","")</f>
        <v>def-&gt;enum_labels.push_back(L("Zig Zag"));</v>
      </c>
      <c r="AO6" t="str">
        <f>Infill[[#This Row],[SVG Link]]</f>
        <v>![param_zigzag](https://github.com/SoftFever/OrcaSlicer/blob/main/resources/images/param_zigzag.svg?raw=true)</v>
      </c>
      <c r="AP6" s="1" t="str">
        <f>Infill[[#This Row],[Pattern]]</f>
        <v>[Zig Zag](#zig-zag)</v>
      </c>
      <c r="AQ6" t="str">
        <f>Infill[[#This Row],[Applies to]]</f>
        <v xml:space="preserve">  - **[Sparse Infill](strength_settings_infill#sparse-infill-density)**</v>
      </c>
      <c r="AR6" t="str">
        <f>Infill[[#This Row],[X-Y Strength]]</f>
        <v>Normal-Low</v>
      </c>
      <c r="AS6" t="str">
        <f>Infill[[#This Row],[Z Strength]]</f>
        <v>Low</v>
      </c>
      <c r="AT6" s="1" t="str">
        <f>Infill[[#This Row],[Material/Time]]</f>
        <v>Normal</v>
      </c>
      <c r="AU6" s="1" t="str">
        <f>Infill[[#This Row],[Print Time]]</f>
        <v>Normal-Low</v>
      </c>
    </row>
    <row r="7" spans="1:47" ht="240" x14ac:dyDescent="0.25">
      <c r="A7" t="s">
        <v>52</v>
      </c>
      <c r="B7" t="s">
        <v>36</v>
      </c>
      <c r="E7">
        <v>5</v>
      </c>
      <c r="F7" t="b">
        <v>1</v>
      </c>
      <c r="G7" t="b">
        <v>0</v>
      </c>
      <c r="H7" t="b">
        <v>0</v>
      </c>
      <c r="I7" t="s">
        <v>85</v>
      </c>
      <c r="J7" t="s">
        <v>1</v>
      </c>
      <c r="K7" t="s">
        <v>120</v>
      </c>
      <c r="L7" t="s">
        <v>145</v>
      </c>
      <c r="M7" s="8" t="s">
        <v>92</v>
      </c>
      <c r="N7">
        <v>4</v>
      </c>
      <c r="O7" t="str">
        <f>_xlfn.XLOOKUP(Infill[[#This Row],[XY-N]],Rating[N],Rating[Name])</f>
        <v>Normal</v>
      </c>
      <c r="P7">
        <v>2</v>
      </c>
      <c r="Q7" t="str">
        <f>_xlfn.XLOOKUP(Infill[[#This Row],[Z-N]],Rating[N],Rating[Name])</f>
        <v>Low</v>
      </c>
      <c r="R7" t="s">
        <v>195</v>
      </c>
      <c r="S7" s="2" t="s">
        <v>76</v>
      </c>
      <c r="T7">
        <v>8</v>
      </c>
      <c r="U7">
        <v>14</v>
      </c>
      <c r="V7">
        <v>149.84</v>
      </c>
      <c r="W7" s="2">
        <f>Infill[[#This Row],[g]]/(997.25*0.15)</f>
        <v>1.0016879752653129</v>
      </c>
      <c r="X7" s="2" t="str">
        <f>_xlfn.XLOOKUP(Infill[[#This Row],[% Effective]],Rating[Max %],Rating[Name],,1)</f>
        <v>Normal</v>
      </c>
      <c r="Y7">
        <f>Infill[[#This Row],[hs]]*60+Infill[[#This Row],[min]]</f>
        <v>494</v>
      </c>
      <c r="Z7" s="2">
        <f>Infill[[#This Row],[Total Time]]/AVERAGEIFS(Infill[Total Time],Infill[Material Usage],"Normal")</f>
        <v>0.91604855023600817</v>
      </c>
      <c r="AA7" s="2" t="str">
        <f>_xlfn.XLOOKUP(Infill[[#This Row],[t prom]],Rating[Max %],Rating[Name],,1)</f>
        <v>Normal-Low</v>
      </c>
      <c r="AB7" s="3">
        <f>Infill[[#This Row],[g]]/Infill[[#This Row],[Total Time]]</f>
        <v>0.30331983805668017</v>
      </c>
      <c r="AC7" s="2">
        <f>Infill[[#This Row],[g/t]]/AVERAGEIFS(Infill[g/t],Infill[Material Usage],"Normal")</f>
        <v>1.0666322204222369</v>
      </c>
      <c r="AD7" t="str">
        <f>_xlfn.XLOOKUP(Infill[[#This Row],[g/t prom]],Rating[Max %],Rating[Name],,1)</f>
        <v>Normal</v>
      </c>
      <c r="AE7" s="2" t="str">
        <f>SUBSTITUTE(LOWER(Infill[[#This Row],[name]])," ","-")</f>
        <v>cross-zag</v>
      </c>
      <c r="AF7" t="str">
        <f>"param_"&amp;Infill[[#This Row],[infill]]</f>
        <v>param_crosszag</v>
      </c>
      <c r="AG7" t="str">
        <f>"!["&amp;Infill[[#This Row],[SVG]]&amp;"](https://github.com/SoftFever/OrcaSlicer/blob/main/resources/images/"&amp;Infill[[#This Row],[SVG]]&amp;".svg?raw=true)"</f>
        <v>![param_crosszag](https://github.com/SoftFever/OrcaSlicer/blob/main/resources/images/param_crosszag.svg?raw=true)</v>
      </c>
      <c r="AH7" s="2" t="str">
        <f>"["&amp;Infill[[#This Row],[name]]&amp;"](#"&amp;Infill[[#This Row],[nameMD]]&amp;")"</f>
        <v>[Cross Zag](#cross-zag)</v>
      </c>
      <c r="AI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Cross Zag
Similar to [Zig Zag](#zig-zag) but displacing each layer with Infill shift step parameter.
- **Horizontal Strength (X-Y):** Normal
- **Vertical Strength (Z):** Low
- **Density Calculation:**  % of  total infill volume
- **Material Usage:** Normal
- **Print Time:** Normal-Low
- **Layer time Variability (Lower better):** None
- **Material/Time (Higher better):** Normal
- **Applies to:**
  - **[Sparse Infill](strength_settings_infill#sparse-infill-density)**
![infill-top-cross-zag](https://github.com/SoftFever/OrcaSlicer/blob/main/doc/images/fill/infill-top-cross-zag.png?raw=true)
</v>
      </c>
      <c r="AK7" t="str">
        <f>IF(OR(Infill[[#This Row],[Is Infill]],Infill[[#This Row],[Is Surface]])," { """&amp;Infill[[#This Row],[infill]]&amp;""", "&amp;Infill[[#This Row],[ip]]&amp;" },","")</f>
        <v xml:space="preserve"> { "crosszag", ipCrossZag },</v>
      </c>
      <c r="AL7" t="str">
        <f>IF(OR(Infill[[#This Row],[Is Infill]],Infill[[#This Row],[Is Surface]]),"def-&gt;enum_values.push_back("""&amp;Infill[[#This Row],[infill]]&amp;""");","")</f>
        <v>def-&gt;enum_values.push_back("crosszag");</v>
      </c>
      <c r="AM7" t="str">
        <f>IF(OR(Infill[[#This Row],[Is Infill]],Infill[[#This Row],[Is Surface]]),"def-&gt;enum_labels.push_back(L("""&amp;Infill[[#This Row],[name]]&amp;"""));","")</f>
        <v>def-&gt;enum_labels.push_back(L("Cross Zag"));</v>
      </c>
      <c r="AO7" t="str">
        <f>Infill[[#This Row],[SVG Link]]</f>
        <v>![param_crosszag](https://github.com/SoftFever/OrcaSlicer/blob/main/resources/images/param_crosszag.svg?raw=true)</v>
      </c>
      <c r="AP7" s="1" t="str">
        <f>Infill[[#This Row],[Pattern]]</f>
        <v>[Cross Zag](#cross-zag)</v>
      </c>
      <c r="AQ7" t="str">
        <f>Infill[[#This Row],[Applies to]]</f>
        <v xml:space="preserve">  - **[Sparse Infill](strength_settings_infill#sparse-infill-density)**</v>
      </c>
      <c r="AR7" t="str">
        <f>Infill[[#This Row],[X-Y Strength]]</f>
        <v>Normal</v>
      </c>
      <c r="AS7" t="str">
        <f>Infill[[#This Row],[Z Strength]]</f>
        <v>Low</v>
      </c>
      <c r="AT7" s="1" t="str">
        <f>Infill[[#This Row],[Material/Time]]</f>
        <v>Normal</v>
      </c>
      <c r="AU7" s="1" t="str">
        <f>Infill[[#This Row],[Print Time]]</f>
        <v>Normal-Low</v>
      </c>
    </row>
    <row r="8" spans="1:47" ht="240" x14ac:dyDescent="0.25">
      <c r="A8" t="s">
        <v>37</v>
      </c>
      <c r="B8" s="4">
        <v>1</v>
      </c>
      <c r="E8">
        <v>6</v>
      </c>
      <c r="F8" t="b">
        <v>1</v>
      </c>
      <c r="G8" t="b">
        <v>0</v>
      </c>
      <c r="H8" t="b">
        <v>0</v>
      </c>
      <c r="I8" t="s">
        <v>81</v>
      </c>
      <c r="J8" t="s">
        <v>1</v>
      </c>
      <c r="K8" t="s">
        <v>121</v>
      </c>
      <c r="L8" t="s">
        <v>146</v>
      </c>
      <c r="M8" s="8" t="s">
        <v>93</v>
      </c>
      <c r="N8">
        <v>3</v>
      </c>
      <c r="O8" t="str">
        <f>_xlfn.XLOOKUP(Infill[[#This Row],[XY-N]],Rating[N],Rating[Name])</f>
        <v>Normal-Low</v>
      </c>
      <c r="P8">
        <v>3</v>
      </c>
      <c r="Q8" t="str">
        <f>_xlfn.XLOOKUP(Infill[[#This Row],[Z-N]],Rating[N],Rating[Name])</f>
        <v>Normal-Low</v>
      </c>
      <c r="R8" t="s">
        <v>195</v>
      </c>
      <c r="S8" s="2" t="s">
        <v>82</v>
      </c>
      <c r="T8">
        <v>15</v>
      </c>
      <c r="U8">
        <v>46</v>
      </c>
      <c r="V8">
        <v>182.32</v>
      </c>
      <c r="W8" s="2">
        <f>Infill[[#This Row],[g]]/(997.25*0.15)</f>
        <v>1.2188184173142809</v>
      </c>
      <c r="X8" s="2" t="str">
        <f>_xlfn.XLOOKUP(Infill[[#This Row],[% Effective]],Rating[Max %],Rating[Name],,1)</f>
        <v>Normal-High</v>
      </c>
      <c r="Y8">
        <f>Infill[[#This Row],[hs]]*60+Infill[[#This Row],[min]]</f>
        <v>946</v>
      </c>
      <c r="Z8" s="2">
        <f>Infill[[#This Row],[Total Time]]/AVERAGEIFS(Infill[Total Time],Infill[Material Usage],"Normal")</f>
        <v>1.7542144302090359</v>
      </c>
      <c r="AA8" s="2" t="str">
        <f>_xlfn.XLOOKUP(Infill[[#This Row],[t prom]],Rating[Max %],Rating[Name],,1)</f>
        <v>Extra-High</v>
      </c>
      <c r="AB8" s="3">
        <f>Infill[[#This Row],[g]]/Infill[[#This Row],[Total Time]]</f>
        <v>0.19272727272727272</v>
      </c>
      <c r="AC8" s="2">
        <f>Infill[[#This Row],[g/t]]/AVERAGEIFS(Infill[g/t],Infill[Material Usage],"Normal")</f>
        <v>0.67773054397648413</v>
      </c>
      <c r="AD8" t="str">
        <f>_xlfn.XLOOKUP(Infill[[#This Row],[g/t prom]],Rating[Max %],Rating[Name],,1)</f>
        <v>Low</v>
      </c>
      <c r="AE8" s="2" t="str">
        <f>SUBSTITUTE(LOWER(Infill[[#This Row],[name]])," ","-")</f>
        <v>locked-zag</v>
      </c>
      <c r="AF8" t="str">
        <f>"param_"&amp;Infill[[#This Row],[infill]]</f>
        <v>param_lockedzag</v>
      </c>
      <c r="AG8" t="str">
        <f>"!["&amp;Infill[[#This Row],[SVG]]&amp;"](https://github.com/SoftFever/OrcaSlicer/blob/main/resources/images/"&amp;Infill[[#This Row],[SVG]]&amp;".svg?raw=true)"</f>
        <v>![param_lockedzag](https://github.com/SoftFever/OrcaSlicer/blob/main/resources/images/param_lockedzag.svg?raw=true)</v>
      </c>
      <c r="AH8" s="2" t="str">
        <f>"["&amp;Infill[[#This Row],[name]]&amp;"](#"&amp;Infill[[#This Row],[nameMD]]&amp;")"</f>
        <v>[Locked Zag](#locked-zag)</v>
      </c>
      <c r="AI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Locked Zag
Adaptive version of [Zig Zag](#zig-zag) adding an external skin texture to interlock layers and a low material skeleton.
- **Horizontal Strength (X-Y):** Normal-Low
- **Vertical Strength (Z):** Normal-Low
- **Density Calculation:** Same as [Zig Zag](#zig-zag) but increasing near walls
- **Material Usage:** Normal-High
- **Print Time:** Extra-High
- **Layer time Variability (Lower better):** None
- **Material/Time (Higher better):** Low
- **Applies to:**
  - **[Sparse Infill](strength_settings_infill#sparse-infill-density)**
![infill-top-locked-zag](https://github.com/SoftFever/OrcaSlicer/blob/main/doc/images/fill/infill-top-locked-zag.png?raw=true)
</v>
      </c>
      <c r="AK8" t="str">
        <f>IF(OR(Infill[[#This Row],[Is Infill]],Infill[[#This Row],[Is Surface]])," { """&amp;Infill[[#This Row],[infill]]&amp;""", "&amp;Infill[[#This Row],[ip]]&amp;" },","")</f>
        <v xml:space="preserve"> { "lockedzag", ipLockedZag },</v>
      </c>
      <c r="AL8" t="str">
        <f>IF(OR(Infill[[#This Row],[Is Infill]],Infill[[#This Row],[Is Surface]]),"def-&gt;enum_values.push_back("""&amp;Infill[[#This Row],[infill]]&amp;""");","")</f>
        <v>def-&gt;enum_values.push_back("lockedzag");</v>
      </c>
      <c r="AM8" t="str">
        <f>IF(OR(Infill[[#This Row],[Is Infill]],Infill[[#This Row],[Is Surface]]),"def-&gt;enum_labels.push_back(L("""&amp;Infill[[#This Row],[name]]&amp;"""));","")</f>
        <v>def-&gt;enum_labels.push_back(L("Locked Zag"));</v>
      </c>
      <c r="AO8" t="str">
        <f>Infill[[#This Row],[SVG Link]]</f>
        <v>![param_lockedzag](https://github.com/SoftFever/OrcaSlicer/blob/main/resources/images/param_lockedzag.svg?raw=true)</v>
      </c>
      <c r="AP8" s="1" t="str">
        <f>Infill[[#This Row],[Pattern]]</f>
        <v>[Locked Zag](#locked-zag)</v>
      </c>
      <c r="AQ8" t="str">
        <f>Infill[[#This Row],[Applies to]]</f>
        <v xml:space="preserve">  - **[Sparse Infill](strength_settings_infill#sparse-infill-density)**</v>
      </c>
      <c r="AR8" t="str">
        <f>Infill[[#This Row],[X-Y Strength]]</f>
        <v>Normal-Low</v>
      </c>
      <c r="AS8" t="str">
        <f>Infill[[#This Row],[Z Strength]]</f>
        <v>Normal-Low</v>
      </c>
      <c r="AT8" s="1" t="str">
        <f>Infill[[#This Row],[Material/Time]]</f>
        <v>Low</v>
      </c>
      <c r="AU8" s="1" t="str">
        <f>Infill[[#This Row],[Print Time]]</f>
        <v>Extra-High</v>
      </c>
    </row>
    <row r="9" spans="1:47" ht="240" x14ac:dyDescent="0.25">
      <c r="A9" t="s">
        <v>49</v>
      </c>
      <c r="B9">
        <v>1</v>
      </c>
      <c r="E9">
        <v>7</v>
      </c>
      <c r="F9" t="b">
        <v>1</v>
      </c>
      <c r="G9" t="b">
        <v>0</v>
      </c>
      <c r="H9" t="b">
        <v>0</v>
      </c>
      <c r="I9" t="s">
        <v>3</v>
      </c>
      <c r="J9" t="s">
        <v>1</v>
      </c>
      <c r="K9" t="s">
        <v>98</v>
      </c>
      <c r="L9" t="s">
        <v>127</v>
      </c>
      <c r="M9" s="6" t="s">
        <v>56</v>
      </c>
      <c r="N9">
        <v>2</v>
      </c>
      <c r="O9" t="str">
        <f>_xlfn.XLOOKUP(Infill[[#This Row],[XY-N]],Rating[N],Rating[Name])</f>
        <v>Low</v>
      </c>
      <c r="P9">
        <v>2</v>
      </c>
      <c r="Q9" t="str">
        <f>_xlfn.XLOOKUP(Infill[[#This Row],[Z-N]],Rating[N],Rating[Name])</f>
        <v>Low</v>
      </c>
      <c r="R9" t="s">
        <v>195</v>
      </c>
      <c r="S9" s="2" t="s">
        <v>76</v>
      </c>
      <c r="T9">
        <v>7</v>
      </c>
      <c r="U9">
        <v>49</v>
      </c>
      <c r="V9">
        <v>154.68</v>
      </c>
      <c r="W9" s="2">
        <f>Infill[[#This Row],[g]]/(997.25*0.15)</f>
        <v>1.0340436199548759</v>
      </c>
      <c r="X9" s="2" t="str">
        <f>_xlfn.XLOOKUP(Infill[[#This Row],[% Effective]],Rating[Max %],Rating[Name],,1)</f>
        <v>Normal</v>
      </c>
      <c r="Y9">
        <f>Infill[[#This Row],[hs]]*60+Infill[[#This Row],[min]]</f>
        <v>469</v>
      </c>
      <c r="Z9" s="2">
        <f>Infill[[#This Row],[Total Time]]/AVERAGEIFS(Infill[Total Time],Infill[Material Usage],"Normal")</f>
        <v>0.86968981793661504</v>
      </c>
      <c r="AA9" s="2" t="str">
        <f>_xlfn.XLOOKUP(Infill[[#This Row],[t prom]],Rating[Max %],Rating[Name],,1)</f>
        <v>Normal-Low</v>
      </c>
      <c r="AB9" s="3">
        <f>Infill[[#This Row],[g]]/Infill[[#This Row],[Total Time]]</f>
        <v>0.3298081023454158</v>
      </c>
      <c r="AC9" s="2">
        <f>Infill[[#This Row],[g/t]]/AVERAGEIFS(Infill[g/t],Infill[Material Usage],"Normal")</f>
        <v>1.1597789012804325</v>
      </c>
      <c r="AD9" t="str">
        <f>_xlfn.XLOOKUP(Infill[[#This Row],[g/t prom]],Rating[Max %],Rating[Name],,1)</f>
        <v>Normal-High</v>
      </c>
      <c r="AE9" s="2" t="str">
        <f>SUBSTITUTE(LOWER(Infill[[#This Row],[name]])," ","-")</f>
        <v>line</v>
      </c>
      <c r="AF9" t="str">
        <f>"param_"&amp;Infill[[#This Row],[infill]]</f>
        <v>param_line</v>
      </c>
      <c r="AG9" t="str">
        <f>"!["&amp;Infill[[#This Row],[SVG]]&amp;"](https://github.com/SoftFever/OrcaSlicer/blob/main/resources/images/"&amp;Infill[[#This Row],[SVG]]&amp;".svg?raw=true)"</f>
        <v>![param_line](https://github.com/SoftFever/OrcaSlicer/blob/main/resources/images/param_line.svg?raw=true)</v>
      </c>
      <c r="AH9" s="2" t="str">
        <f>"["&amp;Infill[[#This Row],[name]]&amp;"](#"&amp;Infill[[#This Row],[nameMD]]&amp;")"</f>
        <v>[Line](#line)</v>
      </c>
      <c r="AI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Line
Similar to [rectilinear](#rectilinear), but each line is slightly rotated to improve print speed.
- **Horizontal Strength (X-Y):** Low
- **Vertical Strength (Z):** Low
- **Density Calculation:**  % of  total infill volume
- **Material Usage:** Normal
- **Print Time:** Normal-Low
- **Layer time Variability (Lower better):** None
- **Material/Time (Higher better):** Normal-High
- **Applies to:**
  - **[Sparse Infill](strength_settings_infill#sparse-infill-density)**
![infill-top-line](https://github.com/SoftFever/OrcaSlicer/blob/main/doc/images/fill/infill-top-line.png?raw=true)
</v>
      </c>
      <c r="AK9" t="str">
        <f>IF(OR(Infill[[#This Row],[Is Infill]],Infill[[#This Row],[Is Surface]])," { """&amp;Infill[[#This Row],[infill]]&amp;""", "&amp;Infill[[#This Row],[ip]]&amp;" },","")</f>
        <v xml:space="preserve"> { "line", ipLine },</v>
      </c>
      <c r="AL9" t="str">
        <f>IF(OR(Infill[[#This Row],[Is Infill]],Infill[[#This Row],[Is Surface]]),"def-&gt;enum_values.push_back("""&amp;Infill[[#This Row],[infill]]&amp;""");","")</f>
        <v>def-&gt;enum_values.push_back("line");</v>
      </c>
      <c r="AM9" t="str">
        <f>IF(OR(Infill[[#This Row],[Is Infill]],Infill[[#This Row],[Is Surface]]),"def-&gt;enum_labels.push_back(L("""&amp;Infill[[#This Row],[name]]&amp;"""));","")</f>
        <v>def-&gt;enum_labels.push_back(L("Line"));</v>
      </c>
      <c r="AO9" t="str">
        <f>Infill[[#This Row],[SVG Link]]</f>
        <v>![param_line](https://github.com/SoftFever/OrcaSlicer/blob/main/resources/images/param_line.svg?raw=true)</v>
      </c>
      <c r="AP9" s="1" t="str">
        <f>Infill[[#This Row],[Pattern]]</f>
        <v>[Line](#line)</v>
      </c>
      <c r="AQ9" t="str">
        <f>Infill[[#This Row],[Applies to]]</f>
        <v xml:space="preserve">  - **[Sparse Infill](strength_settings_infill#sparse-infill-density)**</v>
      </c>
      <c r="AR9" t="str">
        <f>Infill[[#This Row],[X-Y Strength]]</f>
        <v>Low</v>
      </c>
      <c r="AS9" t="str">
        <f>Infill[[#This Row],[Z Strength]]</f>
        <v>Low</v>
      </c>
      <c r="AT9" s="1" t="str">
        <f>Infill[[#This Row],[Material/Time]]</f>
        <v>Normal-High</v>
      </c>
      <c r="AU9" s="1" t="str">
        <f>Infill[[#This Row],[Print Time]]</f>
        <v>Normal-Low</v>
      </c>
    </row>
    <row r="10" spans="1:47" ht="240" x14ac:dyDescent="0.25">
      <c r="A10" t="s">
        <v>175</v>
      </c>
      <c r="B10" t="s">
        <v>172</v>
      </c>
      <c r="E10">
        <v>8</v>
      </c>
      <c r="F10" t="b">
        <v>1</v>
      </c>
      <c r="G10" t="b">
        <v>0</v>
      </c>
      <c r="H10" t="b">
        <v>0</v>
      </c>
      <c r="I10" t="s">
        <v>2</v>
      </c>
      <c r="J10" t="s">
        <v>159</v>
      </c>
      <c r="K10" t="s">
        <v>97</v>
      </c>
      <c r="L10" t="s">
        <v>126</v>
      </c>
      <c r="M10" s="6" t="s">
        <v>55</v>
      </c>
      <c r="N10">
        <v>6</v>
      </c>
      <c r="O10" t="str">
        <f>_xlfn.XLOOKUP(Infill[[#This Row],[XY-N]],Rating[N],Rating[Name])</f>
        <v>High</v>
      </c>
      <c r="P10">
        <v>6</v>
      </c>
      <c r="Q10" t="str">
        <f>_xlfn.XLOOKUP(Infill[[#This Row],[Z-N]],Rating[N],Rating[Name])</f>
        <v>High</v>
      </c>
      <c r="R10" t="s">
        <v>195</v>
      </c>
      <c r="S10" s="2" t="s">
        <v>76</v>
      </c>
      <c r="T10">
        <v>8</v>
      </c>
      <c r="U10">
        <v>6</v>
      </c>
      <c r="V10">
        <v>148.87</v>
      </c>
      <c r="W10" s="2">
        <f>Infill[[#This Row],[g]]/(997.25*0.15)</f>
        <v>0.99520347622628891</v>
      </c>
      <c r="X10" s="2" t="str">
        <f>_xlfn.XLOOKUP(Infill[[#This Row],[% Effective]],Rating[Max %],Rating[Name],,1)</f>
        <v>Normal</v>
      </c>
      <c r="Y10">
        <f>Infill[[#This Row],[hs]]*60+Infill[[#This Row],[min]]</f>
        <v>486</v>
      </c>
      <c r="Z10" s="2">
        <f>Infill[[#This Row],[Total Time]]/AVERAGEIFS(Infill[Total Time],Infill[Material Usage],"Normal")</f>
        <v>0.90121375590020236</v>
      </c>
      <c r="AA10" s="2" t="str">
        <f>_xlfn.XLOOKUP(Infill[[#This Row],[t prom]],Rating[Max %],Rating[Name],,1)</f>
        <v>Normal-Low</v>
      </c>
      <c r="AB10" s="3">
        <f>Infill[[#This Row],[g]]/Infill[[#This Row],[Total Time]]</f>
        <v>0.30631687242798356</v>
      </c>
      <c r="AC10" s="2">
        <f>Infill[[#This Row],[g/t]]/AVERAGEIFS(Infill[g/t],Infill[Material Usage],"Normal")</f>
        <v>1.0771713709328861</v>
      </c>
      <c r="AD10" t="str">
        <f>_xlfn.XLOOKUP(Infill[[#This Row],[g/t prom]],Rating[Max %],Rating[Name],,1)</f>
        <v>Normal-High</v>
      </c>
      <c r="AE10" s="2" t="str">
        <f>SUBSTITUTE(LOWER(Infill[[#This Row],[name]])," ","-")</f>
        <v>grid</v>
      </c>
      <c r="AF10" t="str">
        <f>"param_"&amp;Infill[[#This Row],[infill]]</f>
        <v>param_grid</v>
      </c>
      <c r="AG10" t="str">
        <f>"!["&amp;Infill[[#This Row],[SVG]]&amp;"](https://github.com/SoftFever/OrcaSlicer/blob/main/resources/images/"&amp;Infill[[#This Row],[SVG]]&amp;".svg?raw=true)"</f>
        <v>![param_grid](https://github.com/SoftFever/OrcaSlicer/blob/main/resources/images/param_grid.svg?raw=true)</v>
      </c>
      <c r="AH10" s="2" t="str">
        <f>"["&amp;Infill[[#This Row],[name]]&amp;"](#"&amp;Infill[[#This Row],[nameMD]]&amp;")"</f>
        <v>[Grid](#grid)</v>
      </c>
      <c r="AI1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Grid
Two-layer pattern of perpendicular lines, forming a grid. Overlapping points may cause noise or artifacts.
- **Horizontal Strength (X-Y):** High
- **Vertical Strength (Z):** High
- **Density Calculation:**  % of  total infill volume
- **Material Usage:** Normal
- **Print Time:** Normal-Low
- **Layer time Variability (Lower better):** None
- **Material/Time (Higher better):** Normal-High
- **Applies to:**
  - **[Sparse Infill](strength_settings_infill#sparse-infill-density)**
![infill-top-grid](https://github.com/SoftFever/OrcaSlicer/blob/main/doc/images/fill/infill-top-grid.png?raw=true)
</v>
      </c>
      <c r="AK10" t="str">
        <f>IF(OR(Infill[[#This Row],[Is Infill]],Infill[[#This Row],[Is Surface]])," { """&amp;Infill[[#This Row],[infill]]&amp;""", "&amp;Infill[[#This Row],[ip]]&amp;" },","")</f>
        <v xml:space="preserve"> { "grid", ipGrid },</v>
      </c>
      <c r="AL10" t="str">
        <f>IF(OR(Infill[[#This Row],[Is Infill]],Infill[[#This Row],[Is Surface]]),"def-&gt;enum_values.push_back("""&amp;Infill[[#This Row],[infill]]&amp;""");","")</f>
        <v>def-&gt;enum_values.push_back("grid");</v>
      </c>
      <c r="AM10" t="str">
        <f>IF(OR(Infill[[#This Row],[Is Infill]],Infill[[#This Row],[Is Surface]]),"def-&gt;enum_labels.push_back(L("""&amp;Infill[[#This Row],[name]]&amp;"""));","")</f>
        <v>def-&gt;enum_labels.push_back(L("Grid"));</v>
      </c>
      <c r="AO10" t="str">
        <f>Infill[[#This Row],[SVG Link]]</f>
        <v>![param_grid](https://github.com/SoftFever/OrcaSlicer/blob/main/resources/images/param_grid.svg?raw=true)</v>
      </c>
      <c r="AP10" s="1" t="str">
        <f>Infill[[#This Row],[Pattern]]</f>
        <v>[Grid](#grid)</v>
      </c>
      <c r="AQ10" t="str">
        <f>Infill[[#This Row],[Applies to]]</f>
        <v xml:space="preserve">  - **[Sparse Infill](strength_settings_infill#sparse-infill-density)**</v>
      </c>
      <c r="AR10" t="str">
        <f>Infill[[#This Row],[X-Y Strength]]</f>
        <v>High</v>
      </c>
      <c r="AS10" t="str">
        <f>Infill[[#This Row],[Z Strength]]</f>
        <v>High</v>
      </c>
      <c r="AT10" s="1" t="str">
        <f>Infill[[#This Row],[Material/Time]]</f>
        <v>Normal-High</v>
      </c>
      <c r="AU10" s="1" t="str">
        <f>Infill[[#This Row],[Print Time]]</f>
        <v>Normal-Low</v>
      </c>
    </row>
    <row r="11" spans="1:47" ht="240" x14ac:dyDescent="0.25">
      <c r="A11" t="s">
        <v>177</v>
      </c>
      <c r="B11" t="s">
        <v>176</v>
      </c>
      <c r="E11">
        <v>9</v>
      </c>
      <c r="F11" t="b">
        <v>1</v>
      </c>
      <c r="G11" t="b">
        <v>0</v>
      </c>
      <c r="H11" t="b">
        <v>0</v>
      </c>
      <c r="I11" t="s">
        <v>5</v>
      </c>
      <c r="J11" t="s">
        <v>159</v>
      </c>
      <c r="K11" t="s">
        <v>100</v>
      </c>
      <c r="L11" t="s">
        <v>129</v>
      </c>
      <c r="M11" s="6" t="s">
        <v>58</v>
      </c>
      <c r="N11">
        <v>6</v>
      </c>
      <c r="O11" t="str">
        <f>_xlfn.XLOOKUP(Infill[[#This Row],[XY-N]],Rating[N],Rating[Name])</f>
        <v>High</v>
      </c>
      <c r="P11">
        <v>4</v>
      </c>
      <c r="Q11" t="str">
        <f>_xlfn.XLOOKUP(Infill[[#This Row],[Z-N]],Rating[N],Rating[Name])</f>
        <v>Normal</v>
      </c>
      <c r="R11" t="s">
        <v>195</v>
      </c>
      <c r="S11" s="2" t="s">
        <v>76</v>
      </c>
      <c r="T11">
        <v>7</v>
      </c>
      <c r="U11">
        <v>50</v>
      </c>
      <c r="V11">
        <v>147.55000000000001</v>
      </c>
      <c r="W11" s="2">
        <f>Infill[[#This Row],[g]]/(997.25*0.15)</f>
        <v>0.9863792094927718</v>
      </c>
      <c r="X11" s="2" t="str">
        <f>_xlfn.XLOOKUP(Infill[[#This Row],[% Effective]],Rating[Max %],Rating[Name],,1)</f>
        <v>Normal</v>
      </c>
      <c r="Y11">
        <f>Infill[[#This Row],[hs]]*60+Infill[[#This Row],[min]]</f>
        <v>470</v>
      </c>
      <c r="Z11" s="2">
        <f>Infill[[#This Row],[Total Time]]/AVERAGEIFS(Infill[Total Time],Infill[Material Usage],"Normal")</f>
        <v>0.87154416722859074</v>
      </c>
      <c r="AA11" s="2" t="str">
        <f>_xlfn.XLOOKUP(Infill[[#This Row],[t prom]],Rating[Max %],Rating[Name],,1)</f>
        <v>Normal-Low</v>
      </c>
      <c r="AB11" s="3">
        <f>Infill[[#This Row],[g]]/Infill[[#This Row],[Total Time]]</f>
        <v>0.31393617021276599</v>
      </c>
      <c r="AC11" s="2">
        <f>Infill[[#This Row],[g/t]]/AVERAGEIFS(Infill[g/t],Infill[Material Usage],"Normal")</f>
        <v>1.1039648327991096</v>
      </c>
      <c r="AD11" t="str">
        <f>_xlfn.XLOOKUP(Infill[[#This Row],[g/t prom]],Rating[Max %],Rating[Name],,1)</f>
        <v>Normal-High</v>
      </c>
      <c r="AE11" s="2" t="str">
        <f>SUBSTITUTE(LOWER(Infill[[#This Row],[name]])," ","-")</f>
        <v>triangles</v>
      </c>
      <c r="AF11" t="str">
        <f>"param_"&amp;Infill[[#This Row],[infill]]</f>
        <v>param_triangles</v>
      </c>
      <c r="AG11" t="str">
        <f>"!["&amp;Infill[[#This Row],[SVG]]&amp;"](https://github.com/SoftFever/OrcaSlicer/blob/main/resources/images/"&amp;Infill[[#This Row],[SVG]]&amp;".svg?raw=true)"</f>
        <v>![param_triangles](https://github.com/SoftFever/OrcaSlicer/blob/main/resources/images/param_triangles.svg?raw=true)</v>
      </c>
      <c r="AH11" s="2" t="str">
        <f>"["&amp;Infill[[#This Row],[name]]&amp;"](#"&amp;Infill[[#This Row],[nameMD]]&amp;")"</f>
        <v>[Triangles](#triangles)</v>
      </c>
      <c r="AI1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Triangles
Triangle-based grid, offering strong X-Y strength but with triple overlaps at intersections.
- **Horizontal Strength (X-Y):** High
- **Vertical Strength (Z):** Normal
- **Density Calculation:**  % of  total infill volume
- **Material Usage:** Normal
- **Print Time:** Normal-Low
- **Layer time Variability (Lower better):** None
- **Material/Time (Higher better):** Normal-High
- **Applies to:**
  - **[Sparse Infill](strength_settings_infill#sparse-infill-density)**
![infill-top-triangles](https://github.com/SoftFever/OrcaSlicer/blob/main/doc/images/fill/infill-top-triangles.png?raw=true)
</v>
      </c>
      <c r="AK11" t="str">
        <f>IF(OR(Infill[[#This Row],[Is Infill]],Infill[[#This Row],[Is Surface]])," { """&amp;Infill[[#This Row],[infill]]&amp;""", "&amp;Infill[[#This Row],[ip]]&amp;" },","")</f>
        <v xml:space="preserve"> { "triangles", ipTriangles },</v>
      </c>
      <c r="AL11" t="str">
        <f>IF(OR(Infill[[#This Row],[Is Infill]],Infill[[#This Row],[Is Surface]]),"def-&gt;enum_values.push_back("""&amp;Infill[[#This Row],[infill]]&amp;""");","")</f>
        <v>def-&gt;enum_values.push_back("triangles");</v>
      </c>
      <c r="AM11" t="str">
        <f>IF(OR(Infill[[#This Row],[Is Infill]],Infill[[#This Row],[Is Surface]]),"def-&gt;enum_labels.push_back(L("""&amp;Infill[[#This Row],[name]]&amp;"""));","")</f>
        <v>def-&gt;enum_labels.push_back(L("Triangles"));</v>
      </c>
      <c r="AO11" t="str">
        <f>Infill[[#This Row],[SVG Link]]</f>
        <v>![param_triangles](https://github.com/SoftFever/OrcaSlicer/blob/main/resources/images/param_triangles.svg?raw=true)</v>
      </c>
      <c r="AP11" s="1" t="str">
        <f>Infill[[#This Row],[Pattern]]</f>
        <v>[Triangles](#triangles)</v>
      </c>
      <c r="AQ11" t="str">
        <f>Infill[[#This Row],[Applies to]]</f>
        <v xml:space="preserve">  - **[Sparse Infill](strength_settings_infill#sparse-infill-density)**</v>
      </c>
      <c r="AR11" t="str">
        <f>Infill[[#This Row],[X-Y Strength]]</f>
        <v>High</v>
      </c>
      <c r="AS11" t="str">
        <f>Infill[[#This Row],[Z Strength]]</f>
        <v>Normal</v>
      </c>
      <c r="AT11" s="1" t="str">
        <f>Infill[[#This Row],[Material/Time]]</f>
        <v>Normal-High</v>
      </c>
      <c r="AU11" s="1" t="str">
        <f>Infill[[#This Row],[Print Time]]</f>
        <v>Normal-Low</v>
      </c>
    </row>
    <row r="12" spans="1:47" ht="240" x14ac:dyDescent="0.25">
      <c r="A12" t="s">
        <v>178</v>
      </c>
      <c r="B12" t="s">
        <v>180</v>
      </c>
      <c r="E12">
        <v>10</v>
      </c>
      <c r="F12" t="b">
        <v>1</v>
      </c>
      <c r="G12" t="b">
        <v>0</v>
      </c>
      <c r="H12" t="b">
        <v>0</v>
      </c>
      <c r="I12" t="s">
        <v>6</v>
      </c>
      <c r="J12" t="s">
        <v>159</v>
      </c>
      <c r="K12" t="s">
        <v>101</v>
      </c>
      <c r="L12" t="s">
        <v>130</v>
      </c>
      <c r="M12" s="6" t="s">
        <v>59</v>
      </c>
      <c r="N12">
        <v>6</v>
      </c>
      <c r="O12" t="str">
        <f>_xlfn.XLOOKUP(Infill[[#This Row],[XY-N]],Rating[N],Rating[Name])</f>
        <v>High</v>
      </c>
      <c r="P12">
        <v>5</v>
      </c>
      <c r="Q12" t="str">
        <f>_xlfn.XLOOKUP(Infill[[#This Row],[Z-N]],Rating[N],Rating[Name])</f>
        <v>Normal-High</v>
      </c>
      <c r="R12" t="s">
        <v>195</v>
      </c>
      <c r="S12" s="2" t="s">
        <v>76</v>
      </c>
      <c r="T12">
        <v>7</v>
      </c>
      <c r="U12">
        <v>43</v>
      </c>
      <c r="V12">
        <v>148.53</v>
      </c>
      <c r="W12" s="2">
        <f>Infill[[#This Row],[g]]/(997.25*0.15)</f>
        <v>0.99293055903735272</v>
      </c>
      <c r="X12" s="2" t="str">
        <f>_xlfn.XLOOKUP(Infill[[#This Row],[% Effective]],Rating[Max %],Rating[Name],,1)</f>
        <v>Normal</v>
      </c>
      <c r="Y12">
        <f>Infill[[#This Row],[hs]]*60+Infill[[#This Row],[min]]</f>
        <v>463</v>
      </c>
      <c r="Z12" s="2">
        <f>Infill[[#This Row],[Total Time]]/AVERAGEIFS(Infill[Total Time],Infill[Material Usage],"Normal")</f>
        <v>0.85856372218476062</v>
      </c>
      <c r="AA12" s="2" t="str">
        <f>_xlfn.XLOOKUP(Infill[[#This Row],[t prom]],Rating[Max %],Rating[Name],,1)</f>
        <v>Normal-Low</v>
      </c>
      <c r="AB12" s="3">
        <f>Infill[[#This Row],[g]]/Infill[[#This Row],[Total Time]]</f>
        <v>0.32079913606911448</v>
      </c>
      <c r="AC12" s="2">
        <f>Infill[[#This Row],[g/t]]/AVERAGEIFS(Infill[g/t],Infill[Material Usage],"Normal")</f>
        <v>1.1280986334662162</v>
      </c>
      <c r="AD12" t="str">
        <f>_xlfn.XLOOKUP(Infill[[#This Row],[g/t prom]],Rating[Max %],Rating[Name],,1)</f>
        <v>Normal-High</v>
      </c>
      <c r="AE12" s="2" t="str">
        <f>SUBSTITUTE(LOWER(Infill[[#This Row],[name]])," ","-")</f>
        <v>tri-hexagon</v>
      </c>
      <c r="AF12" t="str">
        <f>"param_"&amp;Infill[[#This Row],[infill]]</f>
        <v>param_tri-hexagon</v>
      </c>
      <c r="AG12" t="str">
        <f>"!["&amp;Infill[[#This Row],[SVG]]&amp;"](https://github.com/SoftFever/OrcaSlicer/blob/main/resources/images/"&amp;Infill[[#This Row],[SVG]]&amp;".svg?raw=true)"</f>
        <v>![param_tri-hexagon](https://github.com/SoftFever/OrcaSlicer/blob/main/resources/images/param_tri-hexagon.svg?raw=true)</v>
      </c>
      <c r="AH12" s="2" t="str">
        <f>"["&amp;Infill[[#This Row],[name]]&amp;"](#"&amp;Infill[[#This Row],[nameMD]]&amp;")"</f>
        <v>[Tri-hexagon](#tri-hexagon)</v>
      </c>
      <c r="AI1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 of  total infill volume
- **Material Usage:** Normal
- **Print Time:** Normal-Low
- **Layer time Variability (Lower better):** None
- **Material/Time (Higher better):** Normal-High
- **Applies to:**
  - **[Sparse Infill](strength_settings_infill#sparse-infill-density)**
![infill-top-tri-hexagon](https://github.com/SoftFever/OrcaSlicer/blob/main/doc/images/fill/infill-top-tri-hexagon.png?raw=true)
</v>
      </c>
      <c r="AK12" t="str">
        <f>IF(OR(Infill[[#This Row],[Is Infill]],Infill[[#This Row],[Is Surface]])," { """&amp;Infill[[#This Row],[infill]]&amp;""", "&amp;Infill[[#This Row],[ip]]&amp;" },","")</f>
        <v xml:space="preserve"> { "tri-hexagon", ipStars },</v>
      </c>
      <c r="AL12" t="str">
        <f>IF(OR(Infill[[#This Row],[Is Infill]],Infill[[#This Row],[Is Surface]]),"def-&gt;enum_values.push_back("""&amp;Infill[[#This Row],[infill]]&amp;""");","")</f>
        <v>def-&gt;enum_values.push_back("tri-hexagon");</v>
      </c>
      <c r="AM12" t="str">
        <f>IF(OR(Infill[[#This Row],[Is Infill]],Infill[[#This Row],[Is Surface]]),"def-&gt;enum_labels.push_back(L("""&amp;Infill[[#This Row],[name]]&amp;"""));","")</f>
        <v>def-&gt;enum_labels.push_back(L("Tri-hexagon"));</v>
      </c>
      <c r="AO12" t="str">
        <f>Infill[[#This Row],[SVG Link]]</f>
        <v>![param_tri-hexagon](https://github.com/SoftFever/OrcaSlicer/blob/main/resources/images/param_tri-hexagon.svg?raw=true)</v>
      </c>
      <c r="AP12" s="1" t="str">
        <f>Infill[[#This Row],[Pattern]]</f>
        <v>[Tri-hexagon](#tri-hexagon)</v>
      </c>
      <c r="AQ12" t="str">
        <f>Infill[[#This Row],[Applies to]]</f>
        <v xml:space="preserve">  - **[Sparse Infill](strength_settings_infill#sparse-infill-density)**</v>
      </c>
      <c r="AR12" t="str">
        <f>Infill[[#This Row],[X-Y Strength]]</f>
        <v>High</v>
      </c>
      <c r="AS12" t="str">
        <f>Infill[[#This Row],[Z Strength]]</f>
        <v>Normal-High</v>
      </c>
      <c r="AT12" s="1" t="str">
        <f>Infill[[#This Row],[Material/Time]]</f>
        <v>Normal-High</v>
      </c>
      <c r="AU12" s="1" t="str">
        <f>Infill[[#This Row],[Print Time]]</f>
        <v>Normal-Low</v>
      </c>
    </row>
    <row r="13" spans="1:47" ht="240" x14ac:dyDescent="0.25">
      <c r="E13">
        <v>11</v>
      </c>
      <c r="F13" t="b">
        <v>1</v>
      </c>
      <c r="G13" t="b">
        <v>0</v>
      </c>
      <c r="H13" t="b">
        <v>0</v>
      </c>
      <c r="I13" t="s">
        <v>4</v>
      </c>
      <c r="J13" t="s">
        <v>4</v>
      </c>
      <c r="K13" t="s">
        <v>99</v>
      </c>
      <c r="L13" t="s">
        <v>128</v>
      </c>
      <c r="M13" s="6" t="s">
        <v>57</v>
      </c>
      <c r="N13">
        <v>6</v>
      </c>
      <c r="O13" t="str">
        <f>_xlfn.XLOOKUP(Infill[[#This Row],[XY-N]],Rating[N],Rating[Name])</f>
        <v>High</v>
      </c>
      <c r="P13">
        <v>6</v>
      </c>
      <c r="Q13" t="str">
        <f>_xlfn.XLOOKUP(Infill[[#This Row],[Z-N]],Rating[N],Rating[Name])</f>
        <v>High</v>
      </c>
      <c r="R13" t="s">
        <v>22</v>
      </c>
      <c r="S13" s="2" t="s">
        <v>76</v>
      </c>
      <c r="T13">
        <v>7</v>
      </c>
      <c r="U13">
        <v>50</v>
      </c>
      <c r="V13">
        <v>148.54</v>
      </c>
      <c r="W13" s="2">
        <f>Infill[[#This Row],[g]]/(997.25*0.15)</f>
        <v>0.9929974095429096</v>
      </c>
      <c r="X13" s="2" t="str">
        <f>_xlfn.XLOOKUP(Infill[[#This Row],[% Effective]],Rating[Max %],Rating[Name],,1)</f>
        <v>Normal</v>
      </c>
      <c r="Y13">
        <f>Infill[[#This Row],[hs]]*60+Infill[[#This Row],[min]]</f>
        <v>470</v>
      </c>
      <c r="Z13" s="2">
        <f>Infill[[#This Row],[Total Time]]/AVERAGEIFS(Infill[Total Time],Infill[Material Usage],"Normal")</f>
        <v>0.87154416722859074</v>
      </c>
      <c r="AA13" s="2" t="str">
        <f>_xlfn.XLOOKUP(Infill[[#This Row],[t prom]],Rating[Max %],Rating[Name],,1)</f>
        <v>Normal-Low</v>
      </c>
      <c r="AB13" s="3">
        <f>Infill[[#This Row],[g]]/Infill[[#This Row],[Total Time]]</f>
        <v>0.31604255319148933</v>
      </c>
      <c r="AC13" s="2">
        <f>Infill[[#This Row],[g/t]]/AVERAGEIFS(Infill[g/t],Infill[Material Usage],"Normal")</f>
        <v>1.111371984167941</v>
      </c>
      <c r="AD13" t="str">
        <f>_xlfn.XLOOKUP(Infill[[#This Row],[g/t prom]],Rating[Max %],Rating[Name],,1)</f>
        <v>Normal-High</v>
      </c>
      <c r="AE13" s="2" t="str">
        <f>SUBSTITUTE(LOWER(Infill[[#This Row],[name]])," ","-")</f>
        <v>cubic</v>
      </c>
      <c r="AF13" t="str">
        <f>"param_"&amp;Infill[[#This Row],[infill]]</f>
        <v>param_cubic</v>
      </c>
      <c r="AG13" t="str">
        <f>"!["&amp;Infill[[#This Row],[SVG]]&amp;"](https://github.com/SoftFever/OrcaSlicer/blob/main/resources/images/"&amp;Infill[[#This Row],[SVG]]&amp;".svg?raw=true)"</f>
        <v>![param_cubic](https://github.com/SoftFever/OrcaSlicer/blob/main/resources/images/param_cubic.svg?raw=true)</v>
      </c>
      <c r="AH13" s="2" t="str">
        <f>"["&amp;Infill[[#This Row],[name]]&amp;"](#"&amp;Infill[[#This Row],[nameMD]]&amp;")"</f>
        <v>[Cubic](#cubic)</v>
      </c>
      <c r="AI1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Cubic
3D cube pattern with corners facing down, distributing force in all directions. Triangles in the horizontal plane provide good X-Y strength.
- **Horizontal Strength (X-Y):** High
- **Vertical Strength (Z):** High
- **Density Calculation:**  % of  total infill volume
- **Material Usage:** Normal
- **Print Time:** Normal-Low
- **Layer time Variability (Lower better):** Low
- **Material/Time (Higher better):** Normal-High
- **Applies to:**
  - **[Sparse Infill](strength_settings_infill#sparse-infill-density)**
![infill-top-cubic](https://github.com/SoftFever/OrcaSlicer/blob/main/doc/images/fill/infill-top-cubic.png?raw=true)
</v>
      </c>
      <c r="AK13" t="str">
        <f>IF(OR(Infill[[#This Row],[Is Infill]],Infill[[#This Row],[Is Surface]])," { """&amp;Infill[[#This Row],[infill]]&amp;""", "&amp;Infill[[#This Row],[ip]]&amp;" },","")</f>
        <v xml:space="preserve"> { "cubic", ipCubic },</v>
      </c>
      <c r="AL13" t="str">
        <f>IF(OR(Infill[[#This Row],[Is Infill]],Infill[[#This Row],[Is Surface]]),"def-&gt;enum_values.push_back("""&amp;Infill[[#This Row],[infill]]&amp;""");","")</f>
        <v>def-&gt;enum_values.push_back("cubic");</v>
      </c>
      <c r="AM13" t="str">
        <f>IF(OR(Infill[[#This Row],[Is Infill]],Infill[[#This Row],[Is Surface]]),"def-&gt;enum_labels.push_back(L("""&amp;Infill[[#This Row],[name]]&amp;"""));","")</f>
        <v>def-&gt;enum_labels.push_back(L("Cubic"));</v>
      </c>
      <c r="AO13" t="str">
        <f>Infill[[#This Row],[SVG Link]]</f>
        <v>![param_cubic](https://github.com/SoftFever/OrcaSlicer/blob/main/resources/images/param_cubic.svg?raw=true)</v>
      </c>
      <c r="AP13" s="1" t="str">
        <f>Infill[[#This Row],[Pattern]]</f>
        <v>[Cubic](#cubic)</v>
      </c>
      <c r="AQ13" t="str">
        <f>Infill[[#This Row],[Applies to]]</f>
        <v xml:space="preserve">  - **[Sparse Infill](strength_settings_infill#sparse-infill-density)**</v>
      </c>
      <c r="AR13" t="str">
        <f>Infill[[#This Row],[X-Y Strength]]</f>
        <v>High</v>
      </c>
      <c r="AS13" t="str">
        <f>Infill[[#This Row],[Z Strength]]</f>
        <v>High</v>
      </c>
      <c r="AT13" s="1" t="str">
        <f>Infill[[#This Row],[Material/Time]]</f>
        <v>Normal-High</v>
      </c>
      <c r="AU13" s="1" t="str">
        <f>Infill[[#This Row],[Print Time]]</f>
        <v>Normal-Low</v>
      </c>
    </row>
    <row r="14" spans="1:47" ht="240" x14ac:dyDescent="0.25">
      <c r="E14">
        <v>12</v>
      </c>
      <c r="F14" t="b">
        <v>1</v>
      </c>
      <c r="G14" t="b">
        <v>0</v>
      </c>
      <c r="H14" t="b">
        <v>0</v>
      </c>
      <c r="I14" t="s">
        <v>10</v>
      </c>
      <c r="J14" t="s">
        <v>4</v>
      </c>
      <c r="K14" t="s">
        <v>105</v>
      </c>
      <c r="L14" t="s">
        <v>134</v>
      </c>
      <c r="M14" s="6" t="s">
        <v>61</v>
      </c>
      <c r="N14">
        <v>5</v>
      </c>
      <c r="O14" t="str">
        <f>_xlfn.XLOOKUP(Infill[[#This Row],[XY-N]],Rating[N],Rating[Name])</f>
        <v>Normal-High</v>
      </c>
      <c r="P14">
        <v>5</v>
      </c>
      <c r="Q14" t="str">
        <f>_xlfn.XLOOKUP(Infill[[#This Row],[Z-N]],Rating[N],Rating[Name])</f>
        <v>Normal-High</v>
      </c>
      <c r="R14" t="s">
        <v>21</v>
      </c>
      <c r="S14" s="2" t="s">
        <v>77</v>
      </c>
      <c r="T14">
        <v>5</v>
      </c>
      <c r="U14">
        <v>29</v>
      </c>
      <c r="V14">
        <v>97.57</v>
      </c>
      <c r="W14" s="2">
        <f>Infill[[#This Row],[g]]/(997.25*0.15)</f>
        <v>0.65226038271914422</v>
      </c>
      <c r="X14" s="2" t="str">
        <f>_xlfn.XLOOKUP(Infill[[#This Row],[% Effective]],Rating[Max %],Rating[Name],,1)</f>
        <v>Low</v>
      </c>
      <c r="Y14">
        <f>Infill[[#This Row],[hs]]*60+Infill[[#This Row],[min]]</f>
        <v>329</v>
      </c>
      <c r="Z14" s="2">
        <f>Infill[[#This Row],[Total Time]]/AVERAGEIFS(Infill[Total Time],Infill[Material Usage],"Normal")</f>
        <v>0.61008091706001355</v>
      </c>
      <c r="AA14" s="2" t="str">
        <f>_xlfn.XLOOKUP(Infill[[#This Row],[t prom]],Rating[Max %],Rating[Name],,1)</f>
        <v>Low</v>
      </c>
      <c r="AB14" s="3">
        <f>Infill[[#This Row],[g]]/Infill[[#This Row],[Total Time]]</f>
        <v>0.29656534954407293</v>
      </c>
      <c r="AC14" s="2">
        <f>Infill[[#This Row],[g/t]]/AVERAGEIFS(Infill[g/t],Infill[Material Usage],"Normal")</f>
        <v>1.0428798831990038</v>
      </c>
      <c r="AD14" t="str">
        <f>_xlfn.XLOOKUP(Infill[[#This Row],[g/t prom]],Rating[Max %],Rating[Name],,1)</f>
        <v>Normal</v>
      </c>
      <c r="AE14" s="2" t="str">
        <f>SUBSTITUTE(LOWER(Infill[[#This Row],[name]])," ","-")</f>
        <v>adaptive-cubic</v>
      </c>
      <c r="AF14" t="str">
        <f>"param_"&amp;Infill[[#This Row],[infill]]</f>
        <v>param_adaptivecubic</v>
      </c>
      <c r="AG14" t="str">
        <f>"!["&amp;Infill[[#This Row],[SVG]]&amp;"](https://github.com/SoftFever/OrcaSlicer/blob/main/resources/images/"&amp;Infill[[#This Row],[SVG]]&amp;".svg?raw=true)"</f>
        <v>![param_adaptivecubic](https://github.com/SoftFever/OrcaSlicer/blob/main/resources/images/param_adaptivecubic.svg?raw=true)</v>
      </c>
      <c r="AH14" s="2" t="str">
        <f>"["&amp;Infill[[#This Row],[name]]&amp;"](#"&amp;Infill[[#This Row],[nameMD]]&amp;")"</f>
        <v>[Adaptive Cubic](#adaptive-cubic)</v>
      </c>
      <c r="AI1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Same as [Cubic](#cubic) but reduced in the center
- **Material Usage:** Low
- **Print Time:** Low
- **Layer time Variability (Lower better):** High
- **Material/Time (Higher better):** Normal
- **Applies to:**
  - **[Sparse Infill](strength_settings_infill#sparse-infill-density)**
![infill-top-adaptive-cubic](https://github.com/SoftFever/OrcaSlicer/blob/main/doc/images/fill/infill-top-adaptive-cubic.png?raw=true)
</v>
      </c>
      <c r="AK14" t="str">
        <f>IF(OR(Infill[[#This Row],[Is Infill]],Infill[[#This Row],[Is Surface]])," { """&amp;Infill[[#This Row],[infill]]&amp;""", "&amp;Infill[[#This Row],[ip]]&amp;" },","")</f>
        <v xml:space="preserve"> { "adaptivecubic", ipAdaptiveCubic },</v>
      </c>
      <c r="AL14" t="str">
        <f>IF(OR(Infill[[#This Row],[Is Infill]],Infill[[#This Row],[Is Surface]]),"def-&gt;enum_values.push_back("""&amp;Infill[[#This Row],[infill]]&amp;""");","")</f>
        <v>def-&gt;enum_values.push_back("adaptivecubic");</v>
      </c>
      <c r="AM14" t="str">
        <f>IF(OR(Infill[[#This Row],[Is Infill]],Infill[[#This Row],[Is Surface]]),"def-&gt;enum_labels.push_back(L("""&amp;Infill[[#This Row],[name]]&amp;"""));","")</f>
        <v>def-&gt;enum_labels.push_back(L("Adaptive Cubic"));</v>
      </c>
      <c r="AO14" t="str">
        <f>Infill[[#This Row],[SVG Link]]</f>
        <v>![param_adaptivecubic](https://github.com/SoftFever/OrcaSlicer/blob/main/resources/images/param_adaptivecubic.svg?raw=true)</v>
      </c>
      <c r="AP14" s="1" t="str">
        <f>Infill[[#This Row],[Pattern]]</f>
        <v>[Adaptive Cubic](#adaptive-cubic)</v>
      </c>
      <c r="AQ14" t="str">
        <f>Infill[[#This Row],[Applies to]]</f>
        <v xml:space="preserve">  - **[Sparse Infill](strength_settings_infill#sparse-infill-density)**</v>
      </c>
      <c r="AR14" t="str">
        <f>Infill[[#This Row],[X-Y Strength]]</f>
        <v>Normal-High</v>
      </c>
      <c r="AS14" t="str">
        <f>Infill[[#This Row],[Z Strength]]</f>
        <v>Normal-High</v>
      </c>
      <c r="AT14" s="1" t="str">
        <f>Infill[[#This Row],[Material/Time]]</f>
        <v>Normal</v>
      </c>
      <c r="AU14" s="1" t="str">
        <f>Infill[[#This Row],[Print Time]]</f>
        <v>Low</v>
      </c>
    </row>
    <row r="15" spans="1:47" ht="240" x14ac:dyDescent="0.25">
      <c r="E15">
        <v>13</v>
      </c>
      <c r="F15" t="b">
        <v>1</v>
      </c>
      <c r="G15" t="b">
        <v>0</v>
      </c>
      <c r="H15" t="b">
        <v>0</v>
      </c>
      <c r="I15" t="s">
        <v>41</v>
      </c>
      <c r="J15" t="s">
        <v>4</v>
      </c>
      <c r="K15" t="s">
        <v>118</v>
      </c>
      <c r="L15" t="s">
        <v>143</v>
      </c>
      <c r="M15" s="6" t="s">
        <v>66</v>
      </c>
      <c r="N15">
        <v>6</v>
      </c>
      <c r="O15" t="str">
        <f>_xlfn.XLOOKUP(Infill[[#This Row],[XY-N]],Rating[N],Rating[Name])</f>
        <v>High</v>
      </c>
      <c r="P15">
        <v>6</v>
      </c>
      <c r="Q15" t="str">
        <f>_xlfn.XLOOKUP(Infill[[#This Row],[Z-N]],Rating[N],Rating[Name])</f>
        <v>High</v>
      </c>
      <c r="R15" t="s">
        <v>22</v>
      </c>
      <c r="S15" s="2" t="s">
        <v>76</v>
      </c>
      <c r="T15">
        <v>8</v>
      </c>
      <c r="U15">
        <v>1</v>
      </c>
      <c r="V15">
        <v>148.55000000000001</v>
      </c>
      <c r="W15" s="2">
        <f>Infill[[#This Row],[g]]/(997.25*0.15)</f>
        <v>0.99306426004846671</v>
      </c>
      <c r="X15" s="2" t="str">
        <f>_xlfn.XLOOKUP(Infill[[#This Row],[% Effective]],Rating[Max %],Rating[Name],,1)</f>
        <v>Normal</v>
      </c>
      <c r="Y15">
        <f>Infill[[#This Row],[hs]]*60+Infill[[#This Row],[min]]</f>
        <v>481</v>
      </c>
      <c r="Z15" s="2">
        <f>Infill[[#This Row],[Total Time]]/AVERAGEIFS(Infill[Total Time],Infill[Material Usage],"Normal")</f>
        <v>0.89194200944032376</v>
      </c>
      <c r="AA15" s="2" t="str">
        <f>_xlfn.XLOOKUP(Infill[[#This Row],[t prom]],Rating[Max %],Rating[Name],,1)</f>
        <v>Normal-Low</v>
      </c>
      <c r="AB15" s="3">
        <f>Infill[[#This Row],[g]]/Infill[[#This Row],[Total Time]]</f>
        <v>0.30883575883575887</v>
      </c>
      <c r="AC15" s="2">
        <f>Infill[[#This Row],[g/t]]/AVERAGEIFS(Infill[g/t],Infill[Material Usage],"Normal")</f>
        <v>1.0860291015031323</v>
      </c>
      <c r="AD15" t="str">
        <f>_xlfn.XLOOKUP(Infill[[#This Row],[g/t prom]],Rating[Max %],Rating[Name],,1)</f>
        <v>Normal-High</v>
      </c>
      <c r="AE15" s="2" t="str">
        <f>SUBSTITUTE(LOWER(Infill[[#This Row],[name]])," ","-")</f>
        <v>quarter-cubic</v>
      </c>
      <c r="AF15" t="str">
        <f>"param_"&amp;Infill[[#This Row],[infill]]</f>
        <v>param_quartercubic</v>
      </c>
      <c r="AG15" t="str">
        <f>"!["&amp;Infill[[#This Row],[SVG]]&amp;"](https://github.com/SoftFever/OrcaSlicer/blob/main/resources/images/"&amp;Infill[[#This Row],[SVG]]&amp;".svg?raw=true)"</f>
        <v>![param_quartercubic](https://github.com/SoftFever/OrcaSlicer/blob/main/resources/images/param_quartercubic.svg?raw=true)</v>
      </c>
      <c r="AH15" s="2" t="str">
        <f>"["&amp;Infill[[#This Row],[name]]&amp;"](#"&amp;Infill[[#This Row],[nameMD]]&amp;")"</f>
        <v>[Quarter Cubic](#quarter-cubic)</v>
      </c>
      <c r="AI1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Quarter Cubic
[Cubic](#cubic) pattern with extra internal divisions, improving X-Y strength.
- **Horizontal Strength (X-Y):** High
- **Vertical Strength (Z):** High
- **Density Calculation:**  % of  total infill volume
- **Material Usage:** Normal
- **Print Time:** Normal-Low
- **Layer time Variability (Lower better):** Low
- **Material/Time (Higher better):** Normal-High
- **Applies to:**
  - **[Sparse Infill](strength_settings_infill#sparse-infill-density)**
![infill-top-quarter-cubic](https://github.com/SoftFever/OrcaSlicer/blob/main/doc/images/fill/infill-top-quarter-cubic.png?raw=true)
</v>
      </c>
      <c r="AK15" t="str">
        <f>IF(OR(Infill[[#This Row],[Is Infill]],Infill[[#This Row],[Is Surface]])," { """&amp;Infill[[#This Row],[infill]]&amp;""", "&amp;Infill[[#This Row],[ip]]&amp;" },","")</f>
        <v xml:space="preserve"> { "quartercubic", ipQuarterCubic },</v>
      </c>
      <c r="AL15" t="str">
        <f>IF(OR(Infill[[#This Row],[Is Infill]],Infill[[#This Row],[Is Surface]]),"def-&gt;enum_values.push_back("""&amp;Infill[[#This Row],[infill]]&amp;""");","")</f>
        <v>def-&gt;enum_values.push_back("quartercubic");</v>
      </c>
      <c r="AM15" t="str">
        <f>IF(OR(Infill[[#This Row],[Is Infill]],Infill[[#This Row],[Is Surface]]),"def-&gt;enum_labels.push_back(L("""&amp;Infill[[#This Row],[name]]&amp;"""));","")</f>
        <v>def-&gt;enum_labels.push_back(L("Quarter Cubic"));</v>
      </c>
      <c r="AO15" t="str">
        <f>Infill[[#This Row],[SVG Link]]</f>
        <v>![param_quartercubic](https://github.com/SoftFever/OrcaSlicer/blob/main/resources/images/param_quartercubic.svg?raw=true)</v>
      </c>
      <c r="AP15" s="1" t="str">
        <f>Infill[[#This Row],[Pattern]]</f>
        <v>[Quarter Cubic](#quarter-cubic)</v>
      </c>
      <c r="AQ15" t="str">
        <f>Infill[[#This Row],[Applies to]]</f>
        <v xml:space="preserve">  - **[Sparse Infill](strength_settings_infill#sparse-infill-density)**</v>
      </c>
      <c r="AR15" t="str">
        <f>Infill[[#This Row],[X-Y Strength]]</f>
        <v>High</v>
      </c>
      <c r="AS15" t="str">
        <f>Infill[[#This Row],[Z Strength]]</f>
        <v>High</v>
      </c>
      <c r="AT15" s="1" t="str">
        <f>Infill[[#This Row],[Material/Time]]</f>
        <v>Normal-High</v>
      </c>
      <c r="AU15" s="1" t="str">
        <f>Infill[[#This Row],[Print Time]]</f>
        <v>Normal-Low</v>
      </c>
    </row>
    <row r="16" spans="1:47" ht="240" x14ac:dyDescent="0.25">
      <c r="A16" t="s">
        <v>43</v>
      </c>
      <c r="B16" t="s">
        <v>72</v>
      </c>
      <c r="C16" t="s">
        <v>42</v>
      </c>
      <c r="E16">
        <v>14</v>
      </c>
      <c r="F16" t="b">
        <v>1</v>
      </c>
      <c r="G16" t="b">
        <v>0</v>
      </c>
      <c r="H16" t="b">
        <v>0</v>
      </c>
      <c r="I16" t="s">
        <v>16</v>
      </c>
      <c r="J16" t="s">
        <v>164</v>
      </c>
      <c r="K16" t="s">
        <v>113</v>
      </c>
      <c r="L16" t="s">
        <v>140</v>
      </c>
      <c r="M16" s="6" t="s">
        <v>64</v>
      </c>
      <c r="N16">
        <v>2</v>
      </c>
      <c r="O16" t="str">
        <f>_xlfn.XLOOKUP(Infill[[#This Row],[XY-N]],Rating[N],Rating[Name])</f>
        <v>Low</v>
      </c>
      <c r="P16">
        <v>2</v>
      </c>
      <c r="Q16" t="str">
        <f>_xlfn.XLOOKUP(Infill[[#This Row],[Z-N]],Rating[N],Rating[Name])</f>
        <v>Low</v>
      </c>
      <c r="R16" t="s">
        <v>21</v>
      </c>
      <c r="S16" s="2" t="s">
        <v>78</v>
      </c>
      <c r="T16">
        <v>2</v>
      </c>
      <c r="U16">
        <v>50</v>
      </c>
      <c r="V16">
        <v>49.39</v>
      </c>
      <c r="W16" s="2">
        <f>Infill[[#This Row],[g]]/(997.25*0.15)</f>
        <v>0.33017464694576754</v>
      </c>
      <c r="X16" s="2" t="str">
        <f>_xlfn.XLOOKUP(Infill[[#This Row],[% Effective]],Rating[Max %],Rating[Name],,1)</f>
        <v>Extra-Low</v>
      </c>
      <c r="Y16">
        <f>Infill[[#This Row],[hs]]*60+Infill[[#This Row],[min]]</f>
        <v>170</v>
      </c>
      <c r="Z16" s="2">
        <f>Infill[[#This Row],[Total Time]]/AVERAGEIFS(Infill[Total Time],Infill[Material Usage],"Normal")</f>
        <v>0.31523937963587323</v>
      </c>
      <c r="AA16" s="2" t="str">
        <f>_xlfn.XLOOKUP(Infill[[#This Row],[t prom]],Rating[Max %],Rating[Name],,1)</f>
        <v>Extra-Low</v>
      </c>
      <c r="AB16" s="3">
        <f>Infill[[#This Row],[g]]/Infill[[#This Row],[Total Time]]</f>
        <v>0.29052941176470587</v>
      </c>
      <c r="AC16" s="2">
        <f>Infill[[#This Row],[g/t]]/AVERAGEIFS(Infill[g/t],Infill[Material Usage],"Normal")</f>
        <v>1.0216543486042844</v>
      </c>
      <c r="AD16" t="str">
        <f>_xlfn.XLOOKUP(Infill[[#This Row],[g/t prom]],Rating[Max %],Rating[Name],,1)</f>
        <v>Normal</v>
      </c>
      <c r="AE16" s="2" t="str">
        <f>SUBSTITUTE(LOWER(Infill[[#This Row],[name]])," ","-")</f>
        <v>support-cubic</v>
      </c>
      <c r="AF16" t="str">
        <f>"param_"&amp;Infill[[#This Row],[infill]]</f>
        <v>param_supportcubic</v>
      </c>
      <c r="AG16" t="str">
        <f>"!["&amp;Infill[[#This Row],[SVG]]&amp;"](https://github.com/SoftFever/OrcaSlicer/blob/main/resources/images/"&amp;Infill[[#This Row],[SVG]]&amp;".svg?raw=true)"</f>
        <v>![param_supportcubic](https://github.com/SoftFever/OrcaSlicer/blob/main/resources/images/param_supportcubic.svg?raw=true)</v>
      </c>
      <c r="AH16" s="2" t="str">
        <f>"["&amp;Infill[[#This Row],[name]]&amp;"](#"&amp;Infill[[#This Row],[nameMD]]&amp;")"</f>
        <v>[Support Cubic](#support-cubic)</v>
      </c>
      <c r="AI1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 of layer before top shell layers
- **Material Usage:** Extra-Low
- **Print Time:** Extra-Low
- **Layer time Variability (Lower better):** High
- **Material/Time (Higher better):** Normal
- **Applies to:**
  - **[Sparse Infill](strength_settings_infill#sparse-infill-density)**
![infill-top-support-cubic](https://github.com/SoftFever/OrcaSlicer/blob/main/doc/images/fill/infill-top-support-cubic.png?raw=true)
</v>
      </c>
      <c r="AK16" t="str">
        <f>IF(OR(Infill[[#This Row],[Is Infill]],Infill[[#This Row],[Is Surface]])," { """&amp;Infill[[#This Row],[infill]]&amp;""", "&amp;Infill[[#This Row],[ip]]&amp;" },","")</f>
        <v xml:space="preserve"> { "supportcubic", ipSupportCubic },</v>
      </c>
      <c r="AL16" t="str">
        <f>IF(OR(Infill[[#This Row],[Is Infill]],Infill[[#This Row],[Is Surface]]),"def-&gt;enum_values.push_back("""&amp;Infill[[#This Row],[infill]]&amp;""");","")</f>
        <v>def-&gt;enum_values.push_back("supportcubic");</v>
      </c>
      <c r="AM16" t="str">
        <f>IF(OR(Infill[[#This Row],[Is Infill]],Infill[[#This Row],[Is Surface]]),"def-&gt;enum_labels.push_back(L("""&amp;Infill[[#This Row],[name]]&amp;"""));","")</f>
        <v>def-&gt;enum_labels.push_back(L("Support Cubic"));</v>
      </c>
      <c r="AO16" t="str">
        <f>Infill[[#This Row],[SVG Link]]</f>
        <v>![param_supportcubic](https://github.com/SoftFever/OrcaSlicer/blob/main/resources/images/param_supportcubic.svg?raw=true)</v>
      </c>
      <c r="AP16" s="1" t="str">
        <f>Infill[[#This Row],[Pattern]]</f>
        <v>[Support Cubic](#support-cubic)</v>
      </c>
      <c r="AQ16" t="str">
        <f>Infill[[#This Row],[Applies to]]</f>
        <v xml:space="preserve">  - **[Sparse Infill](strength_settings_infill#sparse-infill-density)**</v>
      </c>
      <c r="AR16" t="str">
        <f>Infill[[#This Row],[X-Y Strength]]</f>
        <v>Low</v>
      </c>
      <c r="AS16" t="str">
        <f>Infill[[#This Row],[Z Strength]]</f>
        <v>Low</v>
      </c>
      <c r="AT16" s="1" t="str">
        <f>Infill[[#This Row],[Material/Time]]</f>
        <v>Normal</v>
      </c>
      <c r="AU16" s="1" t="str">
        <f>Infill[[#This Row],[Print Time]]</f>
        <v>Extra-Low</v>
      </c>
    </row>
    <row r="17" spans="1:47" ht="240" x14ac:dyDescent="0.25">
      <c r="A17">
        <v>0</v>
      </c>
      <c r="B17" s="7">
        <v>0.15</v>
      </c>
      <c r="C17" t="s">
        <v>68</v>
      </c>
      <c r="E17">
        <v>15</v>
      </c>
      <c r="F17" t="b">
        <v>1</v>
      </c>
      <c r="G17" t="b">
        <v>0</v>
      </c>
      <c r="H17" t="b">
        <v>0</v>
      </c>
      <c r="I17" t="s">
        <v>17</v>
      </c>
      <c r="J17" t="s">
        <v>161</v>
      </c>
      <c r="K17" t="s">
        <v>116</v>
      </c>
      <c r="L17" t="s">
        <v>141</v>
      </c>
      <c r="M17" s="6" t="s">
        <v>65</v>
      </c>
      <c r="N17">
        <v>2</v>
      </c>
      <c r="O17" t="str">
        <f>_xlfn.XLOOKUP(Infill[[#This Row],[XY-N]],Rating[N],Rating[Name])</f>
        <v>Low</v>
      </c>
      <c r="P17">
        <v>2</v>
      </c>
      <c r="Q17" t="str">
        <f>_xlfn.XLOOKUP(Infill[[#This Row],[Z-N]],Rating[N],Rating[Name])</f>
        <v>Low</v>
      </c>
      <c r="R17" t="s">
        <v>21</v>
      </c>
      <c r="S17" s="2" t="s">
        <v>78</v>
      </c>
      <c r="T17">
        <v>1</v>
      </c>
      <c r="U17">
        <v>16</v>
      </c>
      <c r="V17">
        <v>12.33</v>
      </c>
      <c r="W17" s="2">
        <f>Infill[[#This Row],[g]]/(997.25*0.15)</f>
        <v>8.2426673351717217E-2</v>
      </c>
      <c r="X17" s="2" t="str">
        <f>_xlfn.XLOOKUP(Infill[[#This Row],[% Effective]],Rating[Max %],Rating[Name],,1)</f>
        <v>Ultra-Low</v>
      </c>
      <c r="Y17">
        <f>Infill[[#This Row],[hs]]*60+Infill[[#This Row],[min]]</f>
        <v>76</v>
      </c>
      <c r="Z17" s="2">
        <f>Infill[[#This Row],[Total Time]]/AVERAGEIFS(Infill[Total Time],Infill[Material Usage],"Normal")</f>
        <v>0.1409305461901551</v>
      </c>
      <c r="AA17" s="2" t="str">
        <f>_xlfn.XLOOKUP(Infill[[#This Row],[t prom]],Rating[Max %],Rating[Name],,1)</f>
        <v>Ultra-Low</v>
      </c>
      <c r="AB17" s="3">
        <f>Infill[[#This Row],[g]]/Infill[[#This Row],[Total Time]]</f>
        <v>0.16223684210526315</v>
      </c>
      <c r="AC17" s="2">
        <f>Infill[[#This Row],[g/t]]/AVERAGEIFS(Infill[g/t],Infill[Material Usage],"Normal")</f>
        <v>0.57051013952042295</v>
      </c>
      <c r="AD17" t="str">
        <f>_xlfn.XLOOKUP(Infill[[#This Row],[g/t prom]],Rating[Max %],Rating[Name],,1)</f>
        <v>Low</v>
      </c>
      <c r="AE17" s="2" t="str">
        <f>SUBSTITUTE(LOWER(Infill[[#This Row],[name]])," ","-")</f>
        <v>lightning</v>
      </c>
      <c r="AF17" t="str">
        <f>"param_"&amp;Infill[[#This Row],[infill]]</f>
        <v>param_lightning</v>
      </c>
      <c r="AG17" t="str">
        <f>"!["&amp;Infill[[#This Row],[SVG]]&amp;"](https://github.com/SoftFever/OrcaSlicer/blob/main/resources/images/"&amp;Infill[[#This Row],[SVG]]&amp;".svg?raw=true)"</f>
        <v>![param_lightning](https://github.com/SoftFever/OrcaSlicer/blob/main/resources/images/param_lightning.svg?raw=true)</v>
      </c>
      <c r="AH17" s="2" t="str">
        <f>"["&amp;Infill[[#This Row],[name]]&amp;"](#"&amp;Infill[[#This Row],[nameMD]]&amp;")"</f>
        <v>[Lightning](#lightning)</v>
      </c>
      <c r="AI1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Lightning
Ultra-fast, ultra-low material infill. Designed for speed and efficiency, ideal for quick prints or non-structural prototypes.
- **Horizontal Strength (X-Y):** Low
- **Vertical Strength (Z):** Low
- **Density Calculation:** % of layer before top shell layers
- **Material Usage:** Ultra-Low
- **Print Time:** Ultra-Low
- **Layer time Variability (Lower better):** High
- **Material/Time (Higher better):** Low
- **Applies to:**
  - **[Sparse Infill](strength_settings_infill#sparse-infill-density)**
![infill-top-lightning](https://github.com/SoftFever/OrcaSlicer/blob/main/doc/images/fill/infill-top-lightning.png?raw=true)
</v>
      </c>
      <c r="AK17" t="str">
        <f>IF(OR(Infill[[#This Row],[Is Infill]],Infill[[#This Row],[Is Surface]])," { """&amp;Infill[[#This Row],[infill]]&amp;""", "&amp;Infill[[#This Row],[ip]]&amp;" },","")</f>
        <v xml:space="preserve"> { "lightning", ipLightning },</v>
      </c>
      <c r="AL17" t="str">
        <f>IF(OR(Infill[[#This Row],[Is Infill]],Infill[[#This Row],[Is Surface]]),"def-&gt;enum_values.push_back("""&amp;Infill[[#This Row],[infill]]&amp;""");","")</f>
        <v>def-&gt;enum_values.push_back("lightning");</v>
      </c>
      <c r="AM17" t="str">
        <f>IF(OR(Infill[[#This Row],[Is Infill]],Infill[[#This Row],[Is Surface]]),"def-&gt;enum_labels.push_back(L("""&amp;Infill[[#This Row],[name]]&amp;"""));","")</f>
        <v>def-&gt;enum_labels.push_back(L("Lightning"));</v>
      </c>
      <c r="AO17" t="str">
        <f>Infill[[#This Row],[SVG Link]]</f>
        <v>![param_lightning](https://github.com/SoftFever/OrcaSlicer/blob/main/resources/images/param_lightning.svg?raw=true)</v>
      </c>
      <c r="AP17" s="1" t="str">
        <f>Infill[[#This Row],[Pattern]]</f>
        <v>[Lightning](#lightning)</v>
      </c>
      <c r="AQ17" t="str">
        <f>Infill[[#This Row],[Applies to]]</f>
        <v xml:space="preserve">  - **[Sparse Infill](strength_settings_infill#sparse-infill-density)**</v>
      </c>
      <c r="AR17" t="str">
        <f>Infill[[#This Row],[X-Y Strength]]</f>
        <v>Low</v>
      </c>
      <c r="AS17" t="str">
        <f>Infill[[#This Row],[Z Strength]]</f>
        <v>Low</v>
      </c>
      <c r="AT17" s="1" t="str">
        <f>Infill[[#This Row],[Material/Time]]</f>
        <v>Low</v>
      </c>
      <c r="AU17" s="1" t="str">
        <f>Infill[[#This Row],[Print Time]]</f>
        <v>Ultra-Low</v>
      </c>
    </row>
    <row r="18" spans="1:47" ht="240" x14ac:dyDescent="0.25">
      <c r="A18">
        <v>1</v>
      </c>
      <c r="B18" s="7">
        <v>0.4</v>
      </c>
      <c r="C18" t="s">
        <v>69</v>
      </c>
      <c r="E18">
        <v>16</v>
      </c>
      <c r="F18" t="b">
        <v>1</v>
      </c>
      <c r="G18" t="b">
        <v>0</v>
      </c>
      <c r="H18" t="b">
        <v>0</v>
      </c>
      <c r="I18" t="s">
        <v>9</v>
      </c>
      <c r="J18" t="s">
        <v>9</v>
      </c>
      <c r="K18" t="s">
        <v>104</v>
      </c>
      <c r="L18" t="s">
        <v>133</v>
      </c>
      <c r="M18" s="6" t="s">
        <v>60</v>
      </c>
      <c r="N18">
        <v>6</v>
      </c>
      <c r="O18" t="str">
        <f>_xlfn.XLOOKUP(Infill[[#This Row],[XY-N]],Rating[N],Rating[Name])</f>
        <v>High</v>
      </c>
      <c r="P18">
        <v>6</v>
      </c>
      <c r="Q18" t="str">
        <f>_xlfn.XLOOKUP(Infill[[#This Row],[Z-N]],Rating[N],Rating[Name])</f>
        <v>High</v>
      </c>
      <c r="R18" t="s">
        <v>22</v>
      </c>
      <c r="S18" s="2" t="s">
        <v>76</v>
      </c>
      <c r="T18">
        <v>17</v>
      </c>
      <c r="U18">
        <v>36</v>
      </c>
      <c r="V18">
        <v>190.54</v>
      </c>
      <c r="W18" s="2">
        <f>Infill[[#This Row],[g]]/(997.25*0.15)</f>
        <v>1.2737695328820924</v>
      </c>
      <c r="X18" s="2" t="str">
        <f>_xlfn.XLOOKUP(Infill[[#This Row],[% Effective]],Rating[Max %],Rating[Name],,1)</f>
        <v>High</v>
      </c>
      <c r="Y18">
        <f>Infill[[#This Row],[hs]]*60+Infill[[#This Row],[min]]</f>
        <v>1056</v>
      </c>
      <c r="Z18" s="2">
        <f>Infill[[#This Row],[Total Time]]/AVERAGEIFS(Infill[Total Time],Infill[Material Usage],"Normal")</f>
        <v>1.9581928523263656</v>
      </c>
      <c r="AA18" s="2" t="str">
        <f>_xlfn.XLOOKUP(Infill[[#This Row],[t prom]],Rating[Max %],Rating[Name],,1)</f>
        <v>Ultra-High</v>
      </c>
      <c r="AB18" s="3">
        <f>Infill[[#This Row],[g]]/Infill[[#This Row],[Total Time]]</f>
        <v>0.18043560606060605</v>
      </c>
      <c r="AC18" s="2">
        <f>Infill[[#This Row],[g/t]]/AVERAGEIFS(Infill[g/t],Infill[Material Usage],"Normal")</f>
        <v>0.63450657355188322</v>
      </c>
      <c r="AD18" t="str">
        <f>_xlfn.XLOOKUP(Infill[[#This Row],[g/t prom]],Rating[Max %],Rating[Name],,1)</f>
        <v>Low</v>
      </c>
      <c r="AE18" s="2" t="str">
        <f>SUBSTITUTE(LOWER(Infill[[#This Row],[name]])," ","-")</f>
        <v>honeycomb</v>
      </c>
      <c r="AF18" t="str">
        <f>"param_"&amp;Infill[[#This Row],[infill]]</f>
        <v>param_honeycomb</v>
      </c>
      <c r="AG18" t="str">
        <f>"!["&amp;Infill[[#This Row],[SVG]]&amp;"](https://github.com/SoftFever/OrcaSlicer/blob/main/resources/images/"&amp;Infill[[#This Row],[SVG]]&amp;".svg?raw=true)"</f>
        <v>![param_honeycomb](https://github.com/SoftFever/OrcaSlicer/blob/main/resources/images/param_honeycomb.svg?raw=true)</v>
      </c>
      <c r="AH18" s="2" t="str">
        <f>"["&amp;Infill[[#This Row],[name]]&amp;"](#"&amp;Infill[[#This Row],[nameMD]]&amp;")"</f>
        <v>[Honeycomb](#honeycomb)</v>
      </c>
      <c r="AI1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Honeycomb
Hexagonal pattern balancing strength and material use. Double walls in each hexagon increase material consumption.
- **Horizontal Strength (X-Y):** High
- **Vertical Strength (Z):** High
- **Density Calculation:**  % of  total infill volume
- **Material Usage:** High
- **Print Time:** Ultra-High
- **Layer time Variability (Lower better):** Low
- **Material/Time (Higher better):** Low
- **Applies to:**
  - **[Sparse Infill](strength_settings_infill#sparse-infill-density)**
![infill-top-honeycomb](https://github.com/SoftFever/OrcaSlicer/blob/main/doc/images/fill/infill-top-honeycomb.png?raw=true)
</v>
      </c>
      <c r="AK18" t="str">
        <f>IF(OR(Infill[[#This Row],[Is Infill]],Infill[[#This Row],[Is Surface]])," { """&amp;Infill[[#This Row],[infill]]&amp;""", "&amp;Infill[[#This Row],[ip]]&amp;" },","")</f>
        <v xml:space="preserve"> { "honeycomb", ipHoneycomb },</v>
      </c>
      <c r="AL18" t="str">
        <f>IF(OR(Infill[[#This Row],[Is Infill]],Infill[[#This Row],[Is Surface]]),"def-&gt;enum_values.push_back("""&amp;Infill[[#This Row],[infill]]&amp;""");","")</f>
        <v>def-&gt;enum_values.push_back("honeycomb");</v>
      </c>
      <c r="AM18" t="str">
        <f>IF(OR(Infill[[#This Row],[Is Infill]],Infill[[#This Row],[Is Surface]]),"def-&gt;enum_labels.push_back(L("""&amp;Infill[[#This Row],[name]]&amp;"""));","")</f>
        <v>def-&gt;enum_labels.push_back(L("Honeycomb"));</v>
      </c>
      <c r="AO18" t="str">
        <f>Infill[[#This Row],[SVG Link]]</f>
        <v>![param_honeycomb](https://github.com/SoftFever/OrcaSlicer/blob/main/resources/images/param_honeycomb.svg?raw=true)</v>
      </c>
      <c r="AP18" s="1" t="str">
        <f>Infill[[#This Row],[Pattern]]</f>
        <v>[Honeycomb](#honeycomb)</v>
      </c>
      <c r="AQ18" t="str">
        <f>Infill[[#This Row],[Applies to]]</f>
        <v xml:space="preserve">  - **[Sparse Infill](strength_settings_infill#sparse-infill-density)**</v>
      </c>
      <c r="AR18" t="str">
        <f>Infill[[#This Row],[X-Y Strength]]</f>
        <v>High</v>
      </c>
      <c r="AS18" t="str">
        <f>Infill[[#This Row],[Z Strength]]</f>
        <v>High</v>
      </c>
      <c r="AT18" s="1" t="str">
        <f>Infill[[#This Row],[Material/Time]]</f>
        <v>Low</v>
      </c>
      <c r="AU18" s="1" t="str">
        <f>Infill[[#This Row],[Print Time]]</f>
        <v>Ultra-High</v>
      </c>
    </row>
    <row r="19" spans="1:47" ht="240" x14ac:dyDescent="0.25">
      <c r="A19">
        <v>2</v>
      </c>
      <c r="B19" s="7">
        <v>0.75</v>
      </c>
      <c r="C19" t="s">
        <v>22</v>
      </c>
      <c r="E19">
        <v>17</v>
      </c>
      <c r="F19" t="b">
        <v>1</v>
      </c>
      <c r="G19" t="b">
        <v>0</v>
      </c>
      <c r="H19" t="b">
        <v>0</v>
      </c>
      <c r="I19" t="s">
        <v>12</v>
      </c>
      <c r="J19" t="s">
        <v>9</v>
      </c>
      <c r="K19" t="s">
        <v>109</v>
      </c>
      <c r="L19" t="s">
        <v>136</v>
      </c>
      <c r="M19" s="6" t="s">
        <v>89</v>
      </c>
      <c r="N19">
        <v>5</v>
      </c>
      <c r="O19" t="str">
        <f>_xlfn.XLOOKUP(Infill[[#This Row],[XY-N]],Rating[N],Rating[Name])</f>
        <v>Normal-High</v>
      </c>
      <c r="P19">
        <v>5</v>
      </c>
      <c r="Q19" t="str">
        <f>_xlfn.XLOOKUP(Infill[[#This Row],[Z-N]],Rating[N],Rating[Name])</f>
        <v>Normal-High</v>
      </c>
      <c r="R19" t="s">
        <v>21</v>
      </c>
      <c r="S19" s="2" t="s">
        <v>53</v>
      </c>
      <c r="T19">
        <v>12</v>
      </c>
      <c r="U19">
        <v>28</v>
      </c>
      <c r="V19">
        <v>123.92</v>
      </c>
      <c r="W19" s="2">
        <f>Infill[[#This Row],[g]]/(997.25*0.15)</f>
        <v>0.82841146486170303</v>
      </c>
      <c r="X19" s="2" t="str">
        <f>_xlfn.XLOOKUP(Infill[[#This Row],[% Effective]],Rating[Max %],Rating[Name],,1)</f>
        <v>Normal-Low</v>
      </c>
      <c r="Y19">
        <f>Infill[[#This Row],[hs]]*60+Infill[[#This Row],[min]]</f>
        <v>748</v>
      </c>
      <c r="Z19" s="2">
        <f>Infill[[#This Row],[Total Time]]/AVERAGEIFS(Infill[Total Time],Infill[Material Usage],"Normal")</f>
        <v>1.3870532703978422</v>
      </c>
      <c r="AA19" s="2" t="str">
        <f>_xlfn.XLOOKUP(Infill[[#This Row],[t prom]],Rating[Max %],Rating[Name],,1)</f>
        <v>High</v>
      </c>
      <c r="AB19" s="3">
        <f>Infill[[#This Row],[g]]/Infill[[#This Row],[Total Time]]</f>
        <v>0.16566844919786097</v>
      </c>
      <c r="AC19" s="2">
        <f>Infill[[#This Row],[g/t]]/AVERAGEIFS(Infill[g/t],Infill[Material Usage],"Normal")</f>
        <v>0.58257747648145064</v>
      </c>
      <c r="AD19" t="str">
        <f>_xlfn.XLOOKUP(Infill[[#This Row],[g/t prom]],Rating[Max %],Rating[Name],,1)</f>
        <v>Low</v>
      </c>
      <c r="AE19" s="2" t="str">
        <f>SUBSTITUTE(LOWER(Infill[[#This Row],[name]])," ","-")</f>
        <v>3d-honeycomb</v>
      </c>
      <c r="AF19" t="str">
        <f>"param_"&amp;Infill[[#This Row],[infill]]</f>
        <v>param_3dhoneycomb</v>
      </c>
      <c r="AG19" t="str">
        <f>"!["&amp;Infill[[#This Row],[SVG]]&amp;"](https://github.com/SoftFever/OrcaSlicer/blob/main/resources/images/"&amp;Infill[[#This Row],[SVG]]&amp;".svg?raw=true)"</f>
        <v>![param_3dhoneycomb](https://github.com/SoftFever/OrcaSlicer/blob/main/resources/images/param_3dhoneycomb.svg?raw=true)</v>
      </c>
      <c r="AH19" s="2" t="str">
        <f>"["&amp;Infill[[#This Row],[name]]&amp;"](#"&amp;Infill[[#This Row],[nameMD]]&amp;")"</f>
        <v>[3D Honeycomb](#3d-honeycomb)</v>
      </c>
      <c r="AI1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1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3D Honeycomb
This infill tries to generate a printable honeycomb structure by printing squares and octagons maintaining a vertical angle high enough to maintain contact with the previous layer.
- **Horizontal Strength (X-Y):** Normal-High
- **Vertical Strength (Z):** Normal-High
- **Density Calculation:** Unknown
- **Material Usage:** Normal-Low
- **Print Time:** High
- **Layer time Variability (Lower better):** High
- **Material/Time (Higher better):** Low
- **Applies to:**
  - **[Sparse Infill](strength_settings_infill#sparse-infill-density)**
![infill-top-3d-honeycomb](https://github.com/SoftFever/OrcaSlicer/blob/main/doc/images/fill/infill-top-3d-honeycomb.png?raw=true)
</v>
      </c>
      <c r="AK19" t="str">
        <f>IF(OR(Infill[[#This Row],[Is Infill]],Infill[[#This Row],[Is Surface]])," { """&amp;Infill[[#This Row],[infill]]&amp;""", "&amp;Infill[[#This Row],[ip]]&amp;" },","")</f>
        <v xml:space="preserve"> { "3dhoneycomb", ip3DHoneycomb },</v>
      </c>
      <c r="AL19" t="str">
        <f>IF(OR(Infill[[#This Row],[Is Infill]],Infill[[#This Row],[Is Surface]]),"def-&gt;enum_values.push_back("""&amp;Infill[[#This Row],[infill]]&amp;""");","")</f>
        <v>def-&gt;enum_values.push_back("3dhoneycomb");</v>
      </c>
      <c r="AM19" t="str">
        <f>IF(OR(Infill[[#This Row],[Is Infill]],Infill[[#This Row],[Is Surface]]),"def-&gt;enum_labels.push_back(L("""&amp;Infill[[#This Row],[name]]&amp;"""));","")</f>
        <v>def-&gt;enum_labels.push_back(L("3D Honeycomb"));</v>
      </c>
      <c r="AO19" t="str">
        <f>Infill[[#This Row],[SVG Link]]</f>
        <v>![param_3dhoneycomb](https://github.com/SoftFever/OrcaSlicer/blob/main/resources/images/param_3dhoneycomb.svg?raw=true)</v>
      </c>
      <c r="AP19" s="1" t="str">
        <f>Infill[[#This Row],[Pattern]]</f>
        <v>[3D Honeycomb](#3d-honeycomb)</v>
      </c>
      <c r="AQ19" t="str">
        <f>Infill[[#This Row],[Applies to]]</f>
        <v xml:space="preserve">  - **[Sparse Infill](strength_settings_infill#sparse-infill-density)**</v>
      </c>
      <c r="AR19" t="str">
        <f>Infill[[#This Row],[X-Y Strength]]</f>
        <v>Normal-High</v>
      </c>
      <c r="AS19" t="str">
        <f>Infill[[#This Row],[Z Strength]]</f>
        <v>Normal-High</v>
      </c>
      <c r="AT19" s="1" t="str">
        <f>Infill[[#This Row],[Material/Time]]</f>
        <v>Low</v>
      </c>
      <c r="AU19" s="1" t="str">
        <f>Infill[[#This Row],[Print Time]]</f>
        <v>High</v>
      </c>
    </row>
    <row r="20" spans="1:47" ht="255" x14ac:dyDescent="0.25">
      <c r="A20">
        <v>3</v>
      </c>
      <c r="B20" s="7">
        <v>0.92500000000000004</v>
      </c>
      <c r="C20" t="s">
        <v>24</v>
      </c>
      <c r="E20">
        <v>18</v>
      </c>
      <c r="F20" t="b">
        <v>1</v>
      </c>
      <c r="G20" t="b">
        <v>0</v>
      </c>
      <c r="H20" t="b">
        <v>0</v>
      </c>
      <c r="I20" t="s">
        <v>184</v>
      </c>
      <c r="J20" t="s">
        <v>9</v>
      </c>
      <c r="K20" t="s">
        <v>183</v>
      </c>
      <c r="L20" t="s">
        <v>187</v>
      </c>
      <c r="M20" s="8" t="s">
        <v>189</v>
      </c>
      <c r="N20">
        <v>3</v>
      </c>
      <c r="O20" t="str">
        <f>_xlfn.XLOOKUP(Infill[[#This Row],[XY-N]],Rating[N],Rating[Name])</f>
        <v>Normal-Low</v>
      </c>
      <c r="P20">
        <v>3</v>
      </c>
      <c r="Q20" t="str">
        <f>_xlfn.XLOOKUP(Infill[[#This Row],[Z-N]],Rating[N],Rating[Name])</f>
        <v>Normal-Low</v>
      </c>
      <c r="R20" t="s">
        <v>21</v>
      </c>
      <c r="S20" s="2" t="s">
        <v>76</v>
      </c>
      <c r="T20">
        <v>8</v>
      </c>
      <c r="U20">
        <v>2</v>
      </c>
      <c r="V20">
        <v>147.52000000000001</v>
      </c>
      <c r="W20" s="2">
        <f>Infill[[#This Row],[g]]/(997.25*0.15)</f>
        <v>0.98617865797610094</v>
      </c>
      <c r="X20" s="2" t="str">
        <f>_xlfn.XLOOKUP(Infill[[#This Row],[% Effective]],Rating[Max %],Rating[Name],,1)</f>
        <v>Normal</v>
      </c>
      <c r="Y20">
        <f>Infill[[#This Row],[hs]]*60+Infill[[#This Row],[min]]</f>
        <v>482</v>
      </c>
      <c r="Z20" s="2">
        <f>Infill[[#This Row],[Total Time]]/AVERAGEIFS(Infill[Total Time],Infill[Material Usage],"Normal")</f>
        <v>0.89379635873229946</v>
      </c>
      <c r="AA20" s="2" t="str">
        <f>_xlfn.XLOOKUP(Infill[[#This Row],[t prom]],Rating[Max %],Rating[Name],,1)</f>
        <v>Normal-Low</v>
      </c>
      <c r="AB20" s="3">
        <f>Infill[[#This Row],[g]]/Infill[[#This Row],[Total Time]]</f>
        <v>0.30605809128630707</v>
      </c>
      <c r="AC20" s="2">
        <f>Infill[[#This Row],[g/t]]/AVERAGEIFS(Infill[g/t],Infill[Material Usage],"Normal")</f>
        <v>1.0762613602144371</v>
      </c>
      <c r="AD20" t="str">
        <f>_xlfn.XLOOKUP(Infill[[#This Row],[g/t prom]],Rating[Max %],Rating[Name],,1)</f>
        <v>Normal-High</v>
      </c>
      <c r="AE20" s="2" t="str">
        <f>SUBSTITUTE(LOWER(Infill[[#This Row],[name]])," ","-")</f>
        <v>lateral-honeycomb</v>
      </c>
      <c r="AF20" t="str">
        <f>"param_"&amp;Infill[[#This Row],[infill]]</f>
        <v>param_lateral-honeycomb</v>
      </c>
      <c r="AG20" t="str">
        <f>"!["&amp;Infill[[#This Row],[SVG]]&amp;"](https://github.com/SoftFever/OrcaSlicer/blob/main/resources/images/"&amp;Infill[[#This Row],[SVG]]&amp;".svg?raw=true)"</f>
        <v>![param_lateral-honeycomb](https://github.com/SoftFever/OrcaSlicer/blob/main/resources/images/param_lateral-honeycomb.svg?raw=true)</v>
      </c>
      <c r="AH20" s="2" t="str">
        <f>"["&amp;Infill[[#This Row],[name]]&amp;"](#"&amp;Infill[[#This Row],[nameMD]]&amp;")"</f>
        <v>[Lateral Honeycomb](#lateral-honeycomb)</v>
      </c>
      <c r="AI2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Lateral Honeycomb
Vertical Honeycomb pattern. Acceptable torsional stiffness. Developed for low densities structures like wings. Improve over [Lateral Lattice](#lateral-lattice) offers same performance with lower densities.This infill includes a Overhang angle parameter to improve the point of contact between layers and reduce the risk of delamination.
- **Horizontal Strength (X-Y):** Normal-Low
- **Vertical Strength (Z):** Normal-Low
- **Density Calculation:**  % of  total infill volume
- **Material Usage:** Normal
- **Print Time:** Normal-Low
- **Layer time Variability (Lower better):** High
- **Material/Time (Higher better):** Normal-High
- **Applies to:**
  - **[Sparse Infill](strength_settings_infill#sparse-infill-density)**
![infill-top-lateral-honeycomb](https://github.com/SoftFever/OrcaSlicer/blob/main/doc/images/fill/infill-top-lateral-honeycomb.png?raw=true)
</v>
      </c>
      <c r="AK20" t="str">
        <f>IF(OR(Infill[[#This Row],[Is Infill]],Infill[[#This Row],[Is Surface]])," { """&amp;Infill[[#This Row],[infill]]&amp;""", "&amp;Infill[[#This Row],[ip]]&amp;" },","")</f>
        <v xml:space="preserve"> { "lateral-honeycomb", ipLateralHoneycomb },</v>
      </c>
      <c r="AL20" t="str">
        <f>IF(OR(Infill[[#This Row],[Is Infill]],Infill[[#This Row],[Is Surface]]),"def-&gt;enum_values.push_back("""&amp;Infill[[#This Row],[infill]]&amp;""");","")</f>
        <v>def-&gt;enum_values.push_back("lateral-honeycomb");</v>
      </c>
      <c r="AM20" t="str">
        <f>IF(OR(Infill[[#This Row],[Is Infill]],Infill[[#This Row],[Is Surface]]),"def-&gt;enum_labels.push_back(L("""&amp;Infill[[#This Row],[name]]&amp;"""));","")</f>
        <v>def-&gt;enum_labels.push_back(L("Lateral Honeycomb"));</v>
      </c>
      <c r="AO20" t="str">
        <f>Infill[[#This Row],[SVG Link]]</f>
        <v>![param_lateral-honeycomb](https://github.com/SoftFever/OrcaSlicer/blob/main/resources/images/param_lateral-honeycomb.svg?raw=true)</v>
      </c>
      <c r="AP20" s="1" t="str">
        <f>Infill[[#This Row],[Pattern]]</f>
        <v>[Lateral Honeycomb](#lateral-honeycomb)</v>
      </c>
      <c r="AQ20" t="str">
        <f>Infill[[#This Row],[Applies to]]</f>
        <v xml:space="preserve">  - **[Sparse Infill](strength_settings_infill#sparse-infill-density)**</v>
      </c>
      <c r="AR20" t="str">
        <f>Infill[[#This Row],[X-Y Strength]]</f>
        <v>Normal-Low</v>
      </c>
      <c r="AS20" t="str">
        <f>Infill[[#This Row],[Z Strength]]</f>
        <v>Normal-Low</v>
      </c>
      <c r="AT20" s="1" t="str">
        <f>Infill[[#This Row],[Material/Time]]</f>
        <v>Normal-High</v>
      </c>
      <c r="AU20" s="1" t="str">
        <f>Infill[[#This Row],[Print Time]]</f>
        <v>Normal-Low</v>
      </c>
    </row>
    <row r="21" spans="1:47" ht="240" x14ac:dyDescent="0.25">
      <c r="A21">
        <v>4</v>
      </c>
      <c r="B21" s="7">
        <v>1.075</v>
      </c>
      <c r="C21" t="s">
        <v>23</v>
      </c>
      <c r="E21">
        <v>19</v>
      </c>
      <c r="F21" t="b">
        <v>1</v>
      </c>
      <c r="G21" t="b">
        <v>0</v>
      </c>
      <c r="H21" t="b">
        <v>0</v>
      </c>
      <c r="I21" t="s">
        <v>185</v>
      </c>
      <c r="J21" t="s">
        <v>186</v>
      </c>
      <c r="K21" t="s">
        <v>182</v>
      </c>
      <c r="L21" t="s">
        <v>188</v>
      </c>
      <c r="M21" s="6" t="s">
        <v>87</v>
      </c>
      <c r="N21">
        <v>3</v>
      </c>
      <c r="O21" t="str">
        <f>_xlfn.XLOOKUP(Infill[[#This Row],[XY-N]],Rating[N],Rating[Name])</f>
        <v>Normal-Low</v>
      </c>
      <c r="P21">
        <v>2</v>
      </c>
      <c r="Q21" t="str">
        <f>_xlfn.XLOOKUP(Infill[[#This Row],[Z-N]],Rating[N],Rating[Name])</f>
        <v>Low</v>
      </c>
      <c r="R21" t="s">
        <v>22</v>
      </c>
      <c r="S21" s="2" t="s">
        <v>76</v>
      </c>
      <c r="T21">
        <v>8</v>
      </c>
      <c r="U21">
        <v>4</v>
      </c>
      <c r="V21">
        <v>148.54</v>
      </c>
      <c r="W21" s="2">
        <f>Infill[[#This Row],[g]]/(997.25*0.15)</f>
        <v>0.9929974095429096</v>
      </c>
      <c r="X21" s="2" t="str">
        <f>_xlfn.XLOOKUP(Infill[[#This Row],[% Effective]],Rating[Max %],Rating[Name],,1)</f>
        <v>Normal</v>
      </c>
      <c r="Y21">
        <f>Infill[[#This Row],[hs]]*60+Infill[[#This Row],[min]]</f>
        <v>484</v>
      </c>
      <c r="Z21" s="2">
        <f>Infill[[#This Row],[Total Time]]/AVERAGEIFS(Infill[Total Time],Infill[Material Usage],"Normal")</f>
        <v>0.89750505731625085</v>
      </c>
      <c r="AA21" s="2" t="str">
        <f>_xlfn.XLOOKUP(Infill[[#This Row],[t prom]],Rating[Max %],Rating[Name],,1)</f>
        <v>Normal-Low</v>
      </c>
      <c r="AB21" s="3">
        <f>Infill[[#This Row],[g]]/Infill[[#This Row],[Total Time]]</f>
        <v>0.30690082644628097</v>
      </c>
      <c r="AC21" s="2">
        <f>Infill[[#This Row],[g/t]]/AVERAGEIFS(Infill[g/t],Infill[Material Usage],"Normal")</f>
        <v>1.079224860658951</v>
      </c>
      <c r="AD21" t="str">
        <f>_xlfn.XLOOKUP(Infill[[#This Row],[g/t prom]],Rating[Max %],Rating[Name],,1)</f>
        <v>Normal-High</v>
      </c>
      <c r="AE21" s="2" t="str">
        <f>SUBSTITUTE(LOWER(Infill[[#This Row],[name]])," ","-")</f>
        <v>lateral-lattice</v>
      </c>
      <c r="AF21" t="str">
        <f>"param_"&amp;Infill[[#This Row],[infill]]</f>
        <v>param_lateral-lattice</v>
      </c>
      <c r="AG21" t="str">
        <f>"!["&amp;Infill[[#This Row],[SVG]]&amp;"](https://github.com/SoftFever/OrcaSlicer/blob/main/resources/images/"&amp;Infill[[#This Row],[SVG]]&amp;".svg?raw=true)"</f>
        <v>![param_lateral-lattice](https://github.com/SoftFever/OrcaSlicer/blob/main/resources/images/param_lateral-lattice.svg?raw=true)</v>
      </c>
      <c r="AH21" s="2" t="str">
        <f>"["&amp;Infill[[#This Row],[name]]&amp;"](#"&amp;Infill[[#This Row],[nameMD]]&amp;")"</f>
        <v>[Lateral Lattice](#lateral-lattice)</v>
      </c>
      <c r="AI2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Lateral Lattice
Low-strength pattern with good flexibility. You can adjust **Angle 1** and **Angle 2** to optimize the infill for your specific model. Each angle adjusts the plane of each layer generated by the pattern. 0° is vertical.
- **Horizontal Strength (X-Y):** Normal-Low
- **Vertical Strength (Z):** Low
- **Density Calculation:**  % of  total infill volume
- **Material Usage:** Normal
- **Print Time:** Normal-Low
- **Layer time Variability (Lower better):** Low
- **Material/Time (Higher better):** Normal-High
- **Applies to:**
  - **[Sparse Infill](strength_settings_infill#sparse-infill-density)**
![infill-top-lateral-lattice](https://github.com/SoftFever/OrcaSlicer/blob/main/doc/images/fill/infill-top-lateral-lattice.png?raw=true)
</v>
      </c>
      <c r="AK21" t="str">
        <f>IF(OR(Infill[[#This Row],[Is Infill]],Infill[[#This Row],[Is Surface]])," { """&amp;Infill[[#This Row],[infill]]&amp;""", "&amp;Infill[[#This Row],[ip]]&amp;" },","")</f>
        <v xml:space="preserve"> { "lateral-lattice", ipLateralLattice },</v>
      </c>
      <c r="AL21" t="str">
        <f>IF(OR(Infill[[#This Row],[Is Infill]],Infill[[#This Row],[Is Surface]]),"def-&gt;enum_values.push_back("""&amp;Infill[[#This Row],[infill]]&amp;""");","")</f>
        <v>def-&gt;enum_values.push_back("lateral-lattice");</v>
      </c>
      <c r="AM21" t="str">
        <f>IF(OR(Infill[[#This Row],[Is Infill]],Infill[[#This Row],[Is Surface]]),"def-&gt;enum_labels.push_back(L("""&amp;Infill[[#This Row],[name]]&amp;"""));","")</f>
        <v>def-&gt;enum_labels.push_back(L("Lateral Lattice"));</v>
      </c>
      <c r="AO21" t="str">
        <f>Infill[[#This Row],[SVG Link]]</f>
        <v>![param_lateral-lattice](https://github.com/SoftFever/OrcaSlicer/blob/main/resources/images/param_lateral-lattice.svg?raw=true)</v>
      </c>
      <c r="AP21" s="1" t="str">
        <f>Infill[[#This Row],[Pattern]]</f>
        <v>[Lateral Lattice](#lateral-lattice)</v>
      </c>
      <c r="AQ21" t="str">
        <f>Infill[[#This Row],[Applies to]]</f>
        <v xml:space="preserve">  - **[Sparse Infill](strength_settings_infill#sparse-infill-density)**</v>
      </c>
      <c r="AR21" t="str">
        <f>Infill[[#This Row],[X-Y Strength]]</f>
        <v>Normal-Low</v>
      </c>
      <c r="AS21" t="str">
        <f>Infill[[#This Row],[Z Strength]]</f>
        <v>Low</v>
      </c>
      <c r="AT21" s="1" t="str">
        <f>Infill[[#This Row],[Material/Time]]</f>
        <v>Normal-High</v>
      </c>
      <c r="AU21" s="1" t="str">
        <f>Infill[[#This Row],[Print Time]]</f>
        <v>Normal-Low</v>
      </c>
    </row>
    <row r="22" spans="1:47" ht="255" x14ac:dyDescent="0.25">
      <c r="A22">
        <v>5</v>
      </c>
      <c r="B22" s="7">
        <v>1.25</v>
      </c>
      <c r="C22" t="s">
        <v>25</v>
      </c>
      <c r="E22">
        <v>20</v>
      </c>
      <c r="F22" t="b">
        <v>1</v>
      </c>
      <c r="G22" t="b">
        <v>0</v>
      </c>
      <c r="H22" t="b">
        <v>0</v>
      </c>
      <c r="I22" t="s">
        <v>18</v>
      </c>
      <c r="J22" t="s">
        <v>160</v>
      </c>
      <c r="K22" t="s">
        <v>117</v>
      </c>
      <c r="L22" t="s">
        <v>142</v>
      </c>
      <c r="M22" s="6" t="s">
        <v>90</v>
      </c>
      <c r="N22">
        <v>5</v>
      </c>
      <c r="O22" t="str">
        <f>_xlfn.XLOOKUP(Infill[[#This Row],[XY-N]],Rating[N],Rating[Name])</f>
        <v>Normal-High</v>
      </c>
      <c r="P22">
        <v>5</v>
      </c>
      <c r="Q22" t="str">
        <f>_xlfn.XLOOKUP(Infill[[#This Row],[Z-N]],Rating[N],Rating[Name])</f>
        <v>Normal-High</v>
      </c>
      <c r="R22" t="s">
        <v>21</v>
      </c>
      <c r="S22" s="2" t="s">
        <v>76</v>
      </c>
      <c r="T22">
        <v>10</v>
      </c>
      <c r="U22">
        <v>40</v>
      </c>
      <c r="V22">
        <v>144.69999999999999</v>
      </c>
      <c r="W22" s="2">
        <f>Infill[[#This Row],[g]]/(997.25*0.15)</f>
        <v>0.96732681540904142</v>
      </c>
      <c r="X22" s="2" t="str">
        <f>_xlfn.XLOOKUP(Infill[[#This Row],[% Effective]],Rating[Max %],Rating[Name],,1)</f>
        <v>Normal</v>
      </c>
      <c r="Y22">
        <f>Infill[[#This Row],[hs]]*60+Infill[[#This Row],[min]]</f>
        <v>640</v>
      </c>
      <c r="Z22" s="2">
        <f>Infill[[#This Row],[Total Time]]/AVERAGEIFS(Infill[Total Time],Infill[Material Usage],"Normal")</f>
        <v>1.1867835468644641</v>
      </c>
      <c r="AA22" s="2" t="str">
        <f>_xlfn.XLOOKUP(Infill[[#This Row],[t prom]],Rating[Max %],Rating[Name],,1)</f>
        <v>Normal-High</v>
      </c>
      <c r="AB22" s="3">
        <f>Infill[[#This Row],[g]]/Infill[[#This Row],[Total Time]]</f>
        <v>0.22609374999999998</v>
      </c>
      <c r="AC22" s="2">
        <f>Infill[[#This Row],[g/t]]/AVERAGEIFS(Infill[g/t],Infill[Material Usage],"Normal")</f>
        <v>0.79506464242878072</v>
      </c>
      <c r="AD22" t="str">
        <f>_xlfn.XLOOKUP(Infill[[#This Row],[g/t prom]],Rating[Max %],Rating[Name],,1)</f>
        <v>Normal-Low</v>
      </c>
      <c r="AE22" s="2" t="str">
        <f>SUBSTITUTE(LOWER(Infill[[#This Row],[name]])," ","-")</f>
        <v>cross-hatch</v>
      </c>
      <c r="AF22" t="str">
        <f>"param_"&amp;Infill[[#This Row],[infill]]</f>
        <v>param_crosshatch</v>
      </c>
      <c r="AG22" t="str">
        <f>"!["&amp;Infill[[#This Row],[SVG]]&amp;"](https://github.com/SoftFever/OrcaSlicer/blob/main/resources/images/"&amp;Infill[[#This Row],[SVG]]&amp;".svg?raw=true)"</f>
        <v>![param_crosshatch](https://github.com/SoftFever/OrcaSlicer/blob/main/resources/images/param_crosshatch.svg?raw=true)</v>
      </c>
      <c r="AH22" s="2" t="str">
        <f>"["&amp;Infill[[#This Row],[name]]&amp;"](#"&amp;Infill[[#This Row],[nameMD]]&amp;")"</f>
        <v>[Cross Hatch](#cross-hatch)</v>
      </c>
      <c r="AI2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Cross Hatch
Similar to [Gyroid](#gyroid) but with linear patterns, creating weak points at internal corners.
Easier to slice but consider using [TPMS-D](#tpms-d) or [Gyroid](#gyroid) for better strength and flexibility.
- **Horizontal Strength (X-Y):** Normal-High
- **Vertical Strength (Z):** Normal-High
- **Density Calculation:**  % of  total infill volume
- **Material Usage:** Normal
- **Print Time:** Normal-High
- **Layer time Variability (Lower better):** High
- **Material/Time (Higher better):** Normal-Low
- **Applies to:**
  - **[Sparse Infill](strength_settings_infill#sparse-infill-density)**
![infill-top-cross-hatch](https://github.com/SoftFever/OrcaSlicer/blob/main/doc/images/fill/infill-top-cross-hatch.png?raw=true)
</v>
      </c>
      <c r="AK22" t="str">
        <f>IF(OR(Infill[[#This Row],[Is Infill]],Infill[[#This Row],[Is Surface]])," { """&amp;Infill[[#This Row],[infill]]&amp;""", "&amp;Infill[[#This Row],[ip]]&amp;" },","")</f>
        <v xml:space="preserve"> { "crosshatch", ipCrossHatch },</v>
      </c>
      <c r="AL22" t="str">
        <f>IF(OR(Infill[[#This Row],[Is Infill]],Infill[[#This Row],[Is Surface]]),"def-&gt;enum_values.push_back("""&amp;Infill[[#This Row],[infill]]&amp;""");","")</f>
        <v>def-&gt;enum_values.push_back("crosshatch");</v>
      </c>
      <c r="AM22" t="str">
        <f>IF(OR(Infill[[#This Row],[Is Infill]],Infill[[#This Row],[Is Surface]]),"def-&gt;enum_labels.push_back(L("""&amp;Infill[[#This Row],[name]]&amp;"""));","")</f>
        <v>def-&gt;enum_labels.push_back(L("Cross Hatch"));</v>
      </c>
      <c r="AO22" t="str">
        <f>Infill[[#This Row],[SVG Link]]</f>
        <v>![param_crosshatch](https://github.com/SoftFever/OrcaSlicer/blob/main/resources/images/param_crosshatch.svg?raw=true)</v>
      </c>
      <c r="AP22" s="1" t="str">
        <f>Infill[[#This Row],[Pattern]]</f>
        <v>[Cross Hatch](#cross-hatch)</v>
      </c>
      <c r="AQ22" t="str">
        <f>Infill[[#This Row],[Applies to]]</f>
        <v xml:space="preserve">  - **[Sparse Infill](strength_settings_infill#sparse-infill-density)**</v>
      </c>
      <c r="AR22" t="str">
        <f>Infill[[#This Row],[X-Y Strength]]</f>
        <v>Normal-High</v>
      </c>
      <c r="AS22" t="str">
        <f>Infill[[#This Row],[Z Strength]]</f>
        <v>Normal-High</v>
      </c>
      <c r="AT22" s="1" t="str">
        <f>Infill[[#This Row],[Material/Time]]</f>
        <v>Normal-Low</v>
      </c>
      <c r="AU22" s="1" t="str">
        <f>Infill[[#This Row],[Print Time]]</f>
        <v>Normal-High</v>
      </c>
    </row>
    <row r="23" spans="1:47" ht="240" x14ac:dyDescent="0.25">
      <c r="A23">
        <v>6</v>
      </c>
      <c r="B23" s="7">
        <v>1.6</v>
      </c>
      <c r="C23" t="s">
        <v>21</v>
      </c>
      <c r="E23">
        <v>21</v>
      </c>
      <c r="F23" t="b">
        <v>1</v>
      </c>
      <c r="G23" t="b">
        <v>0</v>
      </c>
      <c r="H23" t="b">
        <v>0</v>
      </c>
      <c r="I23" t="s">
        <v>8</v>
      </c>
      <c r="J23" t="s">
        <v>160</v>
      </c>
      <c r="K23" t="s">
        <v>103</v>
      </c>
      <c r="L23" t="s">
        <v>132</v>
      </c>
      <c r="M23" s="6" t="s">
        <v>94</v>
      </c>
      <c r="N23">
        <v>6</v>
      </c>
      <c r="O23" t="str">
        <f>_xlfn.XLOOKUP(Infill[[#This Row],[XY-N]],Rating[N],Rating[Name])</f>
        <v>High</v>
      </c>
      <c r="P23">
        <v>6</v>
      </c>
      <c r="Q23" t="str">
        <f>_xlfn.XLOOKUP(Infill[[#This Row],[Z-N]],Rating[N],Rating[Name])</f>
        <v>High</v>
      </c>
      <c r="R23" t="s">
        <v>21</v>
      </c>
      <c r="S23" s="2" t="s">
        <v>76</v>
      </c>
      <c r="T23">
        <v>11</v>
      </c>
      <c r="U23">
        <v>29</v>
      </c>
      <c r="V23">
        <v>151.01</v>
      </c>
      <c r="W23" s="2">
        <f>Infill[[#This Row],[g]]/(997.25*0.15)</f>
        <v>1.0095094844154757</v>
      </c>
      <c r="X23" s="2" t="str">
        <f>_xlfn.XLOOKUP(Infill[[#This Row],[% Effective]],Rating[Max %],Rating[Name],,1)</f>
        <v>Normal</v>
      </c>
      <c r="Y23">
        <f>Infill[[#This Row],[hs]]*60+Infill[[#This Row],[min]]</f>
        <v>689</v>
      </c>
      <c r="Z23" s="2">
        <f>Infill[[#This Row],[Total Time]]/AVERAGEIFS(Infill[Total Time],Infill[Material Usage],"Normal")</f>
        <v>1.2776466621712745</v>
      </c>
      <c r="AA23" s="2" t="str">
        <f>_xlfn.XLOOKUP(Infill[[#This Row],[t prom]],Rating[Max %],Rating[Name],,1)</f>
        <v>High</v>
      </c>
      <c r="AB23" s="3">
        <f>Infill[[#This Row],[g]]/Infill[[#This Row],[Total Time]]</f>
        <v>0.21917271407837444</v>
      </c>
      <c r="AC23" s="2">
        <f>Infill[[#This Row],[g/t]]/AVERAGEIFS(Infill[g/t],Infill[Material Usage],"Normal")</f>
        <v>0.77072663684364651</v>
      </c>
      <c r="AD23" t="str">
        <f>_xlfn.XLOOKUP(Infill[[#This Row],[g/t prom]],Rating[Max %],Rating[Name],,1)</f>
        <v>Normal-Low</v>
      </c>
      <c r="AE23" s="2" t="str">
        <f>SUBSTITUTE(LOWER(Infill[[#This Row],[name]])," ","-")</f>
        <v>tpms-d</v>
      </c>
      <c r="AF23" t="str">
        <f>"param_"&amp;Infill[[#This Row],[infill]]</f>
        <v>param_tpmsd</v>
      </c>
      <c r="AG23" t="str">
        <f>"!["&amp;Infill[[#This Row],[SVG]]&amp;"](https://github.com/SoftFever/OrcaSlicer/blob/main/resources/images/"&amp;Infill[[#This Row],[SVG]]&amp;".svg?raw=true)"</f>
        <v>![param_tpmsd](https://github.com/SoftFever/OrcaSlicer/blob/main/resources/images/param_tpmsd.svg?raw=true)</v>
      </c>
      <c r="AH23" s="2" t="str">
        <f>"["&amp;Infill[[#This Row],[name]]&amp;"](#"&amp;Infill[[#This Row],[nameMD]]&amp;")"</f>
        <v>[TPMS-D](#tpms-d)</v>
      </c>
      <c r="AI2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TPMS-D
Triply Periodic Minimal Surface (Schwarz Diamond). Hybrid between [Cross Hatch](#cross-hatch) and [Gyroid](#gyroid), combining rigidity and smooth transitions. Isotropic and strong in all directions. This geometry is faster to slice than Gyroid, but slower than Cross Hatch.
- **Horizontal Strength (X-Y):** High
- **Vertical Strength (Z):** High
- **Density Calculation:**  % of  total infill volume
- **Material Usage:** Normal
- **Print Time:** High
- **Layer time Variability (Lower better):** High
- **Material/Time (Higher better):** Normal-Low
- **Applies to:**
  - **[Sparse Infill](strength_settings_infill#sparse-infill-density)**
![infill-top-tpms-d](https://github.com/SoftFever/OrcaSlicer/blob/main/doc/images/fill/infill-top-tpms-d.png?raw=true)
</v>
      </c>
      <c r="AK23" t="str">
        <f>IF(OR(Infill[[#This Row],[Is Infill]],Infill[[#This Row],[Is Surface]])," { """&amp;Infill[[#This Row],[infill]]&amp;""", "&amp;Infill[[#This Row],[ip]]&amp;" },","")</f>
        <v xml:space="preserve"> { "tpmsd", ipTpmsD },</v>
      </c>
      <c r="AL23" t="str">
        <f>IF(OR(Infill[[#This Row],[Is Infill]],Infill[[#This Row],[Is Surface]]),"def-&gt;enum_values.push_back("""&amp;Infill[[#This Row],[infill]]&amp;""");","")</f>
        <v>def-&gt;enum_values.push_back("tpmsd");</v>
      </c>
      <c r="AM23" t="str">
        <f>IF(OR(Infill[[#This Row],[Is Infill]],Infill[[#This Row],[Is Surface]]),"def-&gt;enum_labels.push_back(L("""&amp;Infill[[#This Row],[name]]&amp;"""));","")</f>
        <v>def-&gt;enum_labels.push_back(L("TPMS-D"));</v>
      </c>
      <c r="AO23" t="str">
        <f>Infill[[#This Row],[SVG Link]]</f>
        <v>![param_tpmsd](https://github.com/SoftFever/OrcaSlicer/blob/main/resources/images/param_tpmsd.svg?raw=true)</v>
      </c>
      <c r="AP23" s="1" t="str">
        <f>Infill[[#This Row],[Pattern]]</f>
        <v>[TPMS-D](#tpms-d)</v>
      </c>
      <c r="AQ23" t="str">
        <f>Infill[[#This Row],[Applies to]]</f>
        <v xml:space="preserve">  - **[Sparse Infill](strength_settings_infill#sparse-infill-density)**</v>
      </c>
      <c r="AR23" t="str">
        <f>Infill[[#This Row],[X-Y Strength]]</f>
        <v>High</v>
      </c>
      <c r="AS23" t="str">
        <f>Infill[[#This Row],[Z Strength]]</f>
        <v>High</v>
      </c>
      <c r="AT23" s="1" t="str">
        <f>Infill[[#This Row],[Material/Time]]</f>
        <v>Normal-Low</v>
      </c>
      <c r="AU23" s="1" t="str">
        <f>Infill[[#This Row],[Print Time]]</f>
        <v>High</v>
      </c>
    </row>
    <row r="24" spans="1:47" ht="255" x14ac:dyDescent="0.25">
      <c r="A24">
        <v>7</v>
      </c>
      <c r="B24" s="7">
        <v>1.85</v>
      </c>
      <c r="C24" t="s">
        <v>70</v>
      </c>
      <c r="E24">
        <v>22</v>
      </c>
      <c r="F24" t="b">
        <v>1</v>
      </c>
      <c r="G24" t="b">
        <v>0</v>
      </c>
      <c r="H24" t="b">
        <v>0</v>
      </c>
      <c r="I24" t="s">
        <v>170</v>
      </c>
      <c r="J24" t="s">
        <v>160</v>
      </c>
      <c r="K24" t="s">
        <v>168</v>
      </c>
      <c r="L24" t="s">
        <v>169</v>
      </c>
      <c r="M24" s="8" t="s">
        <v>173</v>
      </c>
      <c r="N24">
        <v>5</v>
      </c>
      <c r="O24" t="str">
        <f>_xlfn.XLOOKUP(Infill[[#This Row],[XY-N]],Rating[N],Rating[Name])</f>
        <v>Normal-High</v>
      </c>
      <c r="P24">
        <v>5</v>
      </c>
      <c r="Q24" t="str">
        <f>_xlfn.XLOOKUP(Infill[[#This Row],[Z-N]],Rating[N],Rating[Name])</f>
        <v>Normal-High</v>
      </c>
      <c r="R24" t="s">
        <v>21</v>
      </c>
      <c r="S24" s="2" t="s">
        <v>76</v>
      </c>
      <c r="T24">
        <v>12</v>
      </c>
      <c r="U24">
        <v>49</v>
      </c>
      <c r="V24">
        <v>149.02000000000001</v>
      </c>
      <c r="W24" s="2">
        <f>Infill[[#This Row],[g]]/(997.25*0.15)</f>
        <v>0.99620623380964324</v>
      </c>
      <c r="X24" s="2" t="str">
        <f>_xlfn.XLOOKUP(Infill[[#This Row],[% Effective]],Rating[Max %],Rating[Name],,1)</f>
        <v>Normal</v>
      </c>
      <c r="Y24">
        <f>Infill[[#This Row],[hs]]*60+Infill[[#This Row],[min]]</f>
        <v>769</v>
      </c>
      <c r="Z24" s="2">
        <f>Infill[[#This Row],[Total Time]]/AVERAGEIFS(Infill[Total Time],Infill[Material Usage],"Normal")</f>
        <v>1.4259946055293324</v>
      </c>
      <c r="AA24" s="2" t="str">
        <f>_xlfn.XLOOKUP(Infill[[#This Row],[t prom]],Rating[Max %],Rating[Name],,1)</f>
        <v>High</v>
      </c>
      <c r="AB24" s="3">
        <f>Infill[[#This Row],[g]]/Infill[[#This Row],[Total Time]]</f>
        <v>0.1937841352405722</v>
      </c>
      <c r="AC24" s="2">
        <f>Infill[[#This Row],[g/t]]/AVERAGEIFS(Infill[g/t],Infill[Material Usage],"Normal")</f>
        <v>0.68144702891351949</v>
      </c>
      <c r="AD24" s="2" t="str">
        <f>_xlfn.XLOOKUP(Infill[[#This Row],[g/t prom]],Rating[Max %],Rating[Name],,1)</f>
        <v>Low</v>
      </c>
      <c r="AE24" s="2" t="str">
        <f>SUBSTITUTE(LOWER(Infill[[#This Row],[name]])," ","-")</f>
        <v>tpms-fk</v>
      </c>
      <c r="AF24" t="str">
        <f>"param_"&amp;Infill[[#This Row],[infill]]</f>
        <v>param_tpmsfk</v>
      </c>
      <c r="AG24" t="str">
        <f>"!["&amp;Infill[[#This Row],[SVG]]&amp;"](https://github.com/SoftFever/OrcaSlicer/blob/main/resources/images/"&amp;Infill[[#This Row],[SVG]]&amp;".svg?raw=true)"</f>
        <v>![param_tpmsfk](https://github.com/SoftFever/OrcaSlicer/blob/main/resources/images/param_tpmsfk.svg?raw=true)</v>
      </c>
      <c r="AH24" s="2" t="str">
        <f>"["&amp;Infill[[#This Row],[name]]&amp;"](#"&amp;Infill[[#This Row],[nameMD]]&amp;")"</f>
        <v>[TPMS-FK](#tpms-fk)</v>
      </c>
      <c r="AI2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TPMS-FK
Triply Periodic Minimal Surface (Fischer–Koch S) pattern. Its smooth, continuous geometry resembles trabecular bone microstructure, offering a balance between rigidity and energy absorption. Compared to [TPMS-D](#tpms-d), it has more complex curvature, which can improve load distribution and shock absorption in functional parts.
- **Horizontal Strength (X-Y):** Normal-High
- **Vertical Strength (Z):** Normal-High
- **Density Calculation:**  % of  total infill volume
- **Material Usage:** Normal
- **Print Time:** High
- **Layer time Variability (Lower better):** High
- **Material/Time (Higher better):** Low
- **Applies to:**
  - **[Sparse Infill](strength_settings_infill#sparse-infill-density)**
![infill-top-tpms-fk](https://github.com/SoftFever/OrcaSlicer/blob/main/doc/images/fill/infill-top-tpms-fk.png?raw=true)
</v>
      </c>
      <c r="AK24" s="5" t="str">
        <f>IF(OR(Infill[[#This Row],[Is Infill]],Infill[[#This Row],[Is Surface]])," { """&amp;Infill[[#This Row],[infill]]&amp;""", "&amp;Infill[[#This Row],[ip]]&amp;" },","")</f>
        <v xml:space="preserve"> { "tpmsfk", ipTpmsFK },</v>
      </c>
      <c r="AL24" s="5" t="str">
        <f>IF(OR(Infill[[#This Row],[Is Infill]],Infill[[#This Row],[Is Surface]]),"def-&gt;enum_values.push_back("""&amp;Infill[[#This Row],[infill]]&amp;""");","")</f>
        <v>def-&gt;enum_values.push_back("tpmsfk");</v>
      </c>
      <c r="AM24" s="5" t="str">
        <f>IF(OR(Infill[[#This Row],[Is Infill]],Infill[[#This Row],[Is Surface]]),"def-&gt;enum_labels.push_back(L("""&amp;Infill[[#This Row],[name]]&amp;"""));","")</f>
        <v>def-&gt;enum_labels.push_back(L("TPMS-FK"));</v>
      </c>
      <c r="AO24" t="str">
        <f>Infill[[#This Row],[SVG Link]]</f>
        <v>![param_tpmsfk](https://github.com/SoftFever/OrcaSlicer/blob/main/resources/images/param_tpmsfk.svg?raw=true)</v>
      </c>
      <c r="AP24" s="1" t="str">
        <f>Infill[[#This Row],[Pattern]]</f>
        <v>[TPMS-FK](#tpms-fk)</v>
      </c>
      <c r="AQ24" t="str">
        <f>Infill[[#This Row],[Applies to]]</f>
        <v xml:space="preserve">  - **[Sparse Infill](strength_settings_infill#sparse-infill-density)**</v>
      </c>
      <c r="AR24" t="str">
        <f>Infill[[#This Row],[X-Y Strength]]</f>
        <v>Normal-High</v>
      </c>
      <c r="AS24" t="str">
        <f>Infill[[#This Row],[Z Strength]]</f>
        <v>Normal-High</v>
      </c>
      <c r="AT24" s="1" t="str">
        <f>Infill[[#This Row],[Material/Time]]</f>
        <v>Low</v>
      </c>
      <c r="AU24" s="1" t="str">
        <f>Infill[[#This Row],[Print Time]]</f>
        <v>High</v>
      </c>
    </row>
    <row r="25" spans="1:47" ht="255" x14ac:dyDescent="0.25">
      <c r="A25">
        <v>8</v>
      </c>
      <c r="B25" s="7">
        <v>9.99</v>
      </c>
      <c r="C25" t="s">
        <v>71</v>
      </c>
      <c r="E25">
        <v>23</v>
      </c>
      <c r="F25" t="b">
        <v>1</v>
      </c>
      <c r="G25" t="b">
        <v>0</v>
      </c>
      <c r="H25" t="b">
        <v>0</v>
      </c>
      <c r="I25" t="s">
        <v>7</v>
      </c>
      <c r="J25" t="s">
        <v>160</v>
      </c>
      <c r="K25" t="s">
        <v>102</v>
      </c>
      <c r="L25" t="s">
        <v>131</v>
      </c>
      <c r="M25" s="6" t="s">
        <v>88</v>
      </c>
      <c r="N25">
        <v>6</v>
      </c>
      <c r="O25" t="str">
        <f>_xlfn.XLOOKUP(Infill[[#This Row],[XY-N]],Rating[N],Rating[Name])</f>
        <v>High</v>
      </c>
      <c r="P25">
        <v>6</v>
      </c>
      <c r="Q25" t="str">
        <f>_xlfn.XLOOKUP(Infill[[#This Row],[Z-N]],Rating[N],Rating[Name])</f>
        <v>High</v>
      </c>
      <c r="R25" t="s">
        <v>22</v>
      </c>
      <c r="S25" s="2" t="s">
        <v>76</v>
      </c>
      <c r="T25">
        <v>10</v>
      </c>
      <c r="U25">
        <v>49</v>
      </c>
      <c r="V25">
        <v>141.77000000000001</v>
      </c>
      <c r="W25" s="2">
        <f>Infill[[#This Row],[g]]/(997.25*0.15)</f>
        <v>0.94773961728085576</v>
      </c>
      <c r="X25" s="2" t="str">
        <f>_xlfn.XLOOKUP(Infill[[#This Row],[% Effective]],Rating[Max %],Rating[Name],,1)</f>
        <v>Normal</v>
      </c>
      <c r="Y25">
        <f>Infill[[#This Row],[hs]]*60+Infill[[#This Row],[min]]</f>
        <v>649</v>
      </c>
      <c r="Z25" s="2">
        <f>Infill[[#This Row],[Total Time]]/AVERAGEIFS(Infill[Total Time],Infill[Material Usage],"Normal")</f>
        <v>1.2034726904922455</v>
      </c>
      <c r="AA25" s="2" t="str">
        <f>_xlfn.XLOOKUP(Infill[[#This Row],[t prom]],Rating[Max %],Rating[Name],,1)</f>
        <v>Normal-High</v>
      </c>
      <c r="AB25" s="3">
        <f>Infill[[#This Row],[g]]/Infill[[#This Row],[Total Time]]</f>
        <v>0.21844375963020032</v>
      </c>
      <c r="AC25" s="2">
        <f>Infill[[#This Row],[g/t]]/AVERAGEIFS(Infill[g/t],Infill[Material Usage],"Normal")</f>
        <v>0.76816324927683211</v>
      </c>
      <c r="AD25" t="str">
        <f>_xlfn.XLOOKUP(Infill[[#This Row],[g/t prom]],Rating[Max %],Rating[Name],,1)</f>
        <v>Normal-Low</v>
      </c>
      <c r="AE25" s="2" t="str">
        <f>SUBSTITUTE(LOWER(Infill[[#This Row],[name]])," ","-")</f>
        <v>gyroid</v>
      </c>
      <c r="AF25" t="str">
        <f>"param_"&amp;Infill[[#This Row],[infill]]</f>
        <v>param_gyroid</v>
      </c>
      <c r="AG25" t="str">
        <f>"!["&amp;Infill[[#This Row],[SVG]]&amp;"](https://github.com/SoftFever/OrcaSlicer/blob/main/resources/images/"&amp;Infill[[#This Row],[SVG]]&amp;".svg?raw=true)"</f>
        <v>![param_gyroid](https://github.com/SoftFever/OrcaSlicer/blob/main/resources/images/param_gyroid.svg?raw=true)</v>
      </c>
      <c r="AH25" s="2" t="str">
        <f>"["&amp;Infill[[#This Row],[name]]&amp;"](#"&amp;Infill[[#This Row],[nameMD]]&amp;")"</f>
        <v>[Gyroid](#gyroid)</v>
      </c>
      <c r="AI2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J2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Gyroid
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
- **Horizontal Strength (X-Y):** High
- **Vertical Strength (Z):** High
- **Density Calculation:**  % of  total infill volume
- **Material Usage:** Normal
- **Print Time:** Normal-High
- **Layer time Variability (Lower better):** Low
- **Material/Time (Higher better):** Normal-Low
- **Applies to:**
  - **[Sparse Infill](strength_settings_infill#sparse-infill-density)**
![infill-top-gyroid](https://github.com/SoftFever/OrcaSlicer/blob/main/doc/images/fill/infill-top-gyroid.png?raw=true)
</v>
      </c>
      <c r="AK25" t="str">
        <f>IF(OR(Infill[[#This Row],[Is Infill]],Infill[[#This Row],[Is Surface]])," { """&amp;Infill[[#This Row],[infill]]&amp;""", "&amp;Infill[[#This Row],[ip]]&amp;" },","")</f>
        <v xml:space="preserve"> { "gyroid", ipGyroid },</v>
      </c>
      <c r="AL25" t="str">
        <f>IF(OR(Infill[[#This Row],[Is Infill]],Infill[[#This Row],[Is Surface]]),"def-&gt;enum_values.push_back("""&amp;Infill[[#This Row],[infill]]&amp;""");","")</f>
        <v>def-&gt;enum_values.push_back("gyroid");</v>
      </c>
      <c r="AM25" t="str">
        <f>IF(OR(Infill[[#This Row],[Is Infill]],Infill[[#This Row],[Is Surface]]),"def-&gt;enum_labels.push_back(L("""&amp;Infill[[#This Row],[name]]&amp;"""));","")</f>
        <v>def-&gt;enum_labels.push_back(L("Gyroid"));</v>
      </c>
      <c r="AO25" t="str">
        <f>Infill[[#This Row],[SVG Link]]</f>
        <v>![param_gyroid](https://github.com/SoftFever/OrcaSlicer/blob/main/resources/images/param_gyroid.svg?raw=true)</v>
      </c>
      <c r="AP25" s="1" t="str">
        <f>Infill[[#This Row],[Pattern]]</f>
        <v>[Gyroid](#gyroid)</v>
      </c>
      <c r="AQ25" t="str">
        <f>Infill[[#This Row],[Applies to]]</f>
        <v xml:space="preserve">  - **[Sparse Infill](strength_settings_infill#sparse-infill-density)**</v>
      </c>
      <c r="AR25" t="str">
        <f>Infill[[#This Row],[X-Y Strength]]</f>
        <v>High</v>
      </c>
      <c r="AS25" t="str">
        <f>Infill[[#This Row],[Z Strength]]</f>
        <v>High</v>
      </c>
      <c r="AT25" s="1" t="str">
        <f>Infill[[#This Row],[Material/Time]]</f>
        <v>Normal-Low</v>
      </c>
      <c r="AU25" s="1" t="str">
        <f>Infill[[#This Row],[Print Time]]</f>
        <v>Normal-High</v>
      </c>
    </row>
    <row r="26" spans="1:47" ht="270" x14ac:dyDescent="0.25">
      <c r="E26">
        <v>24</v>
      </c>
      <c r="F26" t="b">
        <v>1</v>
      </c>
      <c r="G26" t="b">
        <v>1</v>
      </c>
      <c r="H26" t="b">
        <v>1</v>
      </c>
      <c r="I26" t="s">
        <v>0</v>
      </c>
      <c r="J26" t="s">
        <v>191</v>
      </c>
      <c r="K26" t="s">
        <v>95</v>
      </c>
      <c r="L26" t="s">
        <v>125</v>
      </c>
      <c r="M26" s="8" t="s">
        <v>54</v>
      </c>
      <c r="N26" s="5">
        <v>2</v>
      </c>
      <c r="O26" t="str">
        <f>_xlfn.XLOOKUP(Infill[[#This Row],[XY-N]],Rating[N],Rating[Name])</f>
        <v>Low</v>
      </c>
      <c r="P26">
        <v>4</v>
      </c>
      <c r="Q26" t="str">
        <f>_xlfn.XLOOKUP(Infill[[#This Row],[Z-N]],Rating[N],Rating[Name])</f>
        <v>Normal</v>
      </c>
      <c r="R26" t="s">
        <v>195</v>
      </c>
      <c r="S26" s="2" t="s">
        <v>76</v>
      </c>
      <c r="T26">
        <v>8</v>
      </c>
      <c r="U26">
        <v>13</v>
      </c>
      <c r="V26">
        <v>158.77000000000001</v>
      </c>
      <c r="W26" s="2">
        <f>Infill[[#This Row],[g]]/(997.25*0.15)</f>
        <v>1.0613854767276678</v>
      </c>
      <c r="X26" s="2" t="str">
        <f>_xlfn.XLOOKUP(Infill[[#This Row],[% Effective]],Rating[Max %],Rating[Name],,1)</f>
        <v>Normal</v>
      </c>
      <c r="Y26">
        <f>Infill[[#This Row],[hs]]*60+Infill[[#This Row],[min]]</f>
        <v>493</v>
      </c>
      <c r="Z26" s="2">
        <f>Infill[[#This Row],[Total Time]]/AVERAGEIFS(Infill[Total Time],Infill[Material Usage],"Normal")</f>
        <v>0.91419420094403236</v>
      </c>
      <c r="AA26" s="2" t="str">
        <f>_xlfn.XLOOKUP(Infill[[#This Row],[t prom]],Rating[Max %],Rating[Name],,1)</f>
        <v>Normal-Low</v>
      </c>
      <c r="AB26" s="3">
        <f>Infill[[#This Row],[g]]/Infill[[#This Row],[Total Time]]</f>
        <v>0.32204868154158217</v>
      </c>
      <c r="AC26" s="2">
        <f>Infill[[#This Row],[g/t]]/AVERAGEIFS(Infill[g/t],Infill[Material Usage],"Normal")</f>
        <v>1.1324926931174273</v>
      </c>
      <c r="AD26" t="str">
        <f>_xlfn.XLOOKUP(Infill[[#This Row],[g/t prom]],Rating[Max %],Rating[Name],,1)</f>
        <v>Normal-High</v>
      </c>
      <c r="AE26" s="2" t="str">
        <f>SUBSTITUTE(LOWER(Infill[[#This Row],[name]])," ","-")</f>
        <v>concentric</v>
      </c>
      <c r="AF26" t="str">
        <f>"param_"&amp;Infill[[#This Row],[infill]]</f>
        <v>param_concentric</v>
      </c>
      <c r="AG26" t="str">
        <f>"!["&amp;Infill[[#This Row],[SVG]]&amp;"](https://github.com/SoftFever/OrcaSlicer/blob/main/resources/images/"&amp;Infill[[#This Row],[SVG]]&amp;".svg?raw=true)"</f>
        <v>![param_concentric](https://github.com/SoftFever/OrcaSlicer/blob/main/resources/images/param_concentric.svg?raw=true)</v>
      </c>
      <c r="AH26" s="2" t="str">
        <f>"["&amp;Infill[[#This Row],[name]]&amp;"](#"&amp;Infill[[#This Row],[nameMD]]&amp;")"</f>
        <v>[Concentric](#concentric)</v>
      </c>
      <c r="AI2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
  - **[Ironing](quality_settings_ironing)**</v>
      </c>
      <c r="AJ2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Concentric
Fills the area with progressively smaller versions of the outer contour, creating a concentric pattern. Ideal for 100% infill or flexible prints.
- **Horizontal Strength (X-Y):** Low
- **Vertical Strength (Z):** Normal
- **Density Calculation:**  % of  total infill volume
- **Material Usage:** Normal
- **Print Time:** Normal-Low
- **Layer time Variability (Lower better):** None
- **Material/Time (Higher better):** Normal-High
- **Applies to:**
  - **[Sparse Infill](strength_settings_infill#sparse-infill-density)**  - **[Solid Infill](strength_settings_infill#internal-solid-infill)**
  - **[Surface](strength_settings_top_bottom_shells)**
  - **[Ironing](quality_settings_ironing)**
![infill-top-concentric](https://github.com/SoftFever/OrcaSlicer/blob/main/doc/images/fill/infill-top-concentric.png?raw=true)
</v>
      </c>
      <c r="AK26" t="str">
        <f>IF(OR(Infill[[#This Row],[Is Infill]],Infill[[#This Row],[Is Surface]])," { """&amp;Infill[[#This Row],[infill]]&amp;""", "&amp;Infill[[#This Row],[ip]]&amp;" },","")</f>
        <v xml:space="preserve"> { "concentric", ipConcentric },</v>
      </c>
      <c r="AL26" t="str">
        <f>IF(OR(Infill[[#This Row],[Is Infill]],Infill[[#This Row],[Is Surface]]),"def-&gt;enum_values.push_back("""&amp;Infill[[#This Row],[infill]]&amp;""");","")</f>
        <v>def-&gt;enum_values.push_back("concentric");</v>
      </c>
      <c r="AM26" t="str">
        <f>IF(OR(Infill[[#This Row],[Is Infill]],Infill[[#This Row],[Is Surface]]),"def-&gt;enum_labels.push_back(L("""&amp;Infill[[#This Row],[name]]&amp;"""));","")</f>
        <v>def-&gt;enum_labels.push_back(L("Concentric"));</v>
      </c>
      <c r="AO26" t="str">
        <f>Infill[[#This Row],[SVG Link]]</f>
        <v>![param_concentric](https://github.com/SoftFever/OrcaSlicer/blob/main/resources/images/param_concentric.svg?raw=true)</v>
      </c>
      <c r="AP26" s="1" t="str">
        <f>Infill[[#This Row],[Pattern]]</f>
        <v>[Concentric](#concentric)</v>
      </c>
      <c r="AQ26" t="str">
        <f>Infill[[#This Row],[Applies to]]</f>
        <v xml:space="preserve">  - **[Sparse Infill](strength_settings_infill#sparse-infill-density)**  - **[Solid Infill](strength_settings_infill#internal-solid-infill)**
  - **[Surface](strength_settings_top_bottom_shells)**
  - **[Ironing](quality_settings_ironing)**</v>
      </c>
      <c r="AR26" t="str">
        <f>Infill[[#This Row],[X-Y Strength]]</f>
        <v>Low</v>
      </c>
      <c r="AS26" t="str">
        <f>Infill[[#This Row],[Z Strength]]</f>
        <v>Normal</v>
      </c>
      <c r="AT26" s="1" t="str">
        <f>Infill[[#This Row],[Material/Time]]</f>
        <v>Normal-High</v>
      </c>
      <c r="AU26" s="1" t="str">
        <f>Infill[[#This Row],[Print Time]]</f>
        <v>Normal-Low</v>
      </c>
    </row>
    <row r="27" spans="1:47" ht="270" x14ac:dyDescent="0.25">
      <c r="E27">
        <v>25</v>
      </c>
      <c r="F27" t="b">
        <v>1</v>
      </c>
      <c r="G27" t="b">
        <v>1</v>
      </c>
      <c r="H27" t="b">
        <v>0</v>
      </c>
      <c r="I27" t="s">
        <v>13</v>
      </c>
      <c r="J27" t="s">
        <v>191</v>
      </c>
      <c r="K27" t="s">
        <v>110</v>
      </c>
      <c r="L27" t="s">
        <v>137</v>
      </c>
      <c r="M27" s="6" t="s">
        <v>193</v>
      </c>
      <c r="N27">
        <v>2</v>
      </c>
      <c r="O27" t="str">
        <f>_xlfn.XLOOKUP(Infill[[#This Row],[XY-N]],Rating[N],Rating[Name])</f>
        <v>Low</v>
      </c>
      <c r="P27">
        <v>4</v>
      </c>
      <c r="Q27" t="str">
        <f>_xlfn.XLOOKUP(Infill[[#This Row],[Z-N]],Rating[N],Rating[Name])</f>
        <v>Normal</v>
      </c>
      <c r="R27" t="s">
        <v>195</v>
      </c>
      <c r="S27" s="2" t="s">
        <v>76</v>
      </c>
      <c r="T27">
        <v>13</v>
      </c>
      <c r="U27">
        <v>24</v>
      </c>
      <c r="V27">
        <v>148.63</v>
      </c>
      <c r="W27" s="2">
        <f>Infill[[#This Row],[g]]/(997.25*0.15)</f>
        <v>0.99359906409292209</v>
      </c>
      <c r="X27" s="2" t="str">
        <f>_xlfn.XLOOKUP(Infill[[#This Row],[% Effective]],Rating[Max %],Rating[Name],,1)</f>
        <v>Normal</v>
      </c>
      <c r="Y27">
        <f>Infill[[#This Row],[hs]]*60+Infill[[#This Row],[min]]</f>
        <v>804</v>
      </c>
      <c r="Z27" s="2">
        <f>Infill[[#This Row],[Total Time]]/AVERAGEIFS(Infill[Total Time],Infill[Material Usage],"Normal")</f>
        <v>1.4908968307484829</v>
      </c>
      <c r="AA27" s="2" t="str">
        <f>_xlfn.XLOOKUP(Infill[[#This Row],[t prom]],Rating[Max %],Rating[Name],,1)</f>
        <v>High</v>
      </c>
      <c r="AB27" s="3">
        <f>Infill[[#This Row],[g]]/Infill[[#This Row],[Total Time]]</f>
        <v>0.18486318407960198</v>
      </c>
      <c r="AC27" s="2">
        <f>Infill[[#This Row],[g/t]]/AVERAGEIFS(Infill[g/t],Infill[Material Usage],"Normal")</f>
        <v>0.6500762685766176</v>
      </c>
      <c r="AD27" t="str">
        <f>_xlfn.XLOOKUP(Infill[[#This Row],[g/t prom]],Rating[Max %],Rating[Name],,1)</f>
        <v>Low</v>
      </c>
      <c r="AE27" s="2" t="str">
        <f>SUBSTITUTE(LOWER(Infill[[#This Row],[name]])," ","-")</f>
        <v>hilbert-curve</v>
      </c>
      <c r="AF27" t="str">
        <f>"param_"&amp;Infill[[#This Row],[infill]]</f>
        <v>param_hilbertcurve</v>
      </c>
      <c r="AG27" t="str">
        <f>"!["&amp;Infill[[#This Row],[SVG]]&amp;"](https://github.com/SoftFever/OrcaSlicer/blob/main/resources/images/"&amp;Infill[[#This Row],[SVG]]&amp;".svg?raw=true)"</f>
        <v>![param_hilbertcurve](https://github.com/SoftFever/OrcaSlicer/blob/main/resources/images/param_hilbertcurve.svg?raw=true)</v>
      </c>
      <c r="AH27" s="2" t="str">
        <f>"["&amp;Infill[[#This Row],[name]]&amp;"](#"&amp;Infill[[#This Row],[nameMD]]&amp;")"</f>
        <v>[Hilbert Curve](#hilbert-curve)</v>
      </c>
      <c r="AI2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J2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Hilbert Curve
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
- **Horizontal Strength (X-Y):** Low
- **Vertical Strength (Z):** Normal
- **Density Calculation:**  % of  total infill volume
- **Material Usage:** Normal
- **Print Time:** High
- **Layer time Variability (Lower better):** None
- **Material/Time (Higher better):** Low
- **Applies to:**
  - **[Sparse Infill](strength_settings_infill#sparse-infill-density)**  - **[Solid Infill](strength_settings_infill#internal-solid-infill)**
  - **[Surface](strength_settings_top_bottom_shells)**
![infill-top-hilbert-curve](https://github.com/SoftFever/OrcaSlicer/blob/main/doc/images/fill/infill-top-hilbert-curve.png?raw=true)
</v>
      </c>
      <c r="AK27" t="str">
        <f>IF(OR(Infill[[#This Row],[Is Infill]],Infill[[#This Row],[Is Surface]])," { """&amp;Infill[[#This Row],[infill]]&amp;""", "&amp;Infill[[#This Row],[ip]]&amp;" },","")</f>
        <v xml:space="preserve"> { "hilbertcurve", ipHilbertCurve },</v>
      </c>
      <c r="AL27" t="str">
        <f>IF(OR(Infill[[#This Row],[Is Infill]],Infill[[#This Row],[Is Surface]]),"def-&gt;enum_values.push_back("""&amp;Infill[[#This Row],[infill]]&amp;""");","")</f>
        <v>def-&gt;enum_values.push_back("hilbertcurve");</v>
      </c>
      <c r="AM27" t="str">
        <f>IF(OR(Infill[[#This Row],[Is Infill]],Infill[[#This Row],[Is Surface]]),"def-&gt;enum_labels.push_back(L("""&amp;Infill[[#This Row],[name]]&amp;"""));","")</f>
        <v>def-&gt;enum_labels.push_back(L("Hilbert Curve"));</v>
      </c>
      <c r="AO27" t="str">
        <f>Infill[[#This Row],[SVG Link]]</f>
        <v>![param_hilbertcurve](https://github.com/SoftFever/OrcaSlicer/blob/main/resources/images/param_hilbertcurve.svg?raw=true)</v>
      </c>
      <c r="AP27" s="1" t="str">
        <f>Infill[[#This Row],[Pattern]]</f>
        <v>[Hilbert Curve](#hilbert-curve)</v>
      </c>
      <c r="AQ27" t="str">
        <f>Infill[[#This Row],[Applies to]]</f>
        <v xml:space="preserve">  - **[Sparse Infill](strength_settings_infill#sparse-infill-density)**  - **[Solid Infill](strength_settings_infill#internal-solid-infill)**
  - **[Surface](strength_settings_top_bottom_shells)**</v>
      </c>
      <c r="AR27" t="str">
        <f>Infill[[#This Row],[X-Y Strength]]</f>
        <v>Low</v>
      </c>
      <c r="AS27" t="str">
        <f>Infill[[#This Row],[Z Strength]]</f>
        <v>Normal</v>
      </c>
      <c r="AT27" s="1" t="str">
        <f>Infill[[#This Row],[Material/Time]]</f>
        <v>Low</v>
      </c>
      <c r="AU27" s="1" t="str">
        <f>Infill[[#This Row],[Print Time]]</f>
        <v>High</v>
      </c>
    </row>
    <row r="28" spans="1:47" ht="255" x14ac:dyDescent="0.25">
      <c r="E28">
        <v>26</v>
      </c>
      <c r="F28" t="b">
        <v>1</v>
      </c>
      <c r="G28" t="b">
        <v>1</v>
      </c>
      <c r="H28" t="b">
        <v>0</v>
      </c>
      <c r="I28" t="s">
        <v>14</v>
      </c>
      <c r="J28" t="s">
        <v>191</v>
      </c>
      <c r="K28" t="s">
        <v>111</v>
      </c>
      <c r="L28" t="s">
        <v>138</v>
      </c>
      <c r="M28" s="6" t="s">
        <v>63</v>
      </c>
      <c r="N28">
        <v>2</v>
      </c>
      <c r="O28" t="str">
        <f>_xlfn.XLOOKUP(Infill[[#This Row],[XY-N]],Rating[N],Rating[Name])</f>
        <v>Low</v>
      </c>
      <c r="P28">
        <v>4</v>
      </c>
      <c r="Q28" t="str">
        <f>_xlfn.XLOOKUP(Infill[[#This Row],[Z-N]],Rating[N],Rating[Name])</f>
        <v>Normal</v>
      </c>
      <c r="R28" t="s">
        <v>195</v>
      </c>
      <c r="S28" s="2" t="s">
        <v>76</v>
      </c>
      <c r="T28">
        <v>7</v>
      </c>
      <c r="U28">
        <v>46</v>
      </c>
      <c r="V28">
        <v>148.21</v>
      </c>
      <c r="W28" s="2">
        <f>Infill[[#This Row],[g]]/(997.25*0.15)</f>
        <v>0.99079134285953041</v>
      </c>
      <c r="X28" s="2" t="str">
        <f>_xlfn.XLOOKUP(Infill[[#This Row],[% Effective]],Rating[Max %],Rating[Name],,1)</f>
        <v>Normal</v>
      </c>
      <c r="Y28">
        <f>Infill[[#This Row],[hs]]*60+Infill[[#This Row],[min]]</f>
        <v>466</v>
      </c>
      <c r="Z28" s="2">
        <f>Infill[[#This Row],[Total Time]]/AVERAGEIFS(Infill[Total Time],Infill[Material Usage],"Normal")</f>
        <v>0.86412677006068783</v>
      </c>
      <c r="AA28" s="2" t="str">
        <f>_xlfn.XLOOKUP(Infill[[#This Row],[t prom]],Rating[Max %],Rating[Name],,1)</f>
        <v>Normal-Low</v>
      </c>
      <c r="AB28" s="3">
        <f>Infill[[#This Row],[g]]/Infill[[#This Row],[Total Time]]</f>
        <v>0.31804721030042921</v>
      </c>
      <c r="AC28" s="2">
        <f>Infill[[#This Row],[g/t]]/AVERAGEIFS(Infill[g/t],Infill[Material Usage],"Normal")</f>
        <v>1.1184214138293607</v>
      </c>
      <c r="AD28" t="str">
        <f>_xlfn.XLOOKUP(Infill[[#This Row],[g/t prom]],Rating[Max %],Rating[Name],,1)</f>
        <v>Normal-High</v>
      </c>
      <c r="AE28" s="2" t="str">
        <f>SUBSTITUTE(LOWER(Infill[[#This Row],[name]])," ","-")</f>
        <v>archimedean-chords</v>
      </c>
      <c r="AF28" t="str">
        <f>"param_"&amp;Infill[[#This Row],[infill]]</f>
        <v>param_archimedeanchords</v>
      </c>
      <c r="AG28" t="str">
        <f>"!["&amp;Infill[[#This Row],[SVG]]&amp;"](https://github.com/SoftFever/OrcaSlicer/blob/main/resources/images/"&amp;Infill[[#This Row],[SVG]]&amp;".svg?raw=true)"</f>
        <v>![param_archimedeanchords](https://github.com/SoftFever/OrcaSlicer/blob/main/resources/images/param_archimedeanchords.svg?raw=true)</v>
      </c>
      <c r="AH28" s="2" t="str">
        <f>"["&amp;Infill[[#This Row],[name]]&amp;"](#"&amp;Infill[[#This Row],[nameMD]]&amp;")"</f>
        <v>[Archimedean Chords](#archimedean-chords)</v>
      </c>
      <c r="AI2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J2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 of  total infill volume
- **Material Usage:** Normal
- **Print Time:** Normal-Low
- **Layer time Variability (Lower better):** None
- **Material/Time (Higher better):** Normal-High
- **Applies to:**
  - **[Sparse Infill](strength_settings_infill#sparse-infill-density)**  - **[Solid Infill](strength_settings_infill#internal-solid-infill)**
  - **[Surface](strength_settings_top_bottom_shells)**
![infill-top-archimedean-chords](https://github.com/SoftFever/OrcaSlicer/blob/main/doc/images/fill/infill-top-archimedean-chords.png?raw=true)
</v>
      </c>
      <c r="AK28" t="str">
        <f>IF(OR(Infill[[#This Row],[Is Infill]],Infill[[#This Row],[Is Surface]])," { """&amp;Infill[[#This Row],[infill]]&amp;""", "&amp;Infill[[#This Row],[ip]]&amp;" },","")</f>
        <v xml:space="preserve"> { "archimedeanchords", ipArchimedeanChords },</v>
      </c>
      <c r="AL28" t="str">
        <f>IF(OR(Infill[[#This Row],[Is Infill]],Infill[[#This Row],[Is Surface]]),"def-&gt;enum_values.push_back("""&amp;Infill[[#This Row],[infill]]&amp;""");","")</f>
        <v>def-&gt;enum_values.push_back("archimedeanchords");</v>
      </c>
      <c r="AM28" t="str">
        <f>IF(OR(Infill[[#This Row],[Is Infill]],Infill[[#This Row],[Is Surface]]),"def-&gt;enum_labels.push_back(L("""&amp;Infill[[#This Row],[name]]&amp;"""));","")</f>
        <v>def-&gt;enum_labels.push_back(L("Archimedean Chords"));</v>
      </c>
      <c r="AO28" t="str">
        <f>Infill[[#This Row],[SVG Link]]</f>
        <v>![param_archimedeanchords](https://github.com/SoftFever/OrcaSlicer/blob/main/resources/images/param_archimedeanchords.svg?raw=true)</v>
      </c>
      <c r="AP28" s="1" t="str">
        <f>Infill[[#This Row],[Pattern]]</f>
        <v>[Archimedean Chords](#archimedean-chords)</v>
      </c>
      <c r="AQ28" t="str">
        <f>Infill[[#This Row],[Applies to]]</f>
        <v xml:space="preserve">  - **[Sparse Infill](strength_settings_infill#sparse-infill-density)**  - **[Solid Infill](strength_settings_infill#internal-solid-infill)**
  - **[Surface](strength_settings_top_bottom_shells)**</v>
      </c>
      <c r="AR28" t="str">
        <f>Infill[[#This Row],[X-Y Strength]]</f>
        <v>Low</v>
      </c>
      <c r="AS28" t="str">
        <f>Infill[[#This Row],[Z Strength]]</f>
        <v>Normal</v>
      </c>
      <c r="AT28" s="1" t="str">
        <f>Infill[[#This Row],[Material/Time]]</f>
        <v>Normal-High</v>
      </c>
      <c r="AU28" s="1" t="str">
        <f>Infill[[#This Row],[Print Time]]</f>
        <v>Normal-Low</v>
      </c>
    </row>
    <row r="29" spans="1:47" ht="255" x14ac:dyDescent="0.25">
      <c r="E29">
        <v>27</v>
      </c>
      <c r="F29" t="b">
        <v>1</v>
      </c>
      <c r="G29" t="b">
        <v>1</v>
      </c>
      <c r="H29" t="b">
        <v>0</v>
      </c>
      <c r="I29" t="s">
        <v>15</v>
      </c>
      <c r="J29" t="s">
        <v>191</v>
      </c>
      <c r="K29" t="s">
        <v>112</v>
      </c>
      <c r="L29" t="s">
        <v>139</v>
      </c>
      <c r="M29" s="6" t="s">
        <v>192</v>
      </c>
      <c r="N29">
        <v>2</v>
      </c>
      <c r="O29" t="str">
        <f>_xlfn.XLOOKUP(Infill[[#This Row],[XY-N]],Rating[N],Rating[Name])</f>
        <v>Low</v>
      </c>
      <c r="P29">
        <v>4</v>
      </c>
      <c r="Q29" t="str">
        <f>_xlfn.XLOOKUP(Infill[[#This Row],[Z-N]],Rating[N],Rating[Name])</f>
        <v>Normal</v>
      </c>
      <c r="R29" t="s">
        <v>195</v>
      </c>
      <c r="S29" s="2" t="s">
        <v>76</v>
      </c>
      <c r="T29">
        <v>9</v>
      </c>
      <c r="U29">
        <v>30</v>
      </c>
      <c r="V29">
        <v>148.72</v>
      </c>
      <c r="W29" s="2">
        <f>Infill[[#This Row],[g]]/(997.25*0.15)</f>
        <v>0.99420071864293469</v>
      </c>
      <c r="X29" s="2" t="str">
        <f>_xlfn.XLOOKUP(Infill[[#This Row],[% Effective]],Rating[Max %],Rating[Name],,1)</f>
        <v>Normal</v>
      </c>
      <c r="Y29">
        <f>Infill[[#This Row],[hs]]*60+Infill[[#This Row],[min]]</f>
        <v>570</v>
      </c>
      <c r="Z29" s="2">
        <f>Infill[[#This Row],[Total Time]]/AVERAGEIFS(Infill[Total Time],Infill[Material Usage],"Normal")</f>
        <v>1.0569790964261632</v>
      </c>
      <c r="AA29" s="2" t="str">
        <f>_xlfn.XLOOKUP(Infill[[#This Row],[t prom]],Rating[Max %],Rating[Name],,1)</f>
        <v>Normal</v>
      </c>
      <c r="AB29" s="3">
        <f>Infill[[#This Row],[g]]/Infill[[#This Row],[Total Time]]</f>
        <v>0.26091228070175437</v>
      </c>
      <c r="AC29" s="2">
        <f>Infill[[#This Row],[g/t]]/AVERAGEIFS(Infill[g/t],Infill[Material Usage],"Normal")</f>
        <v>0.91750492510924353</v>
      </c>
      <c r="AD29" t="str">
        <f>_xlfn.XLOOKUP(Infill[[#This Row],[g/t prom]],Rating[Max %],Rating[Name],,1)</f>
        <v>Normal-Low</v>
      </c>
      <c r="AE29" s="2" t="str">
        <f>SUBSTITUTE(LOWER(Infill[[#This Row],[name]])," ","-")</f>
        <v>octagram-spiral</v>
      </c>
      <c r="AF29" t="str">
        <f>"param_"&amp;Infill[[#This Row],[infill]]</f>
        <v>param_octagramspiral</v>
      </c>
      <c r="AG29" t="str">
        <f>"!["&amp;Infill[[#This Row],[SVG]]&amp;"](https://github.com/SoftFever/OrcaSlicer/blob/main/resources/images/"&amp;Infill[[#This Row],[SVG]]&amp;".svg?raw=true)"</f>
        <v>![param_octagramspiral](https://github.com/SoftFever/OrcaSlicer/blob/main/resources/images/param_octagramspiral.svg?raw=true)</v>
      </c>
      <c r="AH29" s="2" t="str">
        <f>"["&amp;Infill[[#This Row],[name]]&amp;"](#"&amp;Infill[[#This Row],[nameMD]]&amp;")"</f>
        <v>[Octagram Spiral](#octagram-spiral)</v>
      </c>
      <c r="AI2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J2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xml:space="preserve">## Octagram Spiral
Aesthetic pattern with low strength and high print time.
- **Horizontal Strength (X-Y):** Low
- **Vertical Strength (Z):** Normal
- **Density Calculation:**  % of  total infill volume
- **Material Usage:** Normal
- **Print Time:** Normal
- **Layer time Variability (Lower better):** None
- **Material/Time (Higher better):** Normal-Low
- **Applies to:**
  - **[Sparse Infill](strength_settings_infill#sparse-infill-density)**  - **[Solid Infill](strength_settings_infill#internal-solid-infill)**
  - **[Surface](strength_settings_top_bottom_shells)**
![infill-top-octagram-spiral](https://github.com/SoftFever/OrcaSlicer/blob/main/doc/images/fill/infill-top-octagram-spiral.png?raw=true)
</v>
      </c>
      <c r="AK29" t="str">
        <f>IF(OR(Infill[[#This Row],[Is Infill]],Infill[[#This Row],[Is Surface]])," { """&amp;Infill[[#This Row],[infill]]&amp;""", "&amp;Infill[[#This Row],[ip]]&amp;" },","")</f>
        <v xml:space="preserve"> { "octagramspiral", ipOctagramSpiral },</v>
      </c>
      <c r="AL29" t="str">
        <f>IF(OR(Infill[[#This Row],[Is Infill]],Infill[[#This Row],[Is Surface]]),"def-&gt;enum_values.push_back("""&amp;Infill[[#This Row],[infill]]&amp;""");","")</f>
        <v>def-&gt;enum_values.push_back("octagramspiral");</v>
      </c>
      <c r="AM29" t="str">
        <f>IF(OR(Infill[[#This Row],[Is Infill]],Infill[[#This Row],[Is Surface]]),"def-&gt;enum_labels.push_back(L("""&amp;Infill[[#This Row],[name]]&amp;"""));","")</f>
        <v>def-&gt;enum_labels.push_back(L("Octagram Spiral"));</v>
      </c>
      <c r="AO29" t="str">
        <f>Infill[[#This Row],[SVG Link]]</f>
        <v>![param_octagramspiral](https://github.com/SoftFever/OrcaSlicer/blob/main/resources/images/param_octagramspiral.svg?raw=true)</v>
      </c>
      <c r="AP29" s="1" t="str">
        <f>Infill[[#This Row],[Pattern]]</f>
        <v>[Octagram Spiral](#octagram-spiral)</v>
      </c>
      <c r="AQ29" t="str">
        <f>Infill[[#This Row],[Applies to]]</f>
        <v xml:space="preserve">  - **[Sparse Infill](strength_settings_infill#sparse-infill-density)**  - **[Solid Infill](strength_settings_infill#internal-solid-infill)**
  - **[Surface](strength_settings_top_bottom_shells)**</v>
      </c>
      <c r="AR29" t="str">
        <f>Infill[[#This Row],[X-Y Strength]]</f>
        <v>Low</v>
      </c>
      <c r="AS29" t="str">
        <f>Infill[[#This Row],[Z Strength]]</f>
        <v>Normal</v>
      </c>
      <c r="AT29" s="1" t="str">
        <f>Infill[[#This Row],[Material/Time]]</f>
        <v>Normal-Low</v>
      </c>
      <c r="AU29" s="1" t="str">
        <f>Infill[[#This Row],[Print Time]]</f>
        <v>Normal</v>
      </c>
    </row>
    <row r="30" spans="1:47" x14ac:dyDescent="0.25">
      <c r="E30">
        <v>28</v>
      </c>
      <c r="F30" t="b">
        <v>0</v>
      </c>
      <c r="G30" t="b">
        <v>0</v>
      </c>
      <c r="H30" t="b">
        <v>0</v>
      </c>
      <c r="K30" t="s">
        <v>114</v>
      </c>
      <c r="M30" s="8"/>
      <c r="O30" t="e">
        <f>_xlfn.XLOOKUP(Infill[[#This Row],[XY-N]],Rating[N],Rating[Name])</f>
        <v>#N/A</v>
      </c>
      <c r="Q30" t="e">
        <f>_xlfn.XLOOKUP(Infill[[#This Row],[Z-N]],Rating[N],Rating[Name])</f>
        <v>#N/A</v>
      </c>
      <c r="S30" s="2"/>
      <c r="W30" s="2">
        <f>Infill[[#This Row],[g]]/(997.25*0.15)</f>
        <v>0</v>
      </c>
      <c r="X30" s="2" t="str">
        <f>_xlfn.XLOOKUP(Infill[[#This Row],[% Effective]],Rating[Max %],Rating[Name],,1)</f>
        <v>Ultra-Low</v>
      </c>
      <c r="Y30">
        <f>Infill[[#This Row],[hs]]*60+Infill[[#This Row],[min]]</f>
        <v>0</v>
      </c>
      <c r="Z30" s="2">
        <f>Infill[[#This Row],[Total Time]]/AVERAGEIFS(Infill[Total Time],Infill[Material Usage],"Normal")</f>
        <v>0</v>
      </c>
      <c r="AA30" s="2" t="str">
        <f>_xlfn.XLOOKUP(Infill[[#This Row],[t prom]],Rating[Max %],Rating[Name],,1)</f>
        <v>Ultra-Low</v>
      </c>
      <c r="AB30" s="3" t="e">
        <f>Infill[[#This Row],[g]]/Infill[[#This Row],[Total Time]]</f>
        <v>#DIV/0!</v>
      </c>
      <c r="AC30" s="2" t="e">
        <f>Infill[[#This Row],[g/t]]/AVERAGEIFS(Infill[g/t],Infill[Material Usage],"Normal")</f>
        <v>#DIV/0!</v>
      </c>
      <c r="AD30" s="2" t="e">
        <f>_xlfn.XLOOKUP(Infill[[#This Row],[g/t prom]],Rating[Max %],Rating[Name],,1)</f>
        <v>#DIV/0!</v>
      </c>
      <c r="AE30" s="2" t="str">
        <f>SUBSTITUTE(LOWER(Infill[[#This Row],[name]])," ","-")</f>
        <v/>
      </c>
      <c r="AG30" t="str">
        <f>"!["&amp;Infill[[#This Row],[SVG]]&amp;"](https://github.com/SoftFever/OrcaSlicer/blob/main/resources/images/"&amp;Infill[[#This Row],[SVG]]&amp;".svg?raw=true)"</f>
        <v>![](https://github.com/SoftFever/OrcaSlicer/blob/main/resources/images/.svg?raw=true)</v>
      </c>
      <c r="AH30" s="2" t="str">
        <f>"["&amp;Infill[[#This Row],[name]]&amp;"](#"&amp;Infill[[#This Row],[nameMD]]&amp;")"</f>
        <v>[](#)</v>
      </c>
      <c r="AI3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J3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c>
      <c r="AK30" t="str">
        <f>IF(OR(Infill[[#This Row],[Is Infill]],Infill[[#This Row],[Is Surface]])," { """&amp;Infill[[#This Row],[infill]]&amp;""", "&amp;Infill[[#This Row],[ip]]&amp;" },","")</f>
        <v/>
      </c>
      <c r="AL30" t="str">
        <f>IF(OR(Infill[[#This Row],[Is Infill]],Infill[[#This Row],[Is Surface]]),"def-&gt;enum_values.push_back("""&amp;Infill[[#This Row],[infill]]&amp;""");","")</f>
        <v/>
      </c>
      <c r="AM30" t="str">
        <f>IF(OR(Infill[[#This Row],[Is Infill]],Infill[[#This Row],[Is Surface]]),"def-&gt;enum_labels.push_back(L("""&amp;Infill[[#This Row],[name]]&amp;"""));","")</f>
        <v/>
      </c>
      <c r="AO30" t="str">
        <f>Infill[[#This Row],[SVG Link]]</f>
        <v>![](https://github.com/SoftFever/OrcaSlicer/blob/main/resources/images/.svg?raw=true)</v>
      </c>
      <c r="AP30" s="1" t="str">
        <f>Infill[[#This Row],[Pattern]]</f>
        <v>[](#)</v>
      </c>
      <c r="AQ30" t="str">
        <f>Infill[[#This Row],[Applies to]]</f>
        <v/>
      </c>
      <c r="AR30" t="e">
        <f>Infill[[#This Row],[X-Y Strength]]</f>
        <v>#N/A</v>
      </c>
      <c r="AS30" t="e">
        <f>Infill[[#This Row],[Z Strength]]</f>
        <v>#N/A</v>
      </c>
      <c r="AT30" s="1" t="e">
        <f>Infill[[#This Row],[Material/Time]]</f>
        <v>#DIV/0!</v>
      </c>
      <c r="AU30" s="1" t="str">
        <f>Infill[[#This Row],[Print Time]]</f>
        <v>Ultra-Low</v>
      </c>
    </row>
    <row r="31" spans="1:47" x14ac:dyDescent="0.25">
      <c r="E31">
        <v>29</v>
      </c>
      <c r="F31" t="b">
        <v>0</v>
      </c>
      <c r="G31" t="b">
        <v>0</v>
      </c>
      <c r="H31" t="b">
        <v>0</v>
      </c>
      <c r="K31" t="s">
        <v>115</v>
      </c>
      <c r="M31" s="8"/>
      <c r="O31" t="e">
        <f>_xlfn.XLOOKUP(Infill[[#This Row],[XY-N]],Rating[N],Rating[Name])</f>
        <v>#N/A</v>
      </c>
      <c r="Q31" t="e">
        <f>_xlfn.XLOOKUP(Infill[[#This Row],[Z-N]],Rating[N],Rating[Name])</f>
        <v>#N/A</v>
      </c>
      <c r="S31" s="2"/>
      <c r="W31" s="2">
        <f>Infill[[#This Row],[g]]/(997.25*0.15)</f>
        <v>0</v>
      </c>
      <c r="X31" s="2" t="str">
        <f>_xlfn.XLOOKUP(Infill[[#This Row],[% Effective]],Rating[Max %],Rating[Name],,1)</f>
        <v>Ultra-Low</v>
      </c>
      <c r="Y31">
        <f>Infill[[#This Row],[hs]]*60+Infill[[#This Row],[min]]</f>
        <v>0</v>
      </c>
      <c r="Z31" s="2">
        <f>Infill[[#This Row],[Total Time]]/AVERAGEIFS(Infill[Total Time],Infill[Material Usage],"Normal")</f>
        <v>0</v>
      </c>
      <c r="AA31" s="2" t="str">
        <f>_xlfn.XLOOKUP(Infill[[#This Row],[t prom]],Rating[Max %],Rating[Name],,1)</f>
        <v>Ultra-Low</v>
      </c>
      <c r="AB31" s="3" t="e">
        <f>Infill[[#This Row],[g]]/Infill[[#This Row],[Total Time]]</f>
        <v>#DIV/0!</v>
      </c>
      <c r="AC31" s="2" t="e">
        <f>Infill[[#This Row],[g/t]]/AVERAGEIFS(Infill[g/t],Infill[Material Usage],"Normal")</f>
        <v>#DIV/0!</v>
      </c>
      <c r="AD31" s="2" t="e">
        <f>_xlfn.XLOOKUP(Infill[[#This Row],[g/t prom]],Rating[Max %],Rating[Name],,1)</f>
        <v>#DIV/0!</v>
      </c>
      <c r="AE31" s="2" t="str">
        <f>SUBSTITUTE(LOWER(Infill[[#This Row],[name]])," ","-")</f>
        <v/>
      </c>
      <c r="AG31" t="str">
        <f>"!["&amp;Infill[[#This Row],[SVG]]&amp;"](https://github.com/SoftFever/OrcaSlicer/blob/main/resources/images/"&amp;Infill[[#This Row],[SVG]]&amp;".svg?raw=true)"</f>
        <v>![](https://github.com/SoftFever/OrcaSlicer/blob/main/resources/images/.svg?raw=true)</v>
      </c>
      <c r="AH31" s="2" t="str">
        <f>"["&amp;Infill[[#This Row],[name]]&amp;"](#"&amp;Infill[[#This Row],[nameMD]]&amp;")"</f>
        <v>[](#)</v>
      </c>
      <c r="AI3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J3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c>
      <c r="AK31" t="str">
        <f>IF(OR(Infill[[#This Row],[Is Infill]],Infill[[#This Row],[Is Surface]])," { """&amp;Infill[[#This Row],[infill]]&amp;""", "&amp;Infill[[#This Row],[ip]]&amp;" },","")</f>
        <v/>
      </c>
      <c r="AL31" t="str">
        <f>IF(OR(Infill[[#This Row],[Is Infill]],Infill[[#This Row],[Is Surface]]),"def-&gt;enum_values.push_back("""&amp;Infill[[#This Row],[infill]]&amp;""");","")</f>
        <v/>
      </c>
      <c r="AM31" t="str">
        <f>IF(OR(Infill[[#This Row],[Is Infill]],Infill[[#This Row],[Is Surface]]),"def-&gt;enum_labels.push_back(L("""&amp;Infill[[#This Row],[name]]&amp;"""));","")</f>
        <v/>
      </c>
      <c r="AO31" t="str">
        <f>Infill[[#This Row],[SVG Link]]</f>
        <v>![](https://github.com/SoftFever/OrcaSlicer/blob/main/resources/images/.svg?raw=true)</v>
      </c>
      <c r="AP31" s="1" t="str">
        <f>Infill[[#This Row],[Pattern]]</f>
        <v>[](#)</v>
      </c>
      <c r="AQ31" t="str">
        <f>Infill[[#This Row],[Applies to]]</f>
        <v/>
      </c>
      <c r="AR31" t="e">
        <f>Infill[[#This Row],[X-Y Strength]]</f>
        <v>#N/A</v>
      </c>
      <c r="AS31" t="e">
        <f>Infill[[#This Row],[Z Strength]]</f>
        <v>#N/A</v>
      </c>
      <c r="AT31" s="1" t="e">
        <f>Infill[[#This Row],[Material/Time]]</f>
        <v>#DIV/0!</v>
      </c>
      <c r="AU31" s="1" t="str">
        <f>Infill[[#This Row],[Print Time]]</f>
        <v>Ultra-Low</v>
      </c>
    </row>
    <row r="32" spans="1:47" x14ac:dyDescent="0.25">
      <c r="E32">
        <v>30</v>
      </c>
      <c r="F32" t="b">
        <v>0</v>
      </c>
      <c r="G32" t="b">
        <v>0</v>
      </c>
      <c r="H32" t="b">
        <v>0</v>
      </c>
      <c r="K32" t="s">
        <v>122</v>
      </c>
      <c r="M32" s="8"/>
      <c r="O32" t="e">
        <f>_xlfn.XLOOKUP(Infill[[#This Row],[XY-N]],Rating[N],Rating[Name])</f>
        <v>#N/A</v>
      </c>
      <c r="Q32" t="e">
        <f>_xlfn.XLOOKUP(Infill[[#This Row],[Z-N]],Rating[N],Rating[Name])</f>
        <v>#N/A</v>
      </c>
      <c r="S32" s="2"/>
      <c r="W32" s="2">
        <f>Infill[[#This Row],[g]]/(997.25*0.15)</f>
        <v>0</v>
      </c>
      <c r="X32" s="2" t="str">
        <f>_xlfn.XLOOKUP(Infill[[#This Row],[% Effective]],Rating[Max %],Rating[Name],,1)</f>
        <v>Ultra-Low</v>
      </c>
      <c r="Y32">
        <f>Infill[[#This Row],[hs]]*60+Infill[[#This Row],[min]]</f>
        <v>0</v>
      </c>
      <c r="Z32" s="2">
        <f>Infill[[#This Row],[Total Time]]/AVERAGEIFS(Infill[Total Time],Infill[Material Usage],"Normal")</f>
        <v>0</v>
      </c>
      <c r="AA32" s="2" t="str">
        <f>_xlfn.XLOOKUP(Infill[[#This Row],[t prom]],Rating[Max %],Rating[Name],,1)</f>
        <v>Ultra-Low</v>
      </c>
      <c r="AB32" s="3" t="e">
        <f>Infill[[#This Row],[g]]/Infill[[#This Row],[Total Time]]</f>
        <v>#DIV/0!</v>
      </c>
      <c r="AC32" s="2" t="e">
        <f>Infill[[#This Row],[g/t]]/AVERAGEIFS(Infill[g/t],Infill[Material Usage],"Normal")</f>
        <v>#DIV/0!</v>
      </c>
      <c r="AD32" s="2" t="e">
        <f>_xlfn.XLOOKUP(Infill[[#This Row],[g/t prom]],Rating[Max %],Rating[Name],,1)</f>
        <v>#DIV/0!</v>
      </c>
      <c r="AE32" s="2" t="str">
        <f>SUBSTITUTE(LOWER(Infill[[#This Row],[name]])," ","-")</f>
        <v/>
      </c>
      <c r="AG32" t="str">
        <f>"!["&amp;Infill[[#This Row],[SVG]]&amp;"](https://github.com/SoftFever/OrcaSlicer/blob/main/resources/images/"&amp;Infill[[#This Row],[SVG]]&amp;".svg?raw=true)"</f>
        <v>![](https://github.com/SoftFever/OrcaSlicer/blob/main/resources/images/.svg?raw=true)</v>
      </c>
      <c r="AH32" s="2" t="str">
        <f>"["&amp;Infill[[#This Row],[name]]&amp;"](#"&amp;Infill[[#This Row],[nameMD]]&amp;")"</f>
        <v>[](#)</v>
      </c>
      <c r="AI3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J3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**Layer time Variability (Lower better):** "&amp;Infill[[#This Row],[Layer time Variability]]&amp;"
- **Material/Time (Higher better):** "&amp;Infill[[#This Row],[Material/Time]]&amp;"
- **Applies to:**"&amp;"
"&amp;Infill[[#This Row],[Applies to]]&amp;"
![infill-top-"&amp;Infill[[#This Row],[nameMD]]&amp;"](https://github.com/SoftFever/OrcaSlicer/blob/main/doc/images/fill/infill-top-"&amp;Infill[[#This Row],[nameMD]]&amp;".png?raw=true)
","")</f>
        <v/>
      </c>
      <c r="AK32" t="str">
        <f>IF(OR(Infill[[#This Row],[Is Infill]],Infill[[#This Row],[Is Surface]])," { """&amp;Infill[[#This Row],[infill]]&amp;""", "&amp;Infill[[#This Row],[ip]]&amp;" },","")</f>
        <v/>
      </c>
      <c r="AL32" t="str">
        <f>IF(OR(Infill[[#This Row],[Is Infill]],Infill[[#This Row],[Is Surface]]),"def-&gt;enum_values.push_back("""&amp;Infill[[#This Row],[infill]]&amp;""");","")</f>
        <v/>
      </c>
      <c r="AM32" t="str">
        <f>IF(OR(Infill[[#This Row],[Is Infill]],Infill[[#This Row],[Is Surface]]),"def-&gt;enum_labels.push_back(L("""&amp;Infill[[#This Row],[name]]&amp;"""));","")</f>
        <v/>
      </c>
      <c r="AO32" t="str">
        <f>Infill[[#This Row],[SVG Link]]</f>
        <v>![](https://github.com/SoftFever/OrcaSlicer/blob/main/resources/images/.svg?raw=true)</v>
      </c>
      <c r="AP32" s="1" t="str">
        <f>Infill[[#This Row],[Pattern]]</f>
        <v>[](#)</v>
      </c>
      <c r="AQ32" t="str">
        <f>Infill[[#This Row],[Applies to]]</f>
        <v/>
      </c>
      <c r="AR32" t="e">
        <f>Infill[[#This Row],[X-Y Strength]]</f>
        <v>#N/A</v>
      </c>
      <c r="AS32" t="e">
        <f>Infill[[#This Row],[Z Strength]]</f>
        <v>#N/A</v>
      </c>
      <c r="AT32" s="1" t="e">
        <f>Infill[[#This Row],[Material/Time]]</f>
        <v>#DIV/0!</v>
      </c>
      <c r="AU32" s="1" t="str">
        <f>Infill[[#This Row],[Print Time]]</f>
        <v>Ultra-Low</v>
      </c>
    </row>
  </sheetData>
  <phoneticPr fontId="2" type="noConversion"/>
  <conditionalFormatting sqref="W2:W32">
    <cfRule type="colorScale" priority="80">
      <colorScale>
        <cfvo type="min"/>
        <cfvo type="percentile" val="50"/>
        <cfvo type="max"/>
        <color rgb="FFF8696B"/>
        <color rgb="FFFFEB84"/>
        <color rgb="FF63BE7B"/>
      </colorScale>
    </cfRule>
  </conditionalFormatting>
  <conditionalFormatting sqref="Z2:Z32">
    <cfRule type="colorScale" priority="82">
      <colorScale>
        <cfvo type="min"/>
        <cfvo type="percentile" val="50"/>
        <cfvo type="max"/>
        <color rgb="FF63BE7B"/>
        <color rgb="FFFFEB84"/>
        <color rgb="FFF8696B"/>
      </colorScale>
    </cfRule>
  </conditionalFormatting>
  <conditionalFormatting sqref="AB2:AB32">
    <cfRule type="colorScale" priority="84">
      <colorScale>
        <cfvo type="min"/>
        <cfvo type="percentile" val="50"/>
        <cfvo type="max"/>
        <color rgb="FFF8696B"/>
        <color rgb="FFFFEB84"/>
        <color rgb="FF63BE7B"/>
      </colorScale>
    </cfRule>
  </conditionalFormatting>
  <conditionalFormatting sqref="AC2:AC32">
    <cfRule type="colorScale" priority="86">
      <colorScale>
        <cfvo type="min"/>
        <cfvo type="percentile" val="50"/>
        <cfvo type="max"/>
        <color rgb="FFF8696B"/>
        <color rgb="FFFFEB84"/>
        <color rgb="FF63BE7B"/>
      </colorScale>
    </cfRule>
  </conditionalFormatting>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2025-09-09T14:46:43Z</dcterms:modified>
</cp:coreProperties>
</file>