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N:\Repos\OrcaSlicer\doc\print_settings\strength\"/>
    </mc:Choice>
  </mc:AlternateContent>
  <xr:revisionPtr revIDLastSave="0" documentId="13_ncr:1_{B6190A67-761B-4BA2-BCD4-C6D7D3DAB68E}" xr6:coauthVersionLast="47" xr6:coauthVersionMax="47" xr10:uidLastSave="{00000000-0000-0000-0000-000000000000}"/>
  <bookViews>
    <workbookView xWindow="-120" yWindow="-120" windowWidth="38640" windowHeight="21240" xr2:uid="{F7BCEEB8-8D62-4686-9FA1-C052039D2FF8}"/>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H2" i="1"/>
  <c r="H3" i="1"/>
  <c r="H4" i="1"/>
  <c r="H5" i="1"/>
  <c r="H6" i="1"/>
  <c r="H7" i="1"/>
  <c r="H8" i="1"/>
  <c r="H9" i="1"/>
  <c r="H10" i="1"/>
  <c r="H11" i="1"/>
  <c r="H12" i="1"/>
  <c r="H13" i="1"/>
  <c r="H14" i="1"/>
  <c r="H15" i="1"/>
  <c r="H16" i="1"/>
  <c r="H17" i="1"/>
  <c r="H18" i="1"/>
  <c r="H19" i="1"/>
  <c r="H20" i="1"/>
  <c r="H21" i="1"/>
  <c r="H22" i="1"/>
  <c r="H23" i="1"/>
  <c r="W2" i="1"/>
  <c r="X2" i="1" s="1"/>
  <c r="W3" i="1"/>
  <c r="X3" i="1" s="1"/>
  <c r="W4" i="1"/>
  <c r="X4" i="1" s="1"/>
  <c r="W5" i="1"/>
  <c r="X5" i="1" s="1"/>
  <c r="W6" i="1"/>
  <c r="X6" i="1" s="1"/>
  <c r="W7" i="1"/>
  <c r="X7" i="1" s="1"/>
  <c r="W8" i="1"/>
  <c r="X8" i="1" s="1"/>
  <c r="W9" i="1"/>
  <c r="X9" i="1" s="1"/>
  <c r="W10" i="1"/>
  <c r="X10" i="1" s="1"/>
  <c r="W11" i="1"/>
  <c r="X11" i="1" s="1"/>
  <c r="W12" i="1"/>
  <c r="X12" i="1" s="1"/>
  <c r="W13" i="1"/>
  <c r="X13" i="1" s="1"/>
  <c r="W14" i="1"/>
  <c r="X14" i="1" s="1"/>
  <c r="W15" i="1"/>
  <c r="X15" i="1" s="1"/>
  <c r="W16" i="1"/>
  <c r="X16" i="1" s="1"/>
  <c r="W17" i="1"/>
  <c r="X17" i="1" s="1"/>
  <c r="W18" i="1"/>
  <c r="X18" i="1" s="1"/>
  <c r="W19" i="1"/>
  <c r="X19" i="1" s="1"/>
  <c r="W20" i="1"/>
  <c r="X20" i="1" s="1"/>
  <c r="W21" i="1"/>
  <c r="X21" i="1" s="1"/>
  <c r="W22" i="1"/>
  <c r="X22" i="1" s="1"/>
  <c r="W23" i="1"/>
  <c r="X23" i="1" s="1"/>
  <c r="O3" i="1"/>
  <c r="O4" i="1"/>
  <c r="O5" i="1"/>
  <c r="O6" i="1"/>
  <c r="O7" i="1"/>
  <c r="O8" i="1"/>
  <c r="O9" i="1"/>
  <c r="O10" i="1"/>
  <c r="O11" i="1"/>
  <c r="O12" i="1"/>
  <c r="O13" i="1"/>
  <c r="O14" i="1"/>
  <c r="O15" i="1"/>
  <c r="O16" i="1"/>
  <c r="O17" i="1"/>
  <c r="O18" i="1"/>
  <c r="O19" i="1"/>
  <c r="O20" i="1"/>
  <c r="O21" i="1"/>
  <c r="O22" i="1"/>
  <c r="O23" i="1"/>
  <c r="O2" i="1"/>
  <c r="P2" i="1" s="1"/>
  <c r="Q15" i="1"/>
  <c r="Q2" i="1"/>
  <c r="T2" i="1" s="1"/>
  <c r="Q3" i="1"/>
  <c r="T3" i="1" s="1"/>
  <c r="Q4" i="1"/>
  <c r="T4" i="1" s="1"/>
  <c r="Q5" i="1"/>
  <c r="T5" i="1" s="1"/>
  <c r="Q6" i="1"/>
  <c r="T6" i="1" s="1"/>
  <c r="Q7" i="1"/>
  <c r="T7" i="1" s="1"/>
  <c r="Q8" i="1"/>
  <c r="T8" i="1" s="1"/>
  <c r="Q9" i="1"/>
  <c r="T9" i="1" s="1"/>
  <c r="Q10" i="1"/>
  <c r="T10" i="1" s="1"/>
  <c r="Q11" i="1"/>
  <c r="T11" i="1" s="1"/>
  <c r="Q12" i="1"/>
  <c r="T12" i="1" s="1"/>
  <c r="Q13" i="1"/>
  <c r="T13" i="1" s="1"/>
  <c r="Q14" i="1"/>
  <c r="T14" i="1" s="1"/>
  <c r="Q16" i="1"/>
  <c r="T16" i="1" s="1"/>
  <c r="Q17" i="1"/>
  <c r="T17" i="1" s="1"/>
  <c r="Q18" i="1"/>
  <c r="T18" i="1" s="1"/>
  <c r="Q19" i="1"/>
  <c r="T19" i="1" s="1"/>
  <c r="Q20" i="1"/>
  <c r="T20" i="1" s="1"/>
  <c r="Q21" i="1"/>
  <c r="T21" i="1" s="1"/>
  <c r="Q22" i="1"/>
  <c r="T22" i="1" s="1"/>
  <c r="Q23" i="1"/>
  <c r="T23" i="1" s="1"/>
  <c r="R15" i="1" l="1"/>
  <c r="R6" i="1"/>
  <c r="R2" i="1"/>
  <c r="R13" i="1"/>
  <c r="R12" i="1"/>
  <c r="R23" i="1"/>
  <c r="R11" i="1"/>
  <c r="R14" i="1"/>
  <c r="R22" i="1"/>
  <c r="R10" i="1"/>
  <c r="R21" i="1"/>
  <c r="R9" i="1"/>
  <c r="R20" i="1"/>
  <c r="R8" i="1"/>
  <c r="R19" i="1"/>
  <c r="R7" i="1"/>
  <c r="R18" i="1"/>
  <c r="R5" i="1"/>
  <c r="R17" i="1"/>
  <c r="R4" i="1"/>
  <c r="R16" i="1"/>
  <c r="R3" i="1"/>
  <c r="T15" i="1"/>
  <c r="U15" i="1" s="1"/>
  <c r="U6" i="1" l="1"/>
  <c r="S18" i="1"/>
  <c r="Y18" i="1" s="1"/>
  <c r="S10" i="1"/>
  <c r="Y10" i="1" s="1"/>
  <c r="S5" i="1"/>
  <c r="Y5" i="1" s="1"/>
  <c r="S7" i="1"/>
  <c r="Y7" i="1" s="1"/>
  <c r="S19" i="1"/>
  <c r="Y19" i="1" s="1"/>
  <c r="S22" i="1"/>
  <c r="Y22" i="1" s="1"/>
  <c r="S14" i="1"/>
  <c r="Y14" i="1" s="1"/>
  <c r="S15" i="1"/>
  <c r="Y15" i="1" s="1"/>
  <c r="S3" i="1"/>
  <c r="S11" i="1"/>
  <c r="Y11" i="1" s="1"/>
  <c r="S16" i="1"/>
  <c r="Y16" i="1" s="1"/>
  <c r="S8" i="1"/>
  <c r="Y8" i="1" s="1"/>
  <c r="S23" i="1"/>
  <c r="Y23" i="1" s="1"/>
  <c r="S20" i="1"/>
  <c r="Y20" i="1" s="1"/>
  <c r="S12" i="1"/>
  <c r="Y12" i="1" s="1"/>
  <c r="S13" i="1"/>
  <c r="Y13" i="1" s="1"/>
  <c r="S4" i="1"/>
  <c r="Y4" i="1" s="1"/>
  <c r="S2" i="1"/>
  <c r="Y2" i="1" s="1"/>
  <c r="S17" i="1"/>
  <c r="Y17" i="1" s="1"/>
  <c r="S9" i="1"/>
  <c r="Y9" i="1" s="1"/>
  <c r="S6" i="1"/>
  <c r="Y6" i="1" s="1"/>
  <c r="S21" i="1"/>
  <c r="Y21" i="1" s="1"/>
  <c r="U9" i="1"/>
  <c r="U11" i="1"/>
  <c r="U5" i="1"/>
  <c r="U23" i="1"/>
  <c r="U16" i="1"/>
  <c r="U7" i="1"/>
  <c r="U10" i="1"/>
  <c r="U20" i="1"/>
  <c r="U18" i="1"/>
  <c r="U22" i="1"/>
  <c r="U12" i="1"/>
  <c r="U2" i="1"/>
  <c r="U13" i="1"/>
  <c r="U4" i="1"/>
  <c r="U8" i="1"/>
  <c r="U3" i="1"/>
  <c r="V3" i="1" s="1"/>
  <c r="U21" i="1"/>
  <c r="U17" i="1"/>
  <c r="U14" i="1"/>
  <c r="U19" i="1"/>
  <c r="Y3" i="1" l="1"/>
</calcChain>
</file>

<file path=xl/sharedStrings.xml><?xml version="1.0" encoding="utf-8"?>
<sst xmlns="http://schemas.openxmlformats.org/spreadsheetml/2006/main" count="156" uniqueCount="96">
  <si>
    <t>Infill</t>
  </si>
  <si>
    <t>Concentric</t>
  </si>
  <si>
    <t>Rectilinear</t>
  </si>
  <si>
    <t>Grid</t>
  </si>
  <si>
    <t>2D Lattice</t>
  </si>
  <si>
    <t>Line</t>
  </si>
  <si>
    <t>Cubic</t>
  </si>
  <si>
    <t>Triangles</t>
  </si>
  <si>
    <t>Tri-hexagon</t>
  </si>
  <si>
    <t>Gyroid</t>
  </si>
  <si>
    <t>TPMS-D</t>
  </si>
  <si>
    <t>Honeycomb</t>
  </si>
  <si>
    <t>Adaptive Cubic</t>
  </si>
  <si>
    <t>Aligned Rectilinear</t>
  </si>
  <si>
    <t>3D Honeycomb</t>
  </si>
  <si>
    <t>Hilbert Curve</t>
  </si>
  <si>
    <t>Archimedean Chords</t>
  </si>
  <si>
    <t>Octagram Spiral</t>
  </si>
  <si>
    <t>Support Cubic</t>
  </si>
  <si>
    <t>Lightning</t>
  </si>
  <si>
    <t>Cross Hatch</t>
  </si>
  <si>
    <t>min</t>
  </si>
  <si>
    <t>Material Usage</t>
  </si>
  <si>
    <t>High</t>
  </si>
  <si>
    <t>Low</t>
  </si>
  <si>
    <t>Extra Low</t>
  </si>
  <si>
    <t>Normal</t>
  </si>
  <si>
    <t>Normal-Low</t>
  </si>
  <si>
    <t>Normal-High</t>
  </si>
  <si>
    <t>DensityCalc</t>
  </si>
  <si>
    <t>X-Y Strength</t>
  </si>
  <si>
    <t>Z Strength</t>
  </si>
  <si>
    <t>hs</t>
  </si>
  <si>
    <t>g</t>
  </si>
  <si>
    <t>Primitive Cube</t>
  </si>
  <si>
    <t>Layer Height</t>
  </si>
  <si>
    <t>Infill Density</t>
  </si>
  <si>
    <t>Anchor</t>
  </si>
  <si>
    <t>0.2mm</t>
  </si>
  <si>
    <t>Off</t>
  </si>
  <si>
    <t>ABS Density</t>
  </si>
  <si>
    <t>Param</t>
  </si>
  <si>
    <t>Value</t>
  </si>
  <si>
    <t>Desc</t>
  </si>
  <si>
    <t>image</t>
  </si>
  <si>
    <t>Quarter Cubic</t>
  </si>
  <si>
    <t>Name</t>
  </si>
  <si>
    <t>N</t>
  </si>
  <si>
    <t>XY-N</t>
  </si>
  <si>
    <t>Z-N</t>
  </si>
  <si>
    <t>Total Time</t>
  </si>
  <si>
    <t>g/t</t>
  </si>
  <si>
    <t>100mm x 100mm x 100mm</t>
  </si>
  <si>
    <t>Flor Ratio</t>
  </si>
  <si>
    <t>Printed</t>
  </si>
  <si>
    <t>Only Infill</t>
  </si>
  <si>
    <t>Infill Combination</t>
  </si>
  <si>
    <t>Unknown</t>
  </si>
  <si>
    <t>Fills the area with progressively smaller versions of the outer contour, creating a concentric pattern. Ideal for 100% infill or flexible prints.</t>
  </si>
  <si>
    <t>Parallel lines spaced according to infill density. Each layer is printed perpendicular to the previous, resulting in low vertical bonding.</t>
  </si>
  <si>
    <t>Two-layer pattern of perpendicular lines, forming a grid. Overlapping points may cause noise or artifacts.</t>
  </si>
  <si>
    <t>Similar to [rectilinear](#rectilinear), but each line is slightly rotated to improve print speed.</t>
  </si>
  <si>
    <t>3D cube pattern with corners facing down, distributing force in all directions. Triangles in the horizontal plane provide good X-Y strength.</t>
  </si>
  <si>
    <t>Triangle-based grid, offering strong X-Y strength but with triple overlaps at intersections.</t>
  </si>
  <si>
    <t>Similar to the [triangles](#triangles) pattern but offset to prevent triple overlaps at intersections. This design combines triangles and hexagons, providing excellent X-Y strength.</t>
  </si>
  <si>
    <t>Mathematical, isotropic surface providing equal strength in all directions. Excellent for strong, flexible prints and resin filling due to its interconnected structure.</t>
  </si>
  <si>
    <t>Triply Periodic Minimal Surface - D. Hybrid between [Cross Hatch](#cross-hatch) and [Gyroid](#gyroid), combining rigidity and smooth transitions. Isotropic and strong in all directions.</t>
  </si>
  <si>
    <t>Hexagonal pattern balancing strength and material use. Double walls in each hexagon increase material consumption.</t>
  </si>
  <si>
    <t>[Cubic](#cubic) pattern with adaptive density: denser near walls, sparser in the center. Saves material and time while maintaining strength, ideal for large prints.</t>
  </si>
  <si>
    <t>Parallel lines spaced by the infill spacing, each layer printed in the same direction as the previous layer. Good horizontal strength perpendicular to the lines, but terrible in parallel direction.
Recommended with layer anchoring to improve not perpendicular strength.</t>
  </si>
  <si>
    <t>This infill tries to generate a printable honeycomb structure by printing squares and octagons mantaining a vertical angle high enough to mantian contact with the previous layer.</t>
  </si>
  <si>
    <t>Spiral pattern that fills the area with concentric arcs, creating a smooth and continuous infill. Can be filled with resin thanks to its interconnected hollow structure, which allows the resin to flow through it and cure properly.</t>
  </si>
  <si>
    <t>Support |Cubic is a variation of the [Cubic](#cubic) infill pattern that is specifically designed for support top layers. Will use more material than Lightning infill but will provide better strength. Nevertheless, it is still a low-density infill pattern.</t>
  </si>
  <si>
    <t>Ultra-fast, ultra-low material infill. Designed for speed and efficiency, ideal for quick prints or non-structural prototypes.</t>
  </si>
  <si>
    <t>Similar to [Gyroid](#gyroid) but with linear patterns, creating weak points at internal corners.</t>
  </si>
  <si>
    <t>[Cubic](#cubic) pattern with extra internal divisions, improving X-Y strength.</t>
  </si>
  <si>
    <t>Time</t>
  </si>
  <si>
    <t>Material/Time</t>
  </si>
  <si>
    <t>2D Honeycomb</t>
  </si>
  <si>
    <t>Ultra-Low</t>
  </si>
  <si>
    <t>Extra-Low</t>
  </si>
  <si>
    <t>Extra-High</t>
  </si>
  <si>
    <t>Ultra-High</t>
  </si>
  <si>
    <t>Vertical Honeycomb pattern. Acceptable torsional stiffness. Developed for low densities structures like wings. Improve over [2D Lattice](#2d-lattice) offers same performance with lower densities.This infill includes a Overhang angle parameter to improve interlayer point of contact and reduce the risk of delamination.</t>
  </si>
  <si>
    <t>Low-strength pattern with good flexibility. Angle 1 and angle 2 TBD.</t>
  </si>
  <si>
    <t>Esthetic pattern with low strength and high print time.</t>
  </si>
  <si>
    <t>Hilbert Curve is a space-filling curve that can be used to create a continuous infill pattern. It is known for its Esthetic appeal and ability to fill space efficiently.
Print speed is very low due to the complexity of the path, which can lead to longer print times. It is not recommended for structural parts but can be used for Esthetic purposes.</t>
  </si>
  <si>
    <t>Max %</t>
  </si>
  <si>
    <t>% Effective</t>
  </si>
  <si>
    <t>g/t prom</t>
  </si>
  <si>
    <t>t prom</t>
  </si>
  <si>
    <t xml:space="preserve"> % of  total infill volume</t>
  </si>
  <si>
    <t>Same as [Cubic](#cubic) but reduced in the center</t>
  </si>
  <si>
    <t>% of layer before top shell layers</t>
  </si>
  <si>
    <t>Ref</t>
  </si>
  <si>
    <t>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</si>
</sst>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Aptos Narrow"/>
      <family val="2"/>
      <scheme val="minor"/>
    </font>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9" fontId="0" fillId="0" borderId="0" xfId="0" applyNumberFormat="1"/>
    <xf numFmtId="9" fontId="0" fillId="0" borderId="0" xfId="1" applyFont="1"/>
    <xf numFmtId="2" fontId="0" fillId="0" borderId="0" xfId="1" applyNumberFormat="1" applyFont="1"/>
    <xf numFmtId="2" fontId="0" fillId="0" borderId="0" xfId="0" applyNumberFormat="1"/>
    <xf numFmtId="0" fontId="0" fillId="0" borderId="0" xfId="1" applyNumberFormat="1" applyFont="1"/>
    <xf numFmtId="0" fontId="0" fillId="0" borderId="0" xfId="0" applyAlignment="1">
      <alignment wrapText="1"/>
    </xf>
    <xf numFmtId="164" fontId="0" fillId="0" borderId="0" xfId="1" applyNumberFormat="1" applyFont="1"/>
    <xf numFmtId="9" fontId="0" fillId="0" borderId="0" xfId="1" applyFont="1" applyAlignment="1">
      <alignment wrapText="1"/>
    </xf>
  </cellXfs>
  <cellStyles count="2">
    <cellStyle name="Normal" xfId="0" builtinId="0"/>
    <cellStyle name="Porcentaje" xfId="1" builtinId="5"/>
  </cellStyles>
  <dxfs count="22">
    <dxf>
      <numFmt numFmtId="164" formatCode="0.0%"/>
    </dxf>
    <dxf>
      <numFmt numFmtId="13" formatCode="0%"/>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dxf>
    <dxf>
      <numFmt numFmtId="13" formatCode="0%"/>
    </dxf>
    <dxf>
      <numFmt numFmtId="2" formatCode="0.00"/>
    </dxf>
    <dxf>
      <numFmt numFmtId="2" formatCode="0.0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numFmt numFmtId="2" formatCode="0.00"/>
    </dxf>
    <dxf>
      <numFmt numFmtId="0" formatCode="General"/>
    </dxf>
    <dxf>
      <font>
        <b val="0"/>
        <i val="0"/>
        <strike val="0"/>
        <condense val="0"/>
        <extend val="0"/>
        <outline val="0"/>
        <shadow val="0"/>
        <u val="none"/>
        <vertAlign val="baseline"/>
        <sz val="11"/>
        <color theme="1"/>
        <name val="Aptos Narrow"/>
        <family val="2"/>
        <scheme val="minor"/>
      </font>
    </dxf>
    <dxf>
      <numFmt numFmtId="13" formatCode="0%"/>
    </dxf>
    <dxf>
      <numFmt numFmtId="13" formatCode="0%"/>
    </dxf>
    <dxf>
      <numFmt numFmtId="2" formatCode="0.00"/>
    </dxf>
    <dxf>
      <font>
        <b val="0"/>
        <i val="0"/>
        <strike val="0"/>
        <condense val="0"/>
        <extend val="0"/>
        <outline val="0"/>
        <shadow val="0"/>
        <u val="none"/>
        <vertAlign val="baseline"/>
        <sz val="11"/>
        <color theme="1"/>
        <name val="Aptos Narrow"/>
        <family val="2"/>
        <scheme val="minor"/>
      </font>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0E815-2798-4AE1-A846-B8CADCC14BD7}" name="Infill" displayName="Infill" ref="E1:Y23">
  <autoFilter ref="E1:Y23" xr:uid="{14E0E815-2798-4AE1-A846-B8CADCC14BD7}"/>
  <tableColumns count="21">
    <tableColumn id="1" xr3:uid="{3D89DC5A-8AB2-4952-BD08-8DD7EDC3072E}" name="Infill" totalsRowLabel="Total"/>
    <tableColumn id="18" xr3:uid="{0AF02225-407A-4366-B524-2DC6A8FF6278}" name="Desc" dataDxfId="21" dataCellStyle="Porcentaje"/>
    <tableColumn id="9" xr3:uid="{EDA17F6B-F438-45F7-B1D4-D47E28684329}" name="XY-N" dataDxfId="20"/>
    <tableColumn id="17" xr3:uid="{94F205F5-D170-40A1-8C5F-879C636804AA}" name="X-Y Strength" dataDxfId="19">
      <calculatedColumnFormula>_xlfn.XLOOKUP(Infill[[#This Row],[XY-N]],Rating[N],Rating[Name])</calculatedColumnFormula>
    </tableColumn>
    <tableColumn id="20" xr3:uid="{E9317962-9E1D-4D5B-9028-66E03DB4FC89}" name="Z-N" dataDxfId="18"/>
    <tableColumn id="16" xr3:uid="{D6A80A00-4E52-418C-9F58-C091734E73D4}" name="Z Strength" dataDxfId="17">
      <calculatedColumnFormula>_xlfn.XLOOKUP(Infill[[#This Row],[Z-N]],Rating[N],Rating[Name])</calculatedColumnFormula>
    </tableColumn>
    <tableColumn id="15" xr3:uid="{A5F7A5DA-C5EE-4BAA-9BF1-1AF83AB88E06}" name="DensityCalc" dataDxfId="16" dataCellStyle="Porcentaje"/>
    <tableColumn id="5" xr3:uid="{CC2FB322-5D42-4375-BC4F-16927902366E}" name="hs"/>
    <tableColumn id="2" xr3:uid="{0B06FA91-5EDF-466A-8753-FFCA36B0EFB0}" name="min"/>
    <tableColumn id="3" xr3:uid="{E842218B-6949-43A1-A35A-6C35A7D812BB}" name="g" totalsRowFunction="average" totalsRowDxfId="15"/>
    <tableColumn id="4" xr3:uid="{55891199-0C82-4B3C-B416-4BE5775CD688}" name="% Effective" totalsRowFunction="average" dataDxfId="14" totalsRowDxfId="13" dataCellStyle="Porcentaje">
      <calculatedColumnFormula>Infill[[#This Row],[g]]/(997.25*0.15)</calculatedColumnFormula>
    </tableColumn>
    <tableColumn id="11" xr3:uid="{32CE485A-842B-45B3-8F5D-B93DF0C49C8F}" name="Material Usage" dataDxfId="12" dataCellStyle="Porcentaje"/>
    <tableColumn id="6" xr3:uid="{C7DC0832-87AA-48F2-8845-AAE7F7254500}" name="Total Time" totalsRowFunction="average" dataDxfId="11" totalsRowDxfId="10">
      <calculatedColumnFormula>Infill[[#This Row],[hs]]*60+Infill[[#This Row],[min]]</calculatedColumnFormula>
    </tableColumn>
    <tableColumn id="8" xr3:uid="{252F6390-A339-497F-955E-B7D85B035B56}" name="t prom" dataDxfId="9" dataCellStyle="Porcentaje">
      <calculatedColumnFormula>Infill[[#This Row],[Total Time]]/AVERAGE(Infill[Total Time])</calculatedColumnFormula>
    </tableColumn>
    <tableColumn id="12" xr3:uid="{0224A6DD-647D-41E2-B74E-256AAEBCEDB8}" name="Time" dataDxfId="8" dataCellStyle="Porcentaje">
      <calculatedColumnFormula>_xlfn.XLOOKUP(Infill[[#This Row],[t prom]],Rating[Max %],Rating[Name],,1)</calculatedColumnFormula>
    </tableColumn>
    <tableColumn id="7" xr3:uid="{3A33F243-4754-4015-A3B1-EEAA7B810730}" name="g/t" totalsRowFunction="average" dataDxfId="7" totalsRowDxfId="6" dataCellStyle="Porcentaje">
      <calculatedColumnFormula>Infill[[#This Row],[g]]/Infill[[#This Row],[Total Time]]</calculatedColumnFormula>
    </tableColumn>
    <tableColumn id="10" xr3:uid="{81F5FB07-EC80-4D98-B9AE-8EF8E1629F1A}" name="g/t prom" dataDxfId="5" dataCellStyle="Porcentaje">
      <calculatedColumnFormula>Infill[[#This Row],[g/t]]/AVERAGE(Infill[g/t])</calculatedColumnFormula>
    </tableColumn>
    <tableColumn id="13" xr3:uid="{F80BCD33-B1E3-433F-AF6D-F982D670E727}" name="Material/Time" dataDxfId="4" dataCellStyle="Porcentaje"/>
    <tableColumn id="19" xr3:uid="{44AE3D7E-C8D1-4165-B6BD-E525E4F90672}" name="image" dataDxfId="3" dataCellStyle="Porcentaje">
      <calculatedColumnFormula>SUBSTITUTE(LOWER(Infill[[#This Row],[Infill]])," ","-")</calculatedColumnFormula>
    </tableColumn>
    <tableColumn id="21" xr3:uid="{75AA760A-15C0-4692-B168-BF74BE6D50F6}" name="Ref" dataDxfId="2" dataCellStyle="Porcentaje">
      <calculatedColumnFormula>"["&amp;Infill[[#This Row],[Infill]]&amp;"](#"&amp;Infill[[#This Row],[image]]&amp;")"</calculatedColumnFormula>
    </tableColumn>
    <tableColumn id="14" xr3:uid="{AE92B56B-1C4F-4A43-BC18-AFFF1480255E}" name="MD" dataDxfId="1" dataCellStyle="Porcentaje">
      <calculatedColumnFormula>"###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0F2B59-C9F5-4BDD-A62B-E88A777E5C9E}" name="Params" displayName="Params" ref="A1:B9" totalsRowShown="0">
  <autoFilter ref="A1:B9" xr:uid="{C60F2B59-C9F5-4BDD-A62B-E88A777E5C9E}"/>
  <tableColumns count="2">
    <tableColumn id="1" xr3:uid="{D6607BDC-D4C6-47C9-9EE3-9567C17CAC8B}" name="Param"/>
    <tableColumn id="2" xr3:uid="{2F1A7E11-D2B5-49D3-AA97-1EB89A9A7CDE}"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71D3BF-96D7-48EB-82A0-8021F9AA952E}" name="Rating" displayName="Rating" ref="A11:C20" totalsRowShown="0">
  <autoFilter ref="A11:C20" xr:uid="{8371D3BF-96D7-48EB-82A0-8021F9AA952E}"/>
  <tableColumns count="3">
    <tableColumn id="1" xr3:uid="{1D00CA6A-CEDD-45A1-8BA8-6DB7769D516C}" name="N"/>
    <tableColumn id="2" xr3:uid="{3AC9B406-037B-4FD3-80D6-86F4D94EDB36}" name="Max %" dataDxfId="0" dataCellStyle="Porcentaje"/>
    <tableColumn id="3" xr3:uid="{18E14714-6899-4575-90B8-4F97863AF141}" name="Name"/>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2B1C-B5D3-443B-88E3-A492D48347EC}">
  <dimension ref="A1:Y23"/>
  <sheetViews>
    <sheetView tabSelected="1" zoomScale="85" zoomScaleNormal="85" workbookViewId="0">
      <selection activeCell="H4" sqref="H4"/>
    </sheetView>
  </sheetViews>
  <sheetFormatPr baseColWidth="10" defaultRowHeight="15" x14ac:dyDescent="0.25"/>
  <cols>
    <col min="1" max="1" width="13.5703125" bestFit="1" customWidth="1"/>
    <col min="2" max="2" width="24" bestFit="1" customWidth="1"/>
    <col min="3" max="3" width="12.42578125" bestFit="1" customWidth="1"/>
    <col min="5" max="5" width="19.5703125" bestFit="1" customWidth="1"/>
    <col min="6" max="6" width="32.140625" customWidth="1"/>
    <col min="7" max="7" width="18.42578125" bestFit="1" customWidth="1"/>
    <col min="8" max="23" width="22.85546875" bestFit="1" customWidth="1"/>
    <col min="24" max="24" width="22.85546875" customWidth="1"/>
    <col min="25" max="27" width="22.85546875" bestFit="1" customWidth="1"/>
    <col min="28" max="28" width="12.5703125" bestFit="1" customWidth="1"/>
  </cols>
  <sheetData>
    <row r="1" spans="1:25" x14ac:dyDescent="0.25">
      <c r="A1" t="s">
        <v>41</v>
      </c>
      <c r="B1" t="s">
        <v>42</v>
      </c>
      <c r="E1" t="s">
        <v>0</v>
      </c>
      <c r="F1" t="s">
        <v>43</v>
      </c>
      <c r="G1" t="s">
        <v>48</v>
      </c>
      <c r="H1" t="s">
        <v>30</v>
      </c>
      <c r="I1" t="s">
        <v>49</v>
      </c>
      <c r="J1" t="s">
        <v>31</v>
      </c>
      <c r="K1" t="s">
        <v>29</v>
      </c>
      <c r="L1" t="s">
        <v>32</v>
      </c>
      <c r="M1" s="1" t="s">
        <v>21</v>
      </c>
      <c r="N1" t="s">
        <v>33</v>
      </c>
      <c r="O1" t="s">
        <v>88</v>
      </c>
      <c r="P1" t="s">
        <v>22</v>
      </c>
      <c r="Q1" s="1" t="s">
        <v>50</v>
      </c>
      <c r="R1" t="s">
        <v>90</v>
      </c>
      <c r="S1" t="s">
        <v>76</v>
      </c>
      <c r="T1" t="s">
        <v>51</v>
      </c>
      <c r="U1" t="s">
        <v>89</v>
      </c>
      <c r="V1" t="s">
        <v>77</v>
      </c>
      <c r="W1" t="s">
        <v>44</v>
      </c>
      <c r="X1" t="s">
        <v>94</v>
      </c>
      <c r="Y1" t="s">
        <v>95</v>
      </c>
    </row>
    <row r="2" spans="1:25" ht="75" x14ac:dyDescent="0.25">
      <c r="A2" t="s">
        <v>34</v>
      </c>
      <c r="B2" t="s">
        <v>52</v>
      </c>
      <c r="E2" t="s">
        <v>1</v>
      </c>
      <c r="F2" s="8" t="s">
        <v>58</v>
      </c>
      <c r="G2" s="5">
        <v>2</v>
      </c>
      <c r="H2" t="str">
        <f>_xlfn.XLOOKUP(Infill[[#This Row],[XY-N]],Rating[N],Rating[Name])</f>
        <v>Low</v>
      </c>
      <c r="I2">
        <v>4</v>
      </c>
      <c r="J2" t="str">
        <f>_xlfn.XLOOKUP(Infill[[#This Row],[Z-N]],Rating[N],Rating[Name])</f>
        <v>Normal</v>
      </c>
      <c r="K2" s="2" t="s">
        <v>91</v>
      </c>
      <c r="L2">
        <v>8</v>
      </c>
      <c r="M2">
        <v>13</v>
      </c>
      <c r="N2">
        <v>158.77000000000001</v>
      </c>
      <c r="O2" s="2">
        <f>Infill[[#This Row],[g]]/(997.25*0.15)</f>
        <v>1.0613854767276678</v>
      </c>
      <c r="P2" s="2" t="str">
        <f>_xlfn.XLOOKUP(Infill[[#This Row],[% Effective]],Rating[Max %],Rating[Name],,1)</f>
        <v>Normal</v>
      </c>
      <c r="Q2">
        <f>Infill[[#This Row],[hs]]*60+Infill[[#This Row],[min]]</f>
        <v>493</v>
      </c>
      <c r="R2" s="2">
        <f>Infill[[#This Row],[Total Time]]/AVERAGE(Infill[Total Time])</f>
        <v>0.94559721011333908</v>
      </c>
      <c r="S2" s="2" t="str">
        <f>_xlfn.XLOOKUP(Infill[[#This Row],[t prom]],Rating[Max %],Rating[Name],,1)</f>
        <v>Normal</v>
      </c>
      <c r="T2" s="3">
        <f>Infill[[#This Row],[g]]/Infill[[#This Row],[Total Time]]</f>
        <v>0.32204868154158217</v>
      </c>
      <c r="U2" s="2">
        <f>Infill[[#This Row],[g/t]]/AVERAGE(Infill[g/t])</f>
        <v>1.1881012132687909</v>
      </c>
      <c r="V2" t="s">
        <v>28</v>
      </c>
      <c r="W2" s="2" t="str">
        <f>SUBSTITUTE(LOWER(Infill[[#This Row],[Infill]])," ","-")</f>
        <v>concentric</v>
      </c>
      <c r="X2" s="2" t="str">
        <f>"["&amp;Infill[[#This Row],[Infill]]&amp;"](#"&amp;Infill[[#This Row],[image]]&amp;")"</f>
        <v>[Concentric](#concentric)</v>
      </c>
      <c r="Y2"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Concentric
Fills the area with progressively smaller versions of the outer contour, creating a concentric pattern. Ideal for 100% infill or flexible prints.
- **Horizontal Strength (X-Y):** Low
- **Vertical Strength (Z):** Normal
- **Density Calculation:**  % of  total infill volume
- **Material Usage:** Normal
- **Print Time:** Normal
- **Material/Time (Higher better):** Normal-High
![infill-top-concentric](https://github.com/SoftFever/OrcaSlicer/blob/main/doc/images/fill/infill-top-concentric.png?raw=true)
</v>
      </c>
    </row>
    <row r="3" spans="1:25" ht="60" x14ac:dyDescent="0.25">
      <c r="A3" t="s">
        <v>35</v>
      </c>
      <c r="B3" t="s">
        <v>38</v>
      </c>
      <c r="E3" t="s">
        <v>2</v>
      </c>
      <c r="F3" s="6" t="s">
        <v>59</v>
      </c>
      <c r="G3">
        <v>3</v>
      </c>
      <c r="H3" t="str">
        <f>_xlfn.XLOOKUP(Infill[[#This Row],[XY-N]],Rating[N],Rating[Name])</f>
        <v>Normal-Low</v>
      </c>
      <c r="I3">
        <v>2</v>
      </c>
      <c r="J3" t="str">
        <f>_xlfn.XLOOKUP(Infill[[#This Row],[Z-N]],Rating[N],Rating[Name])</f>
        <v>Low</v>
      </c>
      <c r="K3" s="2" t="s">
        <v>91</v>
      </c>
      <c r="L3">
        <v>8</v>
      </c>
      <c r="M3">
        <v>7</v>
      </c>
      <c r="N3">
        <v>148.6</v>
      </c>
      <c r="O3" s="2">
        <f>Infill[[#This Row],[g]]/(997.25*0.15)</f>
        <v>0.99339851257625134</v>
      </c>
      <c r="P3" s="2" t="s">
        <v>26</v>
      </c>
      <c r="Q3">
        <f>Infill[[#This Row],[hs]]*60+Infill[[#This Row],[min]]</f>
        <v>487</v>
      </c>
      <c r="R3" s="2">
        <f>Infill[[#This Row],[Total Time]]/AVERAGE(Infill[Total Time])</f>
        <v>0.93408892763731477</v>
      </c>
      <c r="S3" s="2" t="str">
        <f>_xlfn.XLOOKUP(Infill[[#This Row],[t prom]],Rating[Max %],Rating[Name],,1)</f>
        <v>Normal</v>
      </c>
      <c r="T3" s="3">
        <f>Infill[[#This Row],[g]]/Infill[[#This Row],[Total Time]]</f>
        <v>0.30513347022587267</v>
      </c>
      <c r="U3" s="2">
        <f>Infill[[#This Row],[g/t]]/AVERAGE(Infill[g/t])</f>
        <v>1.1256976567918875</v>
      </c>
      <c r="V3" t="str">
        <f>_xlfn.XLOOKUP(Infill[[#This Row],[g/t prom]],Rating[Max %],Rating[Name],,1)</f>
        <v>Normal-High</v>
      </c>
      <c r="W3" s="2" t="str">
        <f>SUBSTITUTE(LOWER(Infill[[#This Row],[Infill]])," ","-")</f>
        <v>rectilinear</v>
      </c>
      <c r="X3" s="2" t="str">
        <f>"["&amp;Infill[[#This Row],[Infill]]&amp;"](#"&amp;Infill[[#This Row],[image]]&amp;")"</f>
        <v>[Rectilinear](#rectilinear)</v>
      </c>
      <c r="Y3"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Rectilinear
Parallel lines spaced according to infill density. Each layer is printed perpendicular to the previous, resulting in low vertical bonding.
- **Horizontal Strength (X-Y):** Normal-Low
- **Vertical Strength (Z):** Low
- **Density Calculation:**  % of  total infill volume
- **Material Usage:** Normal
- **Print Time:** Normal
- **Material/Time (Higher better):** Normal-High
![infill-top-rectilinear](https://github.com/SoftFever/OrcaSlicer/blob/main/doc/images/fill/infill-top-rectilinear.png?raw=true)
</v>
      </c>
    </row>
    <row r="4" spans="1:25" ht="60" x14ac:dyDescent="0.25">
      <c r="A4" t="s">
        <v>36</v>
      </c>
      <c r="B4" s="2">
        <v>0.15</v>
      </c>
      <c r="E4" t="s">
        <v>3</v>
      </c>
      <c r="F4" s="6" t="s">
        <v>60</v>
      </c>
      <c r="G4">
        <v>6</v>
      </c>
      <c r="H4" t="str">
        <f>_xlfn.XLOOKUP(Infill[[#This Row],[XY-N]],Rating[N],Rating[Name])</f>
        <v>High</v>
      </c>
      <c r="I4">
        <v>6</v>
      </c>
      <c r="J4" t="str">
        <f>_xlfn.XLOOKUP(Infill[[#This Row],[Z-N]],Rating[N],Rating[Name])</f>
        <v>High</v>
      </c>
      <c r="K4" s="2" t="s">
        <v>91</v>
      </c>
      <c r="L4">
        <v>8</v>
      </c>
      <c r="M4">
        <v>6</v>
      </c>
      <c r="N4">
        <v>148.87</v>
      </c>
      <c r="O4" s="2">
        <f>Infill[[#This Row],[g]]/(997.25*0.15)</f>
        <v>0.99520347622628891</v>
      </c>
      <c r="P4" s="2" t="s">
        <v>26</v>
      </c>
      <c r="Q4">
        <f>Infill[[#This Row],[hs]]*60+Infill[[#This Row],[min]]</f>
        <v>486</v>
      </c>
      <c r="R4" s="2">
        <f>Infill[[#This Row],[Total Time]]/AVERAGE(Infill[Total Time])</f>
        <v>0.93217088055797737</v>
      </c>
      <c r="S4" s="2" t="str">
        <f>_xlfn.XLOOKUP(Infill[[#This Row],[t prom]],Rating[Max %],Rating[Name],,1)</f>
        <v>Normal</v>
      </c>
      <c r="T4" s="3">
        <f>Infill[[#This Row],[g]]/Infill[[#This Row],[Total Time]]</f>
        <v>0.30631687242798356</v>
      </c>
      <c r="U4" s="2">
        <f>Infill[[#This Row],[g/t]]/AVERAGE(Infill[g/t])</f>
        <v>1.1300634613198943</v>
      </c>
      <c r="V4" t="s">
        <v>26</v>
      </c>
      <c r="W4" s="2" t="str">
        <f>SUBSTITUTE(LOWER(Infill[[#This Row],[Infill]])," ","-")</f>
        <v>grid</v>
      </c>
      <c r="X4" s="2" t="str">
        <f>"["&amp;Infill[[#This Row],[Infill]]&amp;"](#"&amp;Infill[[#This Row],[image]]&amp;")"</f>
        <v>[Grid](#grid)</v>
      </c>
      <c r="Y4"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Grid
Two-layer pattern of perpendicular lines, forming a grid. Overlapping points may cause noise or artifacts.
- **Horizontal Strength (X-Y):** High
- **Vertical Strength (Z):** High
- **Density Calculation:**  % of  total infill volume
- **Material Usage:** Normal
- **Print Time:** Normal
- **Material/Time (Higher better):** Normal
![infill-top-grid](https://github.com/SoftFever/OrcaSlicer/blob/main/doc/images/fill/infill-top-grid.png?raw=true)
</v>
      </c>
    </row>
    <row r="5" spans="1:25" ht="30" x14ac:dyDescent="0.25">
      <c r="A5" t="s">
        <v>54</v>
      </c>
      <c r="B5" t="s">
        <v>55</v>
      </c>
      <c r="E5" t="s">
        <v>4</v>
      </c>
      <c r="F5" s="6" t="s">
        <v>84</v>
      </c>
      <c r="G5">
        <v>3</v>
      </c>
      <c r="H5" t="str">
        <f>_xlfn.XLOOKUP(Infill[[#This Row],[XY-N]],Rating[N],Rating[Name])</f>
        <v>Normal-Low</v>
      </c>
      <c r="I5">
        <v>2</v>
      </c>
      <c r="J5" t="str">
        <f>_xlfn.XLOOKUP(Infill[[#This Row],[Z-N]],Rating[N],Rating[Name])</f>
        <v>Low</v>
      </c>
      <c r="K5" s="2" t="s">
        <v>91</v>
      </c>
      <c r="L5">
        <v>8</v>
      </c>
      <c r="M5">
        <v>4</v>
      </c>
      <c r="N5">
        <v>148.54</v>
      </c>
      <c r="O5" s="2">
        <f>Infill[[#This Row],[g]]/(997.25*0.15)</f>
        <v>0.9929974095429096</v>
      </c>
      <c r="P5" s="2" t="s">
        <v>26</v>
      </c>
      <c r="Q5">
        <f>Infill[[#This Row],[hs]]*60+Infill[[#This Row],[min]]</f>
        <v>484</v>
      </c>
      <c r="R5" s="2">
        <f>Infill[[#This Row],[Total Time]]/AVERAGE(Infill[Total Time])</f>
        <v>0.92833478639930256</v>
      </c>
      <c r="S5" s="2" t="str">
        <f>_xlfn.XLOOKUP(Infill[[#This Row],[t prom]],Rating[Max %],Rating[Name],,1)</f>
        <v>Normal</v>
      </c>
      <c r="T5" s="3">
        <f>Infill[[#This Row],[g]]/Infill[[#This Row],[Total Time]]</f>
        <v>0.30690082644628097</v>
      </c>
      <c r="U5" s="2">
        <f>Infill[[#This Row],[g/t]]/AVERAGE(Infill[g/t])</f>
        <v>1.1322177830650146</v>
      </c>
      <c r="V5" t="s">
        <v>26</v>
      </c>
      <c r="W5" s="2" t="str">
        <f>SUBSTITUTE(LOWER(Infill[[#This Row],[Infill]])," ","-")</f>
        <v>2d-lattice</v>
      </c>
      <c r="X5" s="2" t="str">
        <f>"["&amp;Infill[[#This Row],[Infill]]&amp;"](#"&amp;Infill[[#This Row],[image]]&amp;")"</f>
        <v>[2D Lattice](#2d-lattice)</v>
      </c>
      <c r="Y5"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2D Lattice
Low-strength pattern with good flexibility. Angle 1 and angle 2 TBD.
- **Horizontal Strength (X-Y):** Normal-Low
- **Vertical Strength (Z):** Low
- **Density Calculation:**  % of  total infill volume
- **Material Usage:** Normal
- **Print Time:** Normal
- **Material/Time (Higher better):** Normal
![infill-top-2d-lattice](https://github.com/SoftFever/OrcaSlicer/blob/main/doc/images/fill/infill-top-2d-lattice.png?raw=true)
</v>
      </c>
    </row>
    <row r="6" spans="1:25" ht="60" x14ac:dyDescent="0.25">
      <c r="A6" t="s">
        <v>37</v>
      </c>
      <c r="B6" t="s">
        <v>39</v>
      </c>
      <c r="E6" t="s">
        <v>5</v>
      </c>
      <c r="F6" s="6" t="s">
        <v>61</v>
      </c>
      <c r="G6">
        <v>2</v>
      </c>
      <c r="H6" t="str">
        <f>_xlfn.XLOOKUP(Infill[[#This Row],[XY-N]],Rating[N],Rating[Name])</f>
        <v>Low</v>
      </c>
      <c r="I6">
        <v>2</v>
      </c>
      <c r="J6" t="str">
        <f>_xlfn.XLOOKUP(Infill[[#This Row],[Z-N]],Rating[N],Rating[Name])</f>
        <v>Low</v>
      </c>
      <c r="K6" s="2" t="s">
        <v>91</v>
      </c>
      <c r="L6">
        <v>7</v>
      </c>
      <c r="M6">
        <v>49</v>
      </c>
      <c r="N6">
        <v>154.68</v>
      </c>
      <c r="O6" s="2">
        <f>Infill[[#This Row],[g]]/(997.25*0.15)</f>
        <v>1.0340436199548759</v>
      </c>
      <c r="P6" s="2" t="s">
        <v>26</v>
      </c>
      <c r="Q6">
        <f>Infill[[#This Row],[hs]]*60+Infill[[#This Row],[min]]</f>
        <v>469</v>
      </c>
      <c r="R6" s="2">
        <f>Infill[[#This Row],[Total Time]]/AVERAGE(Infill[Total Time])</f>
        <v>0.8995640802092415</v>
      </c>
      <c r="S6" s="2" t="str">
        <f>_xlfn.XLOOKUP(Infill[[#This Row],[t prom]],Rating[Max %],Rating[Name],,1)</f>
        <v>Normal-Low</v>
      </c>
      <c r="T6" s="3">
        <f>Infill[[#This Row],[g]]/Infill[[#This Row],[Total Time]]</f>
        <v>0.3298081023454158</v>
      </c>
      <c r="U6" s="2">
        <f>Infill[[#This Row],[g/t]]/AVERAGE(Infill[g/t])</f>
        <v>1.2167272496405854</v>
      </c>
      <c r="V6" t="s">
        <v>28</v>
      </c>
      <c r="W6" s="2" t="str">
        <f>SUBSTITUTE(LOWER(Infill[[#This Row],[Infill]])," ","-")</f>
        <v>line</v>
      </c>
      <c r="X6" s="2" t="str">
        <f>"["&amp;Infill[[#This Row],[Infill]]&amp;"](#"&amp;Infill[[#This Row],[image]]&amp;")"</f>
        <v>[Line](#line)</v>
      </c>
      <c r="Y6"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Line
Similar to [rectilinear](#rectilinear), but each line is slightly rotated to improve print speed.
- **Horizontal Strength (X-Y):** Low
- **Vertical Strength (Z):** Low
- **Density Calculation:**  % of  total infill volume
- **Material Usage:** Normal
- **Print Time:** Normal-Low
- **Material/Time (Higher better):** Normal-High
![infill-top-line](https://github.com/SoftFever/OrcaSlicer/blob/main/doc/images/fill/infill-top-line.png?raw=true)
</v>
      </c>
    </row>
    <row r="7" spans="1:25" ht="75" x14ac:dyDescent="0.25">
      <c r="A7" t="s">
        <v>56</v>
      </c>
      <c r="B7" t="s">
        <v>39</v>
      </c>
      <c r="E7" t="s">
        <v>6</v>
      </c>
      <c r="F7" s="6" t="s">
        <v>62</v>
      </c>
      <c r="G7">
        <v>6</v>
      </c>
      <c r="H7" t="str">
        <f>_xlfn.XLOOKUP(Infill[[#This Row],[XY-N]],Rating[N],Rating[Name])</f>
        <v>High</v>
      </c>
      <c r="I7">
        <v>6</v>
      </c>
      <c r="J7" t="str">
        <f>_xlfn.XLOOKUP(Infill[[#This Row],[Z-N]],Rating[N],Rating[Name])</f>
        <v>High</v>
      </c>
      <c r="K7" s="2" t="s">
        <v>91</v>
      </c>
      <c r="L7">
        <v>7</v>
      </c>
      <c r="M7">
        <v>50</v>
      </c>
      <c r="N7">
        <v>148.54</v>
      </c>
      <c r="O7" s="2">
        <f>Infill[[#This Row],[g]]/(997.25*0.15)</f>
        <v>0.9929974095429096</v>
      </c>
      <c r="P7" s="2" t="s">
        <v>26</v>
      </c>
      <c r="Q7">
        <f>Infill[[#This Row],[hs]]*60+Infill[[#This Row],[min]]</f>
        <v>470</v>
      </c>
      <c r="R7" s="2">
        <f>Infill[[#This Row],[Total Time]]/AVERAGE(Infill[Total Time])</f>
        <v>0.9014821272885789</v>
      </c>
      <c r="S7" s="2" t="str">
        <f>_xlfn.XLOOKUP(Infill[[#This Row],[t prom]],Rating[Max %],Rating[Name],,1)</f>
        <v>Normal-Low</v>
      </c>
      <c r="T7" s="3">
        <f>Infill[[#This Row],[g]]/Infill[[#This Row],[Total Time]]</f>
        <v>0.31604255319148933</v>
      </c>
      <c r="U7" s="2">
        <f>Infill[[#This Row],[g/t]]/AVERAGE(Infill[g/t])</f>
        <v>1.1659434191563129</v>
      </c>
      <c r="V7" t="s">
        <v>28</v>
      </c>
      <c r="W7" s="2" t="str">
        <f>SUBSTITUTE(LOWER(Infill[[#This Row],[Infill]])," ","-")</f>
        <v>cubic</v>
      </c>
      <c r="X7" s="2" t="str">
        <f>"["&amp;Infill[[#This Row],[Infill]]&amp;"](#"&amp;Infill[[#This Row],[image]]&amp;")"</f>
        <v>[Cubic](#cubic)</v>
      </c>
      <c r="Y7"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Cubic
3D cube pattern with corners facing down, distributing force in all directions. Triangles in the horizontal plane provide good X-Y strength.
- **Horizontal Strength (X-Y):** High
- **Vertical Strength (Z):** High
- **Density Calculation:**  % of  total infill volume
- **Material Usage:** Normal
- **Print Time:** Normal-Low
- **Material/Time (Higher better):** Normal-High
![infill-top-cubic](https://github.com/SoftFever/OrcaSlicer/blob/main/doc/images/fill/infill-top-cubic.png?raw=true)
</v>
      </c>
    </row>
    <row r="8" spans="1:25" ht="45" x14ac:dyDescent="0.25">
      <c r="A8" t="s">
        <v>40</v>
      </c>
      <c r="B8" s="4">
        <v>1</v>
      </c>
      <c r="E8" t="s">
        <v>7</v>
      </c>
      <c r="F8" s="6" t="s">
        <v>63</v>
      </c>
      <c r="G8">
        <v>6</v>
      </c>
      <c r="H8" t="str">
        <f>_xlfn.XLOOKUP(Infill[[#This Row],[XY-N]],Rating[N],Rating[Name])</f>
        <v>High</v>
      </c>
      <c r="I8">
        <v>4</v>
      </c>
      <c r="J8" t="str">
        <f>_xlfn.XLOOKUP(Infill[[#This Row],[Z-N]],Rating[N],Rating[Name])</f>
        <v>Normal</v>
      </c>
      <c r="K8" s="2" t="s">
        <v>91</v>
      </c>
      <c r="L8">
        <v>7</v>
      </c>
      <c r="M8">
        <v>50</v>
      </c>
      <c r="N8">
        <v>147.55000000000001</v>
      </c>
      <c r="O8" s="2">
        <f>Infill[[#This Row],[g]]/(997.25*0.15)</f>
        <v>0.9863792094927718</v>
      </c>
      <c r="P8" s="2" t="s">
        <v>26</v>
      </c>
      <c r="Q8">
        <f>Infill[[#This Row],[hs]]*60+Infill[[#This Row],[min]]</f>
        <v>470</v>
      </c>
      <c r="R8" s="2">
        <f>Infill[[#This Row],[Total Time]]/AVERAGE(Infill[Total Time])</f>
        <v>0.9014821272885789</v>
      </c>
      <c r="S8" s="2" t="str">
        <f>_xlfn.XLOOKUP(Infill[[#This Row],[t prom]],Rating[Max %],Rating[Name],,1)</f>
        <v>Normal-Low</v>
      </c>
      <c r="T8" s="3">
        <f>Infill[[#This Row],[g]]/Infill[[#This Row],[Total Time]]</f>
        <v>0.31393617021276599</v>
      </c>
      <c r="U8" s="2">
        <f>Infill[[#This Row],[g/t]]/AVERAGE(Infill[g/t])</f>
        <v>1.158172556190346</v>
      </c>
      <c r="V8" t="s">
        <v>28</v>
      </c>
      <c r="W8" s="2" t="str">
        <f>SUBSTITUTE(LOWER(Infill[[#This Row],[Infill]])," ","-")</f>
        <v>triangles</v>
      </c>
      <c r="X8" s="2" t="str">
        <f>"["&amp;Infill[[#This Row],[Infill]]&amp;"](#"&amp;Infill[[#This Row],[image]]&amp;")"</f>
        <v>[Triangles](#triangles)</v>
      </c>
      <c r="Y8"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Triangles
Triangle-based grid, offering strong X-Y strength but with triple overlaps at intersections.
- **Horizontal Strength (X-Y):** High
- **Vertical Strength (Z):** Normal
- **Density Calculation:**  % of  total infill volume
- **Material Usage:** Normal
- **Print Time:** Normal-Low
- **Material/Time (Higher better):** Normal-High
![infill-top-triangles](https://github.com/SoftFever/OrcaSlicer/blob/main/doc/images/fill/infill-top-triangles.png?raw=true)
</v>
      </c>
    </row>
    <row r="9" spans="1:25" ht="90" x14ac:dyDescent="0.25">
      <c r="A9" t="s">
        <v>53</v>
      </c>
      <c r="B9">
        <v>1</v>
      </c>
      <c r="E9" t="s">
        <v>8</v>
      </c>
      <c r="F9" s="6" t="s">
        <v>64</v>
      </c>
      <c r="G9">
        <v>6</v>
      </c>
      <c r="H9" t="str">
        <f>_xlfn.XLOOKUP(Infill[[#This Row],[XY-N]],Rating[N],Rating[Name])</f>
        <v>High</v>
      </c>
      <c r="I9">
        <v>5</v>
      </c>
      <c r="J9" t="str">
        <f>_xlfn.XLOOKUP(Infill[[#This Row],[Z-N]],Rating[N],Rating[Name])</f>
        <v>Normal-High</v>
      </c>
      <c r="K9" s="2" t="s">
        <v>91</v>
      </c>
      <c r="L9">
        <v>7</v>
      </c>
      <c r="M9">
        <v>43</v>
      </c>
      <c r="N9">
        <v>148.53</v>
      </c>
      <c r="O9" s="2">
        <f>Infill[[#This Row],[g]]/(997.25*0.15)</f>
        <v>0.99293055903735272</v>
      </c>
      <c r="P9" s="2" t="s">
        <v>26</v>
      </c>
      <c r="Q9">
        <f>Infill[[#This Row],[hs]]*60+Infill[[#This Row],[min]]</f>
        <v>463</v>
      </c>
      <c r="R9" s="2">
        <f>Infill[[#This Row],[Total Time]]/AVERAGE(Infill[Total Time])</f>
        <v>0.88805579773321708</v>
      </c>
      <c r="S9" s="2" t="str">
        <f>_xlfn.XLOOKUP(Infill[[#This Row],[t prom]],Rating[Max %],Rating[Name],,1)</f>
        <v>Normal-Low</v>
      </c>
      <c r="T9" s="3">
        <f>Infill[[#This Row],[g]]/Infill[[#This Row],[Total Time]]</f>
        <v>0.32079913606911448</v>
      </c>
      <c r="U9" s="2">
        <f>Infill[[#This Row],[g/t]]/AVERAGE(Infill[g/t])</f>
        <v>1.1834913931485316</v>
      </c>
      <c r="V9" t="s">
        <v>28</v>
      </c>
      <c r="W9" s="2" t="str">
        <f>SUBSTITUTE(LOWER(Infill[[#This Row],[Infill]])," ","-")</f>
        <v>tri-hexagon</v>
      </c>
      <c r="X9" s="2" t="str">
        <f>"["&amp;Infill[[#This Row],[Infill]]&amp;"](#"&amp;Infill[[#This Row],[image]]&amp;")"</f>
        <v>[Tri-hexagon](#tri-hexagon)</v>
      </c>
      <c r="Y9"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Tri-hexagon
Similar to the [triangles](#triangles) pattern but offset to prevent triple overlaps at intersections. This design combines triangles and hexagons, providing excellent X-Y strength.
- **Horizontal Strength (X-Y):** High
- **Vertical Strength (Z):** Normal-High
- **Density Calculation:**  % of  total infill volume
- **Material Usage:** Normal
- **Print Time:** Normal-Low
- **Material/Time (Higher better):** Normal-High
![infill-top-tri-hexagon](https://github.com/SoftFever/OrcaSlicer/blob/main/doc/images/fill/infill-top-tri-hexagon.png?raw=true)
</v>
      </c>
    </row>
    <row r="10" spans="1:25" ht="75" x14ac:dyDescent="0.25">
      <c r="E10" t="s">
        <v>9</v>
      </c>
      <c r="F10" s="6" t="s">
        <v>65</v>
      </c>
      <c r="G10">
        <v>6</v>
      </c>
      <c r="H10" t="str">
        <f>_xlfn.XLOOKUP(Infill[[#This Row],[XY-N]],Rating[N],Rating[Name])</f>
        <v>High</v>
      </c>
      <c r="I10">
        <v>6</v>
      </c>
      <c r="J10" t="str">
        <f>_xlfn.XLOOKUP(Infill[[#This Row],[Z-N]],Rating[N],Rating[Name])</f>
        <v>High</v>
      </c>
      <c r="K10" s="2" t="s">
        <v>91</v>
      </c>
      <c r="L10">
        <v>10</v>
      </c>
      <c r="M10">
        <v>49</v>
      </c>
      <c r="N10">
        <v>141.77000000000001</v>
      </c>
      <c r="O10" s="2">
        <f>Infill[[#This Row],[g]]/(997.25*0.15)</f>
        <v>0.94773961728085576</v>
      </c>
      <c r="P10" s="2" t="s">
        <v>26</v>
      </c>
      <c r="Q10">
        <f>Infill[[#This Row],[hs]]*60+Infill[[#This Row],[min]]</f>
        <v>649</v>
      </c>
      <c r="R10" s="2">
        <f>Infill[[#This Row],[Total Time]]/AVERAGE(Infill[Total Time])</f>
        <v>1.2448125544899737</v>
      </c>
      <c r="S10" s="2" t="str">
        <f>_xlfn.XLOOKUP(Infill[[#This Row],[t prom]],Rating[Max %],Rating[Name],,1)</f>
        <v>Normal-High</v>
      </c>
      <c r="T10" s="3">
        <f>Infill[[#This Row],[g]]/Infill[[#This Row],[Total Time]]</f>
        <v>0.21844375963020032</v>
      </c>
      <c r="U10" s="2">
        <f>Infill[[#This Row],[g/t]]/AVERAGE(Infill[g/t])</f>
        <v>0.8058821871442029</v>
      </c>
      <c r="V10" t="s">
        <v>24</v>
      </c>
      <c r="W10" s="2" t="str">
        <f>SUBSTITUTE(LOWER(Infill[[#This Row],[Infill]])," ","-")</f>
        <v>gyroid</v>
      </c>
      <c r="X10" s="2" t="str">
        <f>"["&amp;Infill[[#This Row],[Infill]]&amp;"](#"&amp;Infill[[#This Row],[image]]&amp;")"</f>
        <v>[Gyroid](#gyroid)</v>
      </c>
      <c r="Y10"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Gyroid
Mathematical, isotropic surface providing equal strength in all directions. Excellent for strong, flexible prints and resin filling due to its interconnected structure.
- **Horizontal Strength (X-Y):** High
- **Vertical Strength (Z):** High
- **Density Calculation:**  % of  total infill volume
- **Material Usage:** Normal
- **Print Time:** Normal-High
- **Material/Time (Higher better):** Low
![infill-top-gyroid](https://github.com/SoftFever/OrcaSlicer/blob/main/doc/images/fill/infill-top-gyroid.png?raw=true)
</v>
      </c>
    </row>
    <row r="11" spans="1:25" ht="105" x14ac:dyDescent="0.25">
      <c r="A11" t="s">
        <v>47</v>
      </c>
      <c r="B11" t="s">
        <v>87</v>
      </c>
      <c r="C11" t="s">
        <v>46</v>
      </c>
      <c r="E11" t="s">
        <v>10</v>
      </c>
      <c r="F11" s="6" t="s">
        <v>66</v>
      </c>
      <c r="G11">
        <v>6</v>
      </c>
      <c r="H11" t="str">
        <f>_xlfn.XLOOKUP(Infill[[#This Row],[XY-N]],Rating[N],Rating[Name])</f>
        <v>High</v>
      </c>
      <c r="I11">
        <v>6</v>
      </c>
      <c r="J11" t="str">
        <f>_xlfn.XLOOKUP(Infill[[#This Row],[Z-N]],Rating[N],Rating[Name])</f>
        <v>High</v>
      </c>
      <c r="K11" s="2" t="s">
        <v>91</v>
      </c>
      <c r="L11">
        <v>11</v>
      </c>
      <c r="M11">
        <v>29</v>
      </c>
      <c r="N11">
        <v>151.01</v>
      </c>
      <c r="O11" s="2">
        <f>Infill[[#This Row],[g]]/(997.25*0.15)</f>
        <v>1.0095094844154757</v>
      </c>
      <c r="P11" s="2" t="s">
        <v>26</v>
      </c>
      <c r="Q11">
        <f>Infill[[#This Row],[hs]]*60+Infill[[#This Row],[min]]</f>
        <v>689</v>
      </c>
      <c r="R11" s="2">
        <f>Infill[[#This Row],[Total Time]]/AVERAGE(Infill[Total Time])</f>
        <v>1.3215344376634699</v>
      </c>
      <c r="S11" s="2" t="str">
        <f>_xlfn.XLOOKUP(Infill[[#This Row],[t prom]],Rating[Max %],Rating[Name],,1)</f>
        <v>High</v>
      </c>
      <c r="T11" s="3">
        <f>Infill[[#This Row],[g]]/Infill[[#This Row],[Total Time]]</f>
        <v>0.21917271407837444</v>
      </c>
      <c r="U11" s="2">
        <f>Infill[[#This Row],[g/t]]/AVERAGE(Infill[g/t])</f>
        <v>0.80857144412283</v>
      </c>
      <c r="V11" t="s">
        <v>24</v>
      </c>
      <c r="W11" s="2" t="str">
        <f>SUBSTITUTE(LOWER(Infill[[#This Row],[Infill]])," ","-")</f>
        <v>tpms-d</v>
      </c>
      <c r="X11" s="2" t="str">
        <f>"["&amp;Infill[[#This Row],[Infill]]&amp;"](#"&amp;Infill[[#This Row],[image]]&amp;")"</f>
        <v>[TPMS-D](#tpms-d)</v>
      </c>
      <c r="Y11"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TPMS-D
Triply Periodic Minimal Surface - D. Hybrid between [Cross Hatch](#cross-hatch) and [Gyroid](#gyroid), combining rigidity and smooth transitions. Isotropic and strong in all directions.
- **Horizontal Strength (X-Y):** High
- **Vertical Strength (Z):** High
- **Density Calculation:**  % of  total infill volume
- **Material Usage:** Normal
- **Print Time:** High
- **Material/Time (Higher better):** Low
![infill-top-tpms-d](https://github.com/SoftFever/OrcaSlicer/blob/main/doc/images/fill/infill-top-tpms-d.png?raw=true)
</v>
      </c>
    </row>
    <row r="12" spans="1:25" ht="60" x14ac:dyDescent="0.25">
      <c r="A12">
        <v>0</v>
      </c>
      <c r="B12" s="7">
        <v>0.15</v>
      </c>
      <c r="C12" t="s">
        <v>79</v>
      </c>
      <c r="E12" t="s">
        <v>11</v>
      </c>
      <c r="F12" s="6" t="s">
        <v>67</v>
      </c>
      <c r="G12">
        <v>6</v>
      </c>
      <c r="H12" t="str">
        <f>_xlfn.XLOOKUP(Infill[[#This Row],[XY-N]],Rating[N],Rating[Name])</f>
        <v>High</v>
      </c>
      <c r="I12">
        <v>6</v>
      </c>
      <c r="J12" t="str">
        <f>_xlfn.XLOOKUP(Infill[[#This Row],[Z-N]],Rating[N],Rating[Name])</f>
        <v>High</v>
      </c>
      <c r="K12" s="2" t="s">
        <v>91</v>
      </c>
      <c r="L12">
        <v>17</v>
      </c>
      <c r="M12">
        <v>36</v>
      </c>
      <c r="N12">
        <v>190.54</v>
      </c>
      <c r="O12" s="2">
        <f>Infill[[#This Row],[g]]/(997.25*0.15)</f>
        <v>1.2737695328820924</v>
      </c>
      <c r="P12" s="2" t="s">
        <v>23</v>
      </c>
      <c r="Q12">
        <f>Infill[[#This Row],[hs]]*60+Infill[[#This Row],[min]]</f>
        <v>1056</v>
      </c>
      <c r="R12" s="2">
        <f>Infill[[#This Row],[Total Time]]/AVERAGE(Infill[Total Time])</f>
        <v>2.0254577157802962</v>
      </c>
      <c r="S12" s="2" t="str">
        <f>_xlfn.XLOOKUP(Infill[[#This Row],[t prom]],Rating[Max %],Rating[Name],,1)</f>
        <v>Ultra-High</v>
      </c>
      <c r="T12" s="3">
        <f>Infill[[#This Row],[g]]/Infill[[#This Row],[Total Time]]</f>
        <v>0.18043560606060605</v>
      </c>
      <c r="U12" s="2">
        <f>Infill[[#This Row],[g/t]]/AVERAGE(Infill[g/t])</f>
        <v>0.6656625993664127</v>
      </c>
      <c r="V12" t="s">
        <v>25</v>
      </c>
      <c r="W12" s="2" t="str">
        <f>SUBSTITUTE(LOWER(Infill[[#This Row],[Infill]])," ","-")</f>
        <v>honeycomb</v>
      </c>
      <c r="X12" s="2" t="str">
        <f>"["&amp;Infill[[#This Row],[Infill]]&amp;"](#"&amp;Infill[[#This Row],[image]]&amp;")"</f>
        <v>[Honeycomb](#honeycomb)</v>
      </c>
      <c r="Y12"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Honeycomb
Hexagonal pattern balancing strength and material use. Double walls in each hexagon increase material consumption.
- **Horizontal Strength (X-Y):** High
- **Vertical Strength (Z):** High
- **Density Calculation:**  % of  total infill volume
- **Material Usage:** High
- **Print Time:** Ultra-High
- **Material/Time (Higher better):** Extra Low
![infill-top-honeycomb](https://github.com/SoftFever/OrcaSlicer/blob/main/doc/images/fill/infill-top-honeycomb.png?raw=true)
</v>
      </c>
    </row>
    <row r="13" spans="1:25" ht="90" x14ac:dyDescent="0.25">
      <c r="A13">
        <v>1</v>
      </c>
      <c r="B13" s="7">
        <v>0.4</v>
      </c>
      <c r="C13" t="s">
        <v>80</v>
      </c>
      <c r="E13" t="s">
        <v>12</v>
      </c>
      <c r="F13" s="6" t="s">
        <v>68</v>
      </c>
      <c r="G13">
        <v>5</v>
      </c>
      <c r="H13" t="str">
        <f>_xlfn.XLOOKUP(Infill[[#This Row],[XY-N]],Rating[N],Rating[Name])</f>
        <v>Normal-High</v>
      </c>
      <c r="I13">
        <v>5</v>
      </c>
      <c r="J13" t="str">
        <f>_xlfn.XLOOKUP(Infill[[#This Row],[Z-N]],Rating[N],Rating[Name])</f>
        <v>Normal-High</v>
      </c>
      <c r="K13" s="2" t="s">
        <v>92</v>
      </c>
      <c r="L13">
        <v>5</v>
      </c>
      <c r="M13">
        <v>29</v>
      </c>
      <c r="N13">
        <v>97.57</v>
      </c>
      <c r="O13" s="2">
        <f>Infill[[#This Row],[g]]/(997.25*0.15)</f>
        <v>0.65226038271914422</v>
      </c>
      <c r="P13" s="2" t="s">
        <v>24</v>
      </c>
      <c r="Q13">
        <f>Infill[[#This Row],[hs]]*60+Infill[[#This Row],[min]]</f>
        <v>329</v>
      </c>
      <c r="R13" s="2">
        <f>Infill[[#This Row],[Total Time]]/AVERAGE(Infill[Total Time])</f>
        <v>0.63103748910200519</v>
      </c>
      <c r="S13" s="2" t="str">
        <f>_xlfn.XLOOKUP(Infill[[#This Row],[t prom]],Rating[Max %],Rating[Name],,1)</f>
        <v>Low</v>
      </c>
      <c r="T13" s="3">
        <f>Infill[[#This Row],[g]]/Infill[[#This Row],[Total Time]]</f>
        <v>0.29656534954407293</v>
      </c>
      <c r="U13" s="2">
        <f>Infill[[#This Row],[g/t]]/AVERAGE(Infill[g/t])</f>
        <v>1.0940881667956823</v>
      </c>
      <c r="V13" t="s">
        <v>26</v>
      </c>
      <c r="W13" s="2" t="str">
        <f>SUBSTITUTE(LOWER(Infill[[#This Row],[Infill]])," ","-")</f>
        <v>adaptive-cubic</v>
      </c>
      <c r="X13" s="2" t="str">
        <f>"["&amp;Infill[[#This Row],[Infill]]&amp;"](#"&amp;Infill[[#This Row],[image]]&amp;")"</f>
        <v>[Adaptive Cubic](#adaptive-cubic)</v>
      </c>
      <c r="Y13"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Adaptive Cubic
[Cubic](#cubic) pattern with adaptive density: denser near walls, sparser in the center. Saves material and time while maintaining strength, ideal for large prints.
- **Horizontal Strength (X-Y):** Normal-High
- **Vertical Strength (Z):** Normal-High
- **Density Calculation:** Same as [Cubic](#cubic) but reduced in the center
- **Material Usage:** Low
- **Print Time:** Low
- **Material/Time (Higher better):** Normal
![infill-top-adaptive-cubic](https://github.com/SoftFever/OrcaSlicer/blob/main/doc/images/fill/infill-top-adaptive-cubic.png?raw=true)
</v>
      </c>
    </row>
    <row r="14" spans="1:25" ht="135" x14ac:dyDescent="0.25">
      <c r="A14">
        <v>2</v>
      </c>
      <c r="B14" s="7">
        <v>0.75</v>
      </c>
      <c r="C14" t="s">
        <v>24</v>
      </c>
      <c r="E14" t="s">
        <v>13</v>
      </c>
      <c r="F14" s="6" t="s">
        <v>69</v>
      </c>
      <c r="G14">
        <v>3</v>
      </c>
      <c r="H14" t="str">
        <f>_xlfn.XLOOKUP(Infill[[#This Row],[XY-N]],Rating[N],Rating[Name])</f>
        <v>Normal-Low</v>
      </c>
      <c r="I14">
        <v>4</v>
      </c>
      <c r="J14" t="str">
        <f>_xlfn.XLOOKUP(Infill[[#This Row],[Z-N]],Rating[N],Rating[Name])</f>
        <v>Normal</v>
      </c>
      <c r="K14" s="2" t="s">
        <v>91</v>
      </c>
      <c r="L14">
        <v>8</v>
      </c>
      <c r="M14">
        <v>8</v>
      </c>
      <c r="N14">
        <v>148.6</v>
      </c>
      <c r="O14" s="2">
        <f>Infill[[#This Row],[g]]/(997.25*0.15)</f>
        <v>0.99339851257625134</v>
      </c>
      <c r="P14" s="2" t="s">
        <v>26</v>
      </c>
      <c r="Q14">
        <f>Infill[[#This Row],[hs]]*60+Infill[[#This Row],[min]]</f>
        <v>488</v>
      </c>
      <c r="R14" s="2">
        <f>Infill[[#This Row],[Total Time]]/AVERAGE(Infill[Total Time])</f>
        <v>0.93600697471665206</v>
      </c>
      <c r="S14" s="2" t="str">
        <f>_xlfn.XLOOKUP(Infill[[#This Row],[t prom]],Rating[Max %],Rating[Name],,1)</f>
        <v>Normal</v>
      </c>
      <c r="T14" s="3">
        <f>Infill[[#This Row],[g]]/Infill[[#This Row],[Total Time]]</f>
        <v>0.30450819672131146</v>
      </c>
      <c r="U14" s="2">
        <f>Infill[[#This Row],[g/t]]/AVERAGE(Infill[g/t])</f>
        <v>1.1233908992984614</v>
      </c>
      <c r="V14" t="s">
        <v>26</v>
      </c>
      <c r="W14" s="2" t="str">
        <f>SUBSTITUTE(LOWER(Infill[[#This Row],[Infill]])," ","-")</f>
        <v>aligned-rectilinear</v>
      </c>
      <c r="X14" s="2" t="str">
        <f>"["&amp;Infill[[#This Row],[Infill]]&amp;"](#"&amp;Infill[[#This Row],[image]]&amp;")"</f>
        <v>[Aligned Rectilinear](#aligned-rectilinear)</v>
      </c>
      <c r="Y14"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Aligned Rectilinear
Parallel lines spaced by the infill spacing, each layer printed in the same direction as the previous layer. Good horizontal strength perpendicular to the lines, but terrible in parallel direction.
Recommended with layer anchoring to improve not perpendicular strength.
- **Horizontal Strength (X-Y):** Normal-Low
- **Vertical Strength (Z):** Normal
- **Density Calculation:**  % of  total infill volume
- **Material Usage:** Normal
- **Print Time:** Normal
- **Material/Time (Higher better):** Normal
![infill-top-aligned-rectilinear](https://github.com/SoftFever/OrcaSlicer/blob/main/doc/images/fill/infill-top-aligned-rectilinear.png?raw=true)
</v>
      </c>
    </row>
    <row r="15" spans="1:25" ht="165" x14ac:dyDescent="0.25">
      <c r="A15">
        <v>3</v>
      </c>
      <c r="B15" s="7">
        <v>0.92500000000000004</v>
      </c>
      <c r="C15" t="s">
        <v>27</v>
      </c>
      <c r="E15" t="s">
        <v>78</v>
      </c>
      <c r="F15" s="8" t="s">
        <v>83</v>
      </c>
      <c r="G15">
        <v>3</v>
      </c>
      <c r="H15" t="str">
        <f>_xlfn.XLOOKUP(Infill[[#This Row],[XY-N]],Rating[N],Rating[Name])</f>
        <v>Normal-Low</v>
      </c>
      <c r="I15">
        <v>3</v>
      </c>
      <c r="J15" t="str">
        <f>_xlfn.XLOOKUP(Infill[[#This Row],[Z-N]],Rating[N],Rating[Name])</f>
        <v>Normal-Low</v>
      </c>
      <c r="K15" s="2" t="s">
        <v>91</v>
      </c>
      <c r="L15">
        <v>8</v>
      </c>
      <c r="M15">
        <v>2</v>
      </c>
      <c r="N15">
        <v>147.52000000000001</v>
      </c>
      <c r="O15" s="2">
        <f>Infill[[#This Row],[g]]/(997.25*0.15)</f>
        <v>0.98617865797610094</v>
      </c>
      <c r="P15" s="2" t="s">
        <v>26</v>
      </c>
      <c r="Q15">
        <f>Infill[[#This Row],[hs]]*60+Infill[[#This Row],[min]]</f>
        <v>482</v>
      </c>
      <c r="R15" s="2">
        <f>Infill[[#This Row],[Total Time]]/AVERAGE(Infill[Total Time])</f>
        <v>0.92449869224062775</v>
      </c>
      <c r="S15" s="2" t="str">
        <f>_xlfn.XLOOKUP(Infill[[#This Row],[t prom]],Rating[Max %],Rating[Name],,1)</f>
        <v>Normal-Low</v>
      </c>
      <c r="T15" s="3">
        <f>Infill[[#This Row],[g]]/Infill[[#This Row],[Total Time]]</f>
        <v>0.30605809128630707</v>
      </c>
      <c r="U15" s="2">
        <f>Infill[[#This Row],[g/t]]/AVERAGE(Infill[g/t])</f>
        <v>1.1291087665609367</v>
      </c>
      <c r="V15" t="s">
        <v>26</v>
      </c>
      <c r="W15" s="2" t="str">
        <f>SUBSTITUTE(LOWER(Infill[[#This Row],[Infill]])," ","-")</f>
        <v>2d-honeycomb</v>
      </c>
      <c r="X15" s="2" t="str">
        <f>"["&amp;Infill[[#This Row],[Infill]]&amp;"](#"&amp;Infill[[#This Row],[image]]&amp;")"</f>
        <v>[2D Honeycomb](#2d-honeycomb)</v>
      </c>
      <c r="Y15"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2D Honeycomb
Vertical Honeycomb pattern. Acceptable torsional stiffness. Developed for low densities structures like wings. Improve over [2D Lattice](#2d-lattice) offers same performance with lower densities.This infill includes a Overhang angle parameter to improve interlayer point of contact and reduce the risk of delamination.
- **Horizontal Strength (X-Y):** Normal-Low
- **Vertical Strength (Z):** Normal-Low
- **Density Calculation:**  % of  total infill volume
- **Material Usage:** Normal
- **Print Time:** Normal-Low
- **Material/Time (Higher better):** Normal
![infill-top-2d-honeycomb](https://github.com/SoftFever/OrcaSlicer/blob/main/doc/images/fill/infill-top-2d-honeycomb.png?raw=true)
</v>
      </c>
    </row>
    <row r="16" spans="1:25" ht="90" x14ac:dyDescent="0.25">
      <c r="A16">
        <v>4</v>
      </c>
      <c r="B16" s="7">
        <v>1.075</v>
      </c>
      <c r="C16" t="s">
        <v>26</v>
      </c>
      <c r="E16" t="s">
        <v>14</v>
      </c>
      <c r="F16" s="6" t="s">
        <v>70</v>
      </c>
      <c r="G16">
        <v>5</v>
      </c>
      <c r="H16" t="str">
        <f>_xlfn.XLOOKUP(Infill[[#This Row],[XY-N]],Rating[N],Rating[Name])</f>
        <v>Normal-High</v>
      </c>
      <c r="I16">
        <v>5</v>
      </c>
      <c r="J16" t="str">
        <f>_xlfn.XLOOKUP(Infill[[#This Row],[Z-N]],Rating[N],Rating[Name])</f>
        <v>Normal-High</v>
      </c>
      <c r="K16" s="2" t="s">
        <v>57</v>
      </c>
      <c r="L16">
        <v>12</v>
      </c>
      <c r="M16">
        <v>28</v>
      </c>
      <c r="N16">
        <v>123.92</v>
      </c>
      <c r="O16" s="2">
        <f>Infill[[#This Row],[g]]/(997.25*0.15)</f>
        <v>0.82841146486170303</v>
      </c>
      <c r="P16" s="2" t="s">
        <v>27</v>
      </c>
      <c r="Q16">
        <f>Infill[[#This Row],[hs]]*60+Infill[[#This Row],[min]]</f>
        <v>748</v>
      </c>
      <c r="R16" s="2">
        <f>Infill[[#This Row],[Total Time]]/AVERAGE(Infill[Total Time])</f>
        <v>1.4346992153443765</v>
      </c>
      <c r="S16" s="2" t="str">
        <f>_xlfn.XLOOKUP(Infill[[#This Row],[t prom]],Rating[Max %],Rating[Name],,1)</f>
        <v>High</v>
      </c>
      <c r="T16" s="3">
        <f>Infill[[#This Row],[g]]/Infill[[#This Row],[Total Time]]</f>
        <v>0.16566844919786097</v>
      </c>
      <c r="U16" s="2">
        <f>Infill[[#This Row],[g/t]]/AVERAGE(Infill[g/t])</f>
        <v>0.61118364015697213</v>
      </c>
      <c r="V16" t="s">
        <v>25</v>
      </c>
      <c r="W16" s="2" t="str">
        <f>SUBSTITUTE(LOWER(Infill[[#This Row],[Infill]])," ","-")</f>
        <v>3d-honeycomb</v>
      </c>
      <c r="X16" s="2" t="str">
        <f>"["&amp;Infill[[#This Row],[Infill]]&amp;"](#"&amp;Infill[[#This Row],[image]]&amp;")"</f>
        <v>[3D Honeycomb](#3d-honeycomb)</v>
      </c>
      <c r="Y16"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3D Honeycomb
This infill tries to generate a printable honeycomb structure by printing squares and octagons mantaining a vertical angle high enough to mantian contact with the previous layer.
- **Horizontal Strength (X-Y):** Normal-High
- **Vertical Strength (Z):** Normal-High
- **Density Calculation:** Unknown
- **Material Usage:** Normal-Low
- **Print Time:** High
- **Material/Time (Higher better):** Extra Low
![infill-top-3d-honeycomb](https://github.com/SoftFever/OrcaSlicer/blob/main/doc/images/fill/infill-top-3d-honeycomb.png?raw=true)
</v>
      </c>
    </row>
    <row r="17" spans="1:25" ht="165" x14ac:dyDescent="0.25">
      <c r="A17">
        <v>5</v>
      </c>
      <c r="B17" s="7">
        <v>1.25</v>
      </c>
      <c r="C17" t="s">
        <v>28</v>
      </c>
      <c r="E17" t="s">
        <v>15</v>
      </c>
      <c r="F17" s="6" t="s">
        <v>86</v>
      </c>
      <c r="G17">
        <v>2</v>
      </c>
      <c r="H17" t="str">
        <f>_xlfn.XLOOKUP(Infill[[#This Row],[XY-N]],Rating[N],Rating[Name])</f>
        <v>Low</v>
      </c>
      <c r="I17">
        <v>4</v>
      </c>
      <c r="J17" t="str">
        <f>_xlfn.XLOOKUP(Infill[[#This Row],[Z-N]],Rating[N],Rating[Name])</f>
        <v>Normal</v>
      </c>
      <c r="K17" s="2" t="s">
        <v>91</v>
      </c>
      <c r="L17">
        <v>13</v>
      </c>
      <c r="M17">
        <v>24</v>
      </c>
      <c r="N17">
        <v>148.63</v>
      </c>
      <c r="O17" s="2">
        <f>Infill[[#This Row],[g]]/(997.25*0.15)</f>
        <v>0.99359906409292209</v>
      </c>
      <c r="P17" s="2" t="s">
        <v>26</v>
      </c>
      <c r="Q17">
        <f>Infill[[#This Row],[hs]]*60+Infill[[#This Row],[min]]</f>
        <v>804</v>
      </c>
      <c r="R17" s="2">
        <f>Infill[[#This Row],[Total Time]]/AVERAGE(Infill[Total Time])</f>
        <v>1.5421098517872711</v>
      </c>
      <c r="S17" s="2" t="str">
        <f>_xlfn.XLOOKUP(Infill[[#This Row],[t prom]],Rating[Max %],Rating[Name],,1)</f>
        <v>High</v>
      </c>
      <c r="T17" s="3">
        <f>Infill[[#This Row],[g]]/Infill[[#This Row],[Total Time]]</f>
        <v>0.18486318407960198</v>
      </c>
      <c r="U17" s="2">
        <f>Infill[[#This Row],[g/t]]/AVERAGE(Infill[g/t])</f>
        <v>0.68199680943375651</v>
      </c>
      <c r="V17" t="s">
        <v>25</v>
      </c>
      <c r="W17" s="2" t="str">
        <f>SUBSTITUTE(LOWER(Infill[[#This Row],[Infill]])," ","-")</f>
        <v>hilbert-curve</v>
      </c>
      <c r="X17" s="2" t="str">
        <f>"["&amp;Infill[[#This Row],[Infill]]&amp;"](#"&amp;Infill[[#This Row],[image]]&amp;")"</f>
        <v>[Hilbert Curve](#hilbert-curve)</v>
      </c>
      <c r="Y17"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Hilbert Curve
Hilbert Curve is a space-filling curve that can be used to create a continuous infill pattern. It is known for its Esthetic appeal and ability to fill space efficiently.
Print speed is very low due to the complexity of the path, which can lead to longer print times. It is not recommended for structural parts but can be used for Esthetic purposes.
- **Horizontal Strength (X-Y):** Low
- **Vertical Strength (Z):** Normal
- **Density Calculation:**  % of  total infill volume
- **Material Usage:** Normal
- **Print Time:** High
- **Material/Time (Higher better):** Extra Low
![infill-top-hilbert-curve](https://github.com/SoftFever/OrcaSlicer/blob/main/doc/images/fill/infill-top-hilbert-curve.png?raw=true)
</v>
      </c>
    </row>
    <row r="18" spans="1:25" ht="105" x14ac:dyDescent="0.25">
      <c r="A18">
        <v>6</v>
      </c>
      <c r="B18" s="7">
        <v>1.6</v>
      </c>
      <c r="C18" t="s">
        <v>23</v>
      </c>
      <c r="E18" t="s">
        <v>16</v>
      </c>
      <c r="F18" s="6" t="s">
        <v>71</v>
      </c>
      <c r="G18">
        <v>2</v>
      </c>
      <c r="H18" t="str">
        <f>_xlfn.XLOOKUP(Infill[[#This Row],[XY-N]],Rating[N],Rating[Name])</f>
        <v>Low</v>
      </c>
      <c r="I18">
        <v>4</v>
      </c>
      <c r="J18" t="str">
        <f>_xlfn.XLOOKUP(Infill[[#This Row],[Z-N]],Rating[N],Rating[Name])</f>
        <v>Normal</v>
      </c>
      <c r="K18" s="2" t="s">
        <v>91</v>
      </c>
      <c r="L18">
        <v>7</v>
      </c>
      <c r="M18">
        <v>46</v>
      </c>
      <c r="N18">
        <v>148.21</v>
      </c>
      <c r="O18" s="2">
        <f>Infill[[#This Row],[g]]/(997.25*0.15)</f>
        <v>0.99079134285953041</v>
      </c>
      <c r="P18" s="2" t="s">
        <v>26</v>
      </c>
      <c r="Q18">
        <f>Infill[[#This Row],[hs]]*60+Infill[[#This Row],[min]]</f>
        <v>466</v>
      </c>
      <c r="R18" s="2">
        <f>Infill[[#This Row],[Total Time]]/AVERAGE(Infill[Total Time])</f>
        <v>0.89380993897122929</v>
      </c>
      <c r="S18" s="2" t="str">
        <f>_xlfn.XLOOKUP(Infill[[#This Row],[t prom]],Rating[Max %],Rating[Name],,1)</f>
        <v>Normal-Low</v>
      </c>
      <c r="T18" s="3">
        <f>Infill[[#This Row],[g]]/Infill[[#This Row],[Total Time]]</f>
        <v>0.31804721030042921</v>
      </c>
      <c r="U18" s="2">
        <f>Infill[[#This Row],[g/t]]/AVERAGE(Infill[g/t])</f>
        <v>1.1733389952906987</v>
      </c>
      <c r="V18" t="s">
        <v>28</v>
      </c>
      <c r="W18" s="2" t="str">
        <f>SUBSTITUTE(LOWER(Infill[[#This Row],[Infill]])," ","-")</f>
        <v>archimedean-chords</v>
      </c>
      <c r="X18" s="2" t="str">
        <f>"["&amp;Infill[[#This Row],[Infill]]&amp;"](#"&amp;Infill[[#This Row],[image]]&amp;")"</f>
        <v>[Archimedean Chords](#archimedean-chords)</v>
      </c>
      <c r="Y18"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Archimedean Chords
Spiral pattern that fills the area with concentric arcs, creating a smooth and continuous infill. Can be filled with resin thanks to its interconnected hollow structure, which allows the resin to flow through it and cure properly.
- **Horizontal Strength (X-Y):** Low
- **Vertical Strength (Z):** Normal
- **Density Calculation:**  % of  total infill volume
- **Material Usage:** Normal
- **Print Time:** Normal-Low
- **Material/Time (Higher better):** Normal-High
![infill-top-archimedean-chords](https://github.com/SoftFever/OrcaSlicer/blob/main/doc/images/fill/infill-top-archimedean-chords.png?raw=true)
</v>
      </c>
    </row>
    <row r="19" spans="1:25" ht="30" x14ac:dyDescent="0.25">
      <c r="A19">
        <v>7</v>
      </c>
      <c r="B19" s="7">
        <v>1.85</v>
      </c>
      <c r="C19" t="s">
        <v>81</v>
      </c>
      <c r="E19" t="s">
        <v>17</v>
      </c>
      <c r="F19" s="6" t="s">
        <v>85</v>
      </c>
      <c r="G19">
        <v>2</v>
      </c>
      <c r="H19" t="str">
        <f>_xlfn.XLOOKUP(Infill[[#This Row],[XY-N]],Rating[N],Rating[Name])</f>
        <v>Low</v>
      </c>
      <c r="I19">
        <v>4</v>
      </c>
      <c r="J19" t="str">
        <f>_xlfn.XLOOKUP(Infill[[#This Row],[Z-N]],Rating[N],Rating[Name])</f>
        <v>Normal</v>
      </c>
      <c r="K19" s="2" t="s">
        <v>91</v>
      </c>
      <c r="L19">
        <v>9</v>
      </c>
      <c r="M19">
        <v>30</v>
      </c>
      <c r="N19">
        <v>148.72</v>
      </c>
      <c r="O19" s="2">
        <f>Infill[[#This Row],[g]]/(997.25*0.15)</f>
        <v>0.99420071864293469</v>
      </c>
      <c r="P19" s="2" t="s">
        <v>26</v>
      </c>
      <c r="Q19">
        <f>Infill[[#This Row],[hs]]*60+Infill[[#This Row],[min]]</f>
        <v>570</v>
      </c>
      <c r="R19" s="2">
        <f>Infill[[#This Row],[Total Time]]/AVERAGE(Infill[Total Time])</f>
        <v>1.0932868352223191</v>
      </c>
      <c r="S19" s="2" t="str">
        <f>_xlfn.XLOOKUP(Infill[[#This Row],[t prom]],Rating[Max %],Rating[Name],,1)</f>
        <v>Normal-High</v>
      </c>
      <c r="T19" s="3">
        <f>Infill[[#This Row],[g]]/Infill[[#This Row],[Total Time]]</f>
        <v>0.26091228070175437</v>
      </c>
      <c r="U19" s="2">
        <f>Infill[[#This Row],[g/t]]/AVERAGE(Infill[g/t])</f>
        <v>0.96255695187019885</v>
      </c>
      <c r="V19" t="s">
        <v>26</v>
      </c>
      <c r="W19" s="2" t="str">
        <f>SUBSTITUTE(LOWER(Infill[[#This Row],[Infill]])," ","-")</f>
        <v>octagram-spiral</v>
      </c>
      <c r="X19" s="2" t="str">
        <f>"["&amp;Infill[[#This Row],[Infill]]&amp;"](#"&amp;Infill[[#This Row],[image]]&amp;")"</f>
        <v>[Octagram Spiral](#octagram-spiral)</v>
      </c>
      <c r="Y19"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Octagram Spiral
Esthetic pattern with low strength and high print time.
- **Horizontal Strength (X-Y):** Low
- **Vertical Strength (Z):** Normal
- **Density Calculation:**  % of  total infill volume
- **Material Usage:** Normal
- **Print Time:** Normal-High
- **Material/Time (Higher better):** Normal
![infill-top-octagram-spiral](https://github.com/SoftFever/OrcaSlicer/blob/main/doc/images/fill/infill-top-octagram-spiral.png?raw=true)
</v>
      </c>
    </row>
    <row r="20" spans="1:25" ht="120" x14ac:dyDescent="0.25">
      <c r="A20">
        <v>8</v>
      </c>
      <c r="B20" s="7">
        <v>9.99</v>
      </c>
      <c r="C20" t="s">
        <v>82</v>
      </c>
      <c r="E20" t="s">
        <v>18</v>
      </c>
      <c r="F20" s="6" t="s">
        <v>72</v>
      </c>
      <c r="G20">
        <v>2</v>
      </c>
      <c r="H20" t="str">
        <f>_xlfn.XLOOKUP(Infill[[#This Row],[XY-N]],Rating[N],Rating[Name])</f>
        <v>Low</v>
      </c>
      <c r="I20">
        <v>2</v>
      </c>
      <c r="J20" t="str">
        <f>_xlfn.XLOOKUP(Infill[[#This Row],[Z-N]],Rating[N],Rating[Name])</f>
        <v>Low</v>
      </c>
      <c r="K20" s="2" t="s">
        <v>93</v>
      </c>
      <c r="L20">
        <v>2</v>
      </c>
      <c r="M20">
        <v>50</v>
      </c>
      <c r="N20">
        <v>49.39</v>
      </c>
      <c r="O20" s="2">
        <f>Infill[[#This Row],[g]]/(997.25*0.15)</f>
        <v>0.33017464694576754</v>
      </c>
      <c r="P20" s="2" t="s">
        <v>80</v>
      </c>
      <c r="Q20">
        <f>Infill[[#This Row],[hs]]*60+Infill[[#This Row],[min]]</f>
        <v>170</v>
      </c>
      <c r="R20" s="2">
        <f>Infill[[#This Row],[Total Time]]/AVERAGE(Infill[Total Time])</f>
        <v>0.32606800348735832</v>
      </c>
      <c r="S20" s="2" t="str">
        <f>_xlfn.XLOOKUP(Infill[[#This Row],[t prom]],Rating[Max %],Rating[Name],,1)</f>
        <v>Extra-Low</v>
      </c>
      <c r="T20" s="3">
        <f>Infill[[#This Row],[g]]/Infill[[#This Row],[Total Time]]</f>
        <v>0.29052941176470587</v>
      </c>
      <c r="U20" s="2">
        <f>Infill[[#This Row],[g/t]]/AVERAGE(Infill[g/t])</f>
        <v>1.0718203998091715</v>
      </c>
      <c r="V20" t="s">
        <v>26</v>
      </c>
      <c r="W20" s="2" t="str">
        <f>SUBSTITUTE(LOWER(Infill[[#This Row],[Infill]])," ","-")</f>
        <v>support-cubic</v>
      </c>
      <c r="X20" s="2" t="str">
        <f>"["&amp;Infill[[#This Row],[Infill]]&amp;"](#"&amp;Infill[[#This Row],[image]]&amp;")"</f>
        <v>[Support Cubic](#support-cubic)</v>
      </c>
      <c r="Y20"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Support Cubic
Support |Cubic is a variation of the [Cubic](#cubic) infill pattern that is specifically designed for support top layers. Will use more material than Lightning infill but will provide better strength. Nevertheless, it is still a low-density infill pattern.
- **Horizontal Strength (X-Y):** Low
- **Vertical Strength (Z):** Low
- **Density Calculation:** % of layer before top shell layers
- **Material Usage:** Extra-Low
- **Print Time:** Extra-Low
- **Material/Time (Higher better):** Normal
![infill-top-support-cubic](https://github.com/SoftFever/OrcaSlicer/blob/main/doc/images/fill/infill-top-support-cubic.png?raw=true)
</v>
      </c>
    </row>
    <row r="21" spans="1:25" ht="60" x14ac:dyDescent="0.25">
      <c r="E21" t="s">
        <v>19</v>
      </c>
      <c r="F21" s="6" t="s">
        <v>73</v>
      </c>
      <c r="G21">
        <v>2</v>
      </c>
      <c r="H21" t="str">
        <f>_xlfn.XLOOKUP(Infill[[#This Row],[XY-N]],Rating[N],Rating[Name])</f>
        <v>Low</v>
      </c>
      <c r="I21">
        <v>2</v>
      </c>
      <c r="J21" t="str">
        <f>_xlfn.XLOOKUP(Infill[[#This Row],[Z-N]],Rating[N],Rating[Name])</f>
        <v>Low</v>
      </c>
      <c r="K21" s="2" t="s">
        <v>93</v>
      </c>
      <c r="L21">
        <v>1</v>
      </c>
      <c r="M21">
        <v>16</v>
      </c>
      <c r="N21">
        <v>12.33</v>
      </c>
      <c r="O21" s="2">
        <f>Infill[[#This Row],[g]]/(997.25*0.15)</f>
        <v>8.2426673351717217E-2</v>
      </c>
      <c r="P21" s="2" t="s">
        <v>79</v>
      </c>
      <c r="Q21">
        <f>Infill[[#This Row],[hs]]*60+Infill[[#This Row],[min]]</f>
        <v>76</v>
      </c>
      <c r="R21" s="2">
        <f>Infill[[#This Row],[Total Time]]/AVERAGE(Infill[Total Time])</f>
        <v>0.14577157802964255</v>
      </c>
      <c r="S21" s="2" t="str">
        <f>_xlfn.XLOOKUP(Infill[[#This Row],[t prom]],Rating[Max %],Rating[Name],,1)</f>
        <v>Ultra-Low</v>
      </c>
      <c r="T21" s="3">
        <f>Infill[[#This Row],[g]]/Infill[[#This Row],[Total Time]]</f>
        <v>0.16223684210526315</v>
      </c>
      <c r="U21" s="2">
        <f>Infill[[#This Row],[g/t]]/AVERAGE(Infill[g/t])</f>
        <v>0.59852376361078963</v>
      </c>
      <c r="V21" t="s">
        <v>25</v>
      </c>
      <c r="W21" s="2" t="str">
        <f>SUBSTITUTE(LOWER(Infill[[#This Row],[Infill]])," ","-")</f>
        <v>lightning</v>
      </c>
      <c r="X21" s="2" t="str">
        <f>"["&amp;Infill[[#This Row],[Infill]]&amp;"](#"&amp;Infill[[#This Row],[image]]&amp;")"</f>
        <v>[Lightning](#lightning)</v>
      </c>
      <c r="Y21"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Lightning
Ultra-fast, ultra-low material infill. Designed for speed and efficiency, ideal for quick prints or non-structural prototypes.
- **Horizontal Strength (X-Y):** Low
- **Vertical Strength (Z):** Low
- **Density Calculation:** % of layer before top shell layers
- **Material Usage:** Ultra-Low
- **Print Time:** Ultra-Low
- **Material/Time (Higher better):** Extra Low
![infill-top-lightning](https://github.com/SoftFever/OrcaSlicer/blob/main/doc/images/fill/infill-top-lightning.png?raw=true)
</v>
      </c>
    </row>
    <row r="22" spans="1:25" ht="45" x14ac:dyDescent="0.25">
      <c r="E22" t="s">
        <v>20</v>
      </c>
      <c r="F22" s="6" t="s">
        <v>74</v>
      </c>
      <c r="G22">
        <v>5</v>
      </c>
      <c r="H22" t="str">
        <f>_xlfn.XLOOKUP(Infill[[#This Row],[XY-N]],Rating[N],Rating[Name])</f>
        <v>Normal-High</v>
      </c>
      <c r="I22">
        <v>5</v>
      </c>
      <c r="J22" t="str">
        <f>_xlfn.XLOOKUP(Infill[[#This Row],[Z-N]],Rating[N],Rating[Name])</f>
        <v>Normal-High</v>
      </c>
      <c r="K22" s="2" t="s">
        <v>91</v>
      </c>
      <c r="L22">
        <v>10</v>
      </c>
      <c r="M22">
        <v>40</v>
      </c>
      <c r="N22">
        <v>144.69999999999999</v>
      </c>
      <c r="O22" s="2">
        <f>Infill[[#This Row],[g]]/(997.25*0.15)</f>
        <v>0.96732681540904142</v>
      </c>
      <c r="P22" s="2" t="s">
        <v>26</v>
      </c>
      <c r="Q22">
        <f>Infill[[#This Row],[hs]]*60+Infill[[#This Row],[min]]</f>
        <v>640</v>
      </c>
      <c r="R22" s="2">
        <f>Infill[[#This Row],[Total Time]]/AVERAGE(Infill[Total Time])</f>
        <v>1.2275501307759371</v>
      </c>
      <c r="S22" s="2" t="str">
        <f>_xlfn.XLOOKUP(Infill[[#This Row],[t prom]],Rating[Max %],Rating[Name],,1)</f>
        <v>Normal-High</v>
      </c>
      <c r="T22" s="3">
        <f>Infill[[#This Row],[g]]/Infill[[#This Row],[Total Time]]</f>
        <v>0.22609374999999998</v>
      </c>
      <c r="U22" s="2">
        <f>Infill[[#This Row],[g/t]]/AVERAGE(Infill[g/t])</f>
        <v>0.83410451302470801</v>
      </c>
      <c r="V22" t="s">
        <v>24</v>
      </c>
      <c r="W22" s="2" t="str">
        <f>SUBSTITUTE(LOWER(Infill[[#This Row],[Infill]])," ","-")</f>
        <v>cross-hatch</v>
      </c>
      <c r="X22" s="2" t="str">
        <f>"["&amp;Infill[[#This Row],[Infill]]&amp;"](#"&amp;Infill[[#This Row],[image]]&amp;")"</f>
        <v>[Cross Hatch](#cross-hatch)</v>
      </c>
      <c r="Y22"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Cross Hatch
Similar to [Gyroid](#gyroid) but with linear patterns, creating weak points at internal corners.
- **Horizontal Strength (X-Y):** Normal-High
- **Vertical Strength (Z):** Normal-High
- **Density Calculation:**  % of  total infill volume
- **Material Usage:** Normal
- **Print Time:** Normal-High
- **Material/Time (Higher better):** Low
![infill-top-cross-hatch](https://github.com/SoftFever/OrcaSlicer/blob/main/doc/images/fill/infill-top-cross-hatch.png?raw=true)
</v>
      </c>
    </row>
    <row r="23" spans="1:25" ht="45" x14ac:dyDescent="0.25">
      <c r="E23" t="s">
        <v>45</v>
      </c>
      <c r="F23" s="6" t="s">
        <v>75</v>
      </c>
      <c r="G23">
        <v>6</v>
      </c>
      <c r="H23" t="str">
        <f>_xlfn.XLOOKUP(Infill[[#This Row],[XY-N]],Rating[N],Rating[Name])</f>
        <v>High</v>
      </c>
      <c r="I23">
        <v>6</v>
      </c>
      <c r="J23" t="str">
        <f>_xlfn.XLOOKUP(Infill[[#This Row],[Z-N]],Rating[N],Rating[Name])</f>
        <v>High</v>
      </c>
      <c r="K23" s="2" t="s">
        <v>91</v>
      </c>
      <c r="L23">
        <v>8</v>
      </c>
      <c r="M23">
        <v>1</v>
      </c>
      <c r="N23">
        <v>148.55000000000001</v>
      </c>
      <c r="O23" s="2">
        <f>Infill[[#This Row],[g]]/(997.25*0.15)</f>
        <v>0.99306426004846671</v>
      </c>
      <c r="P23" s="2" t="s">
        <v>26</v>
      </c>
      <c r="Q23">
        <f>Infill[[#This Row],[hs]]*60+Infill[[#This Row],[min]]</f>
        <v>481</v>
      </c>
      <c r="R23" s="2">
        <f>Infill[[#This Row],[Total Time]]/AVERAGE(Infill[Total Time])</f>
        <v>0.92258064516129035</v>
      </c>
      <c r="S23" s="2" t="str">
        <f>_xlfn.XLOOKUP(Infill[[#This Row],[t prom]],Rating[Max %],Rating[Name],,1)</f>
        <v>Normal-Low</v>
      </c>
      <c r="T23" s="3">
        <f>Infill[[#This Row],[g]]/Infill[[#This Row],[Total Time]]</f>
        <v>0.30883575883575887</v>
      </c>
      <c r="U23" s="2">
        <f>Infill[[#This Row],[g/t]]/AVERAGE(Infill[g/t])</f>
        <v>1.1393561309338132</v>
      </c>
      <c r="V23" s="2" t="s">
        <v>26</v>
      </c>
      <c r="W23" s="2" t="str">
        <f>SUBSTITUTE(LOWER(Infill[[#This Row],[Infill]])," ","-")</f>
        <v>quarter-cubic</v>
      </c>
      <c r="X23" s="2" t="str">
        <f>"["&amp;Infill[[#This Row],[Infill]]&amp;"](#"&amp;Infill[[#This Row],[image]]&amp;")"</f>
        <v>[Quarter Cubic](#quarter-cubic)</v>
      </c>
      <c r="Y23"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Row],[Time]]&amp;"
- **Material/Time (Higher better):** "&amp;Infill[[#This Row],[Material/Time]]&amp;"
![infill-top-"&amp;Infill[[#This Row],[image]]&amp;"](https://github.com/SoftFever/OrcaSlicer/blob/main/doc/images/fill/infill-top-"&amp;Infill[[#This Row],[image]]&amp;".png?raw=true)
"</f>
        <v xml:space="preserve">### Quarter Cubic
[Cubic](#cubic) pattern with extra internal divisions, improving X-Y strength.
- **Horizontal Strength (X-Y):** High
- **Vertical Strength (Z):** High
- **Density Calculation:**  % of  total infill volume
- **Material Usage:** Normal
- **Print Time:** Normal-Low
- **Material/Time (Higher better):** Normal
![infill-top-quarter-cubic](https://github.com/SoftFever/OrcaSlicer/blob/main/doc/images/fill/infill-top-quarter-cubic.png?raw=true)
</v>
      </c>
    </row>
  </sheetData>
  <phoneticPr fontId="2" type="noConversion"/>
  <conditionalFormatting sqref="O2:O23">
    <cfRule type="colorScale" priority="42">
      <colorScale>
        <cfvo type="min"/>
        <cfvo type="percentile" val="50"/>
        <cfvo type="max"/>
        <color rgb="FFF8696B"/>
        <color rgb="FFFFEB84"/>
        <color rgb="FF63BE7B"/>
      </colorScale>
    </cfRule>
  </conditionalFormatting>
  <conditionalFormatting sqref="R2:R23">
    <cfRule type="colorScale" priority="41">
      <colorScale>
        <cfvo type="min"/>
        <cfvo type="percentile" val="50"/>
        <cfvo type="max"/>
        <color rgb="FF63BE7B"/>
        <color rgb="FFFFEB84"/>
        <color rgb="FFF8696B"/>
      </colorScale>
    </cfRule>
  </conditionalFormatting>
  <conditionalFormatting sqref="T2:T23">
    <cfRule type="colorScale" priority="38">
      <colorScale>
        <cfvo type="min"/>
        <cfvo type="percentile" val="50"/>
        <cfvo type="max"/>
        <color rgb="FFF8696B"/>
        <color rgb="FFFFEB84"/>
        <color rgb="FF63BE7B"/>
      </colorScale>
    </cfRule>
  </conditionalFormatting>
  <conditionalFormatting sqref="U2:U23">
    <cfRule type="colorScale" priority="43">
      <colorScale>
        <cfvo type="min"/>
        <cfvo type="percentile" val="50"/>
        <cfvo type="max"/>
        <color rgb="FFF8696B"/>
        <color rgb="FFFFEB84"/>
        <color rgb="FF63BE7B"/>
      </colorScale>
    </cfRule>
  </conditionalFormatting>
  <pageMargins left="0.7" right="0.7" top="0.75" bottom="0.75" header="0.3" footer="0.3"/>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Bassi</dc:creator>
  <cp:lastModifiedBy>Ian Bassi</cp:lastModifiedBy>
  <dcterms:created xsi:type="dcterms:W3CDTF">2025-06-16T15:02:32Z</dcterms:created>
  <dcterms:modified xsi:type="dcterms:W3CDTF">2025-06-18T21:41:53Z</dcterms:modified>
</cp:coreProperties>
</file>