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290C59A5-7D81-4F43-8A31-44709A915841}" xr6:coauthVersionLast="47" xr6:coauthVersionMax="47" xr10:uidLastSave="{00000000-0000-0000-0000-000000000000}"/>
  <bookViews>
    <workbookView xWindow="38280" yWindow="-120" windowWidth="29040" windowHeight="158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5" i="1" l="1"/>
  <c r="AF2" i="1"/>
  <c r="AF8" i="1"/>
  <c r="AF21" i="1"/>
  <c r="AF7" i="1"/>
  <c r="AF13" i="1"/>
  <c r="AF11" i="1"/>
  <c r="AF12" i="1"/>
  <c r="AF24" i="1"/>
  <c r="AF23" i="1"/>
  <c r="AF18" i="1"/>
  <c r="AF14" i="1"/>
  <c r="AF9" i="1"/>
  <c r="AF10" i="1"/>
  <c r="AF3" i="1"/>
  <c r="AF20" i="1"/>
  <c r="AF19" i="1"/>
  <c r="AF26" i="1"/>
  <c r="AF27" i="1"/>
  <c r="AF28" i="1"/>
  <c r="AF16" i="1"/>
  <c r="AF17" i="1"/>
  <c r="AF22" i="1"/>
  <c r="AF15" i="1"/>
  <c r="AF4" i="1"/>
  <c r="AF5" i="1"/>
  <c r="AF6" i="1"/>
  <c r="AF29" i="1"/>
  <c r="AF30" i="1"/>
  <c r="AF31" i="1"/>
  <c r="AH9" i="1"/>
  <c r="AH10" i="1"/>
  <c r="AH29" i="1"/>
  <c r="AH30" i="1"/>
  <c r="AH31" i="1"/>
  <c r="AK25" i="1"/>
  <c r="AK2" i="1"/>
  <c r="AK8" i="1"/>
  <c r="AK21" i="1"/>
  <c r="AK7" i="1"/>
  <c r="AK13" i="1"/>
  <c r="AK11" i="1"/>
  <c r="AK12" i="1"/>
  <c r="AK24" i="1"/>
  <c r="AK23" i="1"/>
  <c r="AK18" i="1"/>
  <c r="AK14" i="1"/>
  <c r="AK9" i="1"/>
  <c r="AK10" i="1"/>
  <c r="AK3" i="1"/>
  <c r="AK20" i="1"/>
  <c r="AK19" i="1"/>
  <c r="AK26" i="1"/>
  <c r="AK27" i="1"/>
  <c r="AK28" i="1"/>
  <c r="AK16" i="1"/>
  <c r="AK17" i="1"/>
  <c r="AK22" i="1"/>
  <c r="AK15" i="1"/>
  <c r="AK4" i="1"/>
  <c r="AK5" i="1"/>
  <c r="AK6" i="1"/>
  <c r="AK29" i="1"/>
  <c r="AK30" i="1"/>
  <c r="AK31" i="1"/>
  <c r="AJ25" i="1"/>
  <c r="AJ2" i="1"/>
  <c r="AJ8" i="1"/>
  <c r="AJ21" i="1"/>
  <c r="AJ7" i="1"/>
  <c r="AJ13" i="1"/>
  <c r="AJ11" i="1"/>
  <c r="AJ12" i="1"/>
  <c r="AJ24" i="1"/>
  <c r="AJ23" i="1"/>
  <c r="AJ18" i="1"/>
  <c r="AJ14" i="1"/>
  <c r="AJ9" i="1"/>
  <c r="AJ10" i="1"/>
  <c r="AJ3" i="1"/>
  <c r="AJ20" i="1"/>
  <c r="AJ19" i="1"/>
  <c r="AJ26" i="1"/>
  <c r="AJ27" i="1"/>
  <c r="AJ28" i="1"/>
  <c r="AJ16" i="1"/>
  <c r="AJ17" i="1"/>
  <c r="AJ22" i="1"/>
  <c r="AJ15" i="1"/>
  <c r="AJ4" i="1"/>
  <c r="AJ5" i="1"/>
  <c r="AJ6" i="1"/>
  <c r="AJ29" i="1"/>
  <c r="AJ30" i="1"/>
  <c r="AJ31" i="1"/>
  <c r="AI25" i="1"/>
  <c r="AI2" i="1"/>
  <c r="AI8" i="1"/>
  <c r="AI21" i="1"/>
  <c r="AI7" i="1"/>
  <c r="AI13" i="1"/>
  <c r="AI11" i="1"/>
  <c r="AI12" i="1"/>
  <c r="AI24" i="1"/>
  <c r="AI23" i="1"/>
  <c r="AI18" i="1"/>
  <c r="AI14" i="1"/>
  <c r="AI9" i="1"/>
  <c r="AI10" i="1"/>
  <c r="AI3" i="1"/>
  <c r="AI20" i="1"/>
  <c r="AI19" i="1"/>
  <c r="AI26" i="1"/>
  <c r="AI27" i="1"/>
  <c r="AI28" i="1"/>
  <c r="AI16" i="1"/>
  <c r="AI17" i="1"/>
  <c r="AI22" i="1"/>
  <c r="AI15" i="1"/>
  <c r="AI4" i="1"/>
  <c r="AI5" i="1"/>
  <c r="AI6" i="1"/>
  <c r="AI29" i="1"/>
  <c r="AI30" i="1"/>
  <c r="AI31" i="1"/>
  <c r="O29" i="1"/>
  <c r="Q29" i="1"/>
  <c r="V29" i="1"/>
  <c r="W29" i="1" s="1"/>
  <c r="X29" i="1"/>
  <c r="AA29" i="1" s="1"/>
  <c r="AD29" i="1"/>
  <c r="AG29" i="1" s="1"/>
  <c r="O30" i="1"/>
  <c r="Q30" i="1"/>
  <c r="V30" i="1"/>
  <c r="W30" i="1" s="1"/>
  <c r="X30" i="1"/>
  <c r="AA30" i="1" s="1"/>
  <c r="AD30" i="1"/>
  <c r="AG30" i="1" s="1"/>
  <c r="O31" i="1"/>
  <c r="Q31" i="1"/>
  <c r="V31" i="1"/>
  <c r="W31" i="1" s="1"/>
  <c r="X31" i="1"/>
  <c r="AA31" i="1" s="1"/>
  <c r="AD31" i="1"/>
  <c r="AG31" i="1" s="1"/>
  <c r="O10" i="1"/>
  <c r="Q10" i="1"/>
  <c r="V10" i="1"/>
  <c r="W10" i="1" s="1"/>
  <c r="X10" i="1"/>
  <c r="AA10" i="1" s="1"/>
  <c r="AD10" i="1"/>
  <c r="AG10" i="1" s="1"/>
  <c r="O9" i="1"/>
  <c r="Q9" i="1"/>
  <c r="V9" i="1"/>
  <c r="W9" i="1" s="1"/>
  <c r="X9" i="1"/>
  <c r="AA9" i="1" s="1"/>
  <c r="AD9" i="1"/>
  <c r="AG9" i="1" s="1"/>
  <c r="O6" i="1"/>
  <c r="Q6" i="1"/>
  <c r="V6" i="1"/>
  <c r="W6" i="1" s="1"/>
  <c r="X6" i="1"/>
  <c r="AD6" i="1"/>
  <c r="AG6" i="1" s="1"/>
  <c r="O5" i="1"/>
  <c r="Q5" i="1"/>
  <c r="V5" i="1"/>
  <c r="W5" i="1" s="1"/>
  <c r="X5" i="1"/>
  <c r="AD5" i="1"/>
  <c r="AG5" i="1" s="1"/>
  <c r="O4" i="1"/>
  <c r="Q4" i="1"/>
  <c r="V4" i="1"/>
  <c r="W4" i="1" s="1"/>
  <c r="X4" i="1"/>
  <c r="AA4" i="1" s="1"/>
  <c r="AD4" i="1"/>
  <c r="AG4" i="1" s="1"/>
  <c r="Q25" i="1"/>
  <c r="Q2" i="1"/>
  <c r="Q8" i="1"/>
  <c r="Q21" i="1"/>
  <c r="Q7" i="1"/>
  <c r="Q13" i="1"/>
  <c r="Q11" i="1"/>
  <c r="Q12" i="1"/>
  <c r="Q24" i="1"/>
  <c r="Q23" i="1"/>
  <c r="Q18" i="1"/>
  <c r="Q14" i="1"/>
  <c r="Q3" i="1"/>
  <c r="Q20" i="1"/>
  <c r="Q19" i="1"/>
  <c r="Q26" i="1"/>
  <c r="Q27" i="1"/>
  <c r="Q28" i="1"/>
  <c r="Q16" i="1"/>
  <c r="Q17" i="1"/>
  <c r="Q22" i="1"/>
  <c r="Q15" i="1"/>
  <c r="O25" i="1"/>
  <c r="O2" i="1"/>
  <c r="O8" i="1"/>
  <c r="O21" i="1"/>
  <c r="O7" i="1"/>
  <c r="O13" i="1"/>
  <c r="O11" i="1"/>
  <c r="O12" i="1"/>
  <c r="O24" i="1"/>
  <c r="O23" i="1"/>
  <c r="O18" i="1"/>
  <c r="O14" i="1"/>
  <c r="O3" i="1"/>
  <c r="O20" i="1"/>
  <c r="O19" i="1"/>
  <c r="O26" i="1"/>
  <c r="O27" i="1"/>
  <c r="O28" i="1"/>
  <c r="O16" i="1"/>
  <c r="O17" i="1"/>
  <c r="O22" i="1"/>
  <c r="O15" i="1"/>
  <c r="AD25" i="1"/>
  <c r="AG25" i="1" s="1"/>
  <c r="AD2" i="1"/>
  <c r="AG2" i="1" s="1"/>
  <c r="AD8" i="1"/>
  <c r="AG8" i="1" s="1"/>
  <c r="AD21" i="1"/>
  <c r="AG21" i="1" s="1"/>
  <c r="AD7" i="1"/>
  <c r="AG7" i="1" s="1"/>
  <c r="AD13" i="1"/>
  <c r="AG13" i="1" s="1"/>
  <c r="AD11" i="1"/>
  <c r="AG11" i="1" s="1"/>
  <c r="AD12" i="1"/>
  <c r="AG12" i="1" s="1"/>
  <c r="AD24" i="1"/>
  <c r="AG24" i="1" s="1"/>
  <c r="AD23" i="1"/>
  <c r="AG23" i="1" s="1"/>
  <c r="AD18" i="1"/>
  <c r="AG18" i="1" s="1"/>
  <c r="AD14" i="1"/>
  <c r="AG14" i="1" s="1"/>
  <c r="AD3" i="1"/>
  <c r="AG3" i="1" s="1"/>
  <c r="AD20" i="1"/>
  <c r="AG20" i="1" s="1"/>
  <c r="AD19" i="1"/>
  <c r="AG19" i="1" s="1"/>
  <c r="AD26" i="1"/>
  <c r="AG26" i="1" s="1"/>
  <c r="AD27" i="1"/>
  <c r="AG27" i="1" s="1"/>
  <c r="AD28" i="1"/>
  <c r="AG28" i="1" s="1"/>
  <c r="AD16" i="1"/>
  <c r="AG16" i="1" s="1"/>
  <c r="AD17" i="1"/>
  <c r="AG17" i="1" s="1"/>
  <c r="AD22" i="1"/>
  <c r="AG22" i="1" s="1"/>
  <c r="AD15" i="1"/>
  <c r="AG15" i="1" s="1"/>
  <c r="V2" i="1"/>
  <c r="W2" i="1" s="1"/>
  <c r="V8" i="1"/>
  <c r="W8" i="1" s="1"/>
  <c r="V21" i="1"/>
  <c r="W21" i="1" s="1"/>
  <c r="V7" i="1"/>
  <c r="W7" i="1" s="1"/>
  <c r="V13" i="1"/>
  <c r="W13" i="1" s="1"/>
  <c r="V11" i="1"/>
  <c r="W11" i="1" s="1"/>
  <c r="V12" i="1"/>
  <c r="W12" i="1" s="1"/>
  <c r="V24" i="1"/>
  <c r="W24" i="1" s="1"/>
  <c r="V23" i="1"/>
  <c r="W23" i="1" s="1"/>
  <c r="V18" i="1"/>
  <c r="W18" i="1" s="1"/>
  <c r="V14" i="1"/>
  <c r="W14" i="1" s="1"/>
  <c r="V3" i="1"/>
  <c r="W3" i="1" s="1"/>
  <c r="V20" i="1"/>
  <c r="W20" i="1" s="1"/>
  <c r="V19" i="1"/>
  <c r="W19" i="1" s="1"/>
  <c r="V26" i="1"/>
  <c r="W26" i="1" s="1"/>
  <c r="V27" i="1"/>
  <c r="W27" i="1" s="1"/>
  <c r="V28" i="1"/>
  <c r="W28" i="1" s="1"/>
  <c r="V16" i="1"/>
  <c r="W16" i="1" s="1"/>
  <c r="V17" i="1"/>
  <c r="W17" i="1" s="1"/>
  <c r="V22" i="1"/>
  <c r="W22" i="1" s="1"/>
  <c r="V15" i="1"/>
  <c r="W15" i="1" s="1"/>
  <c r="V25" i="1"/>
  <c r="W25" i="1" s="1"/>
  <c r="X20" i="1"/>
  <c r="X25" i="1"/>
  <c r="AA25" i="1" s="1"/>
  <c r="X2" i="1"/>
  <c r="AA2" i="1" s="1"/>
  <c r="X8" i="1"/>
  <c r="AA8" i="1" s="1"/>
  <c r="X21" i="1"/>
  <c r="AA21" i="1" s="1"/>
  <c r="X7" i="1"/>
  <c r="AA7" i="1" s="1"/>
  <c r="X13" i="1"/>
  <c r="AA13" i="1" s="1"/>
  <c r="X11" i="1"/>
  <c r="AA11" i="1" s="1"/>
  <c r="X12" i="1"/>
  <c r="AA12" i="1" s="1"/>
  <c r="X24" i="1"/>
  <c r="AA24" i="1" s="1"/>
  <c r="X23" i="1"/>
  <c r="AA23" i="1" s="1"/>
  <c r="X18" i="1"/>
  <c r="AA18" i="1" s="1"/>
  <c r="X14" i="1"/>
  <c r="AA14" i="1" s="1"/>
  <c r="X3" i="1"/>
  <c r="AA3" i="1" s="1"/>
  <c r="X19" i="1"/>
  <c r="AA19" i="1" s="1"/>
  <c r="X26" i="1"/>
  <c r="AA26" i="1" s="1"/>
  <c r="X27" i="1"/>
  <c r="AA27" i="1" s="1"/>
  <c r="X28" i="1"/>
  <c r="AA28" i="1" s="1"/>
  <c r="X16" i="1"/>
  <c r="AA16" i="1" s="1"/>
  <c r="X17" i="1"/>
  <c r="AA17" i="1" s="1"/>
  <c r="X22" i="1"/>
  <c r="AA22" i="1" s="1"/>
  <c r="X15" i="1"/>
  <c r="AA15" i="1" s="1"/>
  <c r="Y29" i="1" l="1"/>
  <c r="Z29" i="1" s="1"/>
  <c r="Y30" i="1"/>
  <c r="Z30" i="1" s="1"/>
  <c r="Y31" i="1"/>
  <c r="Z31" i="1" s="1"/>
  <c r="Y10" i="1"/>
  <c r="Z10" i="1" s="1"/>
  <c r="Y9" i="1"/>
  <c r="Z9" i="1" s="1"/>
  <c r="Y20" i="1"/>
  <c r="Y27" i="1"/>
  <c r="Y21" i="1"/>
  <c r="Y15" i="1"/>
  <c r="Y28" i="1"/>
  <c r="Y13" i="1"/>
  <c r="Y2" i="1"/>
  <c r="Y7" i="1"/>
  <c r="Y19" i="1"/>
  <c r="Y8" i="1"/>
  <c r="Y25" i="1"/>
  <c r="Y4" i="1"/>
  <c r="Z4" i="1" s="1"/>
  <c r="Y18" i="1"/>
  <c r="Y23" i="1"/>
  <c r="Y5" i="1"/>
  <c r="Z5" i="1" s="1"/>
  <c r="Y22" i="1"/>
  <c r="Y24" i="1"/>
  <c r="Y3" i="1"/>
  <c r="Y17" i="1"/>
  <c r="Y12" i="1"/>
  <c r="Y6" i="1"/>
  <c r="Z6" i="1" s="1"/>
  <c r="Y14" i="1"/>
  <c r="Y16" i="1"/>
  <c r="Y11" i="1"/>
  <c r="Y26" i="1"/>
  <c r="AA6" i="1"/>
  <c r="AA5" i="1"/>
  <c r="AA20" i="1"/>
  <c r="AB5" i="1" l="1"/>
  <c r="AC5" i="1" s="1"/>
  <c r="AH5" i="1" s="1"/>
  <c r="AB30" i="1"/>
  <c r="AC30" i="1" s="1"/>
  <c r="AB29" i="1"/>
  <c r="AC29" i="1" s="1"/>
  <c r="AB31" i="1"/>
  <c r="AC31" i="1" s="1"/>
  <c r="AB10" i="1"/>
  <c r="AC10" i="1" s="1"/>
  <c r="AB16" i="1"/>
  <c r="AC16" i="1" s="1"/>
  <c r="AB9" i="1"/>
  <c r="AC9" i="1" s="1"/>
  <c r="AB7" i="1"/>
  <c r="AC7" i="1" s="1"/>
  <c r="AB20" i="1"/>
  <c r="AC20" i="1" s="1"/>
  <c r="AB28" i="1"/>
  <c r="AC28" i="1" s="1"/>
  <c r="AB6" i="1"/>
  <c r="AC6" i="1" s="1"/>
  <c r="AH6" i="1" s="1"/>
  <c r="AB4" i="1"/>
  <c r="AC4" i="1" s="1"/>
  <c r="AH4" i="1" s="1"/>
  <c r="AB22" i="1"/>
  <c r="AC22" i="1" s="1"/>
  <c r="AB11" i="1"/>
  <c r="AC11" i="1" s="1"/>
  <c r="AB23" i="1"/>
  <c r="AC23" i="1" s="1"/>
  <c r="AB12" i="1"/>
  <c r="AC12" i="1" s="1"/>
  <c r="AB18" i="1"/>
  <c r="AC18" i="1" s="1"/>
  <c r="AB24" i="1"/>
  <c r="AC24" i="1" s="1"/>
  <c r="AB25" i="1"/>
  <c r="AC25" i="1" s="1"/>
  <c r="AB15" i="1"/>
  <c r="AC15" i="1" s="1"/>
  <c r="AB2" i="1"/>
  <c r="AC2" i="1" s="1"/>
  <c r="AB14" i="1"/>
  <c r="AC14" i="1" s="1"/>
  <c r="AB3" i="1"/>
  <c r="AC3" i="1" s="1"/>
  <c r="AB8" i="1"/>
  <c r="AC8" i="1" s="1"/>
  <c r="AB19" i="1"/>
  <c r="AC19" i="1" s="1"/>
  <c r="AB27" i="1"/>
  <c r="AC27" i="1" s="1"/>
  <c r="AB26" i="1"/>
  <c r="AC26" i="1" s="1"/>
  <c r="AB13" i="1"/>
  <c r="AC13" i="1" s="1"/>
  <c r="AB21" i="1"/>
  <c r="AC21" i="1" s="1"/>
  <c r="AB17" i="1"/>
  <c r="AC17" i="1" s="1"/>
  <c r="Z27" i="1"/>
  <c r="Z24" i="1"/>
  <c r="Z21" i="1"/>
  <c r="Z13" i="1"/>
  <c r="Z28" i="1"/>
  <c r="Z22" i="1"/>
  <c r="Z3" i="1"/>
  <c r="Z20" i="1"/>
  <c r="Z2" i="1"/>
  <c r="Z23" i="1"/>
  <c r="AH23" i="1" s="1"/>
  <c r="Z19" i="1"/>
  <c r="Z11" i="1"/>
  <c r="Z15" i="1"/>
  <c r="Z16" i="1"/>
  <c r="AH16" i="1" s="1"/>
  <c r="Z18" i="1"/>
  <c r="Z14" i="1"/>
  <c r="Z8" i="1"/>
  <c r="Z25" i="1"/>
  <c r="Z26" i="1"/>
  <c r="Z12" i="1"/>
  <c r="Z7" i="1"/>
  <c r="Z17" i="1"/>
  <c r="AH11" i="1" l="1"/>
  <c r="AH18" i="1"/>
  <c r="AH28" i="1"/>
  <c r="AH14" i="1"/>
  <c r="AH12" i="1"/>
  <c r="AH24" i="1"/>
  <c r="AH26" i="1"/>
  <c r="AH8" i="1"/>
  <c r="AH19" i="1"/>
  <c r="AH17" i="1"/>
  <c r="AH21" i="1"/>
  <c r="AH27" i="1"/>
  <c r="AH3" i="1"/>
  <c r="AH15" i="1"/>
  <c r="AH7" i="1"/>
  <c r="AH2" i="1"/>
  <c r="AH20" i="1"/>
  <c r="AH25" i="1"/>
  <c r="AH22" i="1"/>
  <c r="AH13" i="1"/>
</calcChain>
</file>

<file path=xl/sharedStrings.xml><?xml version="1.0" encoding="utf-8"?>
<sst xmlns="http://schemas.openxmlformats.org/spreadsheetml/2006/main" count="252" uniqueCount="209">
  <si>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</si>
  <si>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</si>
  <si>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</si>
  <si>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</si>
  <si>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</si>
  <si>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</si>
  <si>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</si>
  <si>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</si>
  <si>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</si>
  <si>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</si>
  <si>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</si>
  <si>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</si>
  <si>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</si>
  <si>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</si>
  <si>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</si>
  <si>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</si>
  <si>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</si>
  <si>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</si>
  <si>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</si>
  <si>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</si>
  <si>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</si>
  <si>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</si>
  <si>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</si>
  <si>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</si>
  <si>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</si>
  <si>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</si>
  <si>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</si>
  <si>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</si>
  <si>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</si>
  <si>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</si>
  <si>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</si>
  <si>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</si>
  <si>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</si>
  <si>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</si>
  <si>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</si>
  <si>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</si>
  <si>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</si>
  <si>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</si>
  <si>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</si>
  <si>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</si>
  <si>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</si>
  <si>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</si>
  <si>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</si>
  <si>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</si>
  <si>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</si>
  <si>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</si>
  <si>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</si>
  <si>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</si>
  <si>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</si>
  <si>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</si>
  <si>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</si>
  <si>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</si>
  <si>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</si>
  <si>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</si>
  <si>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</si>
  <si>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</si>
  <si>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</si>
  <si>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</si>
  <si>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</si>
  <si>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</si>
  <si>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</si>
  <si>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</si>
  <si>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</si>
  <si>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</si>
  <si>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</si>
  <si>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</si>
  <si>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</si>
  <si>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</si>
  <si>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</si>
  <si>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</si>
  <si>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2D Honeycomb</t>
  </si>
  <si>
    <t>Ultra-Low</t>
  </si>
  <si>
    <t>Extra-Low</t>
  </si>
  <si>
    <t>Extra-High</t>
  </si>
  <si>
    <t>Ultra-High</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</si>
  <si>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</si>
  <si>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</si>
  <si>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</si>
  <si>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</si>
  <si>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</si>
  <si>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</si>
  <si>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</si>
  <si>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</si>
  <si>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</si>
  <si>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</si>
  <si>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</si>
  <si>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</si>
  <si>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</si>
  <si>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</si>
  <si>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</si>
  <si>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</si>
  <si>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</si>
  <si>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</si>
  <si>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</si>
  <si>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</si>
  <si>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</si>
  <si>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</si>
  <si>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</si>
  <si>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</si>
  <si>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</si>
  <si>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</si>
  <si>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</si>
  <si>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</si>
  <si>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</si>
  <si>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ip2DLattice</t>
  </si>
  <si>
    <t>ipLine</t>
  </si>
  <si>
    <t>ipCubic</t>
  </si>
  <si>
    <t>ipTriangles</t>
  </si>
  <si>
    <t>ipStars</t>
  </si>
  <si>
    <t>ipGyroid</t>
  </si>
  <si>
    <t>ipTpmsD</t>
  </si>
  <si>
    <t>ipHoneycomb</t>
  </si>
  <si>
    <t>ipAdaptiveCubic</t>
  </si>
  <si>
    <t>ipMonotonic</t>
  </si>
  <si>
    <t>ipMonotonicLine</t>
  </si>
  <si>
    <t>ipAlignedRectilinear</t>
  </si>
  <si>
    <t>ip2DHoneycomb</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</si>
  <si>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</si>
  <si>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</si>
  <si>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</si>
  <si>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</si>
  <si>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</si>
  <si>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</si>
  <si>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</si>
  <si>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</si>
  <si>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</si>
  <si>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</si>
  <si>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</si>
  <si>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</si>
  <si>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</si>
  <si>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</si>
  <si>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</si>
  <si>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</si>
  <si>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zig-zag</t>
  </si>
  <si>
    <t>concentric</t>
  </si>
  <si>
    <t>grid</t>
  </si>
  <si>
    <t>2dlattice</t>
  </si>
  <si>
    <t>line</t>
  </si>
  <si>
    <t>cubic</t>
  </si>
  <si>
    <t>triangles</t>
  </si>
  <si>
    <t>tri-hexagon</t>
  </si>
  <si>
    <t>gyroid</t>
  </si>
  <si>
    <t>tpmsd</t>
  </si>
  <si>
    <t>honeycomb</t>
  </si>
  <si>
    <t>adaptivecubic</t>
  </si>
  <si>
    <t>alignedrectilinear</t>
  </si>
  <si>
    <t>2dhoneycomb</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</si>
  <si>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</si>
  <si>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</si>
  <si>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</si>
  <si>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</si>
  <si>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</si>
  <si>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</si>
  <si>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</si>
  <si>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</si>
  <si>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</si>
  <si>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</si>
  <si>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</si>
  <si>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</si>
  <si>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</si>
  <si>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</si>
  <si>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</si>
  <si>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</si>
  <si>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</si>
  <si>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</si>
  <si>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</si>
  <si>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</si>
  <si>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</si>
  <si>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</si>
  <si>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</si>
  <si>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</si>
  <si>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2D</t>
  </si>
  <si>
    <t>TPMS</t>
  </si>
  <si>
    <t>Esthetic</t>
  </si>
  <si>
    <t>Support</t>
  </si>
  <si>
    <t>SVG</t>
  </si>
  <si>
    <t>param_monotonic.svg</t>
  </si>
  <si>
    <t>param_monotonicline.svg</t>
  </si>
  <si>
    <t>param_concentric</t>
  </si>
  <si>
    <t>param_zig-zag</t>
  </si>
  <si>
    <t>param_grid</t>
  </si>
  <si>
    <t>param_2dlattice</t>
  </si>
  <si>
    <t>param_line</t>
  </si>
  <si>
    <t>param_cubic</t>
  </si>
  <si>
    <t>param_triangles</t>
  </si>
  <si>
    <t>param_tri-hexagon</t>
  </si>
  <si>
    <t>param_gyroid</t>
  </si>
  <si>
    <t>param_tpmsd</t>
  </si>
  <si>
    <t>param_honeycomb</t>
  </si>
  <si>
    <t>param_adaptivecubic</t>
  </si>
  <si>
    <t>param_alignedrectilinear</t>
  </si>
  <si>
    <t>param_2dhoneycomb</t>
  </si>
  <si>
    <t>param_3dhoneycomb</t>
  </si>
  <si>
    <t>param_hilbertcurve</t>
  </si>
  <si>
    <t>param_archimedeanchords</t>
  </si>
  <si>
    <t>param_octagramspiral</t>
  </si>
  <si>
    <t>param_supportcubic</t>
  </si>
  <si>
    <t>param_lightning</t>
  </si>
  <si>
    <t>param_crosshatch</t>
  </si>
  <si>
    <t>param_quartercubic</t>
  </si>
  <si>
    <t>param_zigzag</t>
  </si>
  <si>
    <t>param_lockedzag</t>
  </si>
  <si>
    <t>SVG Link</t>
  </si>
  <si>
    <t>param_crosszag</t>
  </si>
  <si>
    <t>Cubic / Support</t>
  </si>
  <si>
    <t>NewOrder</t>
  </si>
  <si>
    <t>OldOrder</t>
  </si>
  <si>
    <t>[Monotonic](#monotonic) but avoids overlapping with the perimeter, reducing excess material at joints. May introduce visible seams.</t>
  </si>
  <si>
    <t>[Rectilinear](#rectilinear) in a uniform direction for a smoother visual 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</si>
</sst>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cellXfs>
  <cellStyles count="2">
    <cellStyle name="Normal" xfId="0" builtinId="0"/>
    <cellStyle name="Porcentaje" xfId="1" builtinId="5"/>
  </cellStyles>
  <dxfs count="27">
    <dxf>
      <numFmt numFmtId="164" formatCode="0.0%"/>
    </dxf>
    <dxf>
      <numFmt numFmtId="0" formatCode="General"/>
    </dxf>
    <dxf>
      <numFmt numFmtId="0" formatCode="General"/>
    </dxf>
    <dxf>
      <numFmt numFmtId="0" formatCode="General"/>
    </dxf>
    <dxf>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K31">
  <autoFilter ref="E1:AK31" xr:uid="{14E0E815-2798-4AE1-A846-B8CADCC14BD7}"/>
  <tableColumns count="33">
    <tableColumn id="22" xr3:uid="{8D3A2FCE-7458-4DCB-BCE6-4671B3808244}" name="OldOrder"/>
    <tableColumn id="23" xr3:uid="{061A8DA1-BAF1-41F8-8DD1-5E8F3141DA90}" name="NewOrder"/>
    <tableColumn id="27" xr3:uid="{6EDDF2A1-C22E-40EB-B691-74F6EDAEF4D3}" name="Is Infill"/>
    <tableColumn id="28" xr3:uid="{B77876BB-7641-40A4-87A8-999F2ECFE38D}" name="Is Surface"/>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26" dataCellStyle="Porcentaje"/>
    <tableColumn id="9" xr3:uid="{EDA17F6B-F438-45F7-B1D4-D47E28684329}" name="XY-N" dataDxfId="25"/>
    <tableColumn id="17" xr3:uid="{94F205F5-D170-40A1-8C5F-879C636804AA}" name="X-Y Strength" dataDxfId="24">
      <calculatedColumnFormula>_xlfn.XLOOKUP(Infill[[#This Row],[XY-N]],Rating[N],Rating[Name])</calculatedColumnFormula>
    </tableColumn>
    <tableColumn id="20" xr3:uid="{E9317962-9E1D-4D5B-9028-66E03DB4FC89}" name="Z-N" dataDxfId="23"/>
    <tableColumn id="16" xr3:uid="{D6A80A00-4E52-418C-9F58-C091734E73D4}" name="Z Strength" dataDxfId="22">
      <calculatedColumnFormula>_xlfn.XLOOKUP(Infill[[#This Row],[Z-N]],Rating[N],Rating[Name])</calculatedColumnFormula>
    </tableColumn>
    <tableColumn id="15" xr3:uid="{A5F7A5DA-C5EE-4BAA-9BF1-1AF83AB88E06}" name="DensityCalc" dataDxfId="21" dataCellStyle="Porcentaje"/>
    <tableColumn id="5" xr3:uid="{CC2FB322-5D42-4375-BC4F-16927902366E}" name="hs"/>
    <tableColumn id="2" xr3:uid="{0B06FA91-5EDF-466A-8753-FFCA36B0EFB0}" name="min"/>
    <tableColumn id="3" xr3:uid="{E842218B-6949-43A1-A35A-6C35A7D812BB}" name="g" totalsRowFunction="average" totalsRowDxfId="20"/>
    <tableColumn id="4" xr3:uid="{55891199-0C82-4B3C-B416-4BE5775CD688}" name="% Effective" totalsRowFunction="average" dataDxfId="19" totalsRowDxfId="18" dataCellStyle="Porcentaje">
      <calculatedColumnFormula>Infill[[#This Row],[g]]/(997.25*0.15)</calculatedColumnFormula>
    </tableColumn>
    <tableColumn id="11" xr3:uid="{32CE485A-842B-45B3-8F5D-B93DF0C49C8F}" name="Material Usage" dataDxfId="17" dataCellStyle="Porcentaje">
      <calculatedColumnFormula>_xlfn.XLOOKUP(Infill[[#This Row],[% Effective]],Rating[Max %],Rating[Name],,1)</calculatedColumnFormula>
    </tableColumn>
    <tableColumn id="6" xr3:uid="{C7DC0832-87AA-48F2-8845-AAE7F7254500}" name="Total Time" totalsRowFunction="average" dataDxfId="16" totalsRowDxfId="15">
      <calculatedColumnFormula>Infill[[#This Row],[hs]]*60+Infill[[#This Row],[min]]</calculatedColumnFormula>
    </tableColumn>
    <tableColumn id="8" xr3:uid="{252F6390-A339-497F-955E-B7D85B035B56}" name="t prom" dataDxfId="14" dataCellStyle="Porcentaje">
      <calculatedColumnFormula>Infill[[#This Row],[Total Time]]/AVERAGEIFS(Infill[Total Time],Infill[Material Usage],"Normal")</calculatedColumnFormula>
    </tableColumn>
    <tableColumn id="12" xr3:uid="{0224A6DD-647D-41E2-B74E-256AAEBCEDB8}" name="Print Time" dataDxfId="13" dataCellStyle="Porcentaje">
      <calculatedColumnFormula>_xlfn.XLOOKUP(Infill[[#This Row],[t prom]],Rating[Max %],Rating[Name],,1)</calculatedColumnFormula>
    </tableColumn>
    <tableColumn id="7" xr3:uid="{3A33F243-4754-4015-A3B1-EEAA7B810730}" name="g/t" totalsRowFunction="average" dataDxfId="12" totalsRowDxfId="11" dataCellStyle="Porcentaje">
      <calculatedColumnFormula>Infill[[#This Row],[g]]/Infill[[#This Row],[Total Time]]</calculatedColumnFormula>
    </tableColumn>
    <tableColumn id="10" xr3:uid="{81F5FB07-EC80-4D98-B9AE-8EF8E1629F1A}" name="g/t prom" dataDxfId="10" dataCellStyle="Porcentaje">
      <calculatedColumnFormula>Infill[[#This Row],[g/t]]/AVERAGEIFS(Infill[g/t],Infill[Material Usage],"Normal")</calculatedColumnFormula>
    </tableColumn>
    <tableColumn id="13" xr3:uid="{F80BCD33-B1E3-433F-AF6D-F982D670E727}" name="Material/Time" dataDxfId="9" dataCellStyle="Porcentaje">
      <calculatedColumnFormula>_xlfn.XLOOKUP(Infill[[#This Row],[g/t prom]],Rating[Max %],Rating[Name],,1)</calculatedColumnFormula>
    </tableColumn>
    <tableColumn id="19" xr3:uid="{44AE3D7E-C8D1-4165-B6BD-E525E4F90672}" name="image" dataDxfId="8" dataCellStyle="Porcentaje">
      <calculatedColumnFormula>SUBSTITUTE(LOWER(Infill[[#This Row],[name]])," ","-")</calculatedColumnFormula>
    </tableColumn>
    <tableColumn id="33" xr3:uid="{9C188045-ECA6-4734-BC61-4D569A3256F0}" name="SVG" dataDxfId="7" dataCellStyle="Porcentaje"/>
    <tableColumn id="34" xr3:uid="{45B271D4-A035-4A01-B06E-E3B623BB568E}" name="SVG Link" dataDxfId="6">
      <calculatedColumnFormula>"!["&amp;Infill[[#This Row],[SVG]]&amp;"](https://github.com/SoftFever/OrcaSlicer/blob/main/resources/images/"&amp;Infill[[#This Row],[SVG]]&amp;".svg?raw=true)"</calculatedColumnFormula>
    </tableColumn>
    <tableColumn id="21" xr3:uid="{75AA760A-15C0-4692-B168-BF74BE6D50F6}" name="Pattern" dataDxfId="5" dataCellStyle="Porcentaje">
      <calculatedColumnFormula>"["&amp;Infill[[#This Row],[name]]&amp;"](#"&amp;Infill[[#This Row],[image]]&amp;")"</calculatedColumnFormula>
    </tableColumn>
    <tableColumn id="14" xr3:uid="{AE92B56B-1C4F-4A43-BC18-AFFF1480255E}" name="MD" dataDxfId="4" dataCellStyle="Porcentaje">
      <calculatedColumnFormula>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calculatedColumnFormula>
    </tableColumn>
    <tableColumn id="26" xr3:uid="{B5B3DE03-E8E0-4448-BA81-E5B849AC0415}" name="s_keys_map" dataDxfId="3" dataCellStyle="Porcentaje">
      <calculatedColumnFormula>IF(OR(Infill[[#This Row],[Is Infill]],Infill[[#This Row],[Is Surface]])," { """&amp;Infill[[#This Row],[infill]]&amp;""", "&amp;Infill[[#This Row],[ip]]&amp;" },","")</calculatedColumnFormula>
    </tableColumn>
    <tableColumn id="30" xr3:uid="{DF1D46A6-663C-4993-9678-9483ECBDC09A}" name="Enum Pattern" dataDxfId="2" dataCellStyle="Porcentaje">
      <calculatedColumnFormula>IF(OR(Infill[[#This Row],[Is Infill]],Infill[[#This Row],[Is Surface]]),"def-&gt;enum_values.push_back("""&amp;Infill[[#This Row],[infill]]&amp;""");","")</calculatedColumnFormula>
    </tableColumn>
    <tableColumn id="29" xr3:uid="{A375012B-C9F3-4FDF-8EA3-593D97EDEB2B}" name="Enum Pattern Names" dataDxfId="1"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0"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K31"/>
  <sheetViews>
    <sheetView tabSelected="1" topLeftCell="N4" zoomScale="85" zoomScaleNormal="85" workbookViewId="0">
      <selection activeCell="S9" sqref="S9"/>
    </sheetView>
  </sheetViews>
  <sheetFormatPr baseColWidth="10" defaultRowHeight="15" x14ac:dyDescent="0.25"/>
  <cols>
    <col min="1" max="1" width="22.42578125" bestFit="1" customWidth="1"/>
    <col min="2" max="2" width="31.5703125" bestFit="1" customWidth="1"/>
    <col min="3" max="3" width="20.7109375" bestFit="1" customWidth="1"/>
    <col min="5" max="5" width="15.85546875" bestFit="1" customWidth="1"/>
    <col min="6" max="6" width="17.28515625" bestFit="1" customWidth="1"/>
    <col min="7" max="7" width="24.7109375" bestFit="1" customWidth="1"/>
    <col min="8" max="8" width="29.85546875" bestFit="1" customWidth="1"/>
    <col min="9" max="9" width="23.5703125" bestFit="1" customWidth="1"/>
    <col min="10" max="10" width="23.5703125" customWidth="1"/>
    <col min="11" max="11" width="24.7109375" bestFit="1" customWidth="1"/>
    <col min="12" max="12" width="21.85546875" bestFit="1" customWidth="1"/>
    <col min="13" max="13" width="29.42578125" bestFit="1" customWidth="1"/>
    <col min="14" max="14" width="56.140625" bestFit="1" customWidth="1"/>
    <col min="15" max="15" width="21.28515625" bestFit="1" customWidth="1"/>
    <col min="16" max="16" width="35" bestFit="1" customWidth="1"/>
    <col min="17" max="17" width="19" bestFit="1" customWidth="1"/>
    <col min="18" max="18" width="31" bestFit="1" customWidth="1"/>
    <col min="19" max="19" width="59.5703125" bestFit="1" customWidth="1"/>
    <col min="20" max="20" width="16.140625" bestFit="1" customWidth="1"/>
    <col min="21" max="21" width="17.85546875" bestFit="1" customWidth="1"/>
    <col min="22" max="22" width="14.42578125" bestFit="1" customWidth="1"/>
    <col min="23" max="23" width="31.5703125" bestFit="1" customWidth="1"/>
    <col min="24" max="24" width="35.5703125" bestFit="1" customWidth="1"/>
    <col min="25" max="25" width="28.7109375" bestFit="1" customWidth="1"/>
    <col min="26" max="26" width="23" bestFit="1" customWidth="1"/>
    <col min="27" max="27" width="29.28515625" bestFit="1" customWidth="1"/>
    <col min="28" max="28" width="18.42578125" bestFit="1" customWidth="1"/>
    <col min="29" max="29" width="27" bestFit="1" customWidth="1"/>
    <col min="30" max="30" width="34.42578125" bestFit="1" customWidth="1"/>
    <col min="31" max="31" width="23" bestFit="1" customWidth="1"/>
    <col min="32" max="32" width="23" customWidth="1"/>
    <col min="33" max="33" width="52.140625" bestFit="1" customWidth="1"/>
    <col min="34" max="34" width="50.42578125" customWidth="1"/>
    <col min="35" max="35" width="54.42578125" bestFit="1" customWidth="1"/>
    <col min="36" max="36" width="59.5703125" bestFit="1" customWidth="1"/>
    <col min="37" max="37" width="63.5703125" bestFit="1" customWidth="1"/>
    <col min="38" max="38" width="22.85546875" bestFit="1" customWidth="1"/>
    <col min="39" max="39" width="12.5703125" bestFit="1" customWidth="1"/>
  </cols>
  <sheetData>
    <row r="1" spans="1:37" x14ac:dyDescent="0.25">
      <c r="A1" t="s">
        <v>39</v>
      </c>
      <c r="B1" t="s">
        <v>40</v>
      </c>
      <c r="E1" t="s">
        <v>206</v>
      </c>
      <c r="F1" t="s">
        <v>205</v>
      </c>
      <c r="G1" t="s">
        <v>163</v>
      </c>
      <c r="H1" t="s">
        <v>164</v>
      </c>
      <c r="I1" t="s">
        <v>132</v>
      </c>
      <c r="J1" t="s">
        <v>168</v>
      </c>
      <c r="K1" t="s">
        <v>131</v>
      </c>
      <c r="L1" t="s">
        <v>160</v>
      </c>
      <c r="M1" t="s">
        <v>41</v>
      </c>
      <c r="N1" t="s">
        <v>46</v>
      </c>
      <c r="O1" t="s">
        <v>28</v>
      </c>
      <c r="P1" t="s">
        <v>47</v>
      </c>
      <c r="Q1" t="s">
        <v>29</v>
      </c>
      <c r="R1" t="s">
        <v>27</v>
      </c>
      <c r="S1" t="s">
        <v>30</v>
      </c>
      <c r="T1" s="1" t="s">
        <v>20</v>
      </c>
      <c r="U1" t="s">
        <v>31</v>
      </c>
      <c r="V1" t="s">
        <v>78</v>
      </c>
      <c r="W1" t="s">
        <v>21</v>
      </c>
      <c r="X1" s="1" t="s">
        <v>48</v>
      </c>
      <c r="Y1" t="s">
        <v>80</v>
      </c>
      <c r="Z1" t="s">
        <v>88</v>
      </c>
      <c r="AA1" t="s">
        <v>49</v>
      </c>
      <c r="AB1" t="s">
        <v>79</v>
      </c>
      <c r="AC1" t="s">
        <v>69</v>
      </c>
      <c r="AD1" t="s">
        <v>42</v>
      </c>
      <c r="AE1" t="s">
        <v>175</v>
      </c>
      <c r="AF1" t="s">
        <v>202</v>
      </c>
      <c r="AG1" t="s">
        <v>89</v>
      </c>
      <c r="AH1" t="s">
        <v>84</v>
      </c>
      <c r="AI1" t="s">
        <v>167</v>
      </c>
      <c r="AJ1" t="s">
        <v>165</v>
      </c>
      <c r="AK1" t="s">
        <v>166</v>
      </c>
    </row>
    <row r="2" spans="1:37" ht="105" x14ac:dyDescent="0.25">
      <c r="A2" t="s">
        <v>32</v>
      </c>
      <c r="B2" t="s">
        <v>50</v>
      </c>
      <c r="E2">
        <v>2</v>
      </c>
      <c r="F2">
        <v>1</v>
      </c>
      <c r="G2" t="b">
        <v>1</v>
      </c>
      <c r="H2" t="b">
        <v>1</v>
      </c>
      <c r="I2" t="s">
        <v>1</v>
      </c>
      <c r="J2" t="s">
        <v>1</v>
      </c>
      <c r="K2" t="s">
        <v>102</v>
      </c>
      <c r="L2" t="s">
        <v>133</v>
      </c>
      <c r="M2" s="6" t="s">
        <v>91</v>
      </c>
      <c r="N2">
        <v>3</v>
      </c>
      <c r="O2" t="str">
        <f>_xlfn.XLOOKUP(Infill[[#This Row],[XY-N]],Rating[N],Rating[Name])</f>
        <v>Normal-Low</v>
      </c>
      <c r="P2">
        <v>2</v>
      </c>
      <c r="Q2" t="str">
        <f>_xlfn.XLOOKUP(Infill[[#This Row],[Z-N]],Rating[N],Rating[Name])</f>
        <v>Low</v>
      </c>
      <c r="R2" s="2" t="s">
        <v>81</v>
      </c>
      <c r="S2">
        <v>8</v>
      </c>
      <c r="T2">
        <v>7</v>
      </c>
      <c r="U2">
        <v>148.6</v>
      </c>
      <c r="V2" s="2">
        <f>Infill[[#This Row],[g]]/(997.25*0.15)</f>
        <v>0.99339851257625134</v>
      </c>
      <c r="W2" s="2" t="str">
        <f>_xlfn.XLOOKUP(Infill[[#This Row],[% Effective]],Rating[Max %],Rating[Name],,1)</f>
        <v>Normal</v>
      </c>
      <c r="X2">
        <f>Infill[[#This Row],[hs]]*60+Infill[[#This Row],[min]]</f>
        <v>487</v>
      </c>
      <c r="Y2" s="2">
        <f>Infill[[#This Row],[Total Time]]/AVERAGEIFS(Infill[Total Time],Infill[Material Usage],"Normal")</f>
        <v>0.91786529114175186</v>
      </c>
      <c r="Z2" s="2" t="str">
        <f>_xlfn.XLOOKUP(Infill[[#This Row],[t prom]],Rating[Max %],Rating[Name],,1)</f>
        <v>Normal-Low</v>
      </c>
      <c r="AA2" s="3">
        <f>Infill[[#This Row],[g]]/Infill[[#This Row],[Total Time]]</f>
        <v>0.30513347022587267</v>
      </c>
      <c r="AB2" s="2">
        <f>Infill[[#This Row],[g/t]]/AVERAGEIFS(Infill[g/t],Infill[Material Usage],"Normal")</f>
        <v>1.0591933211831519</v>
      </c>
      <c r="AC2" t="str">
        <f>_xlfn.XLOOKUP(Infill[[#This Row],[g/t prom]],Rating[Max %],Rating[Name],,1)</f>
        <v>Normal</v>
      </c>
      <c r="AD2" s="2" t="str">
        <f>SUBSTITUTE(LOWER(Infill[[#This Row],[name]])," ","-")</f>
        <v>rectilinear</v>
      </c>
      <c r="AE2" t="s">
        <v>179</v>
      </c>
      <c r="AF2" t="str">
        <f>"!["&amp;Infill[[#This Row],[SVG]]&amp;"](https://github.com/SoftFever/OrcaSlicer/blob/main/resources/images/"&amp;Infill[[#This Row],[SVG]]&amp;".svg?raw=true)"</f>
        <v>![param_zig-zag](https://github.com/SoftFever/OrcaSlicer/blob/main/resources/images/param_zig-zag.svg?raw=true)</v>
      </c>
      <c r="AG2" s="2" t="str">
        <f>"["&amp;Infill[[#This Row],[name]]&amp;"](#"&amp;Infill[[#This Row],[image]]&amp;")"</f>
        <v>[Rectilinear](#rectilinear)</v>
      </c>
      <c r="AH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**Material/Time (Higher better):** Normal
![infill-top-rectilinear](https://github.com/SoftFever/OrcaSlicer/blob/main/doc/images/fill/infill-top-rectilinear.png?raw=true)
</v>
      </c>
      <c r="AI2" t="str">
        <f>IF(OR(Infill[[#This Row],[Is Infill]],Infill[[#This Row],[Is Surface]])," { """&amp;Infill[[#This Row],[infill]]&amp;""", "&amp;Infill[[#This Row],[ip]]&amp;" },","")</f>
        <v xml:space="preserve"> { "zig-zag", ipRectilinear },</v>
      </c>
      <c r="AJ2" t="str">
        <f>IF(OR(Infill[[#This Row],[Is Infill]],Infill[[#This Row],[Is Surface]]),"def-&gt;enum_values.push_back("""&amp;Infill[[#This Row],[infill]]&amp;""");","")</f>
        <v>def-&gt;enum_values.push_back("zig-zag");</v>
      </c>
      <c r="AK2" t="str">
        <f>IF(OR(Infill[[#This Row],[Is Infill]],Infill[[#This Row],[Is Surface]]),"def-&gt;enum_labels.push_back(L("""&amp;Infill[[#This Row],[name]]&amp;"""));","")</f>
        <v>def-&gt;enum_labels.push_back(L("Rectilinear"));</v>
      </c>
    </row>
    <row r="3" spans="1:37" ht="150" x14ac:dyDescent="0.25">
      <c r="A3" t="s">
        <v>33</v>
      </c>
      <c r="B3" t="s">
        <v>36</v>
      </c>
      <c r="E3">
        <v>15</v>
      </c>
      <c r="F3">
        <v>1.1000000000000001</v>
      </c>
      <c r="G3" t="b">
        <v>1</v>
      </c>
      <c r="H3" t="b">
        <v>1</v>
      </c>
      <c r="I3" t="s">
        <v>12</v>
      </c>
      <c r="J3" t="s">
        <v>1</v>
      </c>
      <c r="K3" t="s">
        <v>115</v>
      </c>
      <c r="L3" t="s">
        <v>145</v>
      </c>
      <c r="M3" s="6" t="s">
        <v>64</v>
      </c>
      <c r="N3">
        <v>3</v>
      </c>
      <c r="O3" t="str">
        <f>_xlfn.XLOOKUP(Infill[[#This Row],[XY-N]],Rating[N],Rating[Name])</f>
        <v>Normal-Low</v>
      </c>
      <c r="P3">
        <v>4</v>
      </c>
      <c r="Q3" t="str">
        <f>_xlfn.XLOOKUP(Infill[[#This Row],[Z-N]],Rating[N],Rating[Name])</f>
        <v>Normal</v>
      </c>
      <c r="R3" s="2" t="s">
        <v>81</v>
      </c>
      <c r="S3">
        <v>8</v>
      </c>
      <c r="T3">
        <v>8</v>
      </c>
      <c r="U3">
        <v>148.6</v>
      </c>
      <c r="V3" s="2">
        <f>Infill[[#This Row],[g]]/(997.25*0.15)</f>
        <v>0.99339851257625134</v>
      </c>
      <c r="W3" s="2" t="str">
        <f>_xlfn.XLOOKUP(Infill[[#This Row],[% Effective]],Rating[Max %],Rating[Name],,1)</f>
        <v>Normal</v>
      </c>
      <c r="X3">
        <f>Infill[[#This Row],[hs]]*60+Infill[[#This Row],[min]]</f>
        <v>488</v>
      </c>
      <c r="Y3" s="2">
        <f>Infill[[#This Row],[Total Time]]/AVERAGEIFS(Infill[Total Time],Infill[Material Usage],"Normal")</f>
        <v>0.91975002479912704</v>
      </c>
      <c r="Z3" s="2" t="str">
        <f>_xlfn.XLOOKUP(Infill[[#This Row],[t prom]],Rating[Max %],Rating[Name],,1)</f>
        <v>Normal-Low</v>
      </c>
      <c r="AA3" s="3">
        <f>Infill[[#This Row],[g]]/Infill[[#This Row],[Total Time]]</f>
        <v>0.30450819672131146</v>
      </c>
      <c r="AB3" s="2">
        <f>Infill[[#This Row],[g/t]]/AVERAGEIFS(Infill[g/t],Infill[Material Usage],"Normal")</f>
        <v>1.0570228430659732</v>
      </c>
      <c r="AC3" t="str">
        <f>_xlfn.XLOOKUP(Infill[[#This Row],[g/t prom]],Rating[Max %],Rating[Name],,1)</f>
        <v>Normal</v>
      </c>
      <c r="AD3" s="2" t="str">
        <f>SUBSTITUTE(LOWER(Infill[[#This Row],[name]])," ","-")</f>
        <v>aligned-rectilinear</v>
      </c>
      <c r="AE3" t="s">
        <v>190</v>
      </c>
      <c r="AF3" t="str">
        <f>"!["&amp;Infill[[#This Row],[SVG]]&amp;"](https://github.com/SoftFever/OrcaSlicer/blob/main/resources/images/"&amp;Infill[[#This Row],[SVG]]&amp;".svg?raw=true)"</f>
        <v>![param_alignedrectilinear](https://github.com/SoftFever/OrcaSlicer/blob/main/resources/images/param_alignedrectilinear.svg?raw=true)</v>
      </c>
      <c r="AG3" s="2" t="str">
        <f>"["&amp;Infill[[#This Row],[name]]&amp;"](#"&amp;Infill[[#This Row],[image]]&amp;")"</f>
        <v>[Aligned Rectilinear](#aligned-rectilinear)</v>
      </c>
      <c r="AH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**Material/Time (Higher better):** Normal
![infill-top-aligned-rectilinear](https://github.com/SoftFever/OrcaSlicer/blob/main/doc/images/fill/infill-top-aligned-rectilinear.png?raw=true)
</v>
      </c>
      <c r="AI3" t="str">
        <f>IF(OR(Infill[[#This Row],[Is Infill]],Infill[[#This Row],[Is Surface]])," { """&amp;Infill[[#This Row],[infill]]&amp;""", "&amp;Infill[[#This Row],[ip]]&amp;" },","")</f>
        <v xml:space="preserve"> { "alignedrectilinear", ipAlignedRectilinear },</v>
      </c>
      <c r="AJ3" t="str">
        <f>IF(OR(Infill[[#This Row],[Is Infill]],Infill[[#This Row],[Is Surface]]),"def-&gt;enum_values.push_back("""&amp;Infill[[#This Row],[infill]]&amp;""");","")</f>
        <v>def-&gt;enum_values.push_back("alignedrectilinear");</v>
      </c>
      <c r="AK3" t="str">
        <f>IF(OR(Infill[[#This Row],[Is Infill]],Infill[[#This Row],[Is Surface]]),"def-&gt;enum_labels.push_back(L("""&amp;Infill[[#This Row],[name]]&amp;"""));","")</f>
        <v>def-&gt;enum_labels.push_back(L("Aligned Rectilinear"));</v>
      </c>
    </row>
    <row r="4" spans="1:37" ht="105" x14ac:dyDescent="0.25">
      <c r="A4" t="s">
        <v>34</v>
      </c>
      <c r="B4" s="2">
        <v>0.15</v>
      </c>
      <c r="E4">
        <v>25</v>
      </c>
      <c r="F4">
        <v>2.1</v>
      </c>
      <c r="G4" t="b">
        <v>1</v>
      </c>
      <c r="H4" t="b">
        <v>0</v>
      </c>
      <c r="I4" t="s">
        <v>85</v>
      </c>
      <c r="J4" t="s">
        <v>1</v>
      </c>
      <c r="K4" t="s">
        <v>127</v>
      </c>
      <c r="L4" t="s">
        <v>155</v>
      </c>
      <c r="M4" s="8" t="s">
        <v>97</v>
      </c>
      <c r="N4">
        <v>3</v>
      </c>
      <c r="O4" t="str">
        <f>_xlfn.XLOOKUP(Infill[[#This Row],[XY-N]],Rating[N],Rating[Name])</f>
        <v>Normal-Low</v>
      </c>
      <c r="P4">
        <v>2</v>
      </c>
      <c r="Q4" t="str">
        <f>_xlfn.XLOOKUP(Infill[[#This Row],[Z-N]],Rating[N],Rating[Name])</f>
        <v>Low</v>
      </c>
      <c r="R4" s="2" t="s">
        <v>81</v>
      </c>
      <c r="S4">
        <v>8</v>
      </c>
      <c r="T4">
        <v>16</v>
      </c>
      <c r="U4">
        <v>149.94</v>
      </c>
      <c r="V4" s="2">
        <f>Infill[[#This Row],[g]]/(997.25*0.15)</f>
        <v>1.0023564803208824</v>
      </c>
      <c r="W4" s="2" t="str">
        <f>_xlfn.XLOOKUP(Infill[[#This Row],[% Effective]],Rating[Max %],Rating[Name],,1)</f>
        <v>Normal</v>
      </c>
      <c r="X4">
        <f>Infill[[#This Row],[hs]]*60+Infill[[#This Row],[min]]</f>
        <v>496</v>
      </c>
      <c r="Y4" s="2">
        <f>Infill[[#This Row],[Total Time]]/AVERAGEIFS(Infill[Total Time],Infill[Material Usage],"Normal")</f>
        <v>0.93482789405812916</v>
      </c>
      <c r="Z4" s="2" t="str">
        <f>_xlfn.XLOOKUP(Infill[[#This Row],[t prom]],Rating[Max %],Rating[Name],,1)</f>
        <v>Normal</v>
      </c>
      <c r="AA4" s="3">
        <f>Infill[[#This Row],[g]]/Infill[[#This Row],[Total Time]]</f>
        <v>0.3022983870967742</v>
      </c>
      <c r="AB4" s="2">
        <f>Infill[[#This Row],[g/t]]/AVERAGEIFS(Infill[g/t],Infill[Material Usage],"Normal")</f>
        <v>1.0493520503677369</v>
      </c>
      <c r="AC4" t="str">
        <f>_xlfn.XLOOKUP(Infill[[#This Row],[g/t prom]],Rating[Max %],Rating[Name],,1)</f>
        <v>Normal</v>
      </c>
      <c r="AD4" s="2" t="str">
        <f>SUBSTITUTE(LOWER(Infill[[#This Row],[name]])," ","-")</f>
        <v>zig-zag</v>
      </c>
      <c r="AE4" t="s">
        <v>200</v>
      </c>
      <c r="AF4" t="str">
        <f>"!["&amp;Infill[[#This Row],[SVG]]&amp;"](https://github.com/SoftFever/OrcaSlicer/blob/main/resources/images/"&amp;Infill[[#This Row],[SVG]]&amp;".svg?raw=true)"</f>
        <v>![param_zigzag](https://github.com/SoftFever/OrcaSlicer/blob/main/resources/images/param_zigzag.svg?raw=true)</v>
      </c>
      <c r="AG4" s="2" t="str">
        <f>"["&amp;Infill[[#This Row],[name]]&amp;"](#"&amp;Infill[[#This Row],[image]]&amp;")"</f>
        <v>[Zig Zag](#zig-zag)</v>
      </c>
      <c r="AH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
- **Material/Time (Higher better):** Normal
![infill-top-zig-zag](https://github.com/SoftFever/OrcaSlicer/blob/main/doc/images/fill/infill-top-zig-zag.png?raw=true)
</v>
      </c>
      <c r="AI4" t="str">
        <f>IF(OR(Infill[[#This Row],[Is Infill]],Infill[[#This Row],[Is Surface]])," { """&amp;Infill[[#This Row],[infill]]&amp;""", "&amp;Infill[[#This Row],[ip]]&amp;" },","")</f>
        <v xml:space="preserve"> { "zigzag", ipZigZag },</v>
      </c>
      <c r="AJ4" t="str">
        <f>IF(OR(Infill[[#This Row],[Is Infill]],Infill[[#This Row],[Is Surface]]),"def-&gt;enum_values.push_back("""&amp;Infill[[#This Row],[infill]]&amp;""");","")</f>
        <v>def-&gt;enum_values.push_back("zigzag");</v>
      </c>
      <c r="AK4" t="str">
        <f>IF(OR(Infill[[#This Row],[Is Infill]],Infill[[#This Row],[Is Surface]]),"def-&gt;enum_labels.push_back(L("""&amp;Infill[[#This Row],[name]]&amp;"""));","")</f>
        <v>def-&gt;enum_labels.push_back(L("Zig Zag"));</v>
      </c>
    </row>
    <row r="5" spans="1:37" ht="45" x14ac:dyDescent="0.25">
      <c r="A5" t="s">
        <v>52</v>
      </c>
      <c r="B5" t="s">
        <v>53</v>
      </c>
      <c r="E5">
        <v>26</v>
      </c>
      <c r="F5">
        <v>2.2000000000000002</v>
      </c>
      <c r="G5" t="b">
        <v>1</v>
      </c>
      <c r="H5" t="b">
        <v>0</v>
      </c>
      <c r="I5" t="s">
        <v>90</v>
      </c>
      <c r="J5" t="s">
        <v>1</v>
      </c>
      <c r="K5" t="s">
        <v>128</v>
      </c>
      <c r="L5" t="s">
        <v>156</v>
      </c>
      <c r="M5" s="8" t="s">
        <v>98</v>
      </c>
      <c r="N5">
        <v>4</v>
      </c>
      <c r="O5" t="str">
        <f>_xlfn.XLOOKUP(Infill[[#This Row],[XY-N]],Rating[N],Rating[Name])</f>
        <v>Normal</v>
      </c>
      <c r="P5">
        <v>2</v>
      </c>
      <c r="Q5" t="str">
        <f>_xlfn.XLOOKUP(Infill[[#This Row],[Z-N]],Rating[N],Rating[Name])</f>
        <v>Low</v>
      </c>
      <c r="R5" s="2" t="s">
        <v>81</v>
      </c>
      <c r="S5">
        <v>8</v>
      </c>
      <c r="T5">
        <v>14</v>
      </c>
      <c r="U5">
        <v>149.84</v>
      </c>
      <c r="V5" s="2">
        <f>Infill[[#This Row],[g]]/(997.25*0.15)</f>
        <v>1.0016879752653129</v>
      </c>
      <c r="W5" s="2" t="str">
        <f>_xlfn.XLOOKUP(Infill[[#This Row],[% Effective]],Rating[Max %],Rating[Name],,1)</f>
        <v>Normal</v>
      </c>
      <c r="X5">
        <f>Infill[[#This Row],[hs]]*60+Infill[[#This Row],[min]]</f>
        <v>494</v>
      </c>
      <c r="Y5" s="2">
        <f>Infill[[#This Row],[Total Time]]/AVERAGEIFS(Infill[Total Time],Infill[Material Usage],"Normal")</f>
        <v>0.93105842674337869</v>
      </c>
      <c r="Z5" s="2" t="str">
        <f>_xlfn.XLOOKUP(Infill[[#This Row],[t prom]],Rating[Max %],Rating[Name],,1)</f>
        <v>Normal</v>
      </c>
      <c r="AA5" s="3">
        <f>Infill[[#This Row],[g]]/Infill[[#This Row],[Total Time]]</f>
        <v>0.30331983805668017</v>
      </c>
      <c r="AB5" s="2">
        <f>Infill[[#This Row],[g/t]]/AVERAGEIFS(Infill[g/t],Infill[Material Usage],"Normal")</f>
        <v>1.0528977578702527</v>
      </c>
      <c r="AC5" t="str">
        <f>_xlfn.XLOOKUP(Infill[[#This Row],[g/t prom]],Rating[Max %],Rating[Name],,1)</f>
        <v>Normal</v>
      </c>
      <c r="AD5" s="2" t="str">
        <f>SUBSTITUTE(LOWER(Infill[[#This Row],[name]])," ","-")</f>
        <v>cross-zag</v>
      </c>
      <c r="AE5" t="s">
        <v>203</v>
      </c>
      <c r="AF5" t="str">
        <f>"!["&amp;Infill[[#This Row],[SVG]]&amp;"](https://github.com/SoftFever/OrcaSlicer/blob/main/resources/images/"&amp;Infill[[#This Row],[SVG]]&amp;".svg?raw=true)"</f>
        <v>![param_crosszag](https://github.com/SoftFever/OrcaSlicer/blob/main/resources/images/param_crosszag.svg?raw=true)</v>
      </c>
      <c r="AG5" s="2" t="str">
        <f>"["&amp;Infill[[#This Row],[name]]&amp;"](#"&amp;Infill[[#This Row],[image]]&amp;")"</f>
        <v>[Cross Zag](#cross-zag)</v>
      </c>
      <c r="AH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Zag
Similar to [Zig Zag](#zig-zag) but displacing each layer with Infill shift step parameter.
- **Horizontal Strength (X-Y):** Normal
- **Vertical Strength (Z):** Low
- **Density Calculation:**  % of  total infill volume
- **Material Usage:** Normal
- **Print Time:** Normal
- **Material/Time (Higher better):** Normal
![infill-top-cross-zag](https://github.com/SoftFever/OrcaSlicer/blob/main/doc/images/fill/infill-top-cross-zag.png?raw=true)
</v>
      </c>
      <c r="AI5" t="str">
        <f>IF(OR(Infill[[#This Row],[Is Infill]],Infill[[#This Row],[Is Surface]])," { """&amp;Infill[[#This Row],[infill]]&amp;""", "&amp;Infill[[#This Row],[ip]]&amp;" },","")</f>
        <v xml:space="preserve"> { "crosszag", ipCrossZag },</v>
      </c>
      <c r="AJ5" t="str">
        <f>IF(OR(Infill[[#This Row],[Is Infill]],Infill[[#This Row],[Is Surface]]),"def-&gt;enum_values.push_back("""&amp;Infill[[#This Row],[infill]]&amp;""");","")</f>
        <v>def-&gt;enum_values.push_back("crosszag");</v>
      </c>
      <c r="AK5" t="str">
        <f>IF(OR(Infill[[#This Row],[Is Infill]],Infill[[#This Row],[Is Surface]]),"def-&gt;enum_labels.push_back(L("""&amp;Infill[[#This Row],[name]]&amp;"""));","")</f>
        <v>def-&gt;enum_labels.push_back(L("Cross Zag"));</v>
      </c>
    </row>
    <row r="6" spans="1:37" ht="75" x14ac:dyDescent="0.25">
      <c r="A6" t="s">
        <v>35</v>
      </c>
      <c r="B6" t="s">
        <v>37</v>
      </c>
      <c r="E6">
        <v>27</v>
      </c>
      <c r="F6">
        <v>2.2999999999999998</v>
      </c>
      <c r="G6" t="b">
        <v>1</v>
      </c>
      <c r="H6" t="b">
        <v>0</v>
      </c>
      <c r="I6" t="s">
        <v>86</v>
      </c>
      <c r="J6" t="s">
        <v>1</v>
      </c>
      <c r="K6" t="s">
        <v>129</v>
      </c>
      <c r="L6" t="s">
        <v>157</v>
      </c>
      <c r="M6" s="8" t="s">
        <v>99</v>
      </c>
      <c r="N6">
        <v>3</v>
      </c>
      <c r="O6" t="str">
        <f>_xlfn.XLOOKUP(Infill[[#This Row],[XY-N]],Rating[N],Rating[Name])</f>
        <v>Normal-Low</v>
      </c>
      <c r="P6">
        <v>3</v>
      </c>
      <c r="Q6" t="str">
        <f>_xlfn.XLOOKUP(Infill[[#This Row],[Z-N]],Rating[N],Rating[Name])</f>
        <v>Normal-Low</v>
      </c>
      <c r="R6" s="2" t="s">
        <v>87</v>
      </c>
      <c r="S6">
        <v>15</v>
      </c>
      <c r="T6">
        <v>46</v>
      </c>
      <c r="U6">
        <v>182.32</v>
      </c>
      <c r="V6" s="2">
        <f>Infill[[#This Row],[g]]/(997.25*0.15)</f>
        <v>1.2188184173142809</v>
      </c>
      <c r="W6" s="2" t="str">
        <f>_xlfn.XLOOKUP(Infill[[#This Row],[% Effective]],Rating[Max %],Rating[Name],,1)</f>
        <v>Normal-High</v>
      </c>
      <c r="X6">
        <f>Infill[[#This Row],[hs]]*60+Infill[[#This Row],[min]]</f>
        <v>946</v>
      </c>
      <c r="Y6" s="2">
        <f>Infill[[#This Row],[Total Time]]/AVERAGEIFS(Infill[Total Time],Infill[Material Usage],"Normal")</f>
        <v>1.7829580398769964</v>
      </c>
      <c r="Z6" s="2" t="str">
        <f>_xlfn.XLOOKUP(Infill[[#This Row],[t prom]],Rating[Max %],Rating[Name],,1)</f>
        <v>Extra-High</v>
      </c>
      <c r="AA6" s="3">
        <f>Infill[[#This Row],[g]]/Infill[[#This Row],[Total Time]]</f>
        <v>0.19272727272727272</v>
      </c>
      <c r="AB6" s="2">
        <f>Infill[[#This Row],[g/t]]/AVERAGEIFS(Infill[g/t],Infill[Material Usage],"Normal")</f>
        <v>0.6690037639314409</v>
      </c>
      <c r="AC6" t="str">
        <f>_xlfn.XLOOKUP(Infill[[#This Row],[g/t prom]],Rating[Max %],Rating[Name],,1)</f>
        <v>Low</v>
      </c>
      <c r="AD6" s="2" t="str">
        <f>SUBSTITUTE(LOWER(Infill[[#This Row],[name]])," ","-")</f>
        <v>locked-zag</v>
      </c>
      <c r="AE6" t="s">
        <v>201</v>
      </c>
      <c r="AF6" t="str">
        <f>"!["&amp;Infill[[#This Row],[SVG]]&amp;"](https://github.com/SoftFever/OrcaSlicer/blob/main/resources/images/"&amp;Infill[[#This Row],[SVG]]&amp;".svg?raw=true)"</f>
        <v>![param_lockedzag](https://github.com/SoftFever/OrcaSlicer/blob/main/resources/images/param_lockedzag.svg?raw=true)</v>
      </c>
      <c r="AG6" s="2" t="str">
        <f>"["&amp;Infill[[#This Row],[name]]&amp;"](#"&amp;Infill[[#This Row],[image]]&amp;")"</f>
        <v>[Locked Zag](#locked-zag)</v>
      </c>
      <c r="AH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**Material/Time (Higher better):** Low
![infill-top-locked-zag](https://github.com/SoftFever/OrcaSlicer/blob/main/doc/images/fill/infill-top-locked-zag.png?raw=true)
</v>
      </c>
      <c r="AI6" t="str">
        <f>IF(OR(Infill[[#This Row],[Is Infill]],Infill[[#This Row],[Is Surface]])," { """&amp;Infill[[#This Row],[infill]]&amp;""", "&amp;Infill[[#This Row],[ip]]&amp;" },","")</f>
        <v xml:space="preserve"> { "lockedzag", ipLockedZag },</v>
      </c>
      <c r="AJ6" t="str">
        <f>IF(OR(Infill[[#This Row],[Is Infill]],Infill[[#This Row],[Is Surface]]),"def-&gt;enum_values.push_back("""&amp;Infill[[#This Row],[infill]]&amp;""");","")</f>
        <v>def-&gt;enum_values.push_back("lockedzag");</v>
      </c>
      <c r="AK6" t="str">
        <f>IF(OR(Infill[[#This Row],[Is Infill]],Infill[[#This Row],[Is Surface]]),"def-&gt;enum_labels.push_back(L("""&amp;Infill[[#This Row],[name]]&amp;"""));","")</f>
        <v>def-&gt;enum_labels.push_back(L("Locked Zag"));</v>
      </c>
    </row>
    <row r="7" spans="1:37" ht="60" x14ac:dyDescent="0.25">
      <c r="A7" t="s">
        <v>54</v>
      </c>
      <c r="B7" t="s">
        <v>37</v>
      </c>
      <c r="E7">
        <v>5</v>
      </c>
      <c r="F7">
        <v>5</v>
      </c>
      <c r="G7" t="b">
        <v>1</v>
      </c>
      <c r="H7" t="b">
        <v>0</v>
      </c>
      <c r="I7" t="s">
        <v>4</v>
      </c>
      <c r="J7" t="s">
        <v>1</v>
      </c>
      <c r="K7" t="s">
        <v>105</v>
      </c>
      <c r="L7" t="s">
        <v>137</v>
      </c>
      <c r="M7" s="6" t="s">
        <v>58</v>
      </c>
      <c r="N7">
        <v>2</v>
      </c>
      <c r="O7" t="str">
        <f>_xlfn.XLOOKUP(Infill[[#This Row],[XY-N]],Rating[N],Rating[Name])</f>
        <v>Low</v>
      </c>
      <c r="P7">
        <v>2</v>
      </c>
      <c r="Q7" t="str">
        <f>_xlfn.XLOOKUP(Infill[[#This Row],[Z-N]],Rating[N],Rating[Name])</f>
        <v>Low</v>
      </c>
      <c r="R7" s="2" t="s">
        <v>81</v>
      </c>
      <c r="S7">
        <v>7</v>
      </c>
      <c r="T7">
        <v>49</v>
      </c>
      <c r="U7">
        <v>154.68</v>
      </c>
      <c r="V7" s="2">
        <f>Infill[[#This Row],[g]]/(997.25*0.15)</f>
        <v>1.0340436199548759</v>
      </c>
      <c r="W7" s="2" t="str">
        <f>_xlfn.XLOOKUP(Infill[[#This Row],[% Effective]],Rating[Max %],Rating[Name],,1)</f>
        <v>Normal</v>
      </c>
      <c r="X7">
        <f>Infill[[#This Row],[hs]]*60+Infill[[#This Row],[min]]</f>
        <v>469</v>
      </c>
      <c r="Y7" s="2">
        <f>Infill[[#This Row],[Total Time]]/AVERAGEIFS(Infill[Total Time],Infill[Material Usage],"Normal")</f>
        <v>0.88394008530899715</v>
      </c>
      <c r="Z7" s="2" t="str">
        <f>_xlfn.XLOOKUP(Infill[[#This Row],[t prom]],Rating[Max %],Rating[Name],,1)</f>
        <v>Normal-Low</v>
      </c>
      <c r="AA7" s="3">
        <f>Infill[[#This Row],[g]]/Infill[[#This Row],[Total Time]]</f>
        <v>0.3298081023454158</v>
      </c>
      <c r="AB7" s="2">
        <f>Infill[[#This Row],[g/t]]/AVERAGEIFS(Infill[g/t],Infill[Material Usage],"Normal")</f>
        <v>1.1448450378706885</v>
      </c>
      <c r="AC7" t="str">
        <f>_xlfn.XLOOKUP(Infill[[#This Row],[g/t prom]],Rating[Max %],Rating[Name],,1)</f>
        <v>Normal-High</v>
      </c>
      <c r="AD7" s="2" t="str">
        <f>SUBSTITUTE(LOWER(Infill[[#This Row],[name]])," ","-")</f>
        <v>line</v>
      </c>
      <c r="AE7" t="s">
        <v>182</v>
      </c>
      <c r="AF7" t="str">
        <f>"!["&amp;Infill[[#This Row],[SVG]]&amp;"](https://github.com/SoftFever/OrcaSlicer/blob/main/resources/images/"&amp;Infill[[#This Row],[SVG]]&amp;".svg?raw=true)"</f>
        <v>![param_line](https://github.com/SoftFever/OrcaSlicer/blob/main/resources/images/param_line.svg?raw=true)</v>
      </c>
      <c r="AG7" s="2" t="str">
        <f>"["&amp;Infill[[#This Row],[name]]&amp;"](#"&amp;Infill[[#This Row],[image]]&amp;")"</f>
        <v>[Line](#line)</v>
      </c>
      <c r="AH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Low
- **Vertical Strength (Z):** Low
- **Density Calculation:**  % of  total infill volume
- **Material Usage:** Normal
- **Print Time:** Normal-Low
- **Material/Time (Higher better):** Normal-High
![infill-top-line](https://github.com/SoftFever/OrcaSlicer/blob/main/doc/images/fill/infill-top-line.png?raw=true)
</v>
      </c>
      <c r="AI7" t="str">
        <f>IF(OR(Infill[[#This Row],[Is Infill]],Infill[[#This Row],[Is Surface]])," { """&amp;Infill[[#This Row],[infill]]&amp;""", "&amp;Infill[[#This Row],[ip]]&amp;" },","")</f>
        <v xml:space="preserve"> { "line", ipLine },</v>
      </c>
      <c r="AJ7" t="str">
        <f>IF(OR(Infill[[#This Row],[Is Infill]],Infill[[#This Row],[Is Surface]]),"def-&gt;enum_values.push_back("""&amp;Infill[[#This Row],[infill]]&amp;""");","")</f>
        <v>def-&gt;enum_values.push_back("line");</v>
      </c>
      <c r="AK7" t="str">
        <f>IF(OR(Infill[[#This Row],[Is Infill]],Infill[[#This Row],[Is Surface]]),"def-&gt;enum_labels.push_back(L("""&amp;Infill[[#This Row],[name]]&amp;"""));","")</f>
        <v>def-&gt;enum_labels.push_back(L("Line"));</v>
      </c>
    </row>
    <row r="8" spans="1:37" ht="60" x14ac:dyDescent="0.25">
      <c r="A8" t="s">
        <v>38</v>
      </c>
      <c r="B8" s="4">
        <v>1</v>
      </c>
      <c r="E8">
        <v>3</v>
      </c>
      <c r="F8">
        <v>6</v>
      </c>
      <c r="G8" t="b">
        <v>1</v>
      </c>
      <c r="H8" t="b">
        <v>0</v>
      </c>
      <c r="I8" t="s">
        <v>2</v>
      </c>
      <c r="J8" t="s">
        <v>170</v>
      </c>
      <c r="K8" t="s">
        <v>103</v>
      </c>
      <c r="L8" t="s">
        <v>135</v>
      </c>
      <c r="M8" s="6" t="s">
        <v>57</v>
      </c>
      <c r="N8">
        <v>6</v>
      </c>
      <c r="O8" t="str">
        <f>_xlfn.XLOOKUP(Infill[[#This Row],[XY-N]],Rating[N],Rating[Name])</f>
        <v>High</v>
      </c>
      <c r="P8">
        <v>6</v>
      </c>
      <c r="Q8" t="str">
        <f>_xlfn.XLOOKUP(Infill[[#This Row],[Z-N]],Rating[N],Rating[Name])</f>
        <v>High</v>
      </c>
      <c r="R8" s="2" t="s">
        <v>81</v>
      </c>
      <c r="S8">
        <v>8</v>
      </c>
      <c r="T8">
        <v>6</v>
      </c>
      <c r="U8">
        <v>148.87</v>
      </c>
      <c r="V8" s="2">
        <f>Infill[[#This Row],[g]]/(997.25*0.15)</f>
        <v>0.99520347622628891</v>
      </c>
      <c r="W8" s="2" t="str">
        <f>_xlfn.XLOOKUP(Infill[[#This Row],[% Effective]],Rating[Max %],Rating[Name],,1)</f>
        <v>Normal</v>
      </c>
      <c r="X8">
        <f>Infill[[#This Row],[hs]]*60+Infill[[#This Row],[min]]</f>
        <v>486</v>
      </c>
      <c r="Y8" s="2">
        <f>Infill[[#This Row],[Total Time]]/AVERAGEIFS(Infill[Total Time],Infill[Material Usage],"Normal")</f>
        <v>0.91598055748437657</v>
      </c>
      <c r="Z8" s="2" t="str">
        <f>_xlfn.XLOOKUP(Infill[[#This Row],[t prom]],Rating[Max %],Rating[Name],,1)</f>
        <v>Normal-Low</v>
      </c>
      <c r="AA8" s="3">
        <f>Infill[[#This Row],[g]]/Infill[[#This Row],[Total Time]]</f>
        <v>0.30631687242798356</v>
      </c>
      <c r="AB8" s="2">
        <f>Infill[[#This Row],[g/t]]/AVERAGEIFS(Infill[g/t],Infill[Material Usage],"Normal")</f>
        <v>1.0633012012784473</v>
      </c>
      <c r="AC8" t="str">
        <f>_xlfn.XLOOKUP(Infill[[#This Row],[g/t prom]],Rating[Max %],Rating[Name],,1)</f>
        <v>Normal</v>
      </c>
      <c r="AD8" s="2" t="str">
        <f>SUBSTITUTE(LOWER(Infill[[#This Row],[name]])," ","-")</f>
        <v>grid</v>
      </c>
      <c r="AE8" t="s">
        <v>180</v>
      </c>
      <c r="AF8" t="str">
        <f>"!["&amp;Infill[[#This Row],[SVG]]&amp;"](https://github.com/SoftFever/OrcaSlicer/blob/main/resources/images/"&amp;Infill[[#This Row],[SVG]]&amp;".svg?raw=true)"</f>
        <v>![param_grid](https://github.com/SoftFever/OrcaSlicer/blob/main/resources/images/param_grid.svg?raw=true)</v>
      </c>
      <c r="AG8" s="2" t="str">
        <f>"["&amp;Infill[[#This Row],[name]]&amp;"](#"&amp;Infill[[#This Row],[image]]&amp;")"</f>
        <v>[Grid](#grid)</v>
      </c>
      <c r="AH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**Material/Time (Higher better):** Normal
![infill-top-grid](https://github.com/SoftFever/OrcaSlicer/blob/main/doc/images/fill/infill-top-grid.png?raw=true)
</v>
      </c>
      <c r="AI8" t="str">
        <f>IF(OR(Infill[[#This Row],[Is Infill]],Infill[[#This Row],[Is Surface]])," { """&amp;Infill[[#This Row],[infill]]&amp;""", "&amp;Infill[[#This Row],[ip]]&amp;" },","")</f>
        <v xml:space="preserve"> { "grid", ipGrid },</v>
      </c>
      <c r="AJ8" t="str">
        <f>IF(OR(Infill[[#This Row],[Is Infill]],Infill[[#This Row],[Is Surface]]),"def-&gt;enum_values.push_back("""&amp;Infill[[#This Row],[infill]]&amp;""");","")</f>
        <v>def-&gt;enum_values.push_back("grid");</v>
      </c>
      <c r="AK8" t="str">
        <f>IF(OR(Infill[[#This Row],[Is Infill]],Infill[[#This Row],[Is Surface]]),"def-&gt;enum_labels.push_back(L("""&amp;Infill[[#This Row],[name]]&amp;"""));","")</f>
        <v>def-&gt;enum_labels.push_back(L("Grid"));</v>
      </c>
    </row>
    <row r="9" spans="1:37" ht="45" x14ac:dyDescent="0.25">
      <c r="A9" t="s">
        <v>51</v>
      </c>
      <c r="B9">
        <v>1</v>
      </c>
      <c r="E9">
        <v>13</v>
      </c>
      <c r="F9">
        <v>0</v>
      </c>
      <c r="G9" t="b">
        <v>0</v>
      </c>
      <c r="H9" t="b">
        <v>1</v>
      </c>
      <c r="I9" t="s">
        <v>161</v>
      </c>
      <c r="J9" t="s">
        <v>169</v>
      </c>
      <c r="K9" t="s">
        <v>113</v>
      </c>
      <c r="L9" t="s">
        <v>158</v>
      </c>
      <c r="M9" s="8" t="s">
        <v>208</v>
      </c>
      <c r="N9">
        <v>3</v>
      </c>
      <c r="O9" t="str">
        <f>_xlfn.XLOOKUP(Infill[[#This Row],[XY-N]],Rating[N],Rating[Name])</f>
        <v>Normal-Low</v>
      </c>
      <c r="P9">
        <v>2</v>
      </c>
      <c r="Q9" t="str">
        <f>_xlfn.XLOOKUP(Infill[[#This Row],[Z-N]],Rating[N],Rating[Name])</f>
        <v>Low</v>
      </c>
      <c r="R9" s="2" t="s">
        <v>81</v>
      </c>
      <c r="S9">
        <v>8</v>
      </c>
      <c r="V9" s="2">
        <f>Infill[[#This Row],[g]]/(997.25*0.15)</f>
        <v>0</v>
      </c>
      <c r="W9" s="2" t="str">
        <f>_xlfn.XLOOKUP(Infill[[#This Row],[% Effective]],Rating[Max %],Rating[Name],,1)</f>
        <v>Ultra-Low</v>
      </c>
      <c r="X9">
        <f>Infill[[#This Row],[hs]]*60+Infill[[#This Row],[min]]</f>
        <v>480</v>
      </c>
      <c r="Y9" s="2">
        <f>Infill[[#This Row],[Total Time]]/AVERAGEIFS(Infill[Total Time],Infill[Material Usage],"Normal")</f>
        <v>0.90467215554012503</v>
      </c>
      <c r="Z9" s="2" t="str">
        <f>_xlfn.XLOOKUP(Infill[[#This Row],[t prom]],Rating[Max %],Rating[Name],,1)</f>
        <v>Normal-Low</v>
      </c>
      <c r="AA9" s="3">
        <f>Infill[[#This Row],[g]]/Infill[[#This Row],[Total Time]]</f>
        <v>0</v>
      </c>
      <c r="AB9" s="2">
        <f>Infill[[#This Row],[g/t]]/AVERAGEIFS(Infill[g/t],Infill[Material Usage],"Normal")</f>
        <v>0</v>
      </c>
      <c r="AC9" s="2" t="str">
        <f>_xlfn.XLOOKUP(Infill[[#This Row],[g/t prom]],Rating[Max %],Rating[Name],,1)</f>
        <v>Ultra-Low</v>
      </c>
      <c r="AD9" s="2" t="str">
        <f>SUBSTITUTE(LOWER(Infill[[#This Row],[name]])," ","-")</f>
        <v>monotonic</v>
      </c>
      <c r="AE9" t="s">
        <v>176</v>
      </c>
      <c r="AF9" t="str">
        <f>"!["&amp;Infill[[#This Row],[SVG]]&amp;"](https://github.com/SoftFever/OrcaSlicer/blob/main/resources/images/"&amp;Infill[[#This Row],[SVG]]&amp;".svg?raw=true)"</f>
        <v>![param_monotonic.svg](https://github.com/SoftFever/OrcaSlicer/blob/main/resources/images/param_monotonic.svg.svg?raw=true)</v>
      </c>
      <c r="AG9" s="2" t="str">
        <f>"["&amp;Infill[[#This Row],[name]]&amp;"](#"&amp;Infill[[#This Row],[image]]&amp;")"</f>
        <v>[Monotonic](#monotonic)</v>
      </c>
      <c r="AH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9" t="str">
        <f>IF(OR(Infill[[#This Row],[Is Infill]],Infill[[#This Row],[Is Surface]])," { """&amp;Infill[[#This Row],[infill]]&amp;""", "&amp;Infill[[#This Row],[ip]]&amp;" },","")</f>
        <v xml:space="preserve"> { "monotonic", ipMonotonic },</v>
      </c>
      <c r="AJ9" t="str">
        <f>IF(OR(Infill[[#This Row],[Is Infill]],Infill[[#This Row],[Is Surface]]),"def-&gt;enum_values.push_back("""&amp;Infill[[#This Row],[infill]]&amp;""");","")</f>
        <v>def-&gt;enum_values.push_back("monotonic");</v>
      </c>
      <c r="AK9" t="str">
        <f>IF(OR(Infill[[#This Row],[Is Infill]],Infill[[#This Row],[Is Surface]]),"def-&gt;enum_labels.push_back(L("""&amp;Infill[[#This Row],[name]]&amp;"""));","")</f>
        <v>def-&gt;enum_labels.push_back(L("Monotonic"));</v>
      </c>
    </row>
    <row r="10" spans="1:37" ht="75" x14ac:dyDescent="0.25">
      <c r="E10">
        <v>14</v>
      </c>
      <c r="F10">
        <v>0.1</v>
      </c>
      <c r="G10" t="b">
        <v>0</v>
      </c>
      <c r="H10" t="b">
        <v>1</v>
      </c>
      <c r="I10" t="s">
        <v>162</v>
      </c>
      <c r="J10" t="s">
        <v>169</v>
      </c>
      <c r="K10" t="s">
        <v>114</v>
      </c>
      <c r="L10" t="s">
        <v>159</v>
      </c>
      <c r="M10" s="8" t="s">
        <v>207</v>
      </c>
      <c r="N10">
        <v>3</v>
      </c>
      <c r="O10" t="str">
        <f>_xlfn.XLOOKUP(Infill[[#This Row],[XY-N]],Rating[N],Rating[Name])</f>
        <v>Normal-Low</v>
      </c>
      <c r="P10">
        <v>2</v>
      </c>
      <c r="Q10" t="str">
        <f>_xlfn.XLOOKUP(Infill[[#This Row],[Z-N]],Rating[N],Rating[Name])</f>
        <v>Low</v>
      </c>
      <c r="R10" s="2" t="s">
        <v>81</v>
      </c>
      <c r="S10">
        <v>8</v>
      </c>
      <c r="V10" s="2">
        <f>Infill[[#This Row],[g]]/(997.25*0.15)</f>
        <v>0</v>
      </c>
      <c r="W10" s="2" t="str">
        <f>_xlfn.XLOOKUP(Infill[[#This Row],[% Effective]],Rating[Max %],Rating[Name],,1)</f>
        <v>Ultra-Low</v>
      </c>
      <c r="X10">
        <f>Infill[[#This Row],[hs]]*60+Infill[[#This Row],[min]]</f>
        <v>480</v>
      </c>
      <c r="Y10" s="2">
        <f>Infill[[#This Row],[Total Time]]/AVERAGEIFS(Infill[Total Time],Infill[Material Usage],"Normal")</f>
        <v>0.90467215554012503</v>
      </c>
      <c r="Z10" s="2" t="str">
        <f>_xlfn.XLOOKUP(Infill[[#This Row],[t prom]],Rating[Max %],Rating[Name],,1)</f>
        <v>Normal-Low</v>
      </c>
      <c r="AA10" s="3">
        <f>Infill[[#This Row],[g]]/Infill[[#This Row],[Total Time]]</f>
        <v>0</v>
      </c>
      <c r="AB10" s="2">
        <f>Infill[[#This Row],[g/t]]/AVERAGEIFS(Infill[g/t],Infill[Material Usage],"Normal")</f>
        <v>0</v>
      </c>
      <c r="AC10" s="2" t="str">
        <f>_xlfn.XLOOKUP(Infill[[#This Row],[g/t prom]],Rating[Max %],Rating[Name],,1)</f>
        <v>Ultra-Low</v>
      </c>
      <c r="AD10" s="2" t="str">
        <f>SUBSTITUTE(LOWER(Infill[[#This Row],[name]])," ","-")</f>
        <v>monotonic-line</v>
      </c>
      <c r="AE10" t="s">
        <v>177</v>
      </c>
      <c r="AF10" t="str">
        <f>"!["&amp;Infill[[#This Row],[SVG]]&amp;"](https://github.com/SoftFever/OrcaSlicer/blob/main/resources/images/"&amp;Infill[[#This Row],[SVG]]&amp;".svg?raw=true)"</f>
        <v>![param_monotonicline.svg](https://github.com/SoftFever/OrcaSlicer/blob/main/resources/images/param_monotonicline.svg.svg?raw=true)</v>
      </c>
      <c r="AG10" s="2" t="str">
        <f>"["&amp;Infill[[#This Row],[name]]&amp;"](#"&amp;Infill[[#This Row],[image]]&amp;")"</f>
        <v>[Monotonic line](#monotonic-line)</v>
      </c>
      <c r="AH1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10" t="str">
        <f>IF(OR(Infill[[#This Row],[Is Infill]],Infill[[#This Row],[Is Surface]])," { """&amp;Infill[[#This Row],[infill]]&amp;""", "&amp;Infill[[#This Row],[ip]]&amp;" },","")</f>
        <v xml:space="preserve"> { "monotonicline", ipMonotonicLine },</v>
      </c>
      <c r="AJ10" t="str">
        <f>IF(OR(Infill[[#This Row],[Is Infill]],Infill[[#This Row],[Is Surface]]),"def-&gt;enum_values.push_back("""&amp;Infill[[#This Row],[infill]]&amp;""");","")</f>
        <v>def-&gt;enum_values.push_back("monotonicline");</v>
      </c>
      <c r="AK10" t="str">
        <f>IF(OR(Infill[[#This Row],[Is Infill]],Infill[[#This Row],[Is Surface]]),"def-&gt;enum_labels.push_back(L("""&amp;Infill[[#This Row],[name]]&amp;"""));","")</f>
        <v>def-&gt;enum_labels.push_back(L("Monotonic line"));</v>
      </c>
    </row>
    <row r="11" spans="1:37" ht="45" x14ac:dyDescent="0.25">
      <c r="A11" t="s">
        <v>45</v>
      </c>
      <c r="B11" t="s">
        <v>77</v>
      </c>
      <c r="C11" t="s">
        <v>44</v>
      </c>
      <c r="E11">
        <v>7</v>
      </c>
      <c r="F11">
        <v>7</v>
      </c>
      <c r="G11" t="b">
        <v>1</v>
      </c>
      <c r="H11" t="b">
        <v>0</v>
      </c>
      <c r="I11" t="s">
        <v>6</v>
      </c>
      <c r="J11" t="s">
        <v>170</v>
      </c>
      <c r="K11" t="s">
        <v>107</v>
      </c>
      <c r="L11" t="s">
        <v>139</v>
      </c>
      <c r="M11" s="6" t="s">
        <v>60</v>
      </c>
      <c r="N11">
        <v>6</v>
      </c>
      <c r="O11" t="str">
        <f>_xlfn.XLOOKUP(Infill[[#This Row],[XY-N]],Rating[N],Rating[Name])</f>
        <v>High</v>
      </c>
      <c r="P11">
        <v>4</v>
      </c>
      <c r="Q11" t="str">
        <f>_xlfn.XLOOKUP(Infill[[#This Row],[Z-N]],Rating[N],Rating[Name])</f>
        <v>Normal</v>
      </c>
      <c r="R11" s="2" t="s">
        <v>81</v>
      </c>
      <c r="S11">
        <v>7</v>
      </c>
      <c r="T11">
        <v>50</v>
      </c>
      <c r="U11">
        <v>147.55000000000001</v>
      </c>
      <c r="V11" s="2">
        <f>Infill[[#This Row],[g]]/(997.25*0.15)</f>
        <v>0.9863792094927718</v>
      </c>
      <c r="W11" s="2" t="str">
        <f>_xlfn.XLOOKUP(Infill[[#This Row],[% Effective]],Rating[Max %],Rating[Name],,1)</f>
        <v>Normal</v>
      </c>
      <c r="X11">
        <f>Infill[[#This Row],[hs]]*60+Infill[[#This Row],[min]]</f>
        <v>470</v>
      </c>
      <c r="Y11" s="2">
        <f>Infill[[#This Row],[Total Time]]/AVERAGEIFS(Infill[Total Time],Infill[Material Usage],"Normal")</f>
        <v>0.88582481896637244</v>
      </c>
      <c r="Z11" s="2" t="str">
        <f>_xlfn.XLOOKUP(Infill[[#This Row],[t prom]],Rating[Max %],Rating[Name],,1)</f>
        <v>Normal-Low</v>
      </c>
      <c r="AA11" s="3">
        <f>Infill[[#This Row],[g]]/Infill[[#This Row],[Total Time]]</f>
        <v>0.31393617021276599</v>
      </c>
      <c r="AB11" s="2">
        <f>Infill[[#This Row],[g/t]]/AVERAGEIFS(Infill[g/t],Infill[Material Usage],"Normal")</f>
        <v>1.0897496578170667</v>
      </c>
      <c r="AC11" t="str">
        <f>_xlfn.XLOOKUP(Infill[[#This Row],[g/t prom]],Rating[Max %],Rating[Name],,1)</f>
        <v>Normal-High</v>
      </c>
      <c r="AD11" s="2" t="str">
        <f>SUBSTITUTE(LOWER(Infill[[#This Row],[name]])," ","-")</f>
        <v>triangles</v>
      </c>
      <c r="AE11" t="s">
        <v>184</v>
      </c>
      <c r="AF11" t="str">
        <f>"!["&amp;Infill[[#This Row],[SVG]]&amp;"](https://github.com/SoftFever/OrcaSlicer/blob/main/resources/images/"&amp;Infill[[#This Row],[SVG]]&amp;".svg?raw=true)"</f>
        <v>![param_triangles](https://github.com/SoftFever/OrcaSlicer/blob/main/resources/images/param_triangles.svg?raw=true)</v>
      </c>
      <c r="AG11" s="2" t="str">
        <f>"["&amp;Infill[[#This Row],[name]]&amp;"](#"&amp;Infill[[#This Row],[image]]&amp;")"</f>
        <v>[Triangles](#triangles)</v>
      </c>
      <c r="AH1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**Material/Time (Higher better):** Normal-High
![infill-top-triangles](https://github.com/SoftFever/OrcaSlicer/blob/main/doc/images/fill/infill-top-triangles.png?raw=true)
</v>
      </c>
      <c r="AI11" t="str">
        <f>IF(OR(Infill[[#This Row],[Is Infill]],Infill[[#This Row],[Is Surface]])," { """&amp;Infill[[#This Row],[infill]]&amp;""", "&amp;Infill[[#This Row],[ip]]&amp;" },","")</f>
        <v xml:space="preserve"> { "triangles", ipTriangles },</v>
      </c>
      <c r="AJ11" t="str">
        <f>IF(OR(Infill[[#This Row],[Is Infill]],Infill[[#This Row],[Is Surface]]),"def-&gt;enum_values.push_back("""&amp;Infill[[#This Row],[infill]]&amp;""");","")</f>
        <v>def-&gt;enum_values.push_back("triangles");</v>
      </c>
      <c r="AK11" t="str">
        <f>IF(OR(Infill[[#This Row],[Is Infill]],Infill[[#This Row],[Is Surface]]),"def-&gt;enum_labels.push_back(L("""&amp;Infill[[#This Row],[name]]&amp;"""));","")</f>
        <v>def-&gt;enum_labels.push_back(L("Triangles"));</v>
      </c>
    </row>
    <row r="12" spans="1:37" ht="105" x14ac:dyDescent="0.25">
      <c r="A12">
        <v>0</v>
      </c>
      <c r="B12" s="7">
        <v>0.15</v>
      </c>
      <c r="C12" t="s">
        <v>71</v>
      </c>
      <c r="E12">
        <v>8</v>
      </c>
      <c r="F12">
        <v>7.1</v>
      </c>
      <c r="G12" t="b">
        <v>1</v>
      </c>
      <c r="H12" t="b">
        <v>0</v>
      </c>
      <c r="I12" t="s">
        <v>7</v>
      </c>
      <c r="J12" t="s">
        <v>170</v>
      </c>
      <c r="K12" t="s">
        <v>108</v>
      </c>
      <c r="L12" t="s">
        <v>140</v>
      </c>
      <c r="M12" s="6" t="s">
        <v>61</v>
      </c>
      <c r="N12">
        <v>6</v>
      </c>
      <c r="O12" t="str">
        <f>_xlfn.XLOOKUP(Infill[[#This Row],[XY-N]],Rating[N],Rating[Name])</f>
        <v>High</v>
      </c>
      <c r="P12">
        <v>5</v>
      </c>
      <c r="Q12" t="str">
        <f>_xlfn.XLOOKUP(Infill[[#This Row],[Z-N]],Rating[N],Rating[Name])</f>
        <v>Normal-High</v>
      </c>
      <c r="R12" s="2" t="s">
        <v>81</v>
      </c>
      <c r="S12">
        <v>7</v>
      </c>
      <c r="T12">
        <v>43</v>
      </c>
      <c r="U12">
        <v>148.53</v>
      </c>
      <c r="V12" s="2">
        <f>Infill[[#This Row],[g]]/(997.25*0.15)</f>
        <v>0.99293055903735272</v>
      </c>
      <c r="W12" s="2" t="str">
        <f>_xlfn.XLOOKUP(Infill[[#This Row],[% Effective]],Rating[Max %],Rating[Name],,1)</f>
        <v>Normal</v>
      </c>
      <c r="X12">
        <f>Infill[[#This Row],[hs]]*60+Infill[[#This Row],[min]]</f>
        <v>463</v>
      </c>
      <c r="Y12" s="2">
        <f>Infill[[#This Row],[Total Time]]/AVERAGEIFS(Infill[Total Time],Infill[Material Usage],"Normal")</f>
        <v>0.87263168336474561</v>
      </c>
      <c r="Z12" s="2" t="str">
        <f>_xlfn.XLOOKUP(Infill[[#This Row],[t prom]],Rating[Max %],Rating[Name],,1)</f>
        <v>Normal-Low</v>
      </c>
      <c r="AA12" s="3">
        <f>Infill[[#This Row],[g]]/Infill[[#This Row],[Total Time]]</f>
        <v>0.32079913606911448</v>
      </c>
      <c r="AB12" s="2">
        <f>Infill[[#This Row],[g/t]]/AVERAGEIFS(Infill[g/t],Infill[Material Usage],"Normal")</f>
        <v>1.1135727002160909</v>
      </c>
      <c r="AC12" t="str">
        <f>_xlfn.XLOOKUP(Infill[[#This Row],[g/t prom]],Rating[Max %],Rating[Name],,1)</f>
        <v>Normal-High</v>
      </c>
      <c r="AD12" s="2" t="str">
        <f>SUBSTITUTE(LOWER(Infill[[#This Row],[name]])," ","-")</f>
        <v>tri-hexagon</v>
      </c>
      <c r="AE12" t="s">
        <v>185</v>
      </c>
      <c r="AF12" t="str">
        <f>"!["&amp;Infill[[#This Row],[SVG]]&amp;"](https://github.com/SoftFever/OrcaSlicer/blob/main/resources/images/"&amp;Infill[[#This Row],[SVG]]&amp;".svg?raw=true)"</f>
        <v>![param_tri-hexagon](https://github.com/SoftFever/OrcaSlicer/blob/main/resources/images/param_tri-hexagon.svg?raw=true)</v>
      </c>
      <c r="AG12" s="2" t="str">
        <f>"["&amp;Infill[[#This Row],[name]]&amp;"](#"&amp;Infill[[#This Row],[image]]&amp;")"</f>
        <v>[Tri-hexagon](#tri-hexagon)</v>
      </c>
      <c r="AH1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**Material/Time (Higher better):** Normal-High
![infill-top-tri-hexagon](https://github.com/SoftFever/OrcaSlicer/blob/main/doc/images/fill/infill-top-tri-hexagon.png?raw=true)
</v>
      </c>
      <c r="AI12" t="str">
        <f>IF(OR(Infill[[#This Row],[Is Infill]],Infill[[#This Row],[Is Surface]])," { """&amp;Infill[[#This Row],[infill]]&amp;""", "&amp;Infill[[#This Row],[ip]]&amp;" },","")</f>
        <v xml:space="preserve"> { "tri-hexagon", ipStars },</v>
      </c>
      <c r="AJ12" t="str">
        <f>IF(OR(Infill[[#This Row],[Is Infill]],Infill[[#This Row],[Is Surface]]),"def-&gt;enum_values.push_back("""&amp;Infill[[#This Row],[infill]]&amp;""");","")</f>
        <v>def-&gt;enum_values.push_back("tri-hexagon");</v>
      </c>
      <c r="AK12" t="str">
        <f>IF(OR(Infill[[#This Row],[Is Infill]],Infill[[#This Row],[Is Surface]]),"def-&gt;enum_labels.push_back(L("""&amp;Infill[[#This Row],[name]]&amp;"""));","")</f>
        <v>def-&gt;enum_labels.push_back(L("Tri-hexagon"));</v>
      </c>
    </row>
    <row r="13" spans="1:37" ht="75" x14ac:dyDescent="0.25">
      <c r="A13">
        <v>1</v>
      </c>
      <c r="B13" s="7">
        <v>0.4</v>
      </c>
      <c r="C13" t="s">
        <v>72</v>
      </c>
      <c r="E13">
        <v>6</v>
      </c>
      <c r="F13">
        <v>8</v>
      </c>
      <c r="G13" t="b">
        <v>1</v>
      </c>
      <c r="H13" t="b">
        <v>0</v>
      </c>
      <c r="I13" t="s">
        <v>5</v>
      </c>
      <c r="J13" t="s">
        <v>5</v>
      </c>
      <c r="K13" t="s">
        <v>106</v>
      </c>
      <c r="L13" t="s">
        <v>138</v>
      </c>
      <c r="M13" s="6" t="s">
        <v>59</v>
      </c>
      <c r="N13">
        <v>6</v>
      </c>
      <c r="O13" t="str">
        <f>_xlfn.XLOOKUP(Infill[[#This Row],[XY-N]],Rating[N],Rating[Name])</f>
        <v>High</v>
      </c>
      <c r="P13">
        <v>6</v>
      </c>
      <c r="Q13" t="str">
        <f>_xlfn.XLOOKUP(Infill[[#This Row],[Z-N]],Rating[N],Rating[Name])</f>
        <v>High</v>
      </c>
      <c r="R13" s="2" t="s">
        <v>81</v>
      </c>
      <c r="S13">
        <v>7</v>
      </c>
      <c r="T13">
        <v>50</v>
      </c>
      <c r="U13">
        <v>148.54</v>
      </c>
      <c r="V13" s="2">
        <f>Infill[[#This Row],[g]]/(997.25*0.15)</f>
        <v>0.9929974095429096</v>
      </c>
      <c r="W13" s="2" t="str">
        <f>_xlfn.XLOOKUP(Infill[[#This Row],[% Effective]],Rating[Max %],Rating[Name],,1)</f>
        <v>Normal</v>
      </c>
      <c r="X13">
        <f>Infill[[#This Row],[hs]]*60+Infill[[#This Row],[min]]</f>
        <v>470</v>
      </c>
      <c r="Y13" s="2">
        <f>Infill[[#This Row],[Total Time]]/AVERAGEIFS(Infill[Total Time],Infill[Material Usage],"Normal")</f>
        <v>0.88582481896637244</v>
      </c>
      <c r="Z13" s="2" t="str">
        <f>_xlfn.XLOOKUP(Infill[[#This Row],[t prom]],Rating[Max %],Rating[Name],,1)</f>
        <v>Normal-Low</v>
      </c>
      <c r="AA13" s="3">
        <f>Infill[[#This Row],[g]]/Infill[[#This Row],[Total Time]]</f>
        <v>0.31604255319148933</v>
      </c>
      <c r="AB13" s="2">
        <f>Infill[[#This Row],[g/t]]/AVERAGEIFS(Infill[g/t],Infill[Material Usage],"Normal")</f>
        <v>1.0970614311904239</v>
      </c>
      <c r="AC13" t="str">
        <f>_xlfn.XLOOKUP(Infill[[#This Row],[g/t prom]],Rating[Max %],Rating[Name],,1)</f>
        <v>Normal-High</v>
      </c>
      <c r="AD13" s="2" t="str">
        <f>SUBSTITUTE(LOWER(Infill[[#This Row],[name]])," ","-")</f>
        <v>cubic</v>
      </c>
      <c r="AE13" t="s">
        <v>183</v>
      </c>
      <c r="AF13" t="str">
        <f>"!["&amp;Infill[[#This Row],[SVG]]&amp;"](https://github.com/SoftFever/OrcaSlicer/blob/main/resources/images/"&amp;Infill[[#This Row],[SVG]]&amp;".svg?raw=true)"</f>
        <v>![param_cubic](https://github.com/SoftFever/OrcaSlicer/blob/main/resources/images/param_cubic.svg?raw=true)</v>
      </c>
      <c r="AG13" s="2" t="str">
        <f>"["&amp;Infill[[#This Row],[name]]&amp;"](#"&amp;Infill[[#This Row],[image]]&amp;")"</f>
        <v>[Cubic](#cubic)</v>
      </c>
      <c r="AH1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**Material/Time (Higher better):** Normal-High
![infill-top-cubic](https://github.com/SoftFever/OrcaSlicer/blob/main/doc/images/fill/infill-top-cubic.png?raw=true)
</v>
      </c>
      <c r="AI13" t="str">
        <f>IF(OR(Infill[[#This Row],[Is Infill]],Infill[[#This Row],[Is Surface]])," { """&amp;Infill[[#This Row],[infill]]&amp;""", "&amp;Infill[[#This Row],[ip]]&amp;" },","")</f>
        <v xml:space="preserve"> { "cubic", ipCubic },</v>
      </c>
      <c r="AJ13" t="str">
        <f>IF(OR(Infill[[#This Row],[Is Infill]],Infill[[#This Row],[Is Surface]]),"def-&gt;enum_values.push_back("""&amp;Infill[[#This Row],[infill]]&amp;""");","")</f>
        <v>def-&gt;enum_values.push_back("cubic");</v>
      </c>
      <c r="AK13" t="str">
        <f>IF(OR(Infill[[#This Row],[Is Infill]],Infill[[#This Row],[Is Surface]]),"def-&gt;enum_labels.push_back(L("""&amp;Infill[[#This Row],[name]]&amp;"""));","")</f>
        <v>def-&gt;enum_labels.push_back(L("Cubic"));</v>
      </c>
    </row>
    <row r="14" spans="1:37" ht="90" x14ac:dyDescent="0.25">
      <c r="A14">
        <v>2</v>
      </c>
      <c r="B14" s="7">
        <v>0.75</v>
      </c>
      <c r="C14" t="s">
        <v>23</v>
      </c>
      <c r="E14">
        <v>12</v>
      </c>
      <c r="F14">
        <v>8.1</v>
      </c>
      <c r="G14" t="b">
        <v>1</v>
      </c>
      <c r="H14" t="b">
        <v>0</v>
      </c>
      <c r="I14" t="s">
        <v>11</v>
      </c>
      <c r="J14" t="s">
        <v>5</v>
      </c>
      <c r="K14" t="s">
        <v>112</v>
      </c>
      <c r="L14" t="s">
        <v>144</v>
      </c>
      <c r="M14" s="6" t="s">
        <v>63</v>
      </c>
      <c r="N14">
        <v>5</v>
      </c>
      <c r="O14" t="str">
        <f>_xlfn.XLOOKUP(Infill[[#This Row],[XY-N]],Rating[N],Rating[Name])</f>
        <v>Normal-High</v>
      </c>
      <c r="P14">
        <v>5</v>
      </c>
      <c r="Q14" t="str">
        <f>_xlfn.XLOOKUP(Infill[[#This Row],[Z-N]],Rating[N],Rating[Name])</f>
        <v>Normal-High</v>
      </c>
      <c r="R14" s="2" t="s">
        <v>82</v>
      </c>
      <c r="S14">
        <v>5</v>
      </c>
      <c r="T14">
        <v>29</v>
      </c>
      <c r="U14">
        <v>97.57</v>
      </c>
      <c r="V14" s="2">
        <f>Infill[[#This Row],[g]]/(997.25*0.15)</f>
        <v>0.65226038271914422</v>
      </c>
      <c r="W14" s="2" t="str">
        <f>_xlfn.XLOOKUP(Infill[[#This Row],[% Effective]],Rating[Max %],Rating[Name],,1)</f>
        <v>Low</v>
      </c>
      <c r="X14">
        <f>Infill[[#This Row],[hs]]*60+Infill[[#This Row],[min]]</f>
        <v>329</v>
      </c>
      <c r="Y14" s="2">
        <f>Infill[[#This Row],[Total Time]]/AVERAGEIFS(Infill[Total Time],Infill[Material Usage],"Normal")</f>
        <v>0.62007737327646073</v>
      </c>
      <c r="Z14" s="2" t="str">
        <f>_xlfn.XLOOKUP(Infill[[#This Row],[t prom]],Rating[Max %],Rating[Name],,1)</f>
        <v>Low</v>
      </c>
      <c r="AA14" s="3">
        <f>Infill[[#This Row],[g]]/Infill[[#This Row],[Total Time]]</f>
        <v>0.29656534954407293</v>
      </c>
      <c r="AB14" s="2">
        <f>Infill[[#This Row],[g/t]]/AVERAGEIFS(Infill[g/t],Infill[Material Usage],"Normal")</f>
        <v>1.0294512670108069</v>
      </c>
      <c r="AC14" t="str">
        <f>_xlfn.XLOOKUP(Infill[[#This Row],[g/t prom]],Rating[Max %],Rating[Name],,1)</f>
        <v>Normal</v>
      </c>
      <c r="AD14" s="2" t="str">
        <f>SUBSTITUTE(LOWER(Infill[[#This Row],[name]])," ","-")</f>
        <v>adaptive-cubic</v>
      </c>
      <c r="AE14" t="s">
        <v>189</v>
      </c>
      <c r="AF14" t="str">
        <f>"!["&amp;Infill[[#This Row],[SVG]]&amp;"](https://github.com/SoftFever/OrcaSlicer/blob/main/resources/images/"&amp;Infill[[#This Row],[SVG]]&amp;".svg?raw=true)"</f>
        <v>![param_adaptivecubic](https://github.com/SoftFever/OrcaSlicer/blob/main/resources/images/param_adaptivecubic.svg?raw=true)</v>
      </c>
      <c r="AG14" s="2" t="str">
        <f>"["&amp;Infill[[#This Row],[name]]&amp;"](#"&amp;Infill[[#This Row],[image]]&amp;")"</f>
        <v>[Adaptive Cubic](#adaptive-cubic)</v>
      </c>
      <c r="AH1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**Material/Time (Higher better):** Normal
![infill-top-adaptive-cubic](https://github.com/SoftFever/OrcaSlicer/blob/main/doc/images/fill/infill-top-adaptive-cubic.png?raw=true)
</v>
      </c>
      <c r="AI14" t="str">
        <f>IF(OR(Infill[[#This Row],[Is Infill]],Infill[[#This Row],[Is Surface]])," { """&amp;Infill[[#This Row],[infill]]&amp;""", "&amp;Infill[[#This Row],[ip]]&amp;" },","")</f>
        <v xml:space="preserve"> { "adaptivecubic", ipAdaptiveCubic },</v>
      </c>
      <c r="AJ14" t="str">
        <f>IF(OR(Infill[[#This Row],[Is Infill]],Infill[[#This Row],[Is Surface]]),"def-&gt;enum_values.push_back("""&amp;Infill[[#This Row],[infill]]&amp;""");","")</f>
        <v>def-&gt;enum_values.push_back("adaptivecubic");</v>
      </c>
      <c r="AK14" t="str">
        <f>IF(OR(Infill[[#This Row],[Is Infill]],Infill[[#This Row],[Is Surface]]),"def-&gt;enum_labels.push_back(L("""&amp;Infill[[#This Row],[name]]&amp;"""));","")</f>
        <v>def-&gt;enum_labels.push_back(L("Adaptive Cubic"));</v>
      </c>
    </row>
    <row r="15" spans="1:37" ht="45" x14ac:dyDescent="0.25">
      <c r="A15">
        <v>3</v>
      </c>
      <c r="B15" s="7">
        <v>0.92500000000000004</v>
      </c>
      <c r="C15" t="s">
        <v>25</v>
      </c>
      <c r="E15">
        <v>24</v>
      </c>
      <c r="F15">
        <v>8.1999999999999993</v>
      </c>
      <c r="G15" t="b">
        <v>1</v>
      </c>
      <c r="H15" t="b">
        <v>0</v>
      </c>
      <c r="I15" t="s">
        <v>43</v>
      </c>
      <c r="J15" t="s">
        <v>5</v>
      </c>
      <c r="K15" t="s">
        <v>126</v>
      </c>
      <c r="L15" t="s">
        <v>154</v>
      </c>
      <c r="M15" s="6" t="s">
        <v>68</v>
      </c>
      <c r="N15">
        <v>6</v>
      </c>
      <c r="O15" t="str">
        <f>_xlfn.XLOOKUP(Infill[[#This Row],[XY-N]],Rating[N],Rating[Name])</f>
        <v>High</v>
      </c>
      <c r="P15">
        <v>6</v>
      </c>
      <c r="Q15" t="str">
        <f>_xlfn.XLOOKUP(Infill[[#This Row],[Z-N]],Rating[N],Rating[Name])</f>
        <v>High</v>
      </c>
      <c r="R15" s="2" t="s">
        <v>81</v>
      </c>
      <c r="S15">
        <v>8</v>
      </c>
      <c r="T15">
        <v>1</v>
      </c>
      <c r="U15">
        <v>148.55000000000001</v>
      </c>
      <c r="V15" s="2">
        <f>Infill[[#This Row],[g]]/(997.25*0.15)</f>
        <v>0.99306426004846671</v>
      </c>
      <c r="W15" s="2" t="str">
        <f>_xlfn.XLOOKUP(Infill[[#This Row],[% Effective]],Rating[Max %],Rating[Name],,1)</f>
        <v>Normal</v>
      </c>
      <c r="X15">
        <f>Infill[[#This Row],[hs]]*60+Infill[[#This Row],[min]]</f>
        <v>481</v>
      </c>
      <c r="Y15" s="2">
        <f>Infill[[#This Row],[Total Time]]/AVERAGEIFS(Infill[Total Time],Infill[Material Usage],"Normal")</f>
        <v>0.90655688919750022</v>
      </c>
      <c r="Z15" s="2" t="str">
        <f>_xlfn.XLOOKUP(Infill[[#This Row],[t prom]],Rating[Max %],Rating[Name],,1)</f>
        <v>Normal-Low</v>
      </c>
      <c r="AA15" s="3">
        <f>Infill[[#This Row],[g]]/Infill[[#This Row],[Total Time]]</f>
        <v>0.30883575883575887</v>
      </c>
      <c r="AB15" s="2">
        <f>Infill[[#This Row],[g/t]]/AVERAGEIFS(Infill[g/t],Infill[Material Usage],"Normal")</f>
        <v>1.0720448755071696</v>
      </c>
      <c r="AC15" t="str">
        <f>_xlfn.XLOOKUP(Infill[[#This Row],[g/t prom]],Rating[Max %],Rating[Name],,1)</f>
        <v>Normal</v>
      </c>
      <c r="AD15" s="2" t="str">
        <f>SUBSTITUTE(LOWER(Infill[[#This Row],[name]])," ","-")</f>
        <v>quarter-cubic</v>
      </c>
      <c r="AE15" t="s">
        <v>199</v>
      </c>
      <c r="AF15" t="str">
        <f>"!["&amp;Infill[[#This Row],[SVG]]&amp;"](https://github.com/SoftFever/OrcaSlicer/blob/main/resources/images/"&amp;Infill[[#This Row],[SVG]]&amp;".svg?raw=true)"</f>
        <v>![param_quartercubic](https://github.com/SoftFever/OrcaSlicer/blob/main/resources/images/param_quartercubic.svg?raw=true)</v>
      </c>
      <c r="AG15" s="2" t="str">
        <f>"["&amp;Infill[[#This Row],[name]]&amp;"](#"&amp;Infill[[#This Row],[image]]&amp;")"</f>
        <v>[Quarter Cubic](#quarter-cubic)</v>
      </c>
      <c r="AH1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High
- **Vertical Strength (Z):** High
- **Density Calculation:**  % of  total infill volume
- **Material Usage:** Normal
- **Print Time:** Normal-Low
- **Material/Time (Higher better):** Normal
![infill-top-quarter-cubic](https://github.com/SoftFever/OrcaSlicer/blob/main/doc/images/fill/infill-top-quarter-cubic.png?raw=true)
</v>
      </c>
      <c r="AI15" t="str">
        <f>IF(OR(Infill[[#This Row],[Is Infill]],Infill[[#This Row],[Is Surface]])," { """&amp;Infill[[#This Row],[infill]]&amp;""", "&amp;Infill[[#This Row],[ip]]&amp;" },","")</f>
        <v xml:space="preserve"> { "quartercubic", ipQuarterCubic },</v>
      </c>
      <c r="AJ15" t="str">
        <f>IF(OR(Infill[[#This Row],[Is Infill]],Infill[[#This Row],[Is Surface]]),"def-&gt;enum_values.push_back("""&amp;Infill[[#This Row],[infill]]&amp;""");","")</f>
        <v>def-&gt;enum_values.push_back("quartercubic");</v>
      </c>
      <c r="AK15" t="str">
        <f>IF(OR(Infill[[#This Row],[Is Infill]],Infill[[#This Row],[Is Surface]]),"def-&gt;enum_labels.push_back(L("""&amp;Infill[[#This Row],[name]]&amp;"""));","")</f>
        <v>def-&gt;enum_labels.push_back(L("Quarter Cubic"));</v>
      </c>
    </row>
    <row r="16" spans="1:37" ht="120" x14ac:dyDescent="0.25">
      <c r="A16">
        <v>4</v>
      </c>
      <c r="B16" s="7">
        <v>1.075</v>
      </c>
      <c r="C16" t="s">
        <v>24</v>
      </c>
      <c r="E16">
        <v>21</v>
      </c>
      <c r="F16">
        <v>8.3000000000000007</v>
      </c>
      <c r="G16" t="b">
        <v>1</v>
      </c>
      <c r="H16" t="b">
        <v>0</v>
      </c>
      <c r="I16" t="s">
        <v>17</v>
      </c>
      <c r="J16" t="s">
        <v>204</v>
      </c>
      <c r="K16" t="s">
        <v>121</v>
      </c>
      <c r="L16" t="s">
        <v>151</v>
      </c>
      <c r="M16" s="6" t="s">
        <v>66</v>
      </c>
      <c r="N16">
        <v>2</v>
      </c>
      <c r="O16" t="str">
        <f>_xlfn.XLOOKUP(Infill[[#This Row],[XY-N]],Rating[N],Rating[Name])</f>
        <v>Low</v>
      </c>
      <c r="P16">
        <v>2</v>
      </c>
      <c r="Q16" t="str">
        <f>_xlfn.XLOOKUP(Infill[[#This Row],[Z-N]],Rating[N],Rating[Name])</f>
        <v>Low</v>
      </c>
      <c r="R16" s="2" t="s">
        <v>83</v>
      </c>
      <c r="S16">
        <v>2</v>
      </c>
      <c r="T16">
        <v>50</v>
      </c>
      <c r="U16">
        <v>49.39</v>
      </c>
      <c r="V16" s="2">
        <f>Infill[[#This Row],[g]]/(997.25*0.15)</f>
        <v>0.33017464694576754</v>
      </c>
      <c r="W16" s="2" t="str">
        <f>_xlfn.XLOOKUP(Infill[[#This Row],[% Effective]],Rating[Max %],Rating[Name],,1)</f>
        <v>Extra-Low</v>
      </c>
      <c r="X16">
        <f>Infill[[#This Row],[hs]]*60+Infill[[#This Row],[min]]</f>
        <v>170</v>
      </c>
      <c r="Y16" s="2">
        <f>Infill[[#This Row],[Total Time]]/AVERAGEIFS(Infill[Total Time],Infill[Material Usage],"Normal")</f>
        <v>0.32040472175379425</v>
      </c>
      <c r="Z16" s="2" t="str">
        <f>_xlfn.XLOOKUP(Infill[[#This Row],[t prom]],Rating[Max %],Rating[Name],,1)</f>
        <v>Extra-Low</v>
      </c>
      <c r="AA16" s="3">
        <f>Infill[[#This Row],[g]]/Infill[[#This Row],[Total Time]]</f>
        <v>0.29052941176470587</v>
      </c>
      <c r="AB16" s="2">
        <f>Infill[[#This Row],[g/t]]/AVERAGEIFS(Infill[g/t],Infill[Material Usage],"Normal")</f>
        <v>1.0084990424703455</v>
      </c>
      <c r="AC16" t="str">
        <f>_xlfn.XLOOKUP(Infill[[#This Row],[g/t prom]],Rating[Max %],Rating[Name],,1)</f>
        <v>Normal</v>
      </c>
      <c r="AD16" s="2" t="str">
        <f>SUBSTITUTE(LOWER(Infill[[#This Row],[name]])," ","-")</f>
        <v>support-cubic</v>
      </c>
      <c r="AE16" t="s">
        <v>196</v>
      </c>
      <c r="AF16" t="str">
        <f>"!["&amp;Infill[[#This Row],[SVG]]&amp;"](https://github.com/SoftFever/OrcaSlicer/blob/main/resources/images/"&amp;Infill[[#This Row],[SVG]]&amp;".svg?raw=true)"</f>
        <v>![param_supportcubic](https://github.com/SoftFever/OrcaSlicer/blob/main/resources/images/param_supportcubic.svg?raw=true)</v>
      </c>
      <c r="AG16" s="2" t="str">
        <f>"["&amp;Infill[[#This Row],[name]]&amp;"](#"&amp;Infill[[#This Row],[image]]&amp;")"</f>
        <v>[Support Cubic](#support-cubic)</v>
      </c>
      <c r="AH1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**Material/Time (Higher better):** Normal
![infill-top-support-cubic](https://github.com/SoftFever/OrcaSlicer/blob/main/doc/images/fill/infill-top-support-cubic.png?raw=true)
</v>
      </c>
      <c r="AI16" t="str">
        <f>IF(OR(Infill[[#This Row],[Is Infill]],Infill[[#This Row],[Is Surface]])," { """&amp;Infill[[#This Row],[infill]]&amp;""", "&amp;Infill[[#This Row],[ip]]&amp;" },","")</f>
        <v xml:space="preserve"> { "supportcubic", ipSupportCubic },</v>
      </c>
      <c r="AJ16" t="str">
        <f>IF(OR(Infill[[#This Row],[Is Infill]],Infill[[#This Row],[Is Surface]]),"def-&gt;enum_values.push_back("""&amp;Infill[[#This Row],[infill]]&amp;""");","")</f>
        <v>def-&gt;enum_values.push_back("supportcubic");</v>
      </c>
      <c r="AK16" t="str">
        <f>IF(OR(Infill[[#This Row],[Is Infill]],Infill[[#This Row],[Is Surface]]),"def-&gt;enum_labels.push_back(L("""&amp;Infill[[#This Row],[name]]&amp;"""));","")</f>
        <v>def-&gt;enum_labels.push_back(L("Support Cubic"));</v>
      </c>
    </row>
    <row r="17" spans="1:37" ht="60" x14ac:dyDescent="0.25">
      <c r="A17">
        <v>5</v>
      </c>
      <c r="B17" s="7">
        <v>1.25</v>
      </c>
      <c r="C17" t="s">
        <v>26</v>
      </c>
      <c r="E17">
        <v>22</v>
      </c>
      <c r="F17">
        <v>8.4</v>
      </c>
      <c r="G17" t="b">
        <v>1</v>
      </c>
      <c r="H17" t="b">
        <v>0</v>
      </c>
      <c r="I17" t="s">
        <v>18</v>
      </c>
      <c r="J17" t="s">
        <v>174</v>
      </c>
      <c r="K17" t="s">
        <v>124</v>
      </c>
      <c r="L17" t="s">
        <v>152</v>
      </c>
      <c r="M17" s="6" t="s">
        <v>67</v>
      </c>
      <c r="N17">
        <v>2</v>
      </c>
      <c r="O17" t="str">
        <f>_xlfn.XLOOKUP(Infill[[#This Row],[XY-N]],Rating[N],Rating[Name])</f>
        <v>Low</v>
      </c>
      <c r="P17">
        <v>2</v>
      </c>
      <c r="Q17" t="str">
        <f>_xlfn.XLOOKUP(Infill[[#This Row],[Z-N]],Rating[N],Rating[Name])</f>
        <v>Low</v>
      </c>
      <c r="R17" s="2" t="s">
        <v>83</v>
      </c>
      <c r="S17">
        <v>1</v>
      </c>
      <c r="T17">
        <v>16</v>
      </c>
      <c r="U17">
        <v>12.33</v>
      </c>
      <c r="V17" s="2">
        <f>Infill[[#This Row],[g]]/(997.25*0.15)</f>
        <v>8.2426673351717217E-2</v>
      </c>
      <c r="W17" s="2" t="str">
        <f>_xlfn.XLOOKUP(Infill[[#This Row],[% Effective]],Rating[Max %],Rating[Name],,1)</f>
        <v>Ultra-Low</v>
      </c>
      <c r="X17">
        <f>Infill[[#This Row],[hs]]*60+Infill[[#This Row],[min]]</f>
        <v>76</v>
      </c>
      <c r="Y17" s="2">
        <f>Infill[[#This Row],[Total Time]]/AVERAGEIFS(Infill[Total Time],Infill[Material Usage],"Normal")</f>
        <v>0.1432397579605198</v>
      </c>
      <c r="Z17" s="2" t="str">
        <f>_xlfn.XLOOKUP(Infill[[#This Row],[t prom]],Rating[Max %],Rating[Name],,1)</f>
        <v>Ultra-Low</v>
      </c>
      <c r="AA17" s="3">
        <f>Infill[[#This Row],[g]]/Infill[[#This Row],[Total Time]]</f>
        <v>0.16223684210526315</v>
      </c>
      <c r="AB17" s="2">
        <f>Infill[[#This Row],[g/t]]/AVERAGEIFS(Infill[g/t],Infill[Material Usage],"Normal")</f>
        <v>0.56316398027570336</v>
      </c>
      <c r="AC17" t="str">
        <f>_xlfn.XLOOKUP(Infill[[#This Row],[g/t prom]],Rating[Max %],Rating[Name],,1)</f>
        <v>Low</v>
      </c>
      <c r="AD17" s="2" t="str">
        <f>SUBSTITUTE(LOWER(Infill[[#This Row],[name]])," ","-")</f>
        <v>lightning</v>
      </c>
      <c r="AE17" t="s">
        <v>197</v>
      </c>
      <c r="AF17" t="str">
        <f>"!["&amp;Infill[[#This Row],[SVG]]&amp;"](https://github.com/SoftFever/OrcaSlicer/blob/main/resources/images/"&amp;Infill[[#This Row],[SVG]]&amp;".svg?raw=true)"</f>
        <v>![param_lightning](https://github.com/SoftFever/OrcaSlicer/blob/main/resources/images/param_lightning.svg?raw=true)</v>
      </c>
      <c r="AG17" s="2" t="str">
        <f>"["&amp;Infill[[#This Row],[name]]&amp;"](#"&amp;Infill[[#This Row],[image]]&amp;")"</f>
        <v>[Lightning](#lightning)</v>
      </c>
      <c r="AH1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**Material/Time (Higher better):** Low
![infill-top-lightning](https://github.com/SoftFever/OrcaSlicer/blob/main/doc/images/fill/infill-top-lightning.png?raw=true)
</v>
      </c>
      <c r="AI17" t="str">
        <f>IF(OR(Infill[[#This Row],[Is Infill]],Infill[[#This Row],[Is Surface]])," { """&amp;Infill[[#This Row],[infill]]&amp;""", "&amp;Infill[[#This Row],[ip]]&amp;" },","")</f>
        <v xml:space="preserve"> { "lightning", ipLightning },</v>
      </c>
      <c r="AJ17" t="str">
        <f>IF(OR(Infill[[#This Row],[Is Infill]],Infill[[#This Row],[Is Surface]]),"def-&gt;enum_values.push_back("""&amp;Infill[[#This Row],[infill]]&amp;""");","")</f>
        <v>def-&gt;enum_values.push_back("lightning");</v>
      </c>
      <c r="AK17" t="str">
        <f>IF(OR(Infill[[#This Row],[Is Infill]],Infill[[#This Row],[Is Surface]]),"def-&gt;enum_labels.push_back(L("""&amp;Infill[[#This Row],[name]]&amp;"""));","")</f>
        <v>def-&gt;enum_labels.push_back(L("Lightning"));</v>
      </c>
    </row>
    <row r="18" spans="1:37" ht="75" x14ac:dyDescent="0.25">
      <c r="A18">
        <v>6</v>
      </c>
      <c r="B18" s="7">
        <v>1.6</v>
      </c>
      <c r="C18" t="s">
        <v>22</v>
      </c>
      <c r="E18">
        <v>11</v>
      </c>
      <c r="F18">
        <v>9</v>
      </c>
      <c r="G18" t="b">
        <v>1</v>
      </c>
      <c r="H18" t="b">
        <v>0</v>
      </c>
      <c r="I18" t="s">
        <v>10</v>
      </c>
      <c r="J18" t="s">
        <v>10</v>
      </c>
      <c r="K18" t="s">
        <v>111</v>
      </c>
      <c r="L18" t="s">
        <v>143</v>
      </c>
      <c r="M18" s="6" t="s">
        <v>62</v>
      </c>
      <c r="N18">
        <v>6</v>
      </c>
      <c r="O18" t="str">
        <f>_xlfn.XLOOKUP(Infill[[#This Row],[XY-N]],Rating[N],Rating[Name])</f>
        <v>High</v>
      </c>
      <c r="P18">
        <v>6</v>
      </c>
      <c r="Q18" t="str">
        <f>_xlfn.XLOOKUP(Infill[[#This Row],[Z-N]],Rating[N],Rating[Name])</f>
        <v>High</v>
      </c>
      <c r="R18" s="2" t="s">
        <v>81</v>
      </c>
      <c r="S18">
        <v>17</v>
      </c>
      <c r="T18">
        <v>36</v>
      </c>
      <c r="U18">
        <v>190.54</v>
      </c>
      <c r="V18" s="2">
        <f>Infill[[#This Row],[g]]/(997.25*0.15)</f>
        <v>1.2737695328820924</v>
      </c>
      <c r="W18" s="2" t="str">
        <f>_xlfn.XLOOKUP(Infill[[#This Row],[% Effective]],Rating[Max %],Rating[Name],,1)</f>
        <v>High</v>
      </c>
      <c r="X18">
        <f>Infill[[#This Row],[hs]]*60+Infill[[#This Row],[min]]</f>
        <v>1056</v>
      </c>
      <c r="Y18" s="2">
        <f>Infill[[#This Row],[Total Time]]/AVERAGEIFS(Infill[Total Time],Infill[Material Usage],"Normal")</f>
        <v>1.9902787421882751</v>
      </c>
      <c r="Z18" s="2" t="str">
        <f>_xlfn.XLOOKUP(Infill[[#This Row],[t prom]],Rating[Max %],Rating[Name],,1)</f>
        <v>Ultra-High</v>
      </c>
      <c r="AA18" s="3">
        <f>Infill[[#This Row],[g]]/Infill[[#This Row],[Total Time]]</f>
        <v>0.18043560606060605</v>
      </c>
      <c r="AB18" s="2">
        <f>Infill[[#This Row],[g/t]]/AVERAGEIFS(Infill[g/t],Infill[Material Usage],"Normal")</f>
        <v>0.62633636585837626</v>
      </c>
      <c r="AC18" t="str">
        <f>_xlfn.XLOOKUP(Infill[[#This Row],[g/t prom]],Rating[Max %],Rating[Name],,1)</f>
        <v>Low</v>
      </c>
      <c r="AD18" s="2" t="str">
        <f>SUBSTITUTE(LOWER(Infill[[#This Row],[name]])," ","-")</f>
        <v>honeycomb</v>
      </c>
      <c r="AE18" t="s">
        <v>188</v>
      </c>
      <c r="AF18" t="str">
        <f>"!["&amp;Infill[[#This Row],[SVG]]&amp;"](https://github.com/SoftFever/OrcaSlicer/blob/main/resources/images/"&amp;Infill[[#This Row],[SVG]]&amp;".svg?raw=true)"</f>
        <v>![param_honeycomb](https://github.com/SoftFever/OrcaSlicer/blob/main/resources/images/param_honeycomb.svg?raw=true)</v>
      </c>
      <c r="AG18" s="2" t="str">
        <f>"["&amp;Infill[[#This Row],[name]]&amp;"](#"&amp;Infill[[#This Row],[image]]&amp;")"</f>
        <v>[Honeycomb](#honeycomb)</v>
      </c>
      <c r="AH1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**Material/Time (Higher better):** Low
![infill-top-honeycomb](https://github.com/SoftFever/OrcaSlicer/blob/main/doc/images/fill/infill-top-honeycomb.png?raw=true)
</v>
      </c>
      <c r="AI18" t="str">
        <f>IF(OR(Infill[[#This Row],[Is Infill]],Infill[[#This Row],[Is Surface]])," { """&amp;Infill[[#This Row],[infill]]&amp;""", "&amp;Infill[[#This Row],[ip]]&amp;" },","")</f>
        <v xml:space="preserve"> { "honeycomb", ipHoneycomb },</v>
      </c>
      <c r="AJ18" t="str">
        <f>IF(OR(Infill[[#This Row],[Is Infill]],Infill[[#This Row],[Is Surface]]),"def-&gt;enum_values.push_back("""&amp;Infill[[#This Row],[infill]]&amp;""");","")</f>
        <v>def-&gt;enum_values.push_back("honeycomb");</v>
      </c>
      <c r="AK18" t="str">
        <f>IF(OR(Infill[[#This Row],[Is Infill]],Infill[[#This Row],[Is Surface]]),"def-&gt;enum_labels.push_back(L("""&amp;Infill[[#This Row],[name]]&amp;"""));","")</f>
        <v>def-&gt;enum_labels.push_back(L("Honeycomb"));</v>
      </c>
    </row>
    <row r="19" spans="1:37" ht="90" x14ac:dyDescent="0.25">
      <c r="A19">
        <v>7</v>
      </c>
      <c r="B19" s="7">
        <v>1.85</v>
      </c>
      <c r="C19" t="s">
        <v>73</v>
      </c>
      <c r="E19">
        <v>17</v>
      </c>
      <c r="F19">
        <v>9.1</v>
      </c>
      <c r="G19" t="b">
        <v>1</v>
      </c>
      <c r="H19" t="b">
        <v>0</v>
      </c>
      <c r="I19" t="s">
        <v>13</v>
      </c>
      <c r="J19" t="s">
        <v>10</v>
      </c>
      <c r="K19" t="s">
        <v>117</v>
      </c>
      <c r="L19" t="s">
        <v>147</v>
      </c>
      <c r="M19" s="6" t="s">
        <v>95</v>
      </c>
      <c r="N19">
        <v>5</v>
      </c>
      <c r="O19" t="str">
        <f>_xlfn.XLOOKUP(Infill[[#This Row],[XY-N]],Rating[N],Rating[Name])</f>
        <v>Normal-High</v>
      </c>
      <c r="P19">
        <v>5</v>
      </c>
      <c r="Q19" t="str">
        <f>_xlfn.XLOOKUP(Infill[[#This Row],[Z-N]],Rating[N],Rating[Name])</f>
        <v>Normal-High</v>
      </c>
      <c r="R19" s="2" t="s">
        <v>55</v>
      </c>
      <c r="S19">
        <v>12</v>
      </c>
      <c r="T19">
        <v>28</v>
      </c>
      <c r="U19">
        <v>123.92</v>
      </c>
      <c r="V19" s="2">
        <f>Infill[[#This Row],[g]]/(997.25*0.15)</f>
        <v>0.82841146486170303</v>
      </c>
      <c r="W19" s="2" t="str">
        <f>_xlfn.XLOOKUP(Infill[[#This Row],[% Effective]],Rating[Max %],Rating[Name],,1)</f>
        <v>Normal-Low</v>
      </c>
      <c r="X19">
        <f>Infill[[#This Row],[hs]]*60+Infill[[#This Row],[min]]</f>
        <v>748</v>
      </c>
      <c r="Y19" s="2">
        <f>Infill[[#This Row],[Total Time]]/AVERAGEIFS(Infill[Total Time],Infill[Material Usage],"Normal")</f>
        <v>1.4097807757166949</v>
      </c>
      <c r="Z19" s="2" t="str">
        <f>_xlfn.XLOOKUP(Infill[[#This Row],[t prom]],Rating[Max %],Rating[Name],,1)</f>
        <v>High</v>
      </c>
      <c r="AA19" s="3">
        <f>Infill[[#This Row],[g]]/Infill[[#This Row],[Total Time]]</f>
        <v>0.16566844919786097</v>
      </c>
      <c r="AB19" s="2">
        <f>Infill[[#This Row],[g/t]]/AVERAGEIFS(Infill[g/t],Infill[Material Usage],"Normal")</f>
        <v>0.57507593248046729</v>
      </c>
      <c r="AC19" t="str">
        <f>_xlfn.XLOOKUP(Infill[[#This Row],[g/t prom]],Rating[Max %],Rating[Name],,1)</f>
        <v>Low</v>
      </c>
      <c r="AD19" s="2" t="str">
        <f>SUBSTITUTE(LOWER(Infill[[#This Row],[name]])," ","-")</f>
        <v>3d-honeycomb</v>
      </c>
      <c r="AE19" t="s">
        <v>192</v>
      </c>
      <c r="AF19" t="str">
        <f>"!["&amp;Infill[[#This Row],[SVG]]&amp;"](https://github.com/SoftFever/OrcaSlicer/blob/main/resources/images/"&amp;Infill[[#This Row],[SVG]]&amp;".svg?raw=true)"</f>
        <v>![param_3dhoneycomb](https://github.com/SoftFever/OrcaSlicer/blob/main/resources/images/param_3dhoneycomb.svg?raw=true)</v>
      </c>
      <c r="AG19" s="2" t="str">
        <f>"["&amp;Infill[[#This Row],[name]]&amp;"](#"&amp;Infill[[#This Row],[image]]&amp;")"</f>
        <v>[3D Honeycomb](#3d-honeycomb)</v>
      </c>
      <c r="AH1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**Material/Time (Higher better):** Low
![infill-top-3d-honeycomb](https://github.com/SoftFever/OrcaSlicer/blob/main/doc/images/fill/infill-top-3d-honeycomb.png?raw=true)
</v>
      </c>
      <c r="AI19" t="str">
        <f>IF(OR(Infill[[#This Row],[Is Infill]],Infill[[#This Row],[Is Surface]])," { """&amp;Infill[[#This Row],[infill]]&amp;""", "&amp;Infill[[#This Row],[ip]]&amp;" },","")</f>
        <v xml:space="preserve"> { "3dhoneycomb", ip3DHoneycomb },</v>
      </c>
      <c r="AJ19" t="str">
        <f>IF(OR(Infill[[#This Row],[Is Infill]],Infill[[#This Row],[Is Surface]]),"def-&gt;enum_values.push_back("""&amp;Infill[[#This Row],[infill]]&amp;""");","")</f>
        <v>def-&gt;enum_values.push_back("3dhoneycomb");</v>
      </c>
      <c r="AK19" t="str">
        <f>IF(OR(Infill[[#This Row],[Is Infill]],Infill[[#This Row],[Is Surface]]),"def-&gt;enum_labels.push_back(L("""&amp;Infill[[#This Row],[name]]&amp;"""));","")</f>
        <v>def-&gt;enum_labels.push_back(L("3D Honeycomb"));</v>
      </c>
    </row>
    <row r="20" spans="1:37" ht="165" x14ac:dyDescent="0.25">
      <c r="A20">
        <v>8</v>
      </c>
      <c r="B20" s="7">
        <v>9.99</v>
      </c>
      <c r="C20" t="s">
        <v>74</v>
      </c>
      <c r="E20">
        <v>16</v>
      </c>
      <c r="F20">
        <v>9.1999999999999993</v>
      </c>
      <c r="G20" t="b">
        <v>1</v>
      </c>
      <c r="H20" t="b">
        <v>0</v>
      </c>
      <c r="I20" t="s">
        <v>70</v>
      </c>
      <c r="J20" t="s">
        <v>10</v>
      </c>
      <c r="K20" t="s">
        <v>116</v>
      </c>
      <c r="L20" t="s">
        <v>146</v>
      </c>
      <c r="M20" s="8" t="s">
        <v>94</v>
      </c>
      <c r="N20">
        <v>3</v>
      </c>
      <c r="O20" t="str">
        <f>_xlfn.XLOOKUP(Infill[[#This Row],[XY-N]],Rating[N],Rating[Name])</f>
        <v>Normal-Low</v>
      </c>
      <c r="P20">
        <v>3</v>
      </c>
      <c r="Q20" t="str">
        <f>_xlfn.XLOOKUP(Infill[[#This Row],[Z-N]],Rating[N],Rating[Name])</f>
        <v>Normal-Low</v>
      </c>
      <c r="R20" s="2" t="s">
        <v>81</v>
      </c>
      <c r="S20">
        <v>8</v>
      </c>
      <c r="T20">
        <v>2</v>
      </c>
      <c r="U20">
        <v>147.52000000000001</v>
      </c>
      <c r="V20" s="2">
        <f>Infill[[#This Row],[g]]/(997.25*0.15)</f>
        <v>0.98617865797610094</v>
      </c>
      <c r="W20" s="2" t="str">
        <f>_xlfn.XLOOKUP(Infill[[#This Row],[% Effective]],Rating[Max %],Rating[Name],,1)</f>
        <v>Normal</v>
      </c>
      <c r="X20">
        <f>Infill[[#This Row],[hs]]*60+Infill[[#This Row],[min]]</f>
        <v>482</v>
      </c>
      <c r="Y20" s="2">
        <f>Infill[[#This Row],[Total Time]]/AVERAGEIFS(Infill[Total Time],Infill[Material Usage],"Normal")</f>
        <v>0.90844162285487551</v>
      </c>
      <c r="Z20" s="2" t="str">
        <f>_xlfn.XLOOKUP(Infill[[#This Row],[t prom]],Rating[Max %],Rating[Name],,1)</f>
        <v>Normal-Low</v>
      </c>
      <c r="AA20" s="3">
        <f>Infill[[#This Row],[g]]/Infill[[#This Row],[Total Time]]</f>
        <v>0.30605809128630707</v>
      </c>
      <c r="AB20" s="2">
        <f>Infill[[#This Row],[g/t]]/AVERAGEIFS(Infill[g/t],Infill[Material Usage],"Normal")</f>
        <v>1.062402908289779</v>
      </c>
      <c r="AC20" t="str">
        <f>_xlfn.XLOOKUP(Infill[[#This Row],[g/t prom]],Rating[Max %],Rating[Name],,1)</f>
        <v>Normal</v>
      </c>
      <c r="AD20" s="2" t="str">
        <f>SUBSTITUTE(LOWER(Infill[[#This Row],[name]])," ","-")</f>
        <v>2d-honeycomb</v>
      </c>
      <c r="AE20" t="s">
        <v>191</v>
      </c>
      <c r="AF20" t="str">
        <f>"!["&amp;Infill[[#This Row],[SVG]]&amp;"](https://github.com/SoftFever/OrcaSlicer/blob/main/resources/images/"&amp;Infill[[#This Row],[SVG]]&amp;".svg?raw=true)"</f>
        <v>![param_2dhoneycomb](https://github.com/SoftFever/OrcaSlicer/blob/main/resources/images/param_2dhoneycomb.svg?raw=true)</v>
      </c>
      <c r="AG20" s="2" t="str">
        <f>"["&amp;Infill[[#This Row],[name]]&amp;"](#"&amp;Infill[[#This Row],[image]]&amp;")"</f>
        <v>[2D Honeycomb](#2d-honeycomb)</v>
      </c>
      <c r="AH2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**Material/Time (Higher better):** Normal
![infill-top-2d-honeycomb](https://github.com/SoftFever/OrcaSlicer/blob/main/doc/images/fill/infill-top-2d-honeycomb.png?raw=true)
</v>
      </c>
      <c r="AI20" t="str">
        <f>IF(OR(Infill[[#This Row],[Is Infill]],Infill[[#This Row],[Is Surface]])," { """&amp;Infill[[#This Row],[infill]]&amp;""", "&amp;Infill[[#This Row],[ip]]&amp;" },","")</f>
        <v xml:space="preserve"> { "2dhoneycomb", ip2DHoneycomb },</v>
      </c>
      <c r="AJ20" t="str">
        <f>IF(OR(Infill[[#This Row],[Is Infill]],Infill[[#This Row],[Is Surface]]),"def-&gt;enum_values.push_back("""&amp;Infill[[#This Row],[infill]]&amp;""");","")</f>
        <v>def-&gt;enum_values.push_back("2dhoneycomb");</v>
      </c>
      <c r="AK20" t="str">
        <f>IF(OR(Infill[[#This Row],[Is Infill]],Infill[[#This Row],[Is Surface]]),"def-&gt;enum_labels.push_back(L("""&amp;Infill[[#This Row],[name]]&amp;"""));","")</f>
        <v>def-&gt;enum_labels.push_back(L("2D Honeycomb"));</v>
      </c>
    </row>
    <row r="21" spans="1:37" ht="120" x14ac:dyDescent="0.25">
      <c r="E21">
        <v>4</v>
      </c>
      <c r="F21">
        <v>9.3000000000000007</v>
      </c>
      <c r="G21" t="b">
        <v>1</v>
      </c>
      <c r="H21" t="b">
        <v>0</v>
      </c>
      <c r="I21" t="s">
        <v>3</v>
      </c>
      <c r="J21" t="s">
        <v>171</v>
      </c>
      <c r="K21" t="s">
        <v>104</v>
      </c>
      <c r="L21" t="s">
        <v>136</v>
      </c>
      <c r="M21" s="6" t="s">
        <v>92</v>
      </c>
      <c r="N21">
        <v>3</v>
      </c>
      <c r="O21" t="str">
        <f>_xlfn.XLOOKUP(Infill[[#This Row],[XY-N]],Rating[N],Rating[Name])</f>
        <v>Normal-Low</v>
      </c>
      <c r="P21">
        <v>2</v>
      </c>
      <c r="Q21" t="str">
        <f>_xlfn.XLOOKUP(Infill[[#This Row],[Z-N]],Rating[N],Rating[Name])</f>
        <v>Low</v>
      </c>
      <c r="R21" s="2" t="s">
        <v>81</v>
      </c>
      <c r="S21">
        <v>8</v>
      </c>
      <c r="T21">
        <v>4</v>
      </c>
      <c r="U21">
        <v>148.54</v>
      </c>
      <c r="V21" s="2">
        <f>Infill[[#This Row],[g]]/(997.25*0.15)</f>
        <v>0.9929974095429096</v>
      </c>
      <c r="W21" s="2" t="str">
        <f>_xlfn.XLOOKUP(Infill[[#This Row],[% Effective]],Rating[Max %],Rating[Name],,1)</f>
        <v>Normal</v>
      </c>
      <c r="X21">
        <f>Infill[[#This Row],[hs]]*60+Infill[[#This Row],[min]]</f>
        <v>484</v>
      </c>
      <c r="Y21" s="2">
        <f>Infill[[#This Row],[Total Time]]/AVERAGEIFS(Infill[Total Time],Infill[Material Usage],"Normal")</f>
        <v>0.91221109016962609</v>
      </c>
      <c r="Z21" s="2" t="str">
        <f>_xlfn.XLOOKUP(Infill[[#This Row],[t prom]],Rating[Max %],Rating[Name],,1)</f>
        <v>Normal-Low</v>
      </c>
      <c r="AA21" s="3">
        <f>Infill[[#This Row],[g]]/Infill[[#This Row],[Total Time]]</f>
        <v>0.30690082644628097</v>
      </c>
      <c r="AB21" s="2">
        <f>Infill[[#This Row],[g/t]]/AVERAGEIFS(Infill[g/t],Infill[Material Usage],"Normal")</f>
        <v>1.0653282492964862</v>
      </c>
      <c r="AC21" t="str">
        <f>_xlfn.XLOOKUP(Infill[[#This Row],[g/t prom]],Rating[Max %],Rating[Name],,1)</f>
        <v>Normal</v>
      </c>
      <c r="AD21" s="2" t="str">
        <f>SUBSTITUTE(LOWER(Infill[[#This Row],[name]])," ","-")</f>
        <v>2d-lattice</v>
      </c>
      <c r="AE21" t="s">
        <v>181</v>
      </c>
      <c r="AF21" t="str">
        <f>"!["&amp;Infill[[#This Row],[SVG]]&amp;"](https://github.com/SoftFever/OrcaSlicer/blob/main/resources/images/"&amp;Infill[[#This Row],[SVG]]&amp;".svg?raw=true)"</f>
        <v>![param_2dlattice](https://github.com/SoftFever/OrcaSlicer/blob/main/resources/images/param_2dlattice.svg?raw=true)</v>
      </c>
      <c r="AG21" s="2" t="str">
        <f>"["&amp;Infill[[#This Row],[name]]&amp;"](#"&amp;Infill[[#This Row],[image]]&amp;")"</f>
        <v>[2D Lattice](#2d-lattice)</v>
      </c>
      <c r="AH2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2D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**Material/Time (Higher better):** Normal
![infill-top-2d-lattice](https://github.com/SoftFever/OrcaSlicer/blob/main/doc/images/fill/infill-top-2d-lattice.png?raw=true)
</v>
      </c>
      <c r="AI21" t="str">
        <f>IF(OR(Infill[[#This Row],[Is Infill]],Infill[[#This Row],[Is Surface]])," { """&amp;Infill[[#This Row],[infill]]&amp;""", "&amp;Infill[[#This Row],[ip]]&amp;" },","")</f>
        <v xml:space="preserve"> { "2dlattice", ip2DLattice },</v>
      </c>
      <c r="AJ21" t="str">
        <f>IF(OR(Infill[[#This Row],[Is Infill]],Infill[[#This Row],[Is Surface]]),"def-&gt;enum_values.push_back("""&amp;Infill[[#This Row],[infill]]&amp;""");","")</f>
        <v>def-&gt;enum_values.push_back("2dlattice");</v>
      </c>
      <c r="AK21" t="str">
        <f>IF(OR(Infill[[#This Row],[Is Infill]],Infill[[#This Row],[Is Surface]]),"def-&gt;enum_labels.push_back(L("""&amp;Infill[[#This Row],[name]]&amp;"""));","")</f>
        <v>def-&gt;enum_labels.push_back(L("2D Lattice"));</v>
      </c>
    </row>
    <row r="22" spans="1:37" ht="105" x14ac:dyDescent="0.25">
      <c r="E22">
        <v>23</v>
      </c>
      <c r="F22">
        <v>10.1</v>
      </c>
      <c r="G22" t="b">
        <v>1</v>
      </c>
      <c r="H22" t="b">
        <v>0</v>
      </c>
      <c r="I22" t="s">
        <v>19</v>
      </c>
      <c r="J22" t="s">
        <v>172</v>
      </c>
      <c r="K22" t="s">
        <v>125</v>
      </c>
      <c r="L22" t="s">
        <v>153</v>
      </c>
      <c r="M22" s="6" t="s">
        <v>96</v>
      </c>
      <c r="N22">
        <v>5</v>
      </c>
      <c r="O22" t="str">
        <f>_xlfn.XLOOKUP(Infill[[#This Row],[XY-N]],Rating[N],Rating[Name])</f>
        <v>Normal-High</v>
      </c>
      <c r="P22">
        <v>5</v>
      </c>
      <c r="Q22" t="str">
        <f>_xlfn.XLOOKUP(Infill[[#This Row],[Z-N]],Rating[N],Rating[Name])</f>
        <v>Normal-High</v>
      </c>
      <c r="R22" s="2" t="s">
        <v>81</v>
      </c>
      <c r="S22">
        <v>10</v>
      </c>
      <c r="T22">
        <v>40</v>
      </c>
      <c r="U22">
        <v>144.69999999999999</v>
      </c>
      <c r="V22" s="2">
        <f>Infill[[#This Row],[g]]/(997.25*0.15)</f>
        <v>0.96732681540904142</v>
      </c>
      <c r="W22" s="2" t="str">
        <f>_xlfn.XLOOKUP(Infill[[#This Row],[% Effective]],Rating[Max %],Rating[Name],,1)</f>
        <v>Normal</v>
      </c>
      <c r="X22">
        <f>Infill[[#This Row],[hs]]*60+Infill[[#This Row],[min]]</f>
        <v>640</v>
      </c>
      <c r="Y22" s="2">
        <f>Infill[[#This Row],[Total Time]]/AVERAGEIFS(Infill[Total Time],Infill[Material Usage],"Normal")</f>
        <v>1.2062295407201666</v>
      </c>
      <c r="Z22" s="2" t="str">
        <f>_xlfn.XLOOKUP(Infill[[#This Row],[t prom]],Rating[Max %],Rating[Name],,1)</f>
        <v>Normal-High</v>
      </c>
      <c r="AA22" s="3">
        <f>Infill[[#This Row],[g]]/Infill[[#This Row],[Total Time]]</f>
        <v>0.22609374999999998</v>
      </c>
      <c r="AB22" s="2">
        <f>Infill[[#This Row],[g/t]]/AVERAGEIFS(Infill[g/t],Infill[Material Usage],"Normal")</f>
        <v>0.78482701286090395</v>
      </c>
      <c r="AC22" t="str">
        <f>_xlfn.XLOOKUP(Infill[[#This Row],[g/t prom]],Rating[Max %],Rating[Name],,1)</f>
        <v>Normal-Low</v>
      </c>
      <c r="AD22" s="2" t="str">
        <f>SUBSTITUTE(LOWER(Infill[[#This Row],[name]])," ","-")</f>
        <v>cross-hatch</v>
      </c>
      <c r="AE22" t="s">
        <v>198</v>
      </c>
      <c r="AF22" t="str">
        <f>"!["&amp;Infill[[#This Row],[SVG]]&amp;"](https://github.com/SoftFever/OrcaSlicer/blob/main/resources/images/"&amp;Infill[[#This Row],[SVG]]&amp;".svg?raw=true)"</f>
        <v>![param_crosshatch](https://github.com/SoftFever/OrcaSlicer/blob/main/resources/images/param_crosshatch.svg?raw=true)</v>
      </c>
      <c r="AG22" s="2" t="str">
        <f>"["&amp;Infill[[#This Row],[name]]&amp;"](#"&amp;Infill[[#This Row],[image]]&amp;")"</f>
        <v>[Cross Hatch](#cross-hatch)</v>
      </c>
      <c r="AH22"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**Material/Time (Higher better):** Normal-Low
![infill-top-cross-hatch](https://github.com/SoftFever/OrcaSlicer/blob/main/doc/images/fill/infill-top-cross-hatch.png?raw=true)
</v>
      </c>
      <c r="AI22" t="str">
        <f>IF(OR(Infill[[#This Row],[Is Infill]],Infill[[#This Row],[Is Surface]])," { """&amp;Infill[[#This Row],[infill]]&amp;""", "&amp;Infill[[#This Row],[ip]]&amp;" },","")</f>
        <v xml:space="preserve"> { "crosshatch", ipCrossHatch },</v>
      </c>
      <c r="AJ22" t="str">
        <f>IF(OR(Infill[[#This Row],[Is Infill]],Infill[[#This Row],[Is Surface]]),"def-&gt;enum_values.push_back("""&amp;Infill[[#This Row],[infill]]&amp;""");","")</f>
        <v>def-&gt;enum_values.push_back("crosshatch");</v>
      </c>
      <c r="AK22" t="str">
        <f>IF(OR(Infill[[#This Row],[Is Infill]],Infill[[#This Row],[Is Surface]]),"def-&gt;enum_labels.push_back(L("""&amp;Infill[[#This Row],[name]]&amp;"""));","")</f>
        <v>def-&gt;enum_labels.push_back(L("Cross Hatch"));</v>
      </c>
    </row>
    <row r="23" spans="1:37" ht="150" x14ac:dyDescent="0.25">
      <c r="E23">
        <v>10</v>
      </c>
      <c r="F23">
        <v>10.199999999999999</v>
      </c>
      <c r="G23" t="b">
        <v>1</v>
      </c>
      <c r="H23" t="b">
        <v>0</v>
      </c>
      <c r="I23" t="s">
        <v>9</v>
      </c>
      <c r="J23" t="s">
        <v>172</v>
      </c>
      <c r="K23" t="s">
        <v>110</v>
      </c>
      <c r="L23" t="s">
        <v>142</v>
      </c>
      <c r="M23" s="6" t="s">
        <v>100</v>
      </c>
      <c r="N23">
        <v>6</v>
      </c>
      <c r="O23" t="str">
        <f>_xlfn.XLOOKUP(Infill[[#This Row],[XY-N]],Rating[N],Rating[Name])</f>
        <v>High</v>
      </c>
      <c r="P23">
        <v>6</v>
      </c>
      <c r="Q23" t="str">
        <f>_xlfn.XLOOKUP(Infill[[#This Row],[Z-N]],Rating[N],Rating[Name])</f>
        <v>High</v>
      </c>
      <c r="R23" s="2" t="s">
        <v>81</v>
      </c>
      <c r="S23">
        <v>11</v>
      </c>
      <c r="T23">
        <v>29</v>
      </c>
      <c r="U23">
        <v>151.01</v>
      </c>
      <c r="V23" s="2">
        <f>Infill[[#This Row],[g]]/(997.25*0.15)</f>
        <v>1.0095094844154757</v>
      </c>
      <c r="W23" s="2" t="str">
        <f>_xlfn.XLOOKUP(Infill[[#This Row],[% Effective]],Rating[Max %],Rating[Name],,1)</f>
        <v>Normal</v>
      </c>
      <c r="X23">
        <f>Infill[[#This Row],[hs]]*60+Infill[[#This Row],[min]]</f>
        <v>689</v>
      </c>
      <c r="Y23" s="2">
        <f>Infill[[#This Row],[Total Time]]/AVERAGEIFS(Infill[Total Time],Infill[Material Usage],"Normal")</f>
        <v>1.2985814899315544</v>
      </c>
      <c r="Z23" s="2" t="str">
        <f>_xlfn.XLOOKUP(Infill[[#This Row],[t prom]],Rating[Max %],Rating[Name],,1)</f>
        <v>High</v>
      </c>
      <c r="AA23" s="3">
        <f>Infill[[#This Row],[g]]/Infill[[#This Row],[Total Time]]</f>
        <v>0.21917271407837444</v>
      </c>
      <c r="AB23" s="2">
        <f>Infill[[#This Row],[g/t]]/AVERAGEIFS(Infill[g/t],Infill[Material Usage],"Normal")</f>
        <v>0.76080239498326518</v>
      </c>
      <c r="AC23" t="str">
        <f>_xlfn.XLOOKUP(Infill[[#This Row],[g/t prom]],Rating[Max %],Rating[Name],,1)</f>
        <v>Normal-Low</v>
      </c>
      <c r="AD23" s="2" t="str">
        <f>SUBSTITUTE(LOWER(Infill[[#This Row],[name]])," ","-")</f>
        <v>tpms-d</v>
      </c>
      <c r="AE23" t="s">
        <v>187</v>
      </c>
      <c r="AF23" t="str">
        <f>"!["&amp;Infill[[#This Row],[SVG]]&amp;"](https://github.com/SoftFever/OrcaSlicer/blob/main/resources/images/"&amp;Infill[[#This Row],[SVG]]&amp;".svg?raw=true)"</f>
        <v>![param_tpmsd](https://github.com/SoftFever/OrcaSlicer/blob/main/resources/images/param_tpmsd.svg?raw=true)</v>
      </c>
      <c r="AG23" s="2" t="str">
        <f>"["&amp;Infill[[#This Row],[name]]&amp;"](#"&amp;Infill[[#This Row],[image]]&amp;")"</f>
        <v>[TPMS-D](#tpms-d)</v>
      </c>
      <c r="AH23"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**Material/Time (Higher better):** Normal-Low
![infill-top-tpms-d](https://github.com/SoftFever/OrcaSlicer/blob/main/doc/images/fill/infill-top-tpms-d.png?raw=true)
</v>
      </c>
      <c r="AI23" t="str">
        <f>IF(OR(Infill[[#This Row],[Is Infill]],Infill[[#This Row],[Is Surface]])," { """&amp;Infill[[#This Row],[infill]]&amp;""", "&amp;Infill[[#This Row],[ip]]&amp;" },","")</f>
        <v xml:space="preserve"> { "tpmsd", ipTpmsD },</v>
      </c>
      <c r="AJ23" t="str">
        <f>IF(OR(Infill[[#This Row],[Is Infill]],Infill[[#This Row],[Is Surface]]),"def-&gt;enum_values.push_back("""&amp;Infill[[#This Row],[infill]]&amp;""");","")</f>
        <v>def-&gt;enum_values.push_back("tpmsd");</v>
      </c>
      <c r="AK23" t="str">
        <f>IF(OR(Infill[[#This Row],[Is Infill]],Infill[[#This Row],[Is Surface]]),"def-&gt;enum_labels.push_back(L("""&amp;Infill[[#This Row],[name]]&amp;"""));","")</f>
        <v>def-&gt;enum_labels.push_back(L("TPMS-D"));</v>
      </c>
    </row>
    <row r="24" spans="1:37" ht="210" x14ac:dyDescent="0.25">
      <c r="E24">
        <v>9</v>
      </c>
      <c r="F24">
        <v>10.3</v>
      </c>
      <c r="G24" t="b">
        <v>1</v>
      </c>
      <c r="H24" t="b">
        <v>0</v>
      </c>
      <c r="I24" t="s">
        <v>8</v>
      </c>
      <c r="J24" t="s">
        <v>172</v>
      </c>
      <c r="K24" t="s">
        <v>109</v>
      </c>
      <c r="L24" t="s">
        <v>141</v>
      </c>
      <c r="M24" s="6" t="s">
        <v>93</v>
      </c>
      <c r="N24">
        <v>6</v>
      </c>
      <c r="O24" t="str">
        <f>_xlfn.XLOOKUP(Infill[[#This Row],[XY-N]],Rating[N],Rating[Name])</f>
        <v>High</v>
      </c>
      <c r="P24">
        <v>6</v>
      </c>
      <c r="Q24" t="str">
        <f>_xlfn.XLOOKUP(Infill[[#This Row],[Z-N]],Rating[N],Rating[Name])</f>
        <v>High</v>
      </c>
      <c r="R24" s="2" t="s">
        <v>81</v>
      </c>
      <c r="S24">
        <v>10</v>
      </c>
      <c r="T24">
        <v>49</v>
      </c>
      <c r="U24">
        <v>141.77000000000001</v>
      </c>
      <c r="V24" s="2">
        <f>Infill[[#This Row],[g]]/(997.25*0.15)</f>
        <v>0.94773961728085576</v>
      </c>
      <c r="W24" s="2" t="str">
        <f>_xlfn.XLOOKUP(Infill[[#This Row],[% Effective]],Rating[Max %],Rating[Name],,1)</f>
        <v>Normal</v>
      </c>
      <c r="X24">
        <f>Infill[[#This Row],[hs]]*60+Infill[[#This Row],[min]]</f>
        <v>649</v>
      </c>
      <c r="Y24" s="2">
        <f>Infill[[#This Row],[Total Time]]/AVERAGEIFS(Infill[Total Time],Infill[Material Usage],"Normal")</f>
        <v>1.223192143636544</v>
      </c>
      <c r="Z24" s="2" t="str">
        <f>_xlfn.XLOOKUP(Infill[[#This Row],[t prom]],Rating[Max %],Rating[Name],,1)</f>
        <v>Normal-High</v>
      </c>
      <c r="AA24" s="3">
        <f>Infill[[#This Row],[g]]/Infill[[#This Row],[Total Time]]</f>
        <v>0.21844375963020032</v>
      </c>
      <c r="AB24" s="2">
        <f>Infill[[#This Row],[g/t]]/AVERAGEIFS(Infill[g/t],Infill[Material Usage],"Normal")</f>
        <v>0.75827201481100404</v>
      </c>
      <c r="AC24" t="str">
        <f>_xlfn.XLOOKUP(Infill[[#This Row],[g/t prom]],Rating[Max %],Rating[Name],,1)</f>
        <v>Normal-Low</v>
      </c>
      <c r="AD24" s="2" t="str">
        <f>SUBSTITUTE(LOWER(Infill[[#This Row],[name]])," ","-")</f>
        <v>gyroid</v>
      </c>
      <c r="AE24" t="s">
        <v>186</v>
      </c>
      <c r="AF24" t="str">
        <f>"!["&amp;Infill[[#This Row],[SVG]]&amp;"](https://github.com/SoftFever/OrcaSlicer/blob/main/resources/images/"&amp;Infill[[#This Row],[SVG]]&amp;".svg?raw=true)"</f>
        <v>![param_gyroid](https://github.com/SoftFever/OrcaSlicer/blob/main/resources/images/param_gyroid.svg?raw=true)</v>
      </c>
      <c r="AG24" s="2" t="str">
        <f>"["&amp;Infill[[#This Row],[name]]&amp;"](#"&amp;Infill[[#This Row],[image]]&amp;")"</f>
        <v>[Gyroid](#gyroid)</v>
      </c>
      <c r="AH24"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**Material/Time (Higher better):** Normal-Low
![infill-top-gyroid](https://github.com/SoftFever/OrcaSlicer/blob/main/doc/images/fill/infill-top-gyroid.png?raw=true)
</v>
      </c>
      <c r="AI24" t="str">
        <f>IF(OR(Infill[[#This Row],[Is Infill]],Infill[[#This Row],[Is Surface]])," { """&amp;Infill[[#This Row],[infill]]&amp;""", "&amp;Infill[[#This Row],[ip]]&amp;" },","")</f>
        <v xml:space="preserve"> { "gyroid", ipGyroid },</v>
      </c>
      <c r="AJ24" t="str">
        <f>IF(OR(Infill[[#This Row],[Is Infill]],Infill[[#This Row],[Is Surface]]),"def-&gt;enum_values.push_back("""&amp;Infill[[#This Row],[infill]]&amp;""");","")</f>
        <v>def-&gt;enum_values.push_back("gyroid");</v>
      </c>
      <c r="AK24" t="str">
        <f>IF(OR(Infill[[#This Row],[Is Infill]],Infill[[#This Row],[Is Surface]]),"def-&gt;enum_labels.push_back(L("""&amp;Infill[[#This Row],[name]]&amp;"""));","")</f>
        <v>def-&gt;enum_labels.push_back(L("Gyroid"));</v>
      </c>
    </row>
    <row r="25" spans="1:37" ht="75" x14ac:dyDescent="0.25">
      <c r="E25">
        <v>1</v>
      </c>
      <c r="F25">
        <v>11</v>
      </c>
      <c r="G25" t="b">
        <v>1</v>
      </c>
      <c r="H25" t="b">
        <v>1</v>
      </c>
      <c r="I25" t="s">
        <v>0</v>
      </c>
      <c r="J25" t="s">
        <v>173</v>
      </c>
      <c r="K25" t="s">
        <v>101</v>
      </c>
      <c r="L25" t="s">
        <v>134</v>
      </c>
      <c r="M25" s="8" t="s">
        <v>56</v>
      </c>
      <c r="N25" s="5">
        <v>2</v>
      </c>
      <c r="O25" t="str">
        <f>_xlfn.XLOOKUP(Infill[[#This Row],[XY-N]],Rating[N],Rating[Name])</f>
        <v>Low</v>
      </c>
      <c r="P25">
        <v>4</v>
      </c>
      <c r="Q25" t="str">
        <f>_xlfn.XLOOKUP(Infill[[#This Row],[Z-N]],Rating[N],Rating[Name])</f>
        <v>Normal</v>
      </c>
      <c r="R25" s="2" t="s">
        <v>81</v>
      </c>
      <c r="S25">
        <v>8</v>
      </c>
      <c r="T25">
        <v>13</v>
      </c>
      <c r="U25">
        <v>158.77000000000001</v>
      </c>
      <c r="V25" s="2">
        <f>Infill[[#This Row],[g]]/(997.25*0.15)</f>
        <v>1.0613854767276678</v>
      </c>
      <c r="W25" s="2" t="str">
        <f>_xlfn.XLOOKUP(Infill[[#This Row],[% Effective]],Rating[Max %],Rating[Name],,1)</f>
        <v>Normal</v>
      </c>
      <c r="X25">
        <f>Infill[[#This Row],[hs]]*60+Infill[[#This Row],[min]]</f>
        <v>493</v>
      </c>
      <c r="Y25" s="2">
        <f>Infill[[#This Row],[Total Time]]/AVERAGEIFS(Infill[Total Time],Infill[Material Usage],"Normal")</f>
        <v>0.92917369308600339</v>
      </c>
      <c r="Z25" s="2" t="str">
        <f>_xlfn.XLOOKUP(Infill[[#This Row],[t prom]],Rating[Max %],Rating[Name],,1)</f>
        <v>Normal</v>
      </c>
      <c r="AA25" s="3">
        <f>Infill[[#This Row],[g]]/Infill[[#This Row],[Total Time]]</f>
        <v>0.32204868154158217</v>
      </c>
      <c r="AB25" s="2">
        <f>Infill[[#This Row],[g/t]]/AVERAGEIFS(Infill[g/t],Infill[Material Usage],"Normal")</f>
        <v>1.1179101798703965</v>
      </c>
      <c r="AC25" t="str">
        <f>_xlfn.XLOOKUP(Infill[[#This Row],[g/t prom]],Rating[Max %],Rating[Name],,1)</f>
        <v>Normal-High</v>
      </c>
      <c r="AD25" s="2" t="str">
        <f>SUBSTITUTE(LOWER(Infill[[#This Row],[name]])," ","-")</f>
        <v>concentric</v>
      </c>
      <c r="AE25" t="s">
        <v>178</v>
      </c>
      <c r="AF25" t="str">
        <f>"!["&amp;Infill[[#This Row],[SVG]]&amp;"](https://github.com/SoftFever/OrcaSlicer/blob/main/resources/images/"&amp;Infill[[#This Row],[SVG]]&amp;".svg?raw=true)"</f>
        <v>![param_concentric](https://github.com/SoftFever/OrcaSlicer/blob/main/resources/images/param_concentric.svg?raw=true)</v>
      </c>
      <c r="AG25" s="2" t="str">
        <f>"["&amp;Infill[[#This Row],[name]]&amp;"](#"&amp;Infill[[#This Row],[image]]&amp;")"</f>
        <v>[Concentric](#concentric)</v>
      </c>
      <c r="AH25"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
- **Material/Time (Higher better):** Normal-High
![infill-top-concentric](https://github.com/SoftFever/OrcaSlicer/blob/main/doc/images/fill/infill-top-concentric.png?raw=true)
</v>
      </c>
      <c r="AI25" t="str">
        <f>IF(OR(Infill[[#This Row],[Is Infill]],Infill[[#This Row],[Is Surface]])," { """&amp;Infill[[#This Row],[infill]]&amp;""", "&amp;Infill[[#This Row],[ip]]&amp;" },","")</f>
        <v xml:space="preserve"> { "concentric", ipConcentric },</v>
      </c>
      <c r="AJ25" t="str">
        <f>IF(OR(Infill[[#This Row],[Is Infill]],Infill[[#This Row],[Is Surface]]),"def-&gt;enum_values.push_back("""&amp;Infill[[#This Row],[infill]]&amp;""");","")</f>
        <v>def-&gt;enum_values.push_back("concentric");</v>
      </c>
      <c r="AK25" t="str">
        <f>IF(OR(Infill[[#This Row],[Is Infill]],Infill[[#This Row],[Is Surface]]),"def-&gt;enum_labels.push_back(L("""&amp;Infill[[#This Row],[name]]&amp;"""));","")</f>
        <v>def-&gt;enum_labels.push_back(L("Concentric"));</v>
      </c>
    </row>
    <row r="26" spans="1:37" ht="180" x14ac:dyDescent="0.25">
      <c r="E26">
        <v>18</v>
      </c>
      <c r="F26">
        <v>11.1</v>
      </c>
      <c r="G26" t="b">
        <v>1</v>
      </c>
      <c r="H26" t="b">
        <v>1</v>
      </c>
      <c r="I26" t="s">
        <v>14</v>
      </c>
      <c r="J26" t="s">
        <v>173</v>
      </c>
      <c r="K26" t="s">
        <v>118</v>
      </c>
      <c r="L26" t="s">
        <v>148</v>
      </c>
      <c r="M26" s="6" t="s">
        <v>76</v>
      </c>
      <c r="N26">
        <v>2</v>
      </c>
      <c r="O26" t="str">
        <f>_xlfn.XLOOKUP(Infill[[#This Row],[XY-N]],Rating[N],Rating[Name])</f>
        <v>Low</v>
      </c>
      <c r="P26">
        <v>4</v>
      </c>
      <c r="Q26" t="str">
        <f>_xlfn.XLOOKUP(Infill[[#This Row],[Z-N]],Rating[N],Rating[Name])</f>
        <v>Normal</v>
      </c>
      <c r="R26" s="2" t="s">
        <v>81</v>
      </c>
      <c r="S26">
        <v>13</v>
      </c>
      <c r="T26">
        <v>24</v>
      </c>
      <c r="U26">
        <v>148.63</v>
      </c>
      <c r="V26" s="2">
        <f>Infill[[#This Row],[g]]/(997.25*0.15)</f>
        <v>0.99359906409292209</v>
      </c>
      <c r="W26" s="2" t="str">
        <f>_xlfn.XLOOKUP(Infill[[#This Row],[% Effective]],Rating[Max %],Rating[Name],,1)</f>
        <v>Normal</v>
      </c>
      <c r="X26">
        <f>Infill[[#This Row],[hs]]*60+Infill[[#This Row],[min]]</f>
        <v>804</v>
      </c>
      <c r="Y26" s="2">
        <f>Infill[[#This Row],[Total Time]]/AVERAGEIFS(Infill[Total Time],Infill[Material Usage],"Normal")</f>
        <v>1.5153258605297093</v>
      </c>
      <c r="Z26" s="2" t="str">
        <f>_xlfn.XLOOKUP(Infill[[#This Row],[t prom]],Rating[Max %],Rating[Name],,1)</f>
        <v>High</v>
      </c>
      <c r="AA26" s="3">
        <f>Infill[[#This Row],[g]]/Infill[[#This Row],[Total Time]]</f>
        <v>0.18486318407960198</v>
      </c>
      <c r="AB26" s="2">
        <f>Infill[[#This Row],[g/t]]/AVERAGEIFS(Infill[g/t],Infill[Material Usage],"Normal")</f>
        <v>0.64170557810266515</v>
      </c>
      <c r="AC26" t="str">
        <f>_xlfn.XLOOKUP(Infill[[#This Row],[g/t prom]],Rating[Max %],Rating[Name],,1)</f>
        <v>Low</v>
      </c>
      <c r="AD26" s="2" t="str">
        <f>SUBSTITUTE(LOWER(Infill[[#This Row],[name]])," ","-")</f>
        <v>hilbert-curve</v>
      </c>
      <c r="AE26" t="s">
        <v>193</v>
      </c>
      <c r="AF26" t="str">
        <f>"!["&amp;Infill[[#This Row],[SVG]]&amp;"](https://github.com/SoftFever/OrcaSlicer/blob/main/resources/images/"&amp;Infill[[#This Row],[SVG]]&amp;".svg?raw=true)"</f>
        <v>![param_hilbertcurve](https://github.com/SoftFever/OrcaSlicer/blob/main/resources/images/param_hilbertcurve.svg?raw=true)</v>
      </c>
      <c r="AG26" s="2" t="str">
        <f>"["&amp;Infill[[#This Row],[name]]&amp;"](#"&amp;Infill[[#This Row],[image]]&amp;")"</f>
        <v>[Hilbert Curve](#hilbert-curve)</v>
      </c>
      <c r="AH26"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Low
- **Vertical Strength (Z):** Normal
- **Density Calculation:**  % of  total infill volume
- **Material Usage:** Normal
- **Print Time:** High
- **Material/Time (Higher better):** Low
![infill-top-hilbert-curve](https://github.com/SoftFever/OrcaSlicer/blob/main/doc/images/fill/infill-top-hilbert-curve.png?raw=true)
</v>
      </c>
      <c r="AI26" t="str">
        <f>IF(OR(Infill[[#This Row],[Is Infill]],Infill[[#This Row],[Is Surface]])," { """&amp;Infill[[#This Row],[infill]]&amp;""", "&amp;Infill[[#This Row],[ip]]&amp;" },","")</f>
        <v xml:space="preserve"> { "hilbertcurve", ipHilbertCurve },</v>
      </c>
      <c r="AJ26" t="str">
        <f>IF(OR(Infill[[#This Row],[Is Infill]],Infill[[#This Row],[Is Surface]]),"def-&gt;enum_values.push_back("""&amp;Infill[[#This Row],[infill]]&amp;""");","")</f>
        <v>def-&gt;enum_values.push_back("hilbertcurve");</v>
      </c>
      <c r="AK26" t="str">
        <f>IF(OR(Infill[[#This Row],[Is Infill]],Infill[[#This Row],[Is Surface]]),"def-&gt;enum_labels.push_back(L("""&amp;Infill[[#This Row],[name]]&amp;"""));","")</f>
        <v>def-&gt;enum_labels.push_back(L("Hilbert Curve"));</v>
      </c>
    </row>
    <row r="27" spans="1:37" ht="120" x14ac:dyDescent="0.25">
      <c r="E27">
        <v>19</v>
      </c>
      <c r="F27">
        <v>11.2</v>
      </c>
      <c r="G27" t="b">
        <v>1</v>
      </c>
      <c r="H27" t="b">
        <v>1</v>
      </c>
      <c r="I27" t="s">
        <v>15</v>
      </c>
      <c r="J27" t="s">
        <v>173</v>
      </c>
      <c r="K27" t="s">
        <v>119</v>
      </c>
      <c r="L27" t="s">
        <v>149</v>
      </c>
      <c r="M27" s="6" t="s">
        <v>65</v>
      </c>
      <c r="N27">
        <v>2</v>
      </c>
      <c r="O27" t="str">
        <f>_xlfn.XLOOKUP(Infill[[#This Row],[XY-N]],Rating[N],Rating[Name])</f>
        <v>Low</v>
      </c>
      <c r="P27">
        <v>4</v>
      </c>
      <c r="Q27" t="str">
        <f>_xlfn.XLOOKUP(Infill[[#This Row],[Z-N]],Rating[N],Rating[Name])</f>
        <v>Normal</v>
      </c>
      <c r="R27" s="2" t="s">
        <v>81</v>
      </c>
      <c r="S27">
        <v>7</v>
      </c>
      <c r="T27">
        <v>46</v>
      </c>
      <c r="U27">
        <v>148.21</v>
      </c>
      <c r="V27" s="2">
        <f>Infill[[#This Row],[g]]/(997.25*0.15)</f>
        <v>0.99079134285953041</v>
      </c>
      <c r="W27" s="2" t="str">
        <f>_xlfn.XLOOKUP(Infill[[#This Row],[% Effective]],Rating[Max %],Rating[Name],,1)</f>
        <v>Normal</v>
      </c>
      <c r="X27">
        <f>Infill[[#This Row],[hs]]*60+Infill[[#This Row],[min]]</f>
        <v>466</v>
      </c>
      <c r="Y27" s="2">
        <f>Infill[[#This Row],[Total Time]]/AVERAGEIFS(Infill[Total Time],Infill[Material Usage],"Normal")</f>
        <v>0.87828588433687138</v>
      </c>
      <c r="Z27" s="2" t="str">
        <f>_xlfn.XLOOKUP(Infill[[#This Row],[t prom]],Rating[Max %],Rating[Name],,1)</f>
        <v>Normal-Low</v>
      </c>
      <c r="AA27" s="3">
        <f>Infill[[#This Row],[g]]/Infill[[#This Row],[Total Time]]</f>
        <v>0.31804721030042921</v>
      </c>
      <c r="AB27" s="2">
        <f>Infill[[#This Row],[g/t]]/AVERAGEIFS(Infill[g/t],Infill[Material Usage],"Normal")</f>
        <v>1.1040200890508012</v>
      </c>
      <c r="AC27" t="str">
        <f>_xlfn.XLOOKUP(Infill[[#This Row],[g/t prom]],Rating[Max %],Rating[Name],,1)</f>
        <v>Normal-High</v>
      </c>
      <c r="AD27" s="2" t="str">
        <f>SUBSTITUTE(LOWER(Infill[[#This Row],[name]])," ","-")</f>
        <v>archimedean-chords</v>
      </c>
      <c r="AE27" t="s">
        <v>194</v>
      </c>
      <c r="AF27" t="str">
        <f>"!["&amp;Infill[[#This Row],[SVG]]&amp;"](https://github.com/SoftFever/OrcaSlicer/blob/main/resources/images/"&amp;Infill[[#This Row],[SVG]]&amp;".svg?raw=true)"</f>
        <v>![param_archimedeanchords](https://github.com/SoftFever/OrcaSlicer/blob/main/resources/images/param_archimedeanchords.svg?raw=true)</v>
      </c>
      <c r="AG27" s="2" t="str">
        <f>"["&amp;Infill[[#This Row],[name]]&amp;"](#"&amp;Infill[[#This Row],[image]]&amp;")"</f>
        <v>[Archimedean Chords](#archimedean-chords)</v>
      </c>
      <c r="AH27"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**Material/Time (Higher better):** Normal-High
![infill-top-archimedean-chords](https://github.com/SoftFever/OrcaSlicer/blob/main/doc/images/fill/infill-top-archimedean-chords.png?raw=true)
</v>
      </c>
      <c r="AI27" t="str">
        <f>IF(OR(Infill[[#This Row],[Is Infill]],Infill[[#This Row],[Is Surface]])," { """&amp;Infill[[#This Row],[infill]]&amp;""", "&amp;Infill[[#This Row],[ip]]&amp;" },","")</f>
        <v xml:space="preserve"> { "archimedeanchords", ipArchimedeanChords },</v>
      </c>
      <c r="AJ27" t="str">
        <f>IF(OR(Infill[[#This Row],[Is Infill]],Infill[[#This Row],[Is Surface]]),"def-&gt;enum_values.push_back("""&amp;Infill[[#This Row],[infill]]&amp;""");","")</f>
        <v>def-&gt;enum_values.push_back("archimedeanchords");</v>
      </c>
      <c r="AK27" t="str">
        <f>IF(OR(Infill[[#This Row],[Is Infill]],Infill[[#This Row],[Is Surface]]),"def-&gt;enum_labels.push_back(L("""&amp;Infill[[#This Row],[name]]&amp;"""));","")</f>
        <v>def-&gt;enum_labels.push_back(L("Archimedean Chords"));</v>
      </c>
    </row>
    <row r="28" spans="1:37" ht="30" x14ac:dyDescent="0.25">
      <c r="E28">
        <v>20</v>
      </c>
      <c r="F28">
        <v>11.3</v>
      </c>
      <c r="G28" t="b">
        <v>1</v>
      </c>
      <c r="H28" t="b">
        <v>1</v>
      </c>
      <c r="I28" t="s">
        <v>16</v>
      </c>
      <c r="J28" t="s">
        <v>173</v>
      </c>
      <c r="K28" t="s">
        <v>120</v>
      </c>
      <c r="L28" t="s">
        <v>150</v>
      </c>
      <c r="M28" s="6" t="s">
        <v>75</v>
      </c>
      <c r="N28">
        <v>2</v>
      </c>
      <c r="O28" t="str">
        <f>_xlfn.XLOOKUP(Infill[[#This Row],[XY-N]],Rating[N],Rating[Name])</f>
        <v>Low</v>
      </c>
      <c r="P28">
        <v>4</v>
      </c>
      <c r="Q28" t="str">
        <f>_xlfn.XLOOKUP(Infill[[#This Row],[Z-N]],Rating[N],Rating[Name])</f>
        <v>Normal</v>
      </c>
      <c r="R28" s="2" t="s">
        <v>81</v>
      </c>
      <c r="S28">
        <v>9</v>
      </c>
      <c r="T28">
        <v>30</v>
      </c>
      <c r="U28">
        <v>148.72</v>
      </c>
      <c r="V28" s="2">
        <f>Infill[[#This Row],[g]]/(997.25*0.15)</f>
        <v>0.99420071864293469</v>
      </c>
      <c r="W28" s="2" t="str">
        <f>_xlfn.XLOOKUP(Infill[[#This Row],[% Effective]],Rating[Max %],Rating[Name],,1)</f>
        <v>Normal</v>
      </c>
      <c r="X28">
        <f>Infill[[#This Row],[hs]]*60+Infill[[#This Row],[min]]</f>
        <v>570</v>
      </c>
      <c r="Y28" s="2">
        <f>Infill[[#This Row],[Total Time]]/AVERAGEIFS(Infill[Total Time],Infill[Material Usage],"Normal")</f>
        <v>1.0742981847038984</v>
      </c>
      <c r="Z28" s="2" t="str">
        <f>_xlfn.XLOOKUP(Infill[[#This Row],[t prom]],Rating[Max %],Rating[Name],,1)</f>
        <v>Normal</v>
      </c>
      <c r="AA28" s="3">
        <f>Infill[[#This Row],[g]]/Infill[[#This Row],[Total Time]]</f>
        <v>0.26091228070175437</v>
      </c>
      <c r="AB28" s="2">
        <f>Infill[[#This Row],[g/t]]/AVERAGEIFS(Infill[g/t],Infill[Material Usage],"Normal")</f>
        <v>0.90569069636769506</v>
      </c>
      <c r="AC28" t="str">
        <f>_xlfn.XLOOKUP(Infill[[#This Row],[g/t prom]],Rating[Max %],Rating[Name],,1)</f>
        <v>Normal-Low</v>
      </c>
      <c r="AD28" s="2" t="str">
        <f>SUBSTITUTE(LOWER(Infill[[#This Row],[name]])," ","-")</f>
        <v>octagram-spiral</v>
      </c>
      <c r="AE28" t="s">
        <v>195</v>
      </c>
      <c r="AF28" t="str">
        <f>"!["&amp;Infill[[#This Row],[SVG]]&amp;"](https://github.com/SoftFever/OrcaSlicer/blob/main/resources/images/"&amp;Infill[[#This Row],[SVG]]&amp;".svg?raw=true)"</f>
        <v>![param_octagramspiral](https://github.com/SoftFever/OrcaSlicer/blob/main/resources/images/param_octagramspiral.svg?raw=true)</v>
      </c>
      <c r="AG28" s="2" t="str">
        <f>"["&amp;Infill[[#This Row],[name]]&amp;"](#"&amp;Infill[[#This Row],[image]]&amp;")"</f>
        <v>[Octagram Spiral](#octagram-spiral)</v>
      </c>
      <c r="AH28"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Low
- **Vertical Strength (Z):** Normal
- **Density Calculation:**  % of  total infill volume
- **Material Usage:** Normal
- **Print Time:** Normal
- **Material/Time (Higher better):** Normal-Low
![infill-top-octagram-spiral](https://github.com/SoftFever/OrcaSlicer/blob/main/doc/images/fill/infill-top-octagram-spiral.png?raw=true)
</v>
      </c>
      <c r="AI28" t="str">
        <f>IF(OR(Infill[[#This Row],[Is Infill]],Infill[[#This Row],[Is Surface]])," { """&amp;Infill[[#This Row],[infill]]&amp;""", "&amp;Infill[[#This Row],[ip]]&amp;" },","")</f>
        <v xml:space="preserve"> { "octagramspiral", ipOctagramSpiral },</v>
      </c>
      <c r="AJ28" t="str">
        <f>IF(OR(Infill[[#This Row],[Is Infill]],Infill[[#This Row],[Is Surface]]),"def-&gt;enum_values.push_back("""&amp;Infill[[#This Row],[infill]]&amp;""");","")</f>
        <v>def-&gt;enum_values.push_back("octagramspiral");</v>
      </c>
      <c r="AK28" t="str">
        <f>IF(OR(Infill[[#This Row],[Is Infill]],Infill[[#This Row],[Is Surface]]),"def-&gt;enum_labels.push_back(L("""&amp;Infill[[#This Row],[name]]&amp;"""));","")</f>
        <v>def-&gt;enum_labels.push_back(L("Octagram Spiral"));</v>
      </c>
    </row>
    <row r="29" spans="1:37" x14ac:dyDescent="0.25">
      <c r="E29">
        <v>28</v>
      </c>
      <c r="F29">
        <v>90</v>
      </c>
      <c r="G29" t="b">
        <v>0</v>
      </c>
      <c r="H29" t="b">
        <v>0</v>
      </c>
      <c r="K29" t="s">
        <v>122</v>
      </c>
      <c r="M29" s="8"/>
      <c r="O29" t="e">
        <f>_xlfn.XLOOKUP(Infill[[#This Row],[XY-N]],Rating[N],Rating[Name])</f>
        <v>#N/A</v>
      </c>
      <c r="Q29" t="e">
        <f>_xlfn.XLOOKUP(Infill[[#This Row],[Z-N]],Rating[N],Rating[Name])</f>
        <v>#N/A</v>
      </c>
      <c r="R29" s="2"/>
      <c r="V29" s="2">
        <f>Infill[[#This Row],[g]]/(997.25*0.15)</f>
        <v>0</v>
      </c>
      <c r="W29" s="2" t="str">
        <f>_xlfn.XLOOKUP(Infill[[#This Row],[% Effective]],Rating[Max %],Rating[Name],,1)</f>
        <v>Ultra-Low</v>
      </c>
      <c r="X29">
        <f>Infill[[#This Row],[hs]]*60+Infill[[#This Row],[min]]</f>
        <v>0</v>
      </c>
      <c r="Y29" s="2">
        <f>Infill[[#This Row],[Total Time]]/AVERAGEIFS(Infill[Total Time],Infill[Material Usage],"Normal")</f>
        <v>0</v>
      </c>
      <c r="Z29" s="2" t="str">
        <f>_xlfn.XLOOKUP(Infill[[#This Row],[t prom]],Rating[Max %],Rating[Name],,1)</f>
        <v>Ultra-Low</v>
      </c>
      <c r="AA29" s="3" t="e">
        <f>Infill[[#This Row],[g]]/Infill[[#This Row],[Total Time]]</f>
        <v>#DIV/0!</v>
      </c>
      <c r="AB29" s="2" t="e">
        <f>Infill[[#This Row],[g/t]]/AVERAGEIFS(Infill[g/t],Infill[Material Usage],"Normal")</f>
        <v>#DIV/0!</v>
      </c>
      <c r="AC29" s="2" t="e">
        <f>_xlfn.XLOOKUP(Infill[[#This Row],[g/t prom]],Rating[Max %],Rating[Name],,1)</f>
        <v>#DIV/0!</v>
      </c>
      <c r="AD29" s="2" t="str">
        <f>SUBSTITUTE(LOWER(Infill[[#This Row],[name]])," ","-")</f>
        <v/>
      </c>
      <c r="AF29" t="str">
        <f>"!["&amp;Infill[[#This Row],[SVG]]&amp;"](https://github.com/SoftFever/OrcaSlicer/blob/main/resources/images/"&amp;Infill[[#This Row],[SVG]]&amp;".svg?raw=true)"</f>
        <v>![](https://github.com/SoftFever/OrcaSlicer/blob/main/resources/images/.svg?raw=true)</v>
      </c>
      <c r="AG29" s="2" t="str">
        <f>"["&amp;Infill[[#This Row],[name]]&amp;"](#"&amp;Infill[[#This Row],[image]]&amp;")"</f>
        <v>[](#)</v>
      </c>
      <c r="AH29"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29" t="str">
        <f>IF(OR(Infill[[#This Row],[Is Infill]],Infill[[#This Row],[Is Surface]])," { """&amp;Infill[[#This Row],[infill]]&amp;""", "&amp;Infill[[#This Row],[ip]]&amp;" },","")</f>
        <v/>
      </c>
      <c r="AJ29" t="str">
        <f>IF(OR(Infill[[#This Row],[Is Infill]],Infill[[#This Row],[Is Surface]]),"def-&gt;enum_values.push_back("""&amp;Infill[[#This Row],[infill]]&amp;""");","")</f>
        <v/>
      </c>
      <c r="AK29" t="str">
        <f>IF(OR(Infill[[#This Row],[Is Infill]],Infill[[#This Row],[Is Surface]]),"def-&gt;enum_labels.push_back(L("""&amp;Infill[[#This Row],[name]]&amp;"""));","")</f>
        <v/>
      </c>
    </row>
    <row r="30" spans="1:37" x14ac:dyDescent="0.25">
      <c r="E30">
        <v>29</v>
      </c>
      <c r="F30">
        <v>91</v>
      </c>
      <c r="G30" t="b">
        <v>0</v>
      </c>
      <c r="H30" t="b">
        <v>0</v>
      </c>
      <c r="K30" t="s">
        <v>123</v>
      </c>
      <c r="M30" s="8"/>
      <c r="O30" t="e">
        <f>_xlfn.XLOOKUP(Infill[[#This Row],[XY-N]],Rating[N],Rating[Name])</f>
        <v>#N/A</v>
      </c>
      <c r="Q30" t="e">
        <f>_xlfn.XLOOKUP(Infill[[#This Row],[Z-N]],Rating[N],Rating[Name])</f>
        <v>#N/A</v>
      </c>
      <c r="R30" s="2"/>
      <c r="V30" s="2">
        <f>Infill[[#This Row],[g]]/(997.25*0.15)</f>
        <v>0</v>
      </c>
      <c r="W30" s="2" t="str">
        <f>_xlfn.XLOOKUP(Infill[[#This Row],[% Effective]],Rating[Max %],Rating[Name],,1)</f>
        <v>Ultra-Low</v>
      </c>
      <c r="X30">
        <f>Infill[[#This Row],[hs]]*60+Infill[[#This Row],[min]]</f>
        <v>0</v>
      </c>
      <c r="Y30" s="2">
        <f>Infill[[#This Row],[Total Time]]/AVERAGEIFS(Infill[Total Time],Infill[Material Usage],"Normal")</f>
        <v>0</v>
      </c>
      <c r="Z30" s="2" t="str">
        <f>_xlfn.XLOOKUP(Infill[[#This Row],[t prom]],Rating[Max %],Rating[Name],,1)</f>
        <v>Ultra-Low</v>
      </c>
      <c r="AA30" s="3" t="e">
        <f>Infill[[#This Row],[g]]/Infill[[#This Row],[Total Time]]</f>
        <v>#DIV/0!</v>
      </c>
      <c r="AB30" s="2" t="e">
        <f>Infill[[#This Row],[g/t]]/AVERAGEIFS(Infill[g/t],Infill[Material Usage],"Normal")</f>
        <v>#DIV/0!</v>
      </c>
      <c r="AC30" s="2" t="e">
        <f>_xlfn.XLOOKUP(Infill[[#This Row],[g/t prom]],Rating[Max %],Rating[Name],,1)</f>
        <v>#DIV/0!</v>
      </c>
      <c r="AD30" s="2" t="str">
        <f>SUBSTITUTE(LOWER(Infill[[#This Row],[name]])," ","-")</f>
        <v/>
      </c>
      <c r="AF30" t="str">
        <f>"!["&amp;Infill[[#This Row],[SVG]]&amp;"](https://github.com/SoftFever/OrcaSlicer/blob/main/resources/images/"&amp;Infill[[#This Row],[SVG]]&amp;".svg?raw=true)"</f>
        <v>![](https://github.com/SoftFever/OrcaSlicer/blob/main/resources/images/.svg?raw=true)</v>
      </c>
      <c r="AG30" s="2" t="str">
        <f>"["&amp;Infill[[#This Row],[name]]&amp;"](#"&amp;Infill[[#This Row],[image]]&amp;")"</f>
        <v>[](#)</v>
      </c>
      <c r="AH30"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30" t="str">
        <f>IF(OR(Infill[[#This Row],[Is Infill]],Infill[[#This Row],[Is Surface]])," { """&amp;Infill[[#This Row],[infill]]&amp;""", "&amp;Infill[[#This Row],[ip]]&amp;" },","")</f>
        <v/>
      </c>
      <c r="AJ30" t="str">
        <f>IF(OR(Infill[[#This Row],[Is Infill]],Infill[[#This Row],[Is Surface]]),"def-&gt;enum_values.push_back("""&amp;Infill[[#This Row],[infill]]&amp;""");","")</f>
        <v/>
      </c>
      <c r="AK30" t="str">
        <f>IF(OR(Infill[[#This Row],[Is Infill]],Infill[[#This Row],[Is Surface]]),"def-&gt;enum_labels.push_back(L("""&amp;Infill[[#This Row],[name]]&amp;"""));","")</f>
        <v/>
      </c>
    </row>
    <row r="31" spans="1:37" x14ac:dyDescent="0.25">
      <c r="E31">
        <v>30</v>
      </c>
      <c r="F31">
        <v>92</v>
      </c>
      <c r="G31" t="b">
        <v>0</v>
      </c>
      <c r="H31" t="b">
        <v>0</v>
      </c>
      <c r="K31" t="s">
        <v>130</v>
      </c>
      <c r="M31" s="8"/>
      <c r="O31" t="e">
        <f>_xlfn.XLOOKUP(Infill[[#This Row],[XY-N]],Rating[N],Rating[Name])</f>
        <v>#N/A</v>
      </c>
      <c r="Q31" t="e">
        <f>_xlfn.XLOOKUP(Infill[[#This Row],[Z-N]],Rating[N],Rating[Name])</f>
        <v>#N/A</v>
      </c>
      <c r="R31" s="2"/>
      <c r="V31" s="2">
        <f>Infill[[#This Row],[g]]/(997.25*0.15)</f>
        <v>0</v>
      </c>
      <c r="W31" s="2" t="str">
        <f>_xlfn.XLOOKUP(Infill[[#This Row],[% Effective]],Rating[Max %],Rating[Name],,1)</f>
        <v>Ultra-Low</v>
      </c>
      <c r="X31">
        <f>Infill[[#This Row],[hs]]*60+Infill[[#This Row],[min]]</f>
        <v>0</v>
      </c>
      <c r="Y31" s="2">
        <f>Infill[[#This Row],[Total Time]]/AVERAGEIFS(Infill[Total Time],Infill[Material Usage],"Normal")</f>
        <v>0</v>
      </c>
      <c r="Z31" s="2" t="str">
        <f>_xlfn.XLOOKUP(Infill[[#This Row],[t prom]],Rating[Max %],Rating[Name],,1)</f>
        <v>Ultra-Low</v>
      </c>
      <c r="AA31" s="3" t="e">
        <f>Infill[[#This Row],[g]]/Infill[[#This Row],[Total Time]]</f>
        <v>#DIV/0!</v>
      </c>
      <c r="AB31" s="2" t="e">
        <f>Infill[[#This Row],[g/t]]/AVERAGEIFS(Infill[g/t],Infill[Material Usage],"Normal")</f>
        <v>#DIV/0!</v>
      </c>
      <c r="AC31" s="2" t="e">
        <f>_xlfn.XLOOKUP(Infill[[#This Row],[g/t prom]],Rating[Max %],Rating[Name],,1)</f>
        <v>#DIV/0!</v>
      </c>
      <c r="AD31" s="2" t="str">
        <f>SUBSTITUTE(LOWER(Infill[[#This Row],[name]])," ","-")</f>
        <v/>
      </c>
      <c r="AF31" t="str">
        <f>"!["&amp;Infill[[#This Row],[SVG]]&amp;"](https://github.com/SoftFever/OrcaSlicer/blob/main/resources/images/"&amp;Infill[[#This Row],[SVG]]&amp;".svg?raw=true)"</f>
        <v>![](https://github.com/SoftFever/OrcaSlicer/blob/main/resources/images/.svg?raw=true)</v>
      </c>
      <c r="AG31" s="2" t="str">
        <f>"["&amp;Infill[[#This Row],[name]]&amp;"](#"&amp;Infill[[#This Row],[image]]&amp;")"</f>
        <v>[](#)</v>
      </c>
      <c r="AH31" s="2" t="str">
        <f>IF(Infill[[#This Row],[Is Infill]],"###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**Material/Time (Higher better):** "&amp;Infill[[#This Row],[Material/Time]]&amp;"
![infill-top-"&amp;Infill[[#This Row],[image]]&amp;"](https://github.com/SoftFever/OrcaSlicer/blob/main/doc/images/fill/infill-top-"&amp;Infill[[#This Row],[image]]&amp;".png?raw=true)
","")</f>
        <v/>
      </c>
      <c r="AI31" t="str">
        <f>IF(OR(Infill[[#This Row],[Is Infill]],Infill[[#This Row],[Is Surface]])," { """&amp;Infill[[#This Row],[infill]]&amp;""", "&amp;Infill[[#This Row],[ip]]&amp;" },","")</f>
        <v/>
      </c>
      <c r="AJ31" t="str">
        <f>IF(OR(Infill[[#This Row],[Is Infill]],Infill[[#This Row],[Is Surface]]),"def-&gt;enum_values.push_back("""&amp;Infill[[#This Row],[infill]]&amp;""");","")</f>
        <v/>
      </c>
      <c r="AK31" t="str">
        <f>IF(OR(Infill[[#This Row],[Is Infill]],Infill[[#This Row],[Is Surface]]),"def-&gt;enum_labels.push_back(L("""&amp;Infill[[#This Row],[name]]&amp;"""));","")</f>
        <v/>
      </c>
    </row>
  </sheetData>
  <phoneticPr fontId="2" type="noConversion"/>
  <conditionalFormatting sqref="V2:V31">
    <cfRule type="colorScale" priority="76">
      <colorScale>
        <cfvo type="min"/>
        <cfvo type="percentile" val="50"/>
        <cfvo type="max"/>
        <color rgb="FFF8696B"/>
        <color rgb="FFFFEB84"/>
        <color rgb="FF63BE7B"/>
      </colorScale>
    </cfRule>
  </conditionalFormatting>
  <conditionalFormatting sqref="Y2:Y31">
    <cfRule type="colorScale" priority="77">
      <colorScale>
        <cfvo type="min"/>
        <cfvo type="percentile" val="50"/>
        <cfvo type="max"/>
        <color rgb="FF63BE7B"/>
        <color rgb="FFFFEB84"/>
        <color rgb="FFF8696B"/>
      </colorScale>
    </cfRule>
  </conditionalFormatting>
  <conditionalFormatting sqref="AA2:AA31">
    <cfRule type="colorScale" priority="78">
      <colorScale>
        <cfvo type="min"/>
        <cfvo type="percentile" val="50"/>
        <cfvo type="max"/>
        <color rgb="FFF8696B"/>
        <color rgb="FFFFEB84"/>
        <color rgb="FF63BE7B"/>
      </colorScale>
    </cfRule>
  </conditionalFormatting>
  <conditionalFormatting sqref="AB2:AB31">
    <cfRule type="colorScale" priority="79">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2025-07-08T14:48:09Z</dcterms:modified>
</cp:coreProperties>
</file>